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ele Klaumann\Desktop\github\"/>
    </mc:Choice>
  </mc:AlternateContent>
  <xr:revisionPtr revIDLastSave="0" documentId="13_ncr:1_{C4CE7AF4-CADC-49F0-9F5C-A80C2D98708D}" xr6:coauthVersionLast="47" xr6:coauthVersionMax="47" xr10:uidLastSave="{00000000-0000-0000-0000-000000000000}"/>
  <bookViews>
    <workbookView xWindow="-108" yWindow="-108" windowWidth="23256" windowHeight="12456" xr2:uid="{E8457A59-F5D5-4CA2-84CA-8035B84CC923}"/>
  </bookViews>
  <sheets>
    <sheet name="Cadastro e Análise" sheetId="2" r:id="rId1"/>
    <sheet name="Planejado X Realizado" sheetId="3" r:id="rId2"/>
  </sheets>
  <definedNames>
    <definedName name="_xlnm._FilterDatabase" localSheetId="1" hidden="1">'Planejado X Realizado'!$E$8:$AO$8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32" i="2" l="1"/>
  <c r="AX32" i="2" s="1"/>
  <c r="AW31" i="2"/>
  <c r="AX31" i="2" s="1"/>
  <c r="AX30" i="2"/>
  <c r="AU23" i="2"/>
  <c r="AU24" i="2"/>
  <c r="AU25" i="2"/>
  <c r="AU26" i="2"/>
  <c r="AU22" i="2"/>
  <c r="AR23" i="2"/>
  <c r="AR24" i="2"/>
  <c r="AR25" i="2"/>
  <c r="AR27" i="2"/>
  <c r="AR28" i="2"/>
  <c r="AR29" i="2"/>
  <c r="AR30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P25" i="2"/>
  <c r="AP26" i="2"/>
  <c r="AQ26" i="2" s="1"/>
  <c r="AP27" i="2"/>
  <c r="AP28" i="2"/>
  <c r="AP29" i="2"/>
  <c r="AP30" i="2"/>
  <c r="AP31" i="2"/>
  <c r="AR31" i="2" s="1"/>
  <c r="AP32" i="2"/>
  <c r="AP33" i="2"/>
  <c r="AP34" i="2"/>
  <c r="AP35" i="2"/>
  <c r="AP36" i="2"/>
  <c r="AP37" i="2"/>
  <c r="AP38" i="2"/>
  <c r="AR38" i="2" s="1"/>
  <c r="AP39" i="2"/>
  <c r="AR39" i="2" s="1"/>
  <c r="AP40" i="2"/>
  <c r="AP41" i="2"/>
  <c r="AP42" i="2"/>
  <c r="AP43" i="2"/>
  <c r="AP44" i="2"/>
  <c r="AP45" i="2"/>
  <c r="AP46" i="2"/>
  <c r="AR46" i="2" s="1"/>
  <c r="AP47" i="2"/>
  <c r="AR47" i="2" s="1"/>
  <c r="AP48" i="2"/>
  <c r="AP49" i="2"/>
  <c r="AP50" i="2"/>
  <c r="AP51" i="2"/>
  <c r="AP52" i="2"/>
  <c r="AP53" i="2"/>
  <c r="AP54" i="2"/>
  <c r="AR54" i="2" s="1"/>
  <c r="AP55" i="2"/>
  <c r="AR55" i="2" s="1"/>
  <c r="AP56" i="2"/>
  <c r="AP57" i="2"/>
  <c r="AP58" i="2"/>
  <c r="AP59" i="2"/>
  <c r="AP60" i="2"/>
  <c r="AP61" i="2"/>
  <c r="AP62" i="2"/>
  <c r="AR62" i="2" s="1"/>
  <c r="AP63" i="2"/>
  <c r="AR63" i="2" s="1"/>
  <c r="AP64" i="2"/>
  <c r="AP65" i="2"/>
  <c r="AP66" i="2"/>
  <c r="AP67" i="2"/>
  <c r="AP68" i="2"/>
  <c r="AP69" i="2"/>
  <c r="AR33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T23" i="2"/>
  <c r="AT24" i="2"/>
  <c r="AT25" i="2"/>
  <c r="AT26" i="2"/>
  <c r="AT27" i="2"/>
  <c r="AT28" i="2"/>
  <c r="AT29" i="2"/>
  <c r="AT30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W26" i="2"/>
  <c r="AT22" i="2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9" i="3"/>
  <c r="C21" i="2"/>
  <c r="C22" i="2"/>
  <c r="C23" i="2"/>
  <c r="C24" i="2"/>
  <c r="C25" i="2"/>
  <c r="C26" i="2"/>
  <c r="C27" i="2"/>
  <c r="C28" i="2"/>
  <c r="C29" i="2"/>
  <c r="C30" i="2"/>
  <c r="C31" i="2"/>
  <c r="C20" i="2"/>
  <c r="E13" i="3"/>
  <c r="O13" i="3" s="1"/>
  <c r="E14" i="3"/>
  <c r="P14" i="3" s="1"/>
  <c r="E15" i="3"/>
  <c r="L15" i="3" s="1"/>
  <c r="E16" i="3"/>
  <c r="U16" i="3" s="1"/>
  <c r="E17" i="3"/>
  <c r="S17" i="3" s="1"/>
  <c r="E18" i="3"/>
  <c r="AA18" i="3" s="1"/>
  <c r="E19" i="3"/>
  <c r="S19" i="3" s="1"/>
  <c r="E20" i="3"/>
  <c r="S20" i="3" s="1"/>
  <c r="E21" i="3"/>
  <c r="O21" i="3" s="1"/>
  <c r="E22" i="3"/>
  <c r="P22" i="3" s="1"/>
  <c r="E23" i="3"/>
  <c r="I23" i="3" s="1"/>
  <c r="E24" i="3"/>
  <c r="U24" i="3" s="1"/>
  <c r="E25" i="3"/>
  <c r="V25" i="3" s="1"/>
  <c r="E26" i="3"/>
  <c r="AE26" i="3" s="1"/>
  <c r="E27" i="3"/>
  <c r="X27" i="3" s="1"/>
  <c r="E10" i="3"/>
  <c r="V10" i="3" s="1"/>
  <c r="E11" i="3"/>
  <c r="O11" i="3" s="1"/>
  <c r="E12" i="3"/>
  <c r="O12" i="3" s="1"/>
  <c r="E28" i="3"/>
  <c r="E29" i="3"/>
  <c r="P29" i="3" s="1"/>
  <c r="E30" i="3"/>
  <c r="AJ30" i="3" s="1"/>
  <c r="AL30" i="3" s="1"/>
  <c r="E31" i="3"/>
  <c r="U31" i="3" s="1"/>
  <c r="E32" i="3"/>
  <c r="U32" i="3" s="1"/>
  <c r="E9" i="3"/>
  <c r="AK9" i="3" s="1"/>
  <c r="AR32" i="2"/>
  <c r="AR34" i="2"/>
  <c r="AR35" i="2"/>
  <c r="AR36" i="2"/>
  <c r="AR37" i="2"/>
  <c r="AR40" i="2"/>
  <c r="AR41" i="2"/>
  <c r="AR42" i="2"/>
  <c r="AR43" i="2"/>
  <c r="AR44" i="2"/>
  <c r="AR45" i="2"/>
  <c r="AR48" i="2"/>
  <c r="AR49" i="2"/>
  <c r="AR50" i="2"/>
  <c r="AR51" i="2"/>
  <c r="AR52" i="2"/>
  <c r="AR53" i="2"/>
  <c r="AR56" i="2"/>
  <c r="AR57" i="2"/>
  <c r="AR58" i="2"/>
  <c r="AR59" i="2"/>
  <c r="AR60" i="2"/>
  <c r="AR61" i="2"/>
  <c r="AR64" i="2"/>
  <c r="AR65" i="2"/>
  <c r="AR66" i="2"/>
  <c r="AR67" i="2"/>
  <c r="AR68" i="2"/>
  <c r="AR69" i="2"/>
  <c r="AO70" i="2"/>
  <c r="AV37" i="2" s="1"/>
  <c r="AP23" i="2"/>
  <c r="AP24" i="2"/>
  <c r="AQ24" i="2" s="1"/>
  <c r="AQ25" i="2"/>
  <c r="AP22" i="2"/>
  <c r="AR22" i="2" s="1"/>
  <c r="AR26" i="2" l="1"/>
  <c r="AP70" i="2"/>
  <c r="AW37" i="2" s="1"/>
  <c r="AX37" i="2" s="1"/>
  <c r="AV39" i="2" s="1"/>
  <c r="AW30" i="2"/>
  <c r="AE17" i="3"/>
  <c r="AG12" i="3"/>
  <c r="F19" i="3"/>
  <c r="G20" i="3"/>
  <c r="J25" i="3"/>
  <c r="AN27" i="3"/>
  <c r="AB27" i="3"/>
  <c r="AC27" i="3" s="1"/>
  <c r="I13" i="3"/>
  <c r="P21" i="3"/>
  <c r="Q21" i="3" s="1"/>
  <c r="G19" i="3"/>
  <c r="J12" i="3"/>
  <c r="AN13" i="3"/>
  <c r="AB21" i="3"/>
  <c r="AC21" i="3" s="1"/>
  <c r="G17" i="3"/>
  <c r="J11" i="3"/>
  <c r="AM26" i="3"/>
  <c r="AO26" i="3" s="1"/>
  <c r="AB13" i="3"/>
  <c r="AC13" i="3" s="1"/>
  <c r="G12" i="3"/>
  <c r="L31" i="3"/>
  <c r="AK14" i="3"/>
  <c r="AA19" i="3"/>
  <c r="I31" i="3"/>
  <c r="L22" i="3"/>
  <c r="AK13" i="3"/>
  <c r="Y13" i="3"/>
  <c r="F12" i="3"/>
  <c r="I30" i="3"/>
  <c r="L14" i="3"/>
  <c r="AH13" i="3"/>
  <c r="V17" i="3"/>
  <c r="F20" i="3"/>
  <c r="I21" i="3"/>
  <c r="M22" i="3"/>
  <c r="AG18" i="3"/>
  <c r="U14" i="3"/>
  <c r="F30" i="3"/>
  <c r="F13" i="3"/>
  <c r="G16" i="3"/>
  <c r="I22" i="3"/>
  <c r="J26" i="3"/>
  <c r="L9" i="3"/>
  <c r="M32" i="3"/>
  <c r="S9" i="3"/>
  <c r="AN20" i="3"/>
  <c r="AM11" i="3"/>
  <c r="AO11" i="3" s="1"/>
  <c r="AJ21" i="3"/>
  <c r="AL21" i="3" s="1"/>
  <c r="AH20" i="3"/>
  <c r="AG10" i="3"/>
  <c r="AE32" i="3"/>
  <c r="AB19" i="3"/>
  <c r="AC19" i="3" s="1"/>
  <c r="AA11" i="3"/>
  <c r="X26" i="3"/>
  <c r="U22" i="3"/>
  <c r="R10" i="3"/>
  <c r="F29" i="3"/>
  <c r="G9" i="3"/>
  <c r="AJ20" i="3"/>
  <c r="AL20" i="3" s="1"/>
  <c r="AA10" i="3"/>
  <c r="F27" i="3"/>
  <c r="G27" i="3"/>
  <c r="G11" i="3"/>
  <c r="I20" i="3"/>
  <c r="J21" i="3"/>
  <c r="L30" i="3"/>
  <c r="M16" i="3"/>
  <c r="AN9" i="3"/>
  <c r="AN12" i="3"/>
  <c r="AJ14" i="3"/>
  <c r="AL14" i="3" s="1"/>
  <c r="AH12" i="3"/>
  <c r="AI12" i="3" s="1"/>
  <c r="AE10" i="3"/>
  <c r="AB12" i="3"/>
  <c r="AC12" i="3" s="1"/>
  <c r="Y29" i="3"/>
  <c r="X12" i="3"/>
  <c r="S26" i="3"/>
  <c r="P20" i="3"/>
  <c r="V9" i="3"/>
  <c r="F22" i="3"/>
  <c r="G26" i="3"/>
  <c r="G10" i="3"/>
  <c r="I16" i="3"/>
  <c r="J20" i="3"/>
  <c r="L26" i="3"/>
  <c r="M14" i="3"/>
  <c r="AN11" i="3"/>
  <c r="AK22" i="3"/>
  <c r="AJ13" i="3"/>
  <c r="AL13" i="3" s="1"/>
  <c r="AH11" i="3"/>
  <c r="AD32" i="3"/>
  <c r="AB11" i="3"/>
  <c r="AC11" i="3" s="1"/>
  <c r="Y21" i="3"/>
  <c r="X11" i="3"/>
  <c r="S18" i="3"/>
  <c r="P13" i="3"/>
  <c r="Q13" i="3" s="1"/>
  <c r="AM10" i="3"/>
  <c r="AO10" i="3" s="1"/>
  <c r="X20" i="3"/>
  <c r="F21" i="3"/>
  <c r="G25" i="3"/>
  <c r="I9" i="3"/>
  <c r="I14" i="3"/>
  <c r="J13" i="3"/>
  <c r="L24" i="3"/>
  <c r="X9" i="3"/>
  <c r="AM27" i="3"/>
  <c r="AO27" i="3" s="1"/>
  <c r="AK21" i="3"/>
  <c r="AJ12" i="3"/>
  <c r="AL12" i="3" s="1"/>
  <c r="AG20" i="3"/>
  <c r="AD17" i="3"/>
  <c r="AA27" i="3"/>
  <c r="Y20" i="3"/>
  <c r="X10" i="3"/>
  <c r="S11" i="3"/>
  <c r="P12" i="3"/>
  <c r="Q12" i="3" s="1"/>
  <c r="U9" i="3"/>
  <c r="AN29" i="3"/>
  <c r="AA20" i="3"/>
  <c r="V32" i="3"/>
  <c r="S10" i="3"/>
  <c r="P11" i="3"/>
  <c r="Q11" i="3" s="1"/>
  <c r="J9" i="3"/>
  <c r="R9" i="3"/>
  <c r="AM20" i="3"/>
  <c r="AO20" i="3" s="1"/>
  <c r="Y12" i="3"/>
  <c r="R26" i="3"/>
  <c r="O20" i="3"/>
  <c r="AH29" i="3"/>
  <c r="F31" i="3"/>
  <c r="F14" i="3"/>
  <c r="I29" i="3"/>
  <c r="J27" i="3"/>
  <c r="J10" i="3"/>
  <c r="L10" i="3"/>
  <c r="P9" i="3"/>
  <c r="AN21" i="3"/>
  <c r="AM12" i="3"/>
  <c r="AO12" i="3" s="1"/>
  <c r="AJ22" i="3"/>
  <c r="AL22" i="3" s="1"/>
  <c r="AH21" i="3"/>
  <c r="AG11" i="3"/>
  <c r="AB20" i="3"/>
  <c r="AC20" i="3" s="1"/>
  <c r="AA12" i="3"/>
  <c r="Y11" i="3"/>
  <c r="R17" i="3"/>
  <c r="O10" i="3"/>
  <c r="S28" i="3"/>
  <c r="R28" i="3"/>
  <c r="AE28" i="3"/>
  <c r="V28" i="3"/>
  <c r="AD28" i="3"/>
  <c r="U28" i="3"/>
  <c r="M28" i="3"/>
  <c r="L28" i="3"/>
  <c r="AK28" i="3"/>
  <c r="G28" i="3"/>
  <c r="AN28" i="3"/>
  <c r="AM28" i="3"/>
  <c r="AO28" i="3" s="1"/>
  <c r="AE16" i="3"/>
  <c r="AD16" i="3"/>
  <c r="AA26" i="3"/>
  <c r="Y28" i="3"/>
  <c r="X28" i="3"/>
  <c r="V16" i="3"/>
  <c r="W16" i="3" s="1"/>
  <c r="S25" i="3"/>
  <c r="R25" i="3"/>
  <c r="AJ28" i="3"/>
  <c r="AL28" i="3" s="1"/>
  <c r="M15" i="3"/>
  <c r="N15" i="3" s="1"/>
  <c r="AD15" i="3"/>
  <c r="Y27" i="3"/>
  <c r="V15" i="3"/>
  <c r="U15" i="3"/>
  <c r="R18" i="3"/>
  <c r="AK23" i="3"/>
  <c r="AH28" i="3"/>
  <c r="AK32" i="3"/>
  <c r="AJ32" i="3"/>
  <c r="AL32" i="3" s="1"/>
  <c r="P32" i="3"/>
  <c r="Y32" i="3"/>
  <c r="AB32" i="3"/>
  <c r="AC32" i="3" s="1"/>
  <c r="AH32" i="3"/>
  <c r="AN32" i="3"/>
  <c r="F32" i="3"/>
  <c r="O32" i="3"/>
  <c r="X32" i="3"/>
  <c r="AA32" i="3"/>
  <c r="AG32" i="3"/>
  <c r="AM32" i="3"/>
  <c r="AO32" i="3" s="1"/>
  <c r="S32" i="3"/>
  <c r="J32" i="3"/>
  <c r="O27" i="3"/>
  <c r="R27" i="3"/>
  <c r="AE27" i="3"/>
  <c r="V27" i="3"/>
  <c r="AD27" i="3"/>
  <c r="U27" i="3"/>
  <c r="M27" i="3"/>
  <c r="L27" i="3"/>
  <c r="P27" i="3"/>
  <c r="Q27" i="3" s="1"/>
  <c r="AK27" i="3"/>
  <c r="AJ27" i="3"/>
  <c r="AL27" i="3" s="1"/>
  <c r="I27" i="3"/>
  <c r="O19" i="3"/>
  <c r="R19" i="3"/>
  <c r="T19" i="3" s="1"/>
  <c r="AE19" i="3"/>
  <c r="V19" i="3"/>
  <c r="AD19" i="3"/>
  <c r="U19" i="3"/>
  <c r="M19" i="3"/>
  <c r="L19" i="3"/>
  <c r="P19" i="3"/>
  <c r="AK19" i="3"/>
  <c r="AJ19" i="3"/>
  <c r="AL19" i="3" s="1"/>
  <c r="I19" i="3"/>
  <c r="F28" i="3"/>
  <c r="G24" i="3"/>
  <c r="I24" i="3"/>
  <c r="L23" i="3"/>
  <c r="M31" i="3"/>
  <c r="AH27" i="3"/>
  <c r="AG27" i="3"/>
  <c r="AD31" i="3"/>
  <c r="V31" i="3"/>
  <c r="W31" i="3" s="1"/>
  <c r="F15" i="3"/>
  <c r="AJ31" i="3"/>
  <c r="AL31" i="3" s="1"/>
  <c r="P31" i="3"/>
  <c r="Y31" i="3"/>
  <c r="AB31" i="3"/>
  <c r="AC31" i="3" s="1"/>
  <c r="AH31" i="3"/>
  <c r="AN31" i="3"/>
  <c r="O31" i="3"/>
  <c r="X31" i="3"/>
  <c r="AA31" i="3"/>
  <c r="AG31" i="3"/>
  <c r="AM31" i="3"/>
  <c r="AO31" i="3" s="1"/>
  <c r="S31" i="3"/>
  <c r="J31" i="3"/>
  <c r="K31" i="3" s="1"/>
  <c r="R31" i="3"/>
  <c r="AE31" i="3"/>
  <c r="G31" i="3"/>
  <c r="V26" i="3"/>
  <c r="AD26" i="3"/>
  <c r="U26" i="3"/>
  <c r="M26" i="3"/>
  <c r="AK26" i="3"/>
  <c r="AJ26" i="3"/>
  <c r="AL26" i="3" s="1"/>
  <c r="I26" i="3"/>
  <c r="O26" i="3"/>
  <c r="P26" i="3"/>
  <c r="Y26" i="3"/>
  <c r="AB26" i="3"/>
  <c r="AC26" i="3" s="1"/>
  <c r="AH26" i="3"/>
  <c r="AN26" i="3"/>
  <c r="F26" i="3"/>
  <c r="V18" i="3"/>
  <c r="AD18" i="3"/>
  <c r="U18" i="3"/>
  <c r="M18" i="3"/>
  <c r="AK18" i="3"/>
  <c r="O18" i="3"/>
  <c r="AJ18" i="3"/>
  <c r="AL18" i="3" s="1"/>
  <c r="I18" i="3"/>
  <c r="P18" i="3"/>
  <c r="Y18" i="3"/>
  <c r="AB18" i="3"/>
  <c r="AC18" i="3" s="1"/>
  <c r="AH18" i="3"/>
  <c r="AN18" i="3"/>
  <c r="F18" i="3"/>
  <c r="J19" i="3"/>
  <c r="M30" i="3"/>
  <c r="AN19" i="3"/>
  <c r="AM19" i="3"/>
  <c r="AO19" i="3" s="1"/>
  <c r="AK31" i="3"/>
  <c r="AG26" i="3"/>
  <c r="AE25" i="3"/>
  <c r="AD25" i="3"/>
  <c r="Y19" i="3"/>
  <c r="X19" i="3"/>
  <c r="U30" i="3"/>
  <c r="O28" i="3"/>
  <c r="AJ23" i="3"/>
  <c r="AL23" i="3" s="1"/>
  <c r="P23" i="3"/>
  <c r="Y23" i="3"/>
  <c r="AB23" i="3"/>
  <c r="AC23" i="3" s="1"/>
  <c r="AH23" i="3"/>
  <c r="AN23" i="3"/>
  <c r="O23" i="3"/>
  <c r="X23" i="3"/>
  <c r="AA23" i="3"/>
  <c r="AG23" i="3"/>
  <c r="AM23" i="3"/>
  <c r="AO23" i="3" s="1"/>
  <c r="S23" i="3"/>
  <c r="J23" i="3"/>
  <c r="K23" i="3" s="1"/>
  <c r="R23" i="3"/>
  <c r="AE23" i="3"/>
  <c r="G23" i="3"/>
  <c r="AG28" i="3"/>
  <c r="J29" i="3"/>
  <c r="J18" i="3"/>
  <c r="L18" i="3"/>
  <c r="M24" i="3"/>
  <c r="N24" i="3" s="1"/>
  <c r="AM18" i="3"/>
  <c r="AO18" i="3" s="1"/>
  <c r="AK30" i="3"/>
  <c r="AE24" i="3"/>
  <c r="AD24" i="3"/>
  <c r="AB29" i="3"/>
  <c r="AC29" i="3" s="1"/>
  <c r="X18" i="3"/>
  <c r="V24" i="3"/>
  <c r="W24" i="3" s="1"/>
  <c r="AJ15" i="3"/>
  <c r="AL15" i="3" s="1"/>
  <c r="P15" i="3"/>
  <c r="Y15" i="3"/>
  <c r="AB15" i="3"/>
  <c r="AC15" i="3" s="1"/>
  <c r="AH15" i="3"/>
  <c r="AN15" i="3"/>
  <c r="O15" i="3"/>
  <c r="X15" i="3"/>
  <c r="AA15" i="3"/>
  <c r="AG15" i="3"/>
  <c r="AM15" i="3"/>
  <c r="AO15" i="3" s="1"/>
  <c r="S15" i="3"/>
  <c r="J15" i="3"/>
  <c r="R15" i="3"/>
  <c r="AE15" i="3"/>
  <c r="G15" i="3"/>
  <c r="I15" i="3"/>
  <c r="I28" i="3"/>
  <c r="AK15" i="3"/>
  <c r="P30" i="3"/>
  <c r="Y30" i="3"/>
  <c r="AB30" i="3"/>
  <c r="AC30" i="3" s="1"/>
  <c r="AH30" i="3"/>
  <c r="AN30" i="3"/>
  <c r="O30" i="3"/>
  <c r="X30" i="3"/>
  <c r="AA30" i="3"/>
  <c r="AG30" i="3"/>
  <c r="AM30" i="3"/>
  <c r="AO30" i="3" s="1"/>
  <c r="S30" i="3"/>
  <c r="J30" i="3"/>
  <c r="R30" i="3"/>
  <c r="AE30" i="3"/>
  <c r="G30" i="3"/>
  <c r="V30" i="3"/>
  <c r="W30" i="3" s="1"/>
  <c r="AD30" i="3"/>
  <c r="U25" i="3"/>
  <c r="W25" i="3" s="1"/>
  <c r="M25" i="3"/>
  <c r="L25" i="3"/>
  <c r="AK25" i="3"/>
  <c r="AJ25" i="3"/>
  <c r="AL25" i="3" s="1"/>
  <c r="I25" i="3"/>
  <c r="P25" i="3"/>
  <c r="Y25" i="3"/>
  <c r="AB25" i="3"/>
  <c r="AC25" i="3" s="1"/>
  <c r="AH25" i="3"/>
  <c r="AN25" i="3"/>
  <c r="F25" i="3"/>
  <c r="O25" i="3"/>
  <c r="X25" i="3"/>
  <c r="AA25" i="3"/>
  <c r="AG25" i="3"/>
  <c r="AM25" i="3"/>
  <c r="AO25" i="3" s="1"/>
  <c r="U17" i="3"/>
  <c r="W17" i="3" s="1"/>
  <c r="M17" i="3"/>
  <c r="L17" i="3"/>
  <c r="AK17" i="3"/>
  <c r="AJ17" i="3"/>
  <c r="AL17" i="3" s="1"/>
  <c r="I17" i="3"/>
  <c r="P17" i="3"/>
  <c r="Y17" i="3"/>
  <c r="AB17" i="3"/>
  <c r="AC17" i="3" s="1"/>
  <c r="AH17" i="3"/>
  <c r="AN17" i="3"/>
  <c r="F17" i="3"/>
  <c r="H17" i="3" s="1"/>
  <c r="O17" i="3"/>
  <c r="X17" i="3"/>
  <c r="AA17" i="3"/>
  <c r="AG17" i="3"/>
  <c r="AM17" i="3"/>
  <c r="AO17" i="3" s="1"/>
  <c r="F23" i="3"/>
  <c r="O29" i="3"/>
  <c r="Q29" i="3" s="1"/>
  <c r="X29" i="3"/>
  <c r="AA29" i="3"/>
  <c r="AG29" i="3"/>
  <c r="AM29" i="3"/>
  <c r="AO29" i="3" s="1"/>
  <c r="S29" i="3"/>
  <c r="R29" i="3"/>
  <c r="AE29" i="3"/>
  <c r="G29" i="3"/>
  <c r="V29" i="3"/>
  <c r="AD29" i="3"/>
  <c r="U29" i="3"/>
  <c r="M29" i="3"/>
  <c r="L29" i="3"/>
  <c r="AK24" i="3"/>
  <c r="AJ24" i="3"/>
  <c r="AL24" i="3" s="1"/>
  <c r="P24" i="3"/>
  <c r="Y24" i="3"/>
  <c r="AB24" i="3"/>
  <c r="AC24" i="3" s="1"/>
  <c r="AH24" i="3"/>
  <c r="AN24" i="3"/>
  <c r="F24" i="3"/>
  <c r="R24" i="3"/>
  <c r="O24" i="3"/>
  <c r="X24" i="3"/>
  <c r="AA24" i="3"/>
  <c r="AG24" i="3"/>
  <c r="AM24" i="3"/>
  <c r="AO24" i="3" s="1"/>
  <c r="S24" i="3"/>
  <c r="J24" i="3"/>
  <c r="AK16" i="3"/>
  <c r="AJ16" i="3"/>
  <c r="AL16" i="3" s="1"/>
  <c r="P16" i="3"/>
  <c r="Y16" i="3"/>
  <c r="AB16" i="3"/>
  <c r="AC16" i="3" s="1"/>
  <c r="AH16" i="3"/>
  <c r="AN16" i="3"/>
  <c r="F16" i="3"/>
  <c r="R16" i="3"/>
  <c r="O16" i="3"/>
  <c r="X16" i="3"/>
  <c r="AA16" i="3"/>
  <c r="AG16" i="3"/>
  <c r="AM16" i="3"/>
  <c r="AO16" i="3" s="1"/>
  <c r="S16" i="3"/>
  <c r="J16" i="3"/>
  <c r="G32" i="3"/>
  <c r="G18" i="3"/>
  <c r="I32" i="3"/>
  <c r="J28" i="3"/>
  <c r="J17" i="3"/>
  <c r="L32" i="3"/>
  <c r="L16" i="3"/>
  <c r="M23" i="3"/>
  <c r="AK29" i="3"/>
  <c r="AJ29" i="3"/>
  <c r="AL29" i="3" s="1"/>
  <c r="AH19" i="3"/>
  <c r="AG19" i="3"/>
  <c r="AE18" i="3"/>
  <c r="AD23" i="3"/>
  <c r="AB28" i="3"/>
  <c r="AC28" i="3" s="1"/>
  <c r="AA28" i="3"/>
  <c r="V23" i="3"/>
  <c r="U23" i="3"/>
  <c r="S27" i="3"/>
  <c r="R32" i="3"/>
  <c r="P28" i="3"/>
  <c r="F11" i="3"/>
  <c r="H11" i="3" s="1"/>
  <c r="I12" i="3"/>
  <c r="L21" i="3"/>
  <c r="L13" i="3"/>
  <c r="M21" i="3"/>
  <c r="M13" i="3"/>
  <c r="AA9" i="3"/>
  <c r="Y9" i="3"/>
  <c r="AN10" i="3"/>
  <c r="AK20" i="3"/>
  <c r="AK12" i="3"/>
  <c r="AJ11" i="3"/>
  <c r="AL11" i="3" s="1"/>
  <c r="AH10" i="3"/>
  <c r="AD22" i="3"/>
  <c r="AD14" i="3"/>
  <c r="AB10" i="3"/>
  <c r="AC10" i="3" s="1"/>
  <c r="Y10" i="3"/>
  <c r="V22" i="3"/>
  <c r="V14" i="3"/>
  <c r="U21" i="3"/>
  <c r="U13" i="3"/>
  <c r="P10" i="3"/>
  <c r="F10" i="3"/>
  <c r="G22" i="3"/>
  <c r="H22" i="3" s="1"/>
  <c r="G14" i="3"/>
  <c r="I11" i="3"/>
  <c r="L20" i="3"/>
  <c r="L12" i="3"/>
  <c r="M20" i="3"/>
  <c r="M12" i="3"/>
  <c r="AD9" i="3"/>
  <c r="AB9" i="3"/>
  <c r="AC9" i="3" s="1"/>
  <c r="AK11" i="3"/>
  <c r="AJ10" i="3"/>
  <c r="AL10" i="3" s="1"/>
  <c r="AE22" i="3"/>
  <c r="AE14" i="3"/>
  <c r="AD21" i="3"/>
  <c r="AD13" i="3"/>
  <c r="V21" i="3"/>
  <c r="V13" i="3"/>
  <c r="U20" i="3"/>
  <c r="U12" i="3"/>
  <c r="R22" i="3"/>
  <c r="R14" i="3"/>
  <c r="G21" i="3"/>
  <c r="G13" i="3"/>
  <c r="I10" i="3"/>
  <c r="J22" i="3"/>
  <c r="J14" i="3"/>
  <c r="K14" i="3" s="1"/>
  <c r="L11" i="3"/>
  <c r="M11" i="3"/>
  <c r="AG9" i="3"/>
  <c r="AE9" i="3"/>
  <c r="AK10" i="3"/>
  <c r="AE21" i="3"/>
  <c r="AE13" i="3"/>
  <c r="AD20" i="3"/>
  <c r="AD12" i="3"/>
  <c r="V20" i="3"/>
  <c r="V12" i="3"/>
  <c r="U11" i="3"/>
  <c r="S22" i="3"/>
  <c r="S14" i="3"/>
  <c r="R21" i="3"/>
  <c r="R13" i="3"/>
  <c r="M10" i="3"/>
  <c r="N10" i="3" s="1"/>
  <c r="AJ9" i="3"/>
  <c r="AL9" i="3" s="1"/>
  <c r="AH9" i="3"/>
  <c r="AM22" i="3"/>
  <c r="AO22" i="3" s="1"/>
  <c r="AM14" i="3"/>
  <c r="AO14" i="3" s="1"/>
  <c r="AG22" i="3"/>
  <c r="AG14" i="3"/>
  <c r="AE20" i="3"/>
  <c r="AE12" i="3"/>
  <c r="AD11" i="3"/>
  <c r="AA22" i="3"/>
  <c r="AA14" i="3"/>
  <c r="X22" i="3"/>
  <c r="X14" i="3"/>
  <c r="V11" i="3"/>
  <c r="U10" i="3"/>
  <c r="W10" i="3" s="1"/>
  <c r="S21" i="3"/>
  <c r="S13" i="3"/>
  <c r="R20" i="3"/>
  <c r="T20" i="3" s="1"/>
  <c r="R12" i="3"/>
  <c r="O22" i="3"/>
  <c r="Q22" i="3" s="1"/>
  <c r="O14" i="3"/>
  <c r="Q14" i="3" s="1"/>
  <c r="M9" i="3"/>
  <c r="O9" i="3"/>
  <c r="Q9" i="3" s="1"/>
  <c r="AM9" i="3"/>
  <c r="AO9" i="3" s="1"/>
  <c r="AN22" i="3"/>
  <c r="AN14" i="3"/>
  <c r="AM21" i="3"/>
  <c r="AO21" i="3" s="1"/>
  <c r="AM13" i="3"/>
  <c r="AO13" i="3" s="1"/>
  <c r="AH22" i="3"/>
  <c r="AH14" i="3"/>
  <c r="AG21" i="3"/>
  <c r="AG13" i="3"/>
  <c r="AE11" i="3"/>
  <c r="AD10" i="3"/>
  <c r="AB22" i="3"/>
  <c r="AC22" i="3" s="1"/>
  <c r="AB14" i="3"/>
  <c r="AC14" i="3" s="1"/>
  <c r="AA21" i="3"/>
  <c r="AA13" i="3"/>
  <c r="Y22" i="3"/>
  <c r="Y14" i="3"/>
  <c r="X21" i="3"/>
  <c r="X13" i="3"/>
  <c r="S12" i="3"/>
  <c r="T12" i="3" s="1"/>
  <c r="R11" i="3"/>
  <c r="Z27" i="3"/>
  <c r="Z11" i="3"/>
  <c r="T17" i="3"/>
  <c r="W32" i="3"/>
  <c r="W22" i="3"/>
  <c r="AQ22" i="2"/>
  <c r="AQ23" i="2"/>
  <c r="AI14" i="3" l="1"/>
  <c r="H32" i="3"/>
  <c r="Q19" i="3"/>
  <c r="Z26" i="3"/>
  <c r="AI29" i="3"/>
  <c r="K25" i="3"/>
  <c r="H30" i="3"/>
  <c r="AI13" i="3"/>
  <c r="K19" i="3"/>
  <c r="H21" i="3"/>
  <c r="AI10" i="3"/>
  <c r="H19" i="3"/>
  <c r="K9" i="3"/>
  <c r="AI31" i="3"/>
  <c r="K20" i="3"/>
  <c r="Q24" i="3"/>
  <c r="H16" i="3"/>
  <c r="T10" i="3"/>
  <c r="H31" i="3"/>
  <c r="Z10" i="3"/>
  <c r="N14" i="3"/>
  <c r="Z9" i="3"/>
  <c r="H26" i="3"/>
  <c r="K29" i="3"/>
  <c r="AI21" i="3"/>
  <c r="AI32" i="3"/>
  <c r="Z12" i="3"/>
  <c r="W12" i="3"/>
  <c r="T30" i="3"/>
  <c r="K11" i="3"/>
  <c r="Z22" i="3"/>
  <c r="N9" i="3"/>
  <c r="W11" i="3"/>
  <c r="K22" i="3"/>
  <c r="H12" i="3"/>
  <c r="H10" i="3"/>
  <c r="Q20" i="3"/>
  <c r="T9" i="3"/>
  <c r="W14" i="3"/>
  <c r="N16" i="3"/>
  <c r="N27" i="3"/>
  <c r="W28" i="3"/>
  <c r="W13" i="3"/>
  <c r="K18" i="3"/>
  <c r="T18" i="3"/>
  <c r="T29" i="3"/>
  <c r="W18" i="3"/>
  <c r="W26" i="3"/>
  <c r="W15" i="3"/>
  <c r="Z20" i="3"/>
  <c r="H20" i="3"/>
  <c r="N22" i="3"/>
  <c r="T24" i="3"/>
  <c r="AI25" i="3"/>
  <c r="T15" i="3"/>
  <c r="Z21" i="3"/>
  <c r="Z18" i="3"/>
  <c r="Q28" i="3"/>
  <c r="T32" i="3"/>
  <c r="Z29" i="3"/>
  <c r="Q30" i="3"/>
  <c r="AI23" i="3"/>
  <c r="Z19" i="3"/>
  <c r="H29" i="3"/>
  <c r="Z13" i="3"/>
  <c r="K13" i="3"/>
  <c r="H13" i="3"/>
  <c r="Z32" i="3"/>
  <c r="T11" i="3"/>
  <c r="Q10" i="3"/>
  <c r="T27" i="3"/>
  <c r="N30" i="3"/>
  <c r="K26" i="3"/>
  <c r="K30" i="3"/>
  <c r="K21" i="3"/>
  <c r="Z28" i="3"/>
  <c r="T13" i="3"/>
  <c r="W20" i="3"/>
  <c r="T22" i="3"/>
  <c r="K16" i="3"/>
  <c r="AI15" i="3"/>
  <c r="T31" i="3"/>
  <c r="N25" i="3"/>
  <c r="T21" i="3"/>
  <c r="K12" i="3"/>
  <c r="T16" i="3"/>
  <c r="Q17" i="3"/>
  <c r="Z25" i="3"/>
  <c r="H14" i="3"/>
  <c r="AI18" i="3"/>
  <c r="N31" i="3"/>
  <c r="T25" i="3"/>
  <c r="N32" i="3"/>
  <c r="AI16" i="3"/>
  <c r="AI24" i="3"/>
  <c r="Z17" i="3"/>
  <c r="Q25" i="3"/>
  <c r="K27" i="3"/>
  <c r="W27" i="3"/>
  <c r="Q32" i="3"/>
  <c r="H28" i="3"/>
  <c r="W21" i="3"/>
  <c r="Q23" i="3"/>
  <c r="Q18" i="3"/>
  <c r="N26" i="3"/>
  <c r="AI11" i="3"/>
  <c r="AI20" i="3"/>
  <c r="K10" i="3"/>
  <c r="Z16" i="3"/>
  <c r="Q16" i="3"/>
  <c r="Z24" i="3"/>
  <c r="H25" i="3"/>
  <c r="T14" i="3"/>
  <c r="W23" i="3"/>
  <c r="AI30" i="3"/>
  <c r="H15" i="3"/>
  <c r="Z23" i="3"/>
  <c r="Q26" i="3"/>
  <c r="T26" i="3"/>
  <c r="W9" i="3"/>
  <c r="H27" i="3"/>
  <c r="AI26" i="3"/>
  <c r="N12" i="3"/>
  <c r="N13" i="3"/>
  <c r="K17" i="3"/>
  <c r="H23" i="3"/>
  <c r="N20" i="3"/>
  <c r="N21" i="3"/>
  <c r="AI19" i="3"/>
  <c r="K28" i="3"/>
  <c r="W29" i="3"/>
  <c r="N18" i="3"/>
  <c r="Q31" i="3"/>
  <c r="AI9" i="3"/>
  <c r="N11" i="3"/>
  <c r="H18" i="3"/>
  <c r="AI17" i="3"/>
  <c r="N17" i="3"/>
  <c r="K15" i="3"/>
  <c r="Q15" i="3"/>
  <c r="Z31" i="3"/>
  <c r="N19" i="3"/>
  <c r="T28" i="3"/>
  <c r="AI22" i="3"/>
  <c r="T23" i="3"/>
  <c r="H24" i="3"/>
  <c r="Z14" i="3"/>
  <c r="N23" i="3"/>
  <c r="K24" i="3"/>
  <c r="Z30" i="3"/>
  <c r="Z15" i="3"/>
  <c r="AI27" i="3"/>
  <c r="N28" i="3"/>
  <c r="N29" i="3"/>
  <c r="W19" i="3"/>
  <c r="K32" i="3"/>
  <c r="AI28" i="3"/>
  <c r="F9" i="3"/>
  <c r="H9" i="3" s="1"/>
  <c r="AQ70" i="2"/>
  <c r="AW39" i="2"/>
  <c r="AY31" i="2"/>
  <c r="AY32" i="2"/>
  <c r="AY30" i="2"/>
</calcChain>
</file>

<file path=xl/sharedStrings.xml><?xml version="1.0" encoding="utf-8"?>
<sst xmlns="http://schemas.openxmlformats.org/spreadsheetml/2006/main" count="152" uniqueCount="102">
  <si>
    <t>Preço Unitário</t>
  </si>
  <si>
    <t>Produto</t>
  </si>
  <si>
    <t>Smartphone</t>
  </si>
  <si>
    <t>Notebook</t>
  </si>
  <si>
    <t>Monitor Led</t>
  </si>
  <si>
    <t xml:space="preserve">Teclado Mêcanico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</si>
  <si>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</si>
  <si>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</si>
  <si>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</si>
  <si>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</si>
  <si>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</si>
  <si>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</si>
  <si>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</si>
  <si>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</si>
  <si>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</si>
  <si>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</si>
  <si>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</si>
  <si>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</si>
  <si>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</si>
  <si>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</si>
  <si>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</si>
  <si>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</si>
  <si>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</si>
  <si>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</si>
  <si>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</si>
  <si>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</si>
  <si>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</si>
  <si>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</si>
  <si>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</si>
  <si>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</si>
  <si>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</si>
  <si>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</si>
  <si>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</si>
  <si>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</si>
  <si>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</si>
  <si>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</si>
  <si>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</si>
  <si>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 xml:space="preserve">PLANEJADO </t>
  </si>
  <si>
    <t>REALIZADO</t>
  </si>
  <si>
    <t>Desktops (Computadores de mesa)</t>
  </si>
  <si>
    <t>Laptops (Notebooks)</t>
  </si>
  <si>
    <t>Tablets</t>
  </si>
  <si>
    <t>Monitores</t>
  </si>
  <si>
    <t>Teclados e mouses (Com fio e sem fio)</t>
  </si>
  <si>
    <t>Webcams</t>
  </si>
  <si>
    <t>Headsets e fones de ouvido</t>
  </si>
  <si>
    <t>Caixas de som e alto-falantes</t>
  </si>
  <si>
    <t>Impressoras e scanners</t>
  </si>
  <si>
    <t>Estabilizadores e Nobreaks</t>
  </si>
  <si>
    <t>Suportes e racks para computador</t>
  </si>
  <si>
    <t>Computadores e Periféricos</t>
  </si>
  <si>
    <t>Componentes de Hardware</t>
  </si>
  <si>
    <t>Placas-mãe</t>
  </si>
  <si>
    <t>Processadores (CPUs)</t>
  </si>
  <si>
    <t>Memória RAM</t>
  </si>
  <si>
    <t>Discos rígidos (HDDs) e Unidades de estado sólido (SSDs)</t>
  </si>
  <si>
    <t>Placas de vídeo (GPUs)</t>
  </si>
  <si>
    <t>Fonte de alimentação</t>
  </si>
  <si>
    <t>Refrigeradores (coolers para CPU)</t>
  </si>
  <si>
    <t>Cabos (HDMI, VGA, USB, etc.)</t>
  </si>
  <si>
    <t>Adaptadores e conversores</t>
  </si>
  <si>
    <t>Produtos para Gaming</t>
  </si>
  <si>
    <t>PCs para jogos</t>
  </si>
  <si>
    <t>Notebooks para jogos</t>
  </si>
  <si>
    <t>Periféricos gamers (mouses, teclados, headsets, cadeiras)</t>
  </si>
  <si>
    <t>Placas gráficas de alta performance</t>
  </si>
  <si>
    <t>Monitores com altas taxas de atualização</t>
  </si>
  <si>
    <t>Cadeiras de jogos (Ergonômicas)</t>
  </si>
  <si>
    <t>Periféricos</t>
  </si>
  <si>
    <t xml:space="preserve">Desktops </t>
  </si>
  <si>
    <t>Hardware</t>
  </si>
  <si>
    <t>Gaming</t>
  </si>
  <si>
    <t>Classificação</t>
  </si>
  <si>
    <t>Soma/ Produto</t>
  </si>
  <si>
    <t>ranking</t>
  </si>
  <si>
    <t>produto</t>
  </si>
  <si>
    <t>quant. Produt</t>
  </si>
  <si>
    <t>meta/quantidade produto</t>
  </si>
  <si>
    <t>quant/produto</t>
  </si>
  <si>
    <t>ATINGIDO %</t>
  </si>
  <si>
    <t>SOMA</t>
  </si>
  <si>
    <t>VARIAÇÃO</t>
  </si>
  <si>
    <t>Período</t>
  </si>
  <si>
    <t>Descrição</t>
  </si>
  <si>
    <t>Planejado</t>
  </si>
  <si>
    <t>Realizado</t>
  </si>
  <si>
    <t>Variação</t>
  </si>
  <si>
    <t>Janeiro</t>
  </si>
  <si>
    <t>ANO</t>
  </si>
  <si>
    <t>Fevereiro</t>
  </si>
  <si>
    <t>Março</t>
  </si>
  <si>
    <t>Abril</t>
  </si>
  <si>
    <t>Maio</t>
  </si>
  <si>
    <t>Junho</t>
  </si>
  <si>
    <t>Julho</t>
  </si>
  <si>
    <t>Agosto</t>
  </si>
  <si>
    <t>Outubro</t>
  </si>
  <si>
    <t>Novembro</t>
  </si>
  <si>
    <t>Dezembro</t>
  </si>
  <si>
    <t>Setembo</t>
  </si>
  <si>
    <t xml:space="preserve">Cadastro e Análise de Vendas </t>
  </si>
  <si>
    <t>Planejado X Realizado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</si>
</sst>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6"/>
      <color theme="1" tint="4.9989318521683403E-2"/>
      <name val="Segoe UI"/>
      <family val="2"/>
    </font>
    <font>
      <sz val="16"/>
      <color theme="1" tint="0.499984740745262"/>
      <name val="Segoe UI"/>
      <family val="2"/>
    </font>
    <font>
      <sz val="48"/>
      <name val="Segoe UI"/>
      <family val="2"/>
    </font>
    <font>
      <sz val="48"/>
      <color rgb="FFFF0000"/>
      <name val="Segoe UI"/>
      <family val="2"/>
    </font>
    <font>
      <sz val="14"/>
      <color theme="1" tint="4.9989318521683403E-2"/>
      <name val="Segoe UI"/>
      <family val="2"/>
    </font>
    <font>
      <b/>
      <sz val="11"/>
      <color theme="0" tint="-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0"/>
      <name val="Segoe UI"/>
      <family val="2"/>
    </font>
    <font>
      <b/>
      <sz val="20"/>
      <color rgb="FFFF0000"/>
      <name val="Segoe UI"/>
      <family val="2"/>
    </font>
    <font>
      <b/>
      <sz val="36"/>
      <color rgb="FFFF0000"/>
      <name val="Segoe UI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7" tint="0.59999389629810485"/>
      <name val="Calibri"/>
      <family val="2"/>
      <scheme val="minor"/>
    </font>
    <font>
      <b/>
      <sz val="20"/>
      <color theme="5"/>
      <name val="Segoe UI"/>
      <family val="2"/>
    </font>
    <font>
      <b/>
      <sz val="20"/>
      <color theme="1" tint="0.499984740745262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theme="7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3">
    <xf numFmtId="0" fontId="0" fillId="0" borderId="0" xfId="0"/>
    <xf numFmtId="44" fontId="0" fillId="0" borderId="0" xfId="0" applyNumberFormat="1"/>
    <xf numFmtId="0" fontId="2" fillId="0" borderId="0" xfId="0" applyFont="1"/>
    <xf numFmtId="14" fontId="0" fillId="0" borderId="0" xfId="0" applyNumberFormat="1"/>
    <xf numFmtId="0" fontId="0" fillId="0" borderId="0" xfId="0" applyAlignment="1">
      <alignment vertical="center"/>
    </xf>
    <xf numFmtId="164" fontId="8" fillId="0" borderId="0" xfId="1" applyNumberFormat="1" applyFont="1" applyFill="1" applyBorder="1" applyAlignment="1">
      <alignment vertical="center"/>
    </xf>
    <xf numFmtId="164" fontId="7" fillId="0" borderId="0" xfId="1" applyNumberFormat="1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10" fillId="3" borderId="8" xfId="0" applyFont="1" applyFill="1" applyBorder="1" applyAlignment="1">
      <alignment horizontal="center" vertical="center"/>
    </xf>
    <xf numFmtId="44" fontId="10" fillId="3" borderId="8" xfId="0" applyNumberFormat="1" applyFont="1" applyFill="1" applyBorder="1" applyAlignment="1">
      <alignment horizontal="center" vertical="center"/>
    </xf>
    <xf numFmtId="49" fontId="10" fillId="3" borderId="8" xfId="0" applyNumberFormat="1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44" fontId="9" fillId="0" borderId="0" xfId="0" applyNumberFormat="1" applyFont="1" applyAlignment="1">
      <alignment vertical="center"/>
    </xf>
    <xf numFmtId="44" fontId="7" fillId="0" borderId="0" xfId="1" applyNumberFormat="1" applyFont="1" applyFill="1" applyBorder="1" applyAlignment="1">
      <alignment vertical="center"/>
    </xf>
    <xf numFmtId="0" fontId="0" fillId="0" borderId="12" xfId="0" applyBorder="1"/>
    <xf numFmtId="0" fontId="11" fillId="0" borderId="0" xfId="0" applyFont="1"/>
    <xf numFmtId="0" fontId="11" fillId="0" borderId="0" xfId="0" quotePrefix="1" applyFont="1" applyAlignment="1">
      <alignment horizontal="center" vertical="center"/>
    </xf>
    <xf numFmtId="44" fontId="11" fillId="0" borderId="0" xfId="0" quotePrefix="1" applyNumberFormat="1" applyFont="1"/>
    <xf numFmtId="9" fontId="11" fillId="0" borderId="0" xfId="0" applyNumberFormat="1" applyFont="1"/>
    <xf numFmtId="0" fontId="11" fillId="0" borderId="0" xfId="0" applyFont="1" applyAlignment="1">
      <alignment horizontal="center" vertical="center"/>
    </xf>
    <xf numFmtId="0" fontId="11" fillId="0" borderId="13" xfId="0" applyFont="1" applyBorder="1"/>
    <xf numFmtId="0" fontId="12" fillId="0" borderId="13" xfId="0" applyFont="1" applyBorder="1"/>
    <xf numFmtId="44" fontId="12" fillId="0" borderId="13" xfId="0" quotePrefix="1" applyNumberFormat="1" applyFont="1" applyBorder="1"/>
    <xf numFmtId="0" fontId="11" fillId="0" borderId="13" xfId="0" applyFont="1" applyBorder="1" applyAlignment="1">
      <alignment horizontal="center" vertical="center"/>
    </xf>
    <xf numFmtId="0" fontId="11" fillId="0" borderId="13" xfId="0" quotePrefix="1" applyFont="1" applyBorder="1" applyAlignment="1">
      <alignment horizontal="center" vertical="center"/>
    </xf>
    <xf numFmtId="0" fontId="11" fillId="0" borderId="13" xfId="0" quotePrefix="1" applyFont="1" applyBorder="1"/>
    <xf numFmtId="0" fontId="11" fillId="0" borderId="0" xfId="0" quotePrefix="1" applyFont="1"/>
    <xf numFmtId="10" fontId="11" fillId="0" borderId="0" xfId="0" applyNumberFormat="1" applyFont="1"/>
    <xf numFmtId="0" fontId="12" fillId="2" borderId="3" xfId="0" applyFont="1" applyFill="1" applyBorder="1" applyAlignment="1">
      <alignment horizontal="center" vertical="center"/>
    </xf>
    <xf numFmtId="0" fontId="11" fillId="0" borderId="2" xfId="0" applyFont="1" applyBorder="1"/>
    <xf numFmtId="0" fontId="11" fillId="0" borderId="1" xfId="0" applyFont="1" applyBorder="1"/>
    <xf numFmtId="9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4" fontId="11" fillId="0" borderId="0" xfId="0" applyNumberFormat="1" applyFont="1"/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left"/>
    </xf>
    <xf numFmtId="44" fontId="11" fillId="0" borderId="0" xfId="0" applyNumberFormat="1" applyFont="1" applyAlignment="1">
      <alignment horizontal="center" vertical="center"/>
    </xf>
    <xf numFmtId="44" fontId="14" fillId="0" borderId="0" xfId="0" applyNumberFormat="1" applyFont="1" applyAlignment="1">
      <alignment horizontal="center" vertical="center"/>
    </xf>
    <xf numFmtId="44" fontId="12" fillId="0" borderId="0" xfId="0" applyNumberFormat="1" applyFont="1" applyAlignment="1">
      <alignment horizontal="center" vertical="center"/>
    </xf>
    <xf numFmtId="2" fontId="11" fillId="0" borderId="0" xfId="0" applyNumberFormat="1" applyFont="1"/>
    <xf numFmtId="44" fontId="0" fillId="5" borderId="7" xfId="0" applyNumberFormat="1" applyFill="1" applyBorder="1" applyAlignment="1">
      <alignment horizontal="center" vertical="center"/>
    </xf>
    <xf numFmtId="44" fontId="0" fillId="5" borderId="9" xfId="0" applyNumberFormat="1" applyFill="1" applyBorder="1" applyAlignment="1">
      <alignment horizontal="center" vertical="center"/>
    </xf>
    <xf numFmtId="44" fontId="2" fillId="5" borderId="9" xfId="0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vertical="center"/>
    </xf>
    <xf numFmtId="9" fontId="0" fillId="0" borderId="0" xfId="0" applyNumberFormat="1"/>
    <xf numFmtId="14" fontId="16" fillId="0" borderId="0" xfId="0" applyNumberFormat="1" applyFont="1"/>
    <xf numFmtId="14" fontId="10" fillId="3" borderId="5" xfId="0" applyNumberFormat="1" applyFont="1" applyFill="1" applyBorder="1" applyAlignment="1">
      <alignment horizontal="center" vertical="center"/>
    </xf>
    <xf numFmtId="14" fontId="18" fillId="0" borderId="0" xfId="0" applyNumberFormat="1" applyFont="1"/>
    <xf numFmtId="0" fontId="19" fillId="0" borderId="0" xfId="0" applyFont="1"/>
    <xf numFmtId="9" fontId="0" fillId="0" borderId="0" xfId="1" applyFont="1"/>
    <xf numFmtId="0" fontId="0" fillId="0" borderId="0" xfId="0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wrapText="1"/>
    </xf>
    <xf numFmtId="44" fontId="0" fillId="5" borderId="4" xfId="0" applyNumberFormat="1" applyFill="1" applyBorder="1" applyAlignment="1">
      <alignment wrapText="1"/>
    </xf>
    <xf numFmtId="9" fontId="0" fillId="5" borderId="4" xfId="0" applyNumberFormat="1" applyFill="1" applyBorder="1" applyAlignment="1">
      <alignment wrapText="1"/>
    </xf>
    <xf numFmtId="9" fontId="0" fillId="5" borderId="4" xfId="1" applyFont="1" applyFill="1" applyBorder="1" applyAlignment="1">
      <alignment wrapText="1"/>
    </xf>
    <xf numFmtId="0" fontId="17" fillId="6" borderId="4" xfId="0" applyFont="1" applyFill="1" applyBorder="1" applyAlignment="1">
      <alignment horizontal="center" vertical="center" wrapText="1"/>
    </xf>
    <xf numFmtId="44" fontId="17" fillId="6" borderId="4" xfId="0" applyNumberFormat="1" applyFont="1" applyFill="1" applyBorder="1" applyAlignment="1">
      <alignment horizontal="center" vertical="center" wrapText="1"/>
    </xf>
    <xf numFmtId="9" fontId="17" fillId="6" borderId="4" xfId="1" applyFont="1" applyFill="1" applyBorder="1" applyAlignment="1">
      <alignment horizontal="center" vertical="center" wrapText="1"/>
    </xf>
    <xf numFmtId="14" fontId="3" fillId="0" borderId="0" xfId="0" applyNumberFormat="1" applyFont="1" applyAlignment="1">
      <alignment horizontal="left" vertical="top"/>
    </xf>
    <xf numFmtId="14" fontId="3" fillId="0" borderId="0" xfId="0" applyNumberFormat="1" applyFont="1"/>
    <xf numFmtId="14" fontId="21" fillId="0" borderId="0" xfId="0" applyNumberFormat="1" applyFont="1" applyAlignment="1">
      <alignment horizontal="left" vertical="top"/>
    </xf>
    <xf numFmtId="0" fontId="21" fillId="0" borderId="0" xfId="0" applyFont="1"/>
    <xf numFmtId="14" fontId="21" fillId="0" borderId="0" xfId="0" applyNumberFormat="1" applyFont="1"/>
    <xf numFmtId="14" fontId="21" fillId="0" borderId="0" xfId="0" applyNumberFormat="1" applyFont="1" applyAlignment="1">
      <alignment horizontal="left"/>
    </xf>
    <xf numFmtId="9" fontId="10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12" fillId="0" borderId="0" xfId="0" quotePrefix="1" applyFont="1" applyAlignment="1">
      <alignment horizontal="center" vertical="center"/>
    </xf>
    <xf numFmtId="9" fontId="13" fillId="3" borderId="0" xfId="1" applyFont="1" applyFill="1" applyAlignment="1">
      <alignment vertical="center"/>
    </xf>
    <xf numFmtId="9" fontId="11" fillId="0" borderId="0" xfId="1" applyFont="1"/>
    <xf numFmtId="9" fontId="0" fillId="5" borderId="7" xfId="1" applyFont="1" applyFill="1" applyBorder="1" applyAlignment="1">
      <alignment horizontal="center" vertical="center"/>
    </xf>
    <xf numFmtId="9" fontId="2" fillId="5" borderId="7" xfId="1" applyFont="1" applyFill="1" applyBorder="1" applyAlignment="1">
      <alignment horizontal="center" vertical="center"/>
    </xf>
    <xf numFmtId="9" fontId="17" fillId="6" borderId="4" xfId="0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left" vertical="center"/>
    </xf>
    <xf numFmtId="14" fontId="23" fillId="0" borderId="0" xfId="0" applyNumberFormat="1" applyFont="1" applyAlignment="1">
      <alignment horizontal="left" vertical="center"/>
    </xf>
    <xf numFmtId="0" fontId="0" fillId="3" borderId="0" xfId="0" applyFill="1" applyAlignment="1">
      <alignment vertical="center"/>
    </xf>
    <xf numFmtId="14" fontId="0" fillId="5" borderId="4" xfId="0" applyNumberFormat="1" applyFill="1" applyBorder="1"/>
    <xf numFmtId="0" fontId="0" fillId="5" borderId="10" xfId="0" applyFill="1" applyBorder="1"/>
    <xf numFmtId="0" fontId="0" fillId="5" borderId="4" xfId="0" applyFill="1" applyBorder="1"/>
    <xf numFmtId="44" fontId="0" fillId="5" borderId="4" xfId="0" applyNumberFormat="1" applyFill="1" applyBorder="1"/>
    <xf numFmtId="0" fontId="0" fillId="5" borderId="4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1" xfId="0" applyFill="1" applyBorder="1"/>
    <xf numFmtId="44" fontId="0" fillId="5" borderId="11" xfId="0" applyNumberFormat="1" applyFill="1" applyBorder="1"/>
    <xf numFmtId="0" fontId="0" fillId="5" borderId="1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2" fontId="15" fillId="0" borderId="11" xfId="1" applyNumberFormat="1" applyFont="1" applyFill="1" applyBorder="1" applyAlignment="1">
      <alignment horizontal="center" vertical="center"/>
    </xf>
    <xf numFmtId="2" fontId="15" fillId="0" borderId="14" xfId="1" applyNumberFormat="1" applyFont="1" applyFill="1" applyBorder="1" applyAlignment="1">
      <alignment horizontal="center" vertical="center"/>
    </xf>
    <xf numFmtId="2" fontId="15" fillId="0" borderId="8" xfId="1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17" fontId="2" fillId="3" borderId="4" xfId="0" applyNumberFormat="1" applyFont="1" applyFill="1" applyBorder="1" applyAlignment="1">
      <alignment horizontal="center" vertical="center" wrapText="1"/>
    </xf>
    <xf numFmtId="44" fontId="10" fillId="4" borderId="15" xfId="0" applyNumberFormat="1" applyFont="1" applyFill="1" applyBorder="1" applyAlignment="1">
      <alignment horizontal="center" vertical="center"/>
    </xf>
    <xf numFmtId="9" fontId="10" fillId="4" borderId="16" xfId="1" applyFont="1" applyFill="1" applyBorder="1" applyAlignment="1">
      <alignment horizontal="center" vertical="center"/>
    </xf>
    <xf numFmtId="0" fontId="11" fillId="0" borderId="0" xfId="0" applyFont="1" applyBorder="1"/>
    <xf numFmtId="44" fontId="11" fillId="0" borderId="0" xfId="0" applyNumberFormat="1" applyFont="1" applyBorder="1"/>
    <xf numFmtId="9" fontId="11" fillId="0" borderId="0" xfId="1" applyFont="1" applyBorder="1"/>
  </cellXfs>
  <cellStyles count="2">
    <cellStyle name="Normal" xfId="0" builtinId="0"/>
    <cellStyle name="Porcentagem" xfId="1" builtinId="5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/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7" tint="0.79998168889431442"/>
        </patternFill>
      </fill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border>
        <top style="thick">
          <color indexed="64"/>
        </top>
      </border>
    </dxf>
    <dxf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border>
        <bottom style="thick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family val="2"/>
        <scheme val="minor"/>
      </font>
      <numFmt numFmtId="30" formatCode="@"/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/>
        <bottom/>
        <vertical style="thick">
          <color indexed="64"/>
        </vertical>
        <horizontal style="thick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</font>
      <numFmt numFmtId="13" formatCode="0%"/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rgb="FFFF0000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rgb="FFFF0000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rgb="FFFF0000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rgb="FFFF0000"/>
      </font>
      <fill>
        <patternFill patternType="solid">
          <fgColor indexed="64"/>
          <bgColor theme="7" tint="0.79998168889431442"/>
        </patternFill>
      </fill>
    </dxf>
    <dxf>
      <border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color rgb="FFFF0000"/>
      </font>
      <fill>
        <patternFill patternType="solid">
          <fgColor indexed="64"/>
          <bgColor theme="5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colors>
    <mruColors>
      <color rgb="FFF148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544147232307898"/>
          <c:y val="7.5791727760313191E-2"/>
          <c:w val="0.23660758227171913"/>
          <c:h val="0.8264925139593941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E71-4AD1-9198-CEDFE8D88274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7E71-4AD1-9198-CEDFE8D88274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749549452177273"/>
                      <c:h val="0.1002911266097856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7E71-4AD1-9198-CEDFE8D882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'Cadastro e Análise'!$AV$36:$AW$36</c:f>
              <c:strCache>
                <c:ptCount val="2"/>
                <c:pt idx="0">
                  <c:v> PLANEJADO  </c:v>
                </c:pt>
                <c:pt idx="1">
                  <c:v> REALIZADO </c:v>
                </c:pt>
              </c:strCache>
            </c:strRef>
          </c:cat>
          <c:val>
            <c:numRef>
              <c:f>'Cadastro e Análise'!$AV$37:$AW$37</c:f>
              <c:numCache>
                <c:formatCode>_("R$"* #,##0.00_);_("R$"* \(#,##0.00\);_("R$"* "-"??_);_(@_)</c:formatCode>
                <c:ptCount val="2"/>
                <c:pt idx="0">
                  <c:v>750000</c:v>
                </c:pt>
                <c:pt idx="1">
                  <c:v>1211000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71-4AD1-9198-CEDFE8D8827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9.1022809694956529E-3"/>
          <c:y val="0.41057559186078241"/>
          <c:w val="0.12958124251630049"/>
          <c:h val="0.25833662272374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solidFill>
                <a:schemeClr val="bg2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pt-B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pt-BR">
                <a:latin typeface="Segoe UI" panose="020B0502040204020203" pitchFamily="34" charset="0"/>
                <a:cs typeface="Segoe UI" panose="020B0502040204020203" pitchFamily="34" charset="0"/>
              </a:rPr>
              <a:t>TABELA VENDAS - TOP</a:t>
            </a:r>
            <a:r>
              <a:rPr lang="pt-BR" baseline="0">
                <a:latin typeface="Segoe UI" panose="020B0502040204020203" pitchFamily="34" charset="0"/>
                <a:cs typeface="Segoe UI" panose="020B0502040204020203" pitchFamily="34" charset="0"/>
              </a:rPr>
              <a:t> 3</a:t>
            </a:r>
            <a:r>
              <a:rPr lang="pt-BR">
                <a:latin typeface="Segoe UI" panose="020B0502040204020203" pitchFamily="34" charset="0"/>
                <a:cs typeface="Segoe UI" panose="020B0502040204020203" pitchFamily="34" charset="0"/>
              </a:rPr>
              <a:t>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Quantidade de produto vendido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5BFE-417C-9EFD-8B7815290B6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BFE-417C-9EFD-8B7815290B6B}"/>
              </c:ext>
            </c:extLst>
          </c:dPt>
          <c:cat>
            <c:strRef>
              <c:f>'Cadastro e Análise'!$AX$30:$AX$32</c:f>
              <c:strCache>
                <c:ptCount val="3"/>
                <c:pt idx="0">
                  <c:v>Webcams</c:v>
                </c:pt>
                <c:pt idx="1">
                  <c:v>Desktops </c:v>
                </c:pt>
                <c:pt idx="2">
                  <c:v>Teclado Mêcanico </c:v>
                </c:pt>
              </c:strCache>
            </c:strRef>
          </c:cat>
          <c:val>
            <c:numRef>
              <c:f>'Cadastro e Análise'!$AY$30:$AY$32</c:f>
              <c:numCache>
                <c:formatCode>General</c:formatCode>
                <c:ptCount val="3"/>
                <c:pt idx="0">
                  <c:v>172</c:v>
                </c:pt>
                <c:pt idx="1">
                  <c:v>158</c:v>
                </c:pt>
                <c:pt idx="2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FE-417C-9EFD-8B7815290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943247"/>
        <c:axId val="238944207"/>
      </c:barChart>
      <c:lineChart>
        <c:grouping val="standard"/>
        <c:varyColors val="0"/>
        <c:ser>
          <c:idx val="1"/>
          <c:order val="1"/>
          <c:tx>
            <c:v>Meta de Produto Vendido (50 Produtos a.m.)</c:v>
          </c:tx>
          <c:spPr>
            <a:ln w="12700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'Cadastro e Análise'!$AX$30:$AX$32</c:f>
              <c:strCache>
                <c:ptCount val="3"/>
                <c:pt idx="0">
                  <c:v>Webcams</c:v>
                </c:pt>
                <c:pt idx="1">
                  <c:v>Desktops </c:v>
                </c:pt>
                <c:pt idx="2">
                  <c:v>Teclado Mêcanico </c:v>
                </c:pt>
              </c:strCache>
            </c:strRef>
          </c:cat>
          <c:val>
            <c:numRef>
              <c:f>'Cadastro e Análise'!$AZ$30:$AZ$32</c:f>
              <c:numCache>
                <c:formatCode>General</c:formatCode>
                <c:ptCount val="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FE-417C-9EFD-8B7815290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943247"/>
        <c:axId val="238944207"/>
      </c:lineChart>
      <c:catAx>
        <c:axId val="23894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238944207"/>
        <c:crosses val="autoZero"/>
        <c:auto val="1"/>
        <c:lblAlgn val="ctr"/>
        <c:lblOffset val="100"/>
        <c:noMultiLvlLbl val="0"/>
      </c:catAx>
      <c:valAx>
        <c:axId val="2389442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894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61980882080637922"/>
          <c:y val="0.53143257591845405"/>
          <c:w val="0.37080975254702042"/>
          <c:h val="0.139568485878105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pt-B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770965</xdr:colOff>
      <xdr:row>5</xdr:row>
      <xdr:rowOff>1871</xdr:rowOff>
    </xdr:from>
    <xdr:to>
      <xdr:col>21</xdr:col>
      <xdr:colOff>616119</xdr:colOff>
      <xdr:row>17</xdr:row>
      <xdr:rowOff>62752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12619E-48A2-D51D-C992-C4CA15C98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40341</xdr:colOff>
      <xdr:row>5</xdr:row>
      <xdr:rowOff>12997</xdr:rowOff>
    </xdr:from>
    <xdr:to>
      <xdr:col>11</xdr:col>
      <xdr:colOff>435196</xdr:colOff>
      <xdr:row>17</xdr:row>
      <xdr:rowOff>45637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A013145-3F14-2822-F3EC-3D8F848CD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438457</xdr:colOff>
      <xdr:row>5</xdr:row>
      <xdr:rowOff>107577</xdr:rowOff>
    </xdr:from>
    <xdr:to>
      <xdr:col>20</xdr:col>
      <xdr:colOff>230638</xdr:colOff>
      <xdr:row>9</xdr:row>
      <xdr:rowOff>6520</xdr:rowOff>
    </xdr:to>
    <xdr:sp macro="" textlink="$AV$39">
      <xdr:nvSpPr>
        <xdr:cNvPr id="3" name="CaixaDeTexto 2">
          <a:extLst>
            <a:ext uri="{FF2B5EF4-FFF2-40B4-BE49-F238E27FC236}">
              <a16:creationId xmlns:a16="http://schemas.microsoft.com/office/drawing/2014/main" id="{7D3D4D0A-BA96-60AA-EFB5-057D3FD6C107}"/>
            </a:ext>
          </a:extLst>
        </xdr:cNvPr>
        <xdr:cNvSpPr txBox="1"/>
      </xdr:nvSpPr>
      <xdr:spPr>
        <a:xfrm>
          <a:off x="15965328" y="1138518"/>
          <a:ext cx="1441686" cy="7505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D64BFD8-9FEF-407F-BDF5-4FAD7F3095B2}" type="TxLink">
            <a:rPr lang="en-US" sz="3600" b="1" i="0" u="none" strike="noStrike">
              <a:solidFill>
                <a:srgbClr val="F1485B"/>
              </a:solidFill>
              <a:latin typeface="Segoe UI"/>
              <a:cs typeface="Segoe UI"/>
            </a:rPr>
            <a:pPr/>
            <a:t>38%</a:t>
          </a:fld>
          <a:endParaRPr lang="pt-BR" sz="1100"/>
        </a:p>
      </xdr:txBody>
    </xdr:sp>
    <xdr:clientData/>
  </xdr:twoCellAnchor>
  <xdr:twoCellAnchor>
    <xdr:from>
      <xdr:col>14</xdr:col>
      <xdr:colOff>748146</xdr:colOff>
      <xdr:row>10</xdr:row>
      <xdr:rowOff>124691</xdr:rowOff>
    </xdr:from>
    <xdr:to>
      <xdr:col>16</xdr:col>
      <xdr:colOff>443346</xdr:colOff>
      <xdr:row>14</xdr:row>
      <xdr:rowOff>138546</xdr:rowOff>
    </xdr:to>
    <xdr:sp macro="" textlink="$AW$39">
      <xdr:nvSpPr>
        <xdr:cNvPr id="4" name="CaixaDeTexto 3">
          <a:extLst>
            <a:ext uri="{FF2B5EF4-FFF2-40B4-BE49-F238E27FC236}">
              <a16:creationId xmlns:a16="http://schemas.microsoft.com/office/drawing/2014/main" id="{76E6E6B6-81E1-325D-2CE7-BEAD445908CD}"/>
            </a:ext>
          </a:extLst>
        </xdr:cNvPr>
        <xdr:cNvSpPr txBox="1"/>
      </xdr:nvSpPr>
      <xdr:spPr>
        <a:xfrm>
          <a:off x="12358255" y="2258291"/>
          <a:ext cx="1440873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C0C59B2-1B88-4094-B575-AE7B1DA03A75}" type="TxLink">
            <a:rPr lang="en-US" sz="3600" b="1" i="0" u="none" strike="noStrike">
              <a:solidFill>
                <a:srgbClr val="F1485B"/>
              </a:solidFill>
              <a:latin typeface="Segoe UI"/>
              <a:cs typeface="Segoe UI"/>
            </a:rPr>
            <a:pPr/>
            <a:t>62%</a:t>
          </a:fld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440115-BC7A-4767-AAE5-091AD65740AB}" name="Tabela3" displayName="Tabela3" ref="AO21:AR70" totalsRowShown="0" headerRowDxfId="63" dataDxfId="61" headerRowBorderDxfId="62">
  <autoFilter ref="AO21:AR70" xr:uid="{B6440115-BC7A-4767-AAE5-091AD65740AB}"/>
  <tableColumns count="4">
    <tableColumn id="1" xr3:uid="{AE93C717-2F0A-4B8C-9446-1D07AA4365F7}" name="PLANEJADO " dataDxfId="60"/>
    <tableColumn id="2" xr3:uid="{130D1690-EC6C-4017-8CAC-6DFFE17F68BD}" name="REALIZADO" dataDxfId="59"/>
    <tableColumn id="3" xr3:uid="{20647B12-ABFE-4062-8E5D-AF920950F4CC}" name="VARIAÇÃO" dataDxfId="58"/>
    <tableColumn id="4" xr3:uid="{2CE6EC40-C3AB-4875-B130-A56FF960B561}" name="ATINGIDO %" dataDxfId="57" dataCellStyle="Porcentagem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1F9CD58-A385-49AF-9741-341EC55732BA}" name="Periféricos" displayName="Periféricos" ref="BB21:BB37" totalsRowShown="0" headerRowDxfId="56" dataDxfId="54" headerRowBorderDxfId="55" tableBorderDxfId="53" totalsRowBorderDxfId="52">
  <autoFilter ref="BB21:BB37" xr:uid="{91F9CD58-A385-49AF-9741-341EC55732BA}"/>
  <tableColumns count="1">
    <tableColumn id="1" xr3:uid="{D15C485D-38B9-469E-9B76-8F92CA09A69E}" name="Computadores e Periféricos" dataDxfId="5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152C0C-6446-40F9-8358-9C6D931F4C3C}" name="Hardware" displayName="Hardware" ref="BC21:BC31" totalsRowShown="0" headerRowDxfId="50" dataDxfId="48" headerRowBorderDxfId="49" tableBorderDxfId="47" totalsRowBorderDxfId="46">
  <autoFilter ref="BC21:BC31" xr:uid="{B8152C0C-6446-40F9-8358-9C6D931F4C3C}"/>
  <tableColumns count="1">
    <tableColumn id="1" xr3:uid="{F04DC65F-06EB-4DD9-8A29-4EF886CE1398}" name="Componentes de Hardware" dataDxfId="4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9AC0DD3-ADFC-4897-8FDA-D433D796AC80}" name="Gaming" displayName="Gaming" ref="BD21:BD27" totalsRowShown="0" headerRowDxfId="44" dataDxfId="42" headerRowBorderDxfId="43" tableBorderDxfId="41" totalsRowBorderDxfId="40">
  <autoFilter ref="BD21:BD27" xr:uid="{F9AC0DD3-ADFC-4897-8FDA-D433D796AC80}"/>
  <tableColumns count="1">
    <tableColumn id="1" xr3:uid="{28754E6C-B5D4-456F-886E-FE3B89E4B3C4}" name="Produtos para Gaming" dataDxfId="3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06EEA09-5065-4B3E-B994-2829AD22FC23}" name="Tabela8" displayName="Tabela8" ref="F21:AM70" totalsRowShown="0" headerRowDxfId="38" dataDxfId="36" headerRowBorderDxfId="37" tableBorderDxfId="35" totalsRowBorderDxfId="34">
  <autoFilter ref="F21:AM70" xr:uid="{F06EEA09-5065-4B3E-B994-2829AD22FC23}"/>
  <tableColumns count="34">
    <tableColumn id="1" xr3:uid="{10A1C131-DC16-441D-AD0B-C6592BE61B4A}" name="Classificação" dataDxfId="33"/>
    <tableColumn id="2" xr3:uid="{4F6CDE63-3944-4F1D-85AC-D0CF34C9854C}" name="Produto" dataDxfId="32"/>
    <tableColumn id="3" xr3:uid="{123B058E-26E6-484A-AAA1-F685A68B271A}" name="Preço Unitário" dataDxfId="31"/>
    <tableColumn id="4" xr3:uid="{FF4CB39D-C577-46CE-AC08-52D7D33D66FA}" name="01" dataDxfId="30"/>
    <tableColumn id="5" xr3:uid="{D25D7A5D-E333-4F46-A5E5-10686B32E96B}" name="02" dataDxfId="29"/>
    <tableColumn id="6" xr3:uid="{B46701ED-275B-4C3C-AEFE-9B6557C30A37}" name="03" dataDxfId="28"/>
    <tableColumn id="7" xr3:uid="{A1497C2C-D828-4F9F-8AF4-4065FA4CEA1A}" name="04" dataDxfId="27"/>
    <tableColumn id="8" xr3:uid="{C7F9893F-FE00-4441-99E0-9736F7CA8549}" name="05" dataDxfId="26"/>
    <tableColumn id="9" xr3:uid="{69AD8427-3462-48D9-9C7F-A61C5F9F15A2}" name="06" dataDxfId="25"/>
    <tableColumn id="10" xr3:uid="{3B0FE65F-31DD-4D29-953B-BCFD7C5126E9}" name="07" dataDxfId="24"/>
    <tableColumn id="11" xr3:uid="{7217DAF2-A57C-4A14-A1FF-D098929D84B4}" name="08" dataDxfId="23"/>
    <tableColumn id="12" xr3:uid="{F253288E-DE44-4F73-8978-D29EB2AB86ED}" name="09" dataDxfId="22"/>
    <tableColumn id="13" xr3:uid="{AD1BD6B8-2E76-4810-A32D-FBAAB44E4B39}" name="10" dataDxfId="21"/>
    <tableColumn id="14" xr3:uid="{C16C6A8F-DC01-4DF8-8291-5687FD32DB0D}" name="11" dataDxfId="20"/>
    <tableColumn id="15" xr3:uid="{A3405CB8-F1FD-4575-8E0E-FBB9715B6A79}" name="12" dataDxfId="19"/>
    <tableColumn id="16" xr3:uid="{434FC0B8-C7BD-4C38-8FCC-19CC49D79A05}" name="13" dataDxfId="18"/>
    <tableColumn id="17" xr3:uid="{7C24E52D-866A-4CC8-B41B-3B9B12EEE1A4}" name="14" dataDxfId="17"/>
    <tableColumn id="18" xr3:uid="{6C9ABB07-B8D8-4189-B704-512A842FFC41}" name="15" dataDxfId="16"/>
    <tableColumn id="19" xr3:uid="{A56F5F69-F464-4781-9ACC-5336225F3F20}" name="16" dataDxfId="15"/>
    <tableColumn id="20" xr3:uid="{9C080A73-5BA1-475F-B55C-292BEA8491D4}" name="17" dataDxfId="14"/>
    <tableColumn id="21" xr3:uid="{EE34532B-E940-498F-808F-AB4032CC463F}" name="18" dataDxfId="13"/>
    <tableColumn id="22" xr3:uid="{3E7A512A-FF69-4690-825D-245D2768AA99}" name="19" dataDxfId="12"/>
    <tableColumn id="23" xr3:uid="{FD709959-0ECE-46EB-85D9-A1E70A4C36EE}" name="20" dataDxfId="11"/>
    <tableColumn id="24" xr3:uid="{8B9C9E27-E253-4642-B488-942BDE788C82}" name="21" dataDxfId="10"/>
    <tableColumn id="25" xr3:uid="{36A17FFC-E12E-42B1-AAFB-AA63981803EA}" name="22" dataDxfId="9"/>
    <tableColumn id="26" xr3:uid="{D387B68F-9E67-482F-B518-F94A8293B341}" name="23" dataDxfId="8"/>
    <tableColumn id="27" xr3:uid="{EFF374DD-C1F6-4DC5-BF9C-A168B2798E51}" name="24" dataDxfId="7"/>
    <tableColumn id="28" xr3:uid="{71C7148A-CD59-46FB-88A4-563DE37BEBE2}" name="25" dataDxfId="6"/>
    <tableColumn id="29" xr3:uid="{8F8FB9F2-BF0F-4338-8769-FCD96886407E}" name="26" dataDxfId="5"/>
    <tableColumn id="30" xr3:uid="{B2AB0262-EC4E-4EBA-B491-209A3C4D49C1}" name="27" dataDxfId="4"/>
    <tableColumn id="31" xr3:uid="{8AD039B8-9BB7-4CBB-B382-DB6BFDF7A3C8}" name="28" dataDxfId="3"/>
    <tableColumn id="32" xr3:uid="{A0FD4CB0-8210-42F7-9478-917A306FB21F}" name="29" dataDxfId="2"/>
    <tableColumn id="33" xr3:uid="{4EFE96DD-DCC2-43BD-B951-E86AA7911332}" name="30" dataDxfId="1"/>
    <tableColumn id="34" xr3:uid="{DEE2A785-2589-4F29-A144-9BCA9E83299A}" name="31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140D7-2662-415D-9AC3-E0F1DE48F7CA}">
  <dimension ref="A1:BO73"/>
  <sheetViews>
    <sheetView showGridLines="0" showRowColHeaders="0" tabSelected="1" zoomScale="75" zoomScaleNormal="75" workbookViewId="0">
      <selection activeCell="AT5" sqref="AS1:XFD1048576"/>
    </sheetView>
  </sheetViews>
  <sheetFormatPr defaultColWidth="0" defaultRowHeight="14.4" zeroHeight="1" x14ac:dyDescent="0.3"/>
  <cols>
    <col min="1" max="1" width="2.21875" style="11" customWidth="1"/>
    <col min="2" max="2" width="2" style="11" customWidth="1"/>
    <col min="3" max="3" width="2.21875" style="67" hidden="1" customWidth="1"/>
    <col min="4" max="4" width="2.21875" style="11" hidden="1" customWidth="1"/>
    <col min="5" max="5" width="21.109375" style="50" customWidth="1"/>
    <col min="6" max="6" width="25" bestFit="1" customWidth="1"/>
    <col min="7" max="7" width="21.88671875" bestFit="1" customWidth="1"/>
    <col min="8" max="8" width="28.21875" style="1" bestFit="1" customWidth="1"/>
    <col min="9" max="9" width="12.21875" bestFit="1" customWidth="1"/>
    <col min="10" max="17" width="12.6640625" bestFit="1" customWidth="1"/>
    <col min="18" max="18" width="12.21875" bestFit="1" customWidth="1"/>
    <col min="19" max="19" width="11.77734375" bestFit="1" customWidth="1"/>
    <col min="20" max="22" width="12.21875" bestFit="1" customWidth="1"/>
    <col min="23" max="23" width="27" bestFit="1" customWidth="1"/>
    <col min="24" max="24" width="25.5546875" bestFit="1" customWidth="1"/>
    <col min="25" max="25" width="25" bestFit="1" customWidth="1"/>
    <col min="26" max="26" width="23.5546875" bestFit="1" customWidth="1"/>
    <col min="27" max="27" width="12.21875" bestFit="1" customWidth="1"/>
    <col min="28" max="28" width="24.77734375" customWidth="1"/>
    <col min="29" max="29" width="26.109375" customWidth="1"/>
    <col min="30" max="30" width="18.44140625" bestFit="1" customWidth="1"/>
    <col min="31" max="38" width="12.6640625" customWidth="1"/>
    <col min="39" max="39" width="12.21875" customWidth="1"/>
    <col min="40" max="40" width="6.109375" style="20" customWidth="1"/>
    <col min="41" max="41" width="24.5546875" style="38" customWidth="1"/>
    <col min="42" max="42" width="22.88671875" style="38" customWidth="1"/>
    <col min="43" max="43" width="22.33203125" style="38" customWidth="1"/>
    <col min="44" max="44" width="17.109375" style="74" bestFit="1" customWidth="1"/>
    <col min="45" max="46" width="17.109375" style="23" hidden="1"/>
    <col min="47" max="47" width="18.6640625" style="20" hidden="1"/>
    <col min="48" max="49" width="31.109375" style="20" hidden="1"/>
    <col min="50" max="50" width="19.44140625" style="20" hidden="1"/>
    <col min="51" max="51" width="16.109375" style="20" hidden="1"/>
    <col min="52" max="52" width="26.5546875" style="20" hidden="1"/>
    <col min="53" max="53" width="2.21875" style="20" hidden="1"/>
    <col min="54" max="54" width="34.44140625" style="20" hidden="1"/>
    <col min="55" max="55" width="51.109375" style="20" hidden="1"/>
    <col min="56" max="56" width="51.44140625" style="20" hidden="1"/>
    <col min="57" max="57" width="2.21875" style="20" hidden="1"/>
    <col min="58" max="58" width="9.6640625" style="20" hidden="1"/>
    <col min="59" max="59" width="4" style="20" hidden="1"/>
    <col min="60" max="60" width="9.6640625" style="20" hidden="1"/>
    <col min="61" max="61" width="7.33203125" style="20" hidden="1"/>
    <col min="62" max="62" width="10.109375" style="20" hidden="1"/>
    <col min="63" max="63" width="9.6640625" style="20" hidden="1"/>
    <col min="64" max="64" width="10.109375" style="20" hidden="1"/>
    <col min="65" max="65" width="12.5546875" style="20" hidden="1"/>
    <col min="66" max="66" width="16.33203125" style="20" hidden="1"/>
    <col min="67" max="67" width="20.33203125" style="20" hidden="1"/>
    <col min="68" max="16384" width="16.33203125" style="20" hidden="1"/>
  </cols>
  <sheetData>
    <row r="1" spans="1:52" ht="14.4" customHeight="1" x14ac:dyDescent="0.3">
      <c r="A1" s="94" t="s">
        <v>100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73"/>
      <c r="AS1" s="95"/>
      <c r="AT1" s="95"/>
      <c r="AU1" s="95"/>
      <c r="AV1" s="95"/>
      <c r="AW1" s="95"/>
      <c r="AX1" s="95"/>
      <c r="AY1" s="95"/>
      <c r="AZ1" s="95"/>
    </row>
    <row r="2" spans="1:52" ht="14.4" customHeight="1" x14ac:dyDescent="0.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73"/>
      <c r="AS2" s="95"/>
      <c r="AT2" s="95"/>
      <c r="AU2" s="95"/>
      <c r="AV2" s="95"/>
      <c r="AW2" s="95"/>
      <c r="AX2" s="95"/>
      <c r="AY2" s="95"/>
      <c r="AZ2" s="95"/>
    </row>
    <row r="3" spans="1:52" ht="14.4" customHeight="1" x14ac:dyDescent="0.3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73"/>
      <c r="AS3" s="95"/>
      <c r="AT3" s="95"/>
      <c r="AU3" s="95"/>
      <c r="AV3" s="95"/>
      <c r="AW3" s="95"/>
      <c r="AX3" s="95"/>
      <c r="AY3" s="95"/>
      <c r="AZ3" s="95"/>
    </row>
    <row r="4" spans="1:52" ht="14.4" customHeight="1" x14ac:dyDescent="0.3">
      <c r="A4" s="94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73"/>
      <c r="AS4" s="95"/>
      <c r="AT4" s="95"/>
      <c r="AU4" s="95"/>
      <c r="AV4" s="95"/>
      <c r="AW4" s="95"/>
      <c r="AX4" s="95"/>
      <c r="AY4" s="95"/>
      <c r="AZ4" s="95"/>
    </row>
    <row r="5" spans="1:52" ht="24.6" customHeight="1" x14ac:dyDescent="0.3">
      <c r="F5" s="7"/>
      <c r="G5" s="7"/>
      <c r="H5" s="1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4"/>
      <c r="W5" s="9"/>
      <c r="X5" s="9"/>
      <c r="Y5" s="9"/>
      <c r="Z5" s="4"/>
      <c r="AA5" s="4"/>
    </row>
    <row r="6" spans="1:52" ht="24.6" customHeight="1" x14ac:dyDescent="0.3">
      <c r="F6" s="7"/>
      <c r="G6" s="7"/>
      <c r="H6" s="1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8"/>
      <c r="U6" s="8"/>
      <c r="V6" s="4"/>
      <c r="W6" s="20"/>
      <c r="X6" s="20"/>
      <c r="Y6" s="20"/>
      <c r="Z6" s="20"/>
      <c r="AA6" s="4"/>
    </row>
    <row r="7" spans="1:52" ht="14.4" customHeight="1" x14ac:dyDescent="0.3">
      <c r="F7" s="7"/>
      <c r="G7" s="7"/>
      <c r="H7" s="1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6"/>
      <c r="U7" s="6"/>
      <c r="V7" s="5"/>
      <c r="W7" s="20"/>
      <c r="X7" s="20"/>
      <c r="Y7" s="20"/>
      <c r="Z7" s="20"/>
    </row>
    <row r="8" spans="1:52" ht="14.4" customHeight="1" x14ac:dyDescent="0.3">
      <c r="F8" s="7"/>
      <c r="G8" s="7"/>
      <c r="H8" s="1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5"/>
      <c r="U8" s="5"/>
      <c r="V8" s="5"/>
      <c r="W8" s="20"/>
      <c r="X8" s="20"/>
      <c r="Y8" s="20"/>
      <c r="Z8" s="20"/>
    </row>
    <row r="9" spans="1:52" ht="14.4" customHeight="1" x14ac:dyDescent="0.3">
      <c r="F9" s="7"/>
      <c r="G9" s="7"/>
      <c r="H9" s="1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5"/>
      <c r="U9" s="5"/>
      <c r="V9" s="5"/>
      <c r="W9" s="20"/>
      <c r="X9" s="20"/>
      <c r="Y9" s="20"/>
      <c r="Z9" s="20"/>
    </row>
    <row r="10" spans="1:52" ht="14.4" customHeight="1" x14ac:dyDescent="0.3">
      <c r="F10" s="7"/>
      <c r="G10" s="7"/>
      <c r="H10" s="1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5"/>
      <c r="U10" s="5"/>
      <c r="V10" s="5"/>
      <c r="W10" s="20"/>
      <c r="X10" s="20"/>
      <c r="Y10" s="20"/>
      <c r="Z10" s="20"/>
    </row>
    <row r="11" spans="1:52" ht="14.4" customHeight="1" x14ac:dyDescent="0.3">
      <c r="F11" s="4"/>
      <c r="G11" s="4"/>
      <c r="H11" s="18"/>
      <c r="I11" s="6"/>
      <c r="J11" s="6"/>
      <c r="K11" s="4"/>
      <c r="L11" s="6"/>
      <c r="M11" s="6"/>
      <c r="N11" s="6"/>
      <c r="O11" s="4"/>
      <c r="P11" s="10"/>
      <c r="Q11" s="6"/>
      <c r="R11" s="6"/>
      <c r="S11" s="4"/>
      <c r="T11" s="5"/>
      <c r="U11" s="5"/>
      <c r="V11" s="5"/>
      <c r="W11" s="20"/>
      <c r="X11" s="20"/>
      <c r="Y11" s="20"/>
      <c r="Z11" s="20"/>
    </row>
    <row r="12" spans="1:52" ht="15" customHeight="1" x14ac:dyDescent="0.3">
      <c r="F12" s="4"/>
      <c r="G12" s="4"/>
      <c r="H12" s="18"/>
      <c r="I12" s="6"/>
      <c r="J12" s="6"/>
      <c r="K12" s="4"/>
      <c r="L12" s="6"/>
      <c r="M12" s="6"/>
      <c r="N12" s="6"/>
      <c r="O12" s="4"/>
      <c r="P12" s="10"/>
      <c r="Q12" s="6"/>
      <c r="R12" s="6"/>
      <c r="S12" s="4"/>
      <c r="T12" s="5"/>
      <c r="U12" s="5"/>
      <c r="V12" s="5"/>
      <c r="W12" s="20"/>
      <c r="X12" s="20"/>
      <c r="Y12" s="20"/>
      <c r="Z12" s="20"/>
    </row>
    <row r="13" spans="1:52" ht="15" customHeight="1" x14ac:dyDescent="0.3">
      <c r="S13" s="10"/>
      <c r="W13" s="20"/>
      <c r="X13" s="20"/>
      <c r="Y13" s="20"/>
      <c r="Z13" s="20"/>
    </row>
    <row r="14" spans="1:52" ht="14.4" customHeight="1" x14ac:dyDescent="0.3">
      <c r="S14" s="10"/>
      <c r="W14" s="20"/>
      <c r="X14" s="20"/>
      <c r="Y14" s="20"/>
      <c r="Z14" s="20"/>
      <c r="AC14" s="19"/>
    </row>
    <row r="15" spans="1:52" ht="14.4" customHeight="1" x14ac:dyDescent="0.3">
      <c r="F15" s="3"/>
      <c r="G15" s="3"/>
      <c r="S15" s="10"/>
      <c r="W15" s="20"/>
      <c r="X15" s="20"/>
      <c r="Y15" s="20"/>
      <c r="Z15" s="20"/>
    </row>
    <row r="16" spans="1:52" ht="14.4" customHeight="1" x14ac:dyDescent="0.3">
      <c r="F16" s="3"/>
      <c r="G16" s="3"/>
      <c r="W16" s="20"/>
      <c r="X16" s="20"/>
      <c r="Y16" s="20"/>
      <c r="Z16" s="20"/>
    </row>
    <row r="17" spans="2:67" ht="14.4" customHeight="1" x14ac:dyDescent="0.3">
      <c r="F17" s="3"/>
      <c r="G17" s="3"/>
      <c r="W17" s="37"/>
      <c r="X17" s="37"/>
      <c r="Y17" s="37"/>
      <c r="Z17" s="36"/>
    </row>
    <row r="18" spans="2:67" ht="14.4" customHeight="1" x14ac:dyDescent="0.3"/>
    <row r="19" spans="2:67" ht="23.4" customHeight="1" x14ac:dyDescent="0.45">
      <c r="E19" s="52"/>
      <c r="F19" s="53"/>
      <c r="AN19" s="100"/>
      <c r="AO19" s="101"/>
      <c r="AP19" s="101"/>
      <c r="AQ19" s="101"/>
      <c r="AR19" s="102"/>
    </row>
    <row r="20" spans="2:67" ht="16.8" customHeight="1" x14ac:dyDescent="0.3">
      <c r="B20" s="64">
        <v>45658</v>
      </c>
      <c r="C20" s="66" t="str">
        <f>PROPER(TEXT(B20,"mmmm/aaaa"))</f>
        <v>Janeiro/2025</v>
      </c>
      <c r="D20" s="12"/>
      <c r="E20" s="79" t="s">
        <v>88</v>
      </c>
      <c r="F20" s="78">
        <v>2025</v>
      </c>
      <c r="G20" s="2"/>
      <c r="AN20" s="100"/>
      <c r="AO20" s="101"/>
      <c r="AP20" s="101"/>
      <c r="AQ20" s="101"/>
      <c r="AR20" s="102"/>
    </row>
    <row r="21" spans="2:67" ht="30" customHeight="1" thickBot="1" x14ac:dyDescent="0.35">
      <c r="B21" s="64">
        <v>45689</v>
      </c>
      <c r="C21" s="66" t="str">
        <f t="shared" ref="C21:C31" si="0">PROPER(TEXT(B21,"mmmm/aaaa"))</f>
        <v>Fevereiro/2025</v>
      </c>
      <c r="E21" s="51" t="s">
        <v>82</v>
      </c>
      <c r="F21" s="13" t="s">
        <v>72</v>
      </c>
      <c r="G21" s="14" t="s">
        <v>1</v>
      </c>
      <c r="H21" s="15" t="s">
        <v>0</v>
      </c>
      <c r="I21" s="15" t="s">
        <v>6</v>
      </c>
      <c r="J21" s="15" t="s">
        <v>7</v>
      </c>
      <c r="K21" s="15" t="s">
        <v>8</v>
      </c>
      <c r="L21" s="15" t="s">
        <v>9</v>
      </c>
      <c r="M21" s="15" t="s">
        <v>10</v>
      </c>
      <c r="N21" s="15" t="s">
        <v>11</v>
      </c>
      <c r="O21" s="15" t="s">
        <v>12</v>
      </c>
      <c r="P21" s="15" t="s">
        <v>13</v>
      </c>
      <c r="Q21" s="15" t="s">
        <v>14</v>
      </c>
      <c r="R21" s="15" t="s">
        <v>15</v>
      </c>
      <c r="S21" s="15" t="s">
        <v>16</v>
      </c>
      <c r="T21" s="15" t="s">
        <v>17</v>
      </c>
      <c r="U21" s="15" t="s">
        <v>18</v>
      </c>
      <c r="V21" s="15" t="s">
        <v>19</v>
      </c>
      <c r="W21" s="15" t="s">
        <v>20</v>
      </c>
      <c r="X21" s="15" t="s">
        <v>21</v>
      </c>
      <c r="Y21" s="15" t="s">
        <v>22</v>
      </c>
      <c r="Z21" s="15" t="s">
        <v>23</v>
      </c>
      <c r="AA21" s="15" t="s">
        <v>24</v>
      </c>
      <c r="AB21" s="15" t="s">
        <v>25</v>
      </c>
      <c r="AC21" s="15" t="s">
        <v>26</v>
      </c>
      <c r="AD21" s="15" t="s">
        <v>27</v>
      </c>
      <c r="AE21" s="15" t="s">
        <v>28</v>
      </c>
      <c r="AF21" s="15" t="s">
        <v>29</v>
      </c>
      <c r="AG21" s="15" t="s">
        <v>30</v>
      </c>
      <c r="AH21" s="15" t="s">
        <v>31</v>
      </c>
      <c r="AI21" s="15" t="s">
        <v>32</v>
      </c>
      <c r="AJ21" s="15" t="s">
        <v>33</v>
      </c>
      <c r="AK21" s="15" t="s">
        <v>34</v>
      </c>
      <c r="AL21" s="16" t="s">
        <v>35</v>
      </c>
      <c r="AM21" s="16" t="s">
        <v>36</v>
      </c>
      <c r="AN21" s="39"/>
      <c r="AO21" s="98" t="s">
        <v>37</v>
      </c>
      <c r="AP21" s="98" t="s">
        <v>38</v>
      </c>
      <c r="AQ21" s="98" t="s">
        <v>81</v>
      </c>
      <c r="AR21" s="99" t="s">
        <v>79</v>
      </c>
      <c r="AS21" s="70"/>
      <c r="AT21" s="72" t="s">
        <v>73</v>
      </c>
      <c r="AU21" s="39" t="s">
        <v>1</v>
      </c>
      <c r="AW21" s="21"/>
      <c r="AX21" s="21"/>
      <c r="BB21" s="33" t="s">
        <v>50</v>
      </c>
      <c r="BC21" s="33" t="s">
        <v>51</v>
      </c>
      <c r="BD21" s="33" t="s">
        <v>61</v>
      </c>
    </row>
    <row r="22" spans="2:67" ht="15.6" customHeight="1" thickTop="1" thickBot="1" x14ac:dyDescent="0.35">
      <c r="B22" s="64">
        <v>45717</v>
      </c>
      <c r="C22" s="66" t="str">
        <f t="shared" si="0"/>
        <v>Março/2025</v>
      </c>
      <c r="E22" s="81" t="s">
        <v>87</v>
      </c>
      <c r="F22" s="82" t="s">
        <v>71</v>
      </c>
      <c r="G22" s="83" t="s">
        <v>62</v>
      </c>
      <c r="H22" s="84">
        <v>2500</v>
      </c>
      <c r="I22" s="85">
        <v>3</v>
      </c>
      <c r="J22" s="85">
        <v>2</v>
      </c>
      <c r="K22" s="85">
        <v>10</v>
      </c>
      <c r="L22" s="85">
        <v>3</v>
      </c>
      <c r="M22" s="85">
        <v>2</v>
      </c>
      <c r="N22" s="85">
        <v>5</v>
      </c>
      <c r="O22" s="85">
        <v>3</v>
      </c>
      <c r="P22" s="85">
        <v>2</v>
      </c>
      <c r="Q22" s="85">
        <v>1</v>
      </c>
      <c r="R22" s="85">
        <v>2</v>
      </c>
      <c r="S22" s="85">
        <v>4</v>
      </c>
      <c r="T22" s="85">
        <v>3</v>
      </c>
      <c r="U22" s="85">
        <v>2</v>
      </c>
      <c r="V22" s="85">
        <v>4</v>
      </c>
      <c r="W22" s="85">
        <v>1</v>
      </c>
      <c r="X22" s="85">
        <v>2</v>
      </c>
      <c r="Y22" s="85">
        <v>3</v>
      </c>
      <c r="Z22" s="85">
        <v>5</v>
      </c>
      <c r="AA22" s="85">
        <v>1</v>
      </c>
      <c r="AB22" s="85">
        <v>8</v>
      </c>
      <c r="AC22" s="85">
        <v>3</v>
      </c>
      <c r="AD22" s="85">
        <v>1</v>
      </c>
      <c r="AE22" s="85">
        <v>2</v>
      </c>
      <c r="AF22" s="85">
        <v>2</v>
      </c>
      <c r="AG22" s="85">
        <v>2</v>
      </c>
      <c r="AH22" s="85">
        <v>2</v>
      </c>
      <c r="AI22" s="85">
        <v>2</v>
      </c>
      <c r="AJ22" s="85">
        <v>2</v>
      </c>
      <c r="AK22" s="85">
        <v>4</v>
      </c>
      <c r="AL22" s="85">
        <v>4</v>
      </c>
      <c r="AM22" s="86">
        <v>8</v>
      </c>
      <c r="AN22" s="24"/>
      <c r="AO22" s="45">
        <v>200000</v>
      </c>
      <c r="AP22" s="45">
        <f>H22*SUM(I22:AM22)</f>
        <v>245000</v>
      </c>
      <c r="AQ22" s="45">
        <f>AP22-AO22</f>
        <v>45000</v>
      </c>
      <c r="AR22" s="75">
        <f>IFERROR(AP22/AO22-1,"-")</f>
        <v>0.22500000000000009</v>
      </c>
      <c r="AS22" s="36"/>
      <c r="AT22" s="21">
        <f>SUM(Tabela8[[#This Row],[01]:[31]])</f>
        <v>98</v>
      </c>
      <c r="AU22" s="24" t="str">
        <f>Tabela8[[#This Row],[Produto]]</f>
        <v>PCs para jogos</v>
      </c>
      <c r="BA22" s="23"/>
      <c r="BB22" s="34" t="s">
        <v>2</v>
      </c>
      <c r="BC22" s="34" t="s">
        <v>52</v>
      </c>
      <c r="BD22" s="34" t="s">
        <v>62</v>
      </c>
      <c r="BO22" s="40"/>
    </row>
    <row r="23" spans="2:67" ht="15.6" customHeight="1" thickTop="1" thickBot="1" x14ac:dyDescent="0.35">
      <c r="B23" s="64">
        <v>45748</v>
      </c>
      <c r="C23" s="66" t="str">
        <f t="shared" si="0"/>
        <v>Abril/2025</v>
      </c>
      <c r="E23" s="81" t="s">
        <v>87</v>
      </c>
      <c r="F23" s="82" t="s">
        <v>68</v>
      </c>
      <c r="G23" s="83" t="s">
        <v>69</v>
      </c>
      <c r="H23" s="84">
        <v>4500</v>
      </c>
      <c r="I23" s="85">
        <v>5</v>
      </c>
      <c r="J23" s="85">
        <v>2</v>
      </c>
      <c r="K23" s="85">
        <v>4</v>
      </c>
      <c r="L23" s="85">
        <v>5</v>
      </c>
      <c r="M23" s="85">
        <v>5</v>
      </c>
      <c r="N23" s="85">
        <v>1</v>
      </c>
      <c r="O23" s="85">
        <v>8</v>
      </c>
      <c r="P23" s="85">
        <v>8</v>
      </c>
      <c r="Q23" s="85">
        <v>8</v>
      </c>
      <c r="R23" s="85">
        <v>8</v>
      </c>
      <c r="S23" s="85">
        <v>5</v>
      </c>
      <c r="T23" s="85">
        <v>5</v>
      </c>
      <c r="U23" s="85">
        <v>6</v>
      </c>
      <c r="V23" s="85">
        <v>6</v>
      </c>
      <c r="W23" s="85">
        <v>6</v>
      </c>
      <c r="X23" s="85">
        <v>6</v>
      </c>
      <c r="Y23" s="85">
        <v>6</v>
      </c>
      <c r="Z23" s="85">
        <v>7</v>
      </c>
      <c r="AA23" s="85">
        <v>7</v>
      </c>
      <c r="AB23" s="85">
        <v>7</v>
      </c>
      <c r="AC23" s="85">
        <v>7</v>
      </c>
      <c r="AD23" s="85">
        <v>8</v>
      </c>
      <c r="AE23" s="85">
        <v>2</v>
      </c>
      <c r="AF23" s="85">
        <v>2</v>
      </c>
      <c r="AG23" s="85">
        <v>2</v>
      </c>
      <c r="AH23" s="85">
        <v>2</v>
      </c>
      <c r="AI23" s="85">
        <v>2</v>
      </c>
      <c r="AJ23" s="85">
        <v>2</v>
      </c>
      <c r="AK23" s="85">
        <v>4</v>
      </c>
      <c r="AL23" s="85">
        <v>4</v>
      </c>
      <c r="AM23" s="86">
        <v>8</v>
      </c>
      <c r="AN23" s="24"/>
      <c r="AO23" s="46">
        <v>300000</v>
      </c>
      <c r="AP23" s="45">
        <f>H23*SUM(I23:AM23)</f>
        <v>711000</v>
      </c>
      <c r="AQ23" s="45">
        <f t="shared" ref="AQ23:AQ69" si="1">AP23-AO23</f>
        <v>411000</v>
      </c>
      <c r="AR23" s="75">
        <f t="shared" ref="AR23:AR27" si="2">IFERROR(AP23/AO23-1,"-")</f>
        <v>1.37</v>
      </c>
      <c r="AS23" s="36"/>
      <c r="AT23" s="21">
        <f>SUM(Tabela8[[#This Row],[01]:[31]])</f>
        <v>158</v>
      </c>
      <c r="AU23" s="24" t="str">
        <f>Tabela8[[#This Row],[Produto]]</f>
        <v xml:space="preserve">Desktops </v>
      </c>
      <c r="BA23" s="23"/>
      <c r="BB23" s="34" t="s">
        <v>3</v>
      </c>
      <c r="BC23" s="34" t="s">
        <v>53</v>
      </c>
      <c r="BD23" s="34" t="s">
        <v>63</v>
      </c>
      <c r="BO23" s="40"/>
    </row>
    <row r="24" spans="2:67" ht="15.6" customHeight="1" thickTop="1" thickBot="1" x14ac:dyDescent="0.35">
      <c r="B24" s="64">
        <v>45778</v>
      </c>
      <c r="C24" s="66" t="str">
        <f t="shared" si="0"/>
        <v>Maio/2025</v>
      </c>
      <c r="E24" s="81" t="s">
        <v>87</v>
      </c>
      <c r="F24" s="82" t="s">
        <v>70</v>
      </c>
      <c r="G24" s="83" t="s">
        <v>5</v>
      </c>
      <c r="H24" s="84">
        <v>1200</v>
      </c>
      <c r="I24" s="85">
        <v>8</v>
      </c>
      <c r="J24" s="85">
        <v>2</v>
      </c>
      <c r="K24" s="85">
        <v>3</v>
      </c>
      <c r="L24" s="85">
        <v>4</v>
      </c>
      <c r="M24" s="85">
        <v>4</v>
      </c>
      <c r="N24" s="85">
        <v>4</v>
      </c>
      <c r="O24" s="85">
        <v>4</v>
      </c>
      <c r="P24" s="85">
        <v>4</v>
      </c>
      <c r="Q24" s="85">
        <v>4</v>
      </c>
      <c r="R24" s="85">
        <v>4</v>
      </c>
      <c r="S24" s="85">
        <v>4</v>
      </c>
      <c r="T24" s="85">
        <v>5</v>
      </c>
      <c r="U24" s="85">
        <v>8</v>
      </c>
      <c r="V24" s="85">
        <v>8</v>
      </c>
      <c r="W24" s="85">
        <v>8</v>
      </c>
      <c r="X24" s="85">
        <v>8</v>
      </c>
      <c r="Y24" s="85">
        <v>1</v>
      </c>
      <c r="Z24" s="85">
        <v>1</v>
      </c>
      <c r="AA24" s="85">
        <v>1</v>
      </c>
      <c r="AB24" s="85">
        <v>1</v>
      </c>
      <c r="AC24" s="85"/>
      <c r="AD24" s="85">
        <v>1</v>
      </c>
      <c r="AE24" s="85">
        <v>8</v>
      </c>
      <c r="AF24" s="85">
        <v>4</v>
      </c>
      <c r="AG24" s="85">
        <v>1</v>
      </c>
      <c r="AH24" s="85">
        <v>3</v>
      </c>
      <c r="AI24" s="85">
        <v>4</v>
      </c>
      <c r="AJ24" s="85">
        <v>4</v>
      </c>
      <c r="AK24" s="85">
        <v>4</v>
      </c>
      <c r="AL24" s="85">
        <v>4</v>
      </c>
      <c r="AM24" s="86">
        <v>4</v>
      </c>
      <c r="AN24" s="24"/>
      <c r="AO24" s="46">
        <v>100000</v>
      </c>
      <c r="AP24" s="45">
        <f>H24*SUM(I24:AM24)</f>
        <v>147600</v>
      </c>
      <c r="AQ24" s="45">
        <f t="shared" si="1"/>
        <v>47600</v>
      </c>
      <c r="AR24" s="75">
        <f t="shared" si="2"/>
        <v>0.47599999999999998</v>
      </c>
      <c r="AS24" s="36"/>
      <c r="AT24" s="21">
        <f>SUM(Tabela8[[#This Row],[01]:[31]])</f>
        <v>123</v>
      </c>
      <c r="AU24" s="24" t="str">
        <f>Tabela8[[#This Row],[Produto]]</f>
        <v xml:space="preserve">Teclado Mêcanico </v>
      </c>
      <c r="BA24" s="23"/>
      <c r="BB24" s="34" t="s">
        <v>4</v>
      </c>
      <c r="BC24" s="34" t="s">
        <v>54</v>
      </c>
      <c r="BD24" s="34" t="s">
        <v>64</v>
      </c>
      <c r="BO24" s="40"/>
    </row>
    <row r="25" spans="2:67" ht="15.6" customHeight="1" thickTop="1" thickBot="1" x14ac:dyDescent="0.35">
      <c r="B25" s="64">
        <v>45809</v>
      </c>
      <c r="C25" s="66" t="str">
        <f t="shared" si="0"/>
        <v>Junho/2025</v>
      </c>
      <c r="E25" s="81" t="s">
        <v>89</v>
      </c>
      <c r="F25" s="87" t="s">
        <v>68</v>
      </c>
      <c r="G25" s="83" t="s">
        <v>44</v>
      </c>
      <c r="H25" s="88">
        <v>450</v>
      </c>
      <c r="I25" s="89">
        <v>1</v>
      </c>
      <c r="J25" s="89">
        <v>2</v>
      </c>
      <c r="K25" s="89">
        <v>2</v>
      </c>
      <c r="L25" s="89">
        <v>3</v>
      </c>
      <c r="M25" s="89">
        <v>5</v>
      </c>
      <c r="N25" s="89">
        <v>8</v>
      </c>
      <c r="O25" s="89">
        <v>8</v>
      </c>
      <c r="P25" s="89">
        <v>8</v>
      </c>
      <c r="Q25" s="85">
        <v>8</v>
      </c>
      <c r="R25" s="85">
        <v>8</v>
      </c>
      <c r="S25" s="85">
        <v>7</v>
      </c>
      <c r="T25" s="85">
        <v>8</v>
      </c>
      <c r="U25" s="85">
        <v>8</v>
      </c>
      <c r="V25" s="85">
        <v>3</v>
      </c>
      <c r="W25" s="85">
        <v>8</v>
      </c>
      <c r="X25" s="85">
        <v>8</v>
      </c>
      <c r="Y25" s="85">
        <v>8</v>
      </c>
      <c r="Z25" s="85">
        <v>8</v>
      </c>
      <c r="AA25" s="85">
        <v>8</v>
      </c>
      <c r="AB25" s="85">
        <v>8</v>
      </c>
      <c r="AC25" s="85">
        <v>8</v>
      </c>
      <c r="AD25" s="85">
        <v>3</v>
      </c>
      <c r="AE25" s="85">
        <v>13</v>
      </c>
      <c r="AF25" s="85">
        <v>11</v>
      </c>
      <c r="AG25" s="85">
        <v>1</v>
      </c>
      <c r="AH25" s="85">
        <v>1</v>
      </c>
      <c r="AI25" s="85">
        <v>1</v>
      </c>
      <c r="AJ25" s="85">
        <v>1</v>
      </c>
      <c r="AK25" s="85">
        <v>1</v>
      </c>
      <c r="AL25" s="85">
        <v>1</v>
      </c>
      <c r="AM25" s="85">
        <v>4</v>
      </c>
      <c r="AN25" s="24"/>
      <c r="AO25" s="46">
        <v>50000</v>
      </c>
      <c r="AP25" s="45">
        <f t="shared" ref="AP25:AP69" si="3">H25*SUM(I25:AM25)</f>
        <v>77400</v>
      </c>
      <c r="AQ25" s="45">
        <f t="shared" si="1"/>
        <v>27400</v>
      </c>
      <c r="AR25" s="75">
        <f t="shared" si="2"/>
        <v>0.54800000000000004</v>
      </c>
      <c r="AS25" s="36"/>
      <c r="AT25" s="21">
        <f>SUM(Tabela8[[#This Row],[01]:[31]])</f>
        <v>172</v>
      </c>
      <c r="AU25" s="24" t="str">
        <f>Tabela8[[#This Row],[Produto]]</f>
        <v>Webcams</v>
      </c>
      <c r="BA25" s="23"/>
      <c r="BB25" s="34" t="s">
        <v>5</v>
      </c>
      <c r="BC25" s="34" t="s">
        <v>55</v>
      </c>
      <c r="BD25" s="34" t="s">
        <v>65</v>
      </c>
      <c r="BO25" s="40"/>
    </row>
    <row r="26" spans="2:67" ht="15.6" customHeight="1" thickTop="1" thickBot="1" x14ac:dyDescent="0.35">
      <c r="B26" s="64">
        <v>45839</v>
      </c>
      <c r="C26" s="66" t="str">
        <f t="shared" si="0"/>
        <v>Julho/2025</v>
      </c>
      <c r="D26"/>
      <c r="E26" s="81" t="s">
        <v>90</v>
      </c>
      <c r="F26" s="83" t="s">
        <v>68</v>
      </c>
      <c r="G26" s="83" t="s">
        <v>40</v>
      </c>
      <c r="H26" s="84">
        <v>10000</v>
      </c>
      <c r="I26" s="85">
        <v>1</v>
      </c>
      <c r="J26" s="85">
        <v>1</v>
      </c>
      <c r="K26" s="85">
        <v>1</v>
      </c>
      <c r="L26" s="85">
        <v>0</v>
      </c>
      <c r="M26" s="85">
        <v>0</v>
      </c>
      <c r="N26" s="85">
        <v>0</v>
      </c>
      <c r="O26" s="85">
        <v>0</v>
      </c>
      <c r="P26" s="85">
        <v>0</v>
      </c>
      <c r="Q26" s="85">
        <v>0</v>
      </c>
      <c r="R26" s="85">
        <v>0</v>
      </c>
      <c r="S26" s="85">
        <v>0</v>
      </c>
      <c r="T26" s="85">
        <v>0</v>
      </c>
      <c r="U26" s="85">
        <v>0</v>
      </c>
      <c r="V26" s="85">
        <v>0</v>
      </c>
      <c r="W26" s="85">
        <v>0</v>
      </c>
      <c r="X26" s="85">
        <v>0</v>
      </c>
      <c r="Y26" s="85">
        <v>0</v>
      </c>
      <c r="Z26" s="85">
        <v>0</v>
      </c>
      <c r="AA26" s="85">
        <v>0</v>
      </c>
      <c r="AB26" s="85">
        <v>0</v>
      </c>
      <c r="AC26" s="85">
        <v>0</v>
      </c>
      <c r="AD26" s="85">
        <v>0</v>
      </c>
      <c r="AE26" s="85">
        <v>0</v>
      </c>
      <c r="AF26" s="85">
        <v>0</v>
      </c>
      <c r="AG26" s="85">
        <v>0</v>
      </c>
      <c r="AH26" s="85">
        <v>0</v>
      </c>
      <c r="AI26" s="85">
        <v>0</v>
      </c>
      <c r="AJ26" s="85">
        <v>0</v>
      </c>
      <c r="AK26" s="85">
        <v>0</v>
      </c>
      <c r="AL26" s="85">
        <v>0</v>
      </c>
      <c r="AM26" s="85">
        <v>0</v>
      </c>
      <c r="AN26" s="24"/>
      <c r="AO26" s="46">
        <v>100000</v>
      </c>
      <c r="AP26" s="45">
        <f t="shared" si="3"/>
        <v>30000</v>
      </c>
      <c r="AQ26" s="45">
        <f t="shared" si="1"/>
        <v>-70000</v>
      </c>
      <c r="AR26" s="75">
        <f t="shared" si="2"/>
        <v>-0.7</v>
      </c>
      <c r="AS26" s="36"/>
      <c r="AT26" s="21">
        <f>SUM(Tabela8[[#This Row],[01]:[31]])</f>
        <v>3</v>
      </c>
      <c r="AU26" s="24" t="str">
        <f>Tabela8[[#This Row],[Produto]]</f>
        <v>Laptops (Notebooks)</v>
      </c>
      <c r="AW26" s="20" t="str">
        <f>Tabela8[[#This Row],[Produto]]</f>
        <v>Laptops (Notebooks)</v>
      </c>
      <c r="AX26" s="21"/>
      <c r="BA26" s="23"/>
      <c r="BB26" s="34" t="s">
        <v>39</v>
      </c>
      <c r="BC26" s="34" t="s">
        <v>56</v>
      </c>
      <c r="BD26" s="34" t="s">
        <v>66</v>
      </c>
    </row>
    <row r="27" spans="2:67" ht="15.6" customHeight="1" thickTop="1" thickBot="1" x14ac:dyDescent="0.35">
      <c r="B27" s="64">
        <v>45870</v>
      </c>
      <c r="C27" s="66" t="str">
        <f t="shared" si="0"/>
        <v>Agosto/2025</v>
      </c>
      <c r="D27"/>
      <c r="E27" s="81"/>
      <c r="F27" s="83"/>
      <c r="G27" s="83"/>
      <c r="H27" s="84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24"/>
      <c r="AO27" s="46"/>
      <c r="AP27" s="45">
        <f t="shared" si="3"/>
        <v>0</v>
      </c>
      <c r="AQ27" s="45">
        <f t="shared" si="1"/>
        <v>0</v>
      </c>
      <c r="AR27" s="75" t="str">
        <f t="shared" si="2"/>
        <v>-</v>
      </c>
      <c r="AS27" s="36"/>
      <c r="AT27" s="21">
        <f>SUM(Tabela8[[#This Row],[01]:[31]])</f>
        <v>0</v>
      </c>
      <c r="AU27" s="24">
        <f>Tabela8[[#This Row],[Produto]]</f>
        <v>0</v>
      </c>
      <c r="AV27" s="24"/>
      <c r="AW27" s="24"/>
      <c r="AX27" s="21"/>
      <c r="BA27" s="23"/>
      <c r="BB27" s="34" t="s">
        <v>69</v>
      </c>
      <c r="BC27" s="34" t="s">
        <v>57</v>
      </c>
      <c r="BD27" s="35" t="s">
        <v>67</v>
      </c>
    </row>
    <row r="28" spans="2:67" ht="15.6" customHeight="1" thickTop="1" thickBot="1" x14ac:dyDescent="0.35">
      <c r="B28" s="64">
        <v>45901</v>
      </c>
      <c r="C28" s="66" t="str">
        <f t="shared" si="0"/>
        <v>Setembro/2025</v>
      </c>
      <c r="D28"/>
      <c r="E28" s="81"/>
      <c r="F28" s="83"/>
      <c r="G28" s="83"/>
      <c r="H28" s="84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6"/>
      <c r="AN28" s="24"/>
      <c r="AO28" s="46"/>
      <c r="AP28" s="45">
        <f t="shared" si="3"/>
        <v>0</v>
      </c>
      <c r="AQ28" s="45">
        <f t="shared" si="1"/>
        <v>0</v>
      </c>
      <c r="AR28" s="75" t="str">
        <f t="shared" ref="AR28:AR69" si="4">IFERROR(AP28/AO28-1,"-")</f>
        <v>-</v>
      </c>
      <c r="AS28" s="36"/>
      <c r="AT28" s="21">
        <f>SUM(Tabela8[[#This Row],[01]:[31]])</f>
        <v>0</v>
      </c>
      <c r="AU28" s="24">
        <f>Tabela8[[#This Row],[Produto]]</f>
        <v>0</v>
      </c>
      <c r="BA28" s="23"/>
      <c r="BB28" s="34" t="s">
        <v>40</v>
      </c>
      <c r="BC28" s="34" t="s">
        <v>58</v>
      </c>
    </row>
    <row r="29" spans="2:67" ht="15.6" customHeight="1" thickTop="1" thickBot="1" x14ac:dyDescent="0.35">
      <c r="B29" s="64">
        <v>45931</v>
      </c>
      <c r="C29" s="66" t="str">
        <f t="shared" si="0"/>
        <v>Outubro/2025</v>
      </c>
      <c r="D29"/>
      <c r="E29" s="81"/>
      <c r="F29" s="83"/>
      <c r="G29" s="83"/>
      <c r="H29" s="84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6"/>
      <c r="AN29" s="24"/>
      <c r="AO29" s="46"/>
      <c r="AP29" s="45">
        <f t="shared" si="3"/>
        <v>0</v>
      </c>
      <c r="AQ29" s="45">
        <f t="shared" si="1"/>
        <v>0</v>
      </c>
      <c r="AR29" s="75" t="str">
        <f t="shared" si="4"/>
        <v>-</v>
      </c>
      <c r="AS29" s="36"/>
      <c r="AT29" s="21">
        <f>SUM(Tabela8[[#This Row],[01]:[31]])</f>
        <v>0</v>
      </c>
      <c r="AU29" s="24">
        <f>Tabela8[[#This Row],[Produto]]</f>
        <v>0</v>
      </c>
      <c r="AV29" s="25" t="s">
        <v>74</v>
      </c>
      <c r="AW29" s="25" t="s">
        <v>76</v>
      </c>
      <c r="AX29" s="26" t="s">
        <v>75</v>
      </c>
      <c r="AY29" s="27" t="s">
        <v>78</v>
      </c>
      <c r="AZ29" s="27" t="s">
        <v>77</v>
      </c>
      <c r="BA29" s="23"/>
      <c r="BB29" s="34" t="s">
        <v>41</v>
      </c>
      <c r="BC29" s="34" t="s">
        <v>59</v>
      </c>
    </row>
    <row r="30" spans="2:67" ht="15.6" customHeight="1" thickTop="1" thickBot="1" x14ac:dyDescent="0.35">
      <c r="B30" s="64">
        <v>45962</v>
      </c>
      <c r="C30" s="66" t="str">
        <f t="shared" si="0"/>
        <v>Novembro/2025</v>
      </c>
      <c r="D30"/>
      <c r="E30" s="81"/>
      <c r="F30" s="83"/>
      <c r="G30" s="83"/>
      <c r="H30" s="84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6"/>
      <c r="AN30" s="24"/>
      <c r="AO30" s="46"/>
      <c r="AP30" s="45">
        <f t="shared" si="3"/>
        <v>0</v>
      </c>
      <c r="AQ30" s="45">
        <f t="shared" si="1"/>
        <v>0</v>
      </c>
      <c r="AR30" s="75" t="str">
        <f t="shared" si="4"/>
        <v>-</v>
      </c>
      <c r="AS30" s="36"/>
      <c r="AT30" s="21">
        <f>SUM(Tabela8[[#This Row],[01]:[31]])</f>
        <v>0</v>
      </c>
      <c r="AU30" s="24">
        <f>Tabela8[[#This Row],[Produto]]</f>
        <v>0</v>
      </c>
      <c r="AV30" s="28">
        <v>1</v>
      </c>
      <c r="AW30" s="28">
        <f>IFERROR(LARGE(AT22:AT70,1),"")</f>
        <v>172</v>
      </c>
      <c r="AX30" s="29" t="str">
        <f>VLOOKUP(AW30,AT22:AU70,2,0)</f>
        <v>Webcams</v>
      </c>
      <c r="AY30" s="30">
        <f>AW30</f>
        <v>172</v>
      </c>
      <c r="AZ30" s="30">
        <v>50</v>
      </c>
      <c r="BA30" s="23"/>
      <c r="BB30" s="34" t="s">
        <v>42</v>
      </c>
      <c r="BC30" s="34" t="s">
        <v>46</v>
      </c>
    </row>
    <row r="31" spans="2:67" ht="15.6" customHeight="1" thickTop="1" thickBot="1" x14ac:dyDescent="0.35">
      <c r="B31" s="64">
        <v>45992</v>
      </c>
      <c r="C31" s="66" t="str">
        <f t="shared" si="0"/>
        <v>Dezembro/2025</v>
      </c>
      <c r="D31"/>
      <c r="E31" s="81"/>
      <c r="F31" s="83"/>
      <c r="G31" s="83"/>
      <c r="H31" s="84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6"/>
      <c r="AN31" s="24"/>
      <c r="AO31" s="46"/>
      <c r="AP31" s="45">
        <f t="shared" si="3"/>
        <v>0</v>
      </c>
      <c r="AQ31" s="45">
        <f t="shared" si="1"/>
        <v>0</v>
      </c>
      <c r="AR31" s="75" t="str">
        <f t="shared" si="4"/>
        <v>-</v>
      </c>
      <c r="AS31" s="36"/>
      <c r="AT31" s="21">
        <v>0</v>
      </c>
      <c r="AU31" s="24">
        <f>Tabela8[[#This Row],[Produto]]</f>
        <v>0</v>
      </c>
      <c r="AV31" s="28">
        <v>2</v>
      </c>
      <c r="AW31" s="28">
        <f>IFERROR(LARGE(AT22:AT71,2),"")</f>
        <v>158</v>
      </c>
      <c r="AX31" s="29" t="str">
        <f t="shared" ref="AX31:AX32" si="5">VLOOKUP(AW31,AT23:AU71,2,0)</f>
        <v xml:space="preserve">Desktops </v>
      </c>
      <c r="AY31" s="30">
        <f t="shared" ref="AY31:AY32" si="6">AW31</f>
        <v>158</v>
      </c>
      <c r="AZ31" s="30">
        <v>50</v>
      </c>
      <c r="BA31" s="23"/>
      <c r="BB31" s="34" t="s">
        <v>43</v>
      </c>
      <c r="BC31" s="35" t="s">
        <v>60</v>
      </c>
    </row>
    <row r="32" spans="2:67" ht="15.6" customHeight="1" thickTop="1" thickBot="1" x14ac:dyDescent="0.35">
      <c r="B32" s="65"/>
      <c r="C32" s="68"/>
      <c r="D32"/>
      <c r="E32" s="81"/>
      <c r="F32" s="83"/>
      <c r="G32" s="83"/>
      <c r="H32" s="84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6"/>
      <c r="AN32" s="24"/>
      <c r="AO32" s="46"/>
      <c r="AP32" s="45">
        <f t="shared" si="3"/>
        <v>0</v>
      </c>
      <c r="AQ32" s="45">
        <f t="shared" si="1"/>
        <v>0</v>
      </c>
      <c r="AR32" s="75" t="str">
        <f t="shared" si="4"/>
        <v>-</v>
      </c>
      <c r="AS32" s="36"/>
      <c r="AT32" s="21">
        <f>SUM(Tabela8[[#This Row],[01]:[31]])</f>
        <v>0</v>
      </c>
      <c r="AU32" s="24">
        <f>Tabela8[[#This Row],[Produto]]</f>
        <v>0</v>
      </c>
      <c r="AV32" s="28">
        <v>3</v>
      </c>
      <c r="AW32" s="28">
        <f>IFERROR(LARGE(AT22:AT72,3),"")</f>
        <v>123</v>
      </c>
      <c r="AX32" s="29" t="str">
        <f t="shared" si="5"/>
        <v xml:space="preserve">Teclado Mêcanico </v>
      </c>
      <c r="AY32" s="30">
        <f t="shared" si="6"/>
        <v>123</v>
      </c>
      <c r="AZ32" s="30">
        <v>50</v>
      </c>
      <c r="BA32" s="23"/>
      <c r="BB32" s="34" t="s">
        <v>44</v>
      </c>
    </row>
    <row r="33" spans="2:54" ht="15.6" customHeight="1" thickTop="1" thickBot="1" x14ac:dyDescent="0.35">
      <c r="B33" s="65"/>
      <c r="C33" s="68"/>
      <c r="E33" s="81"/>
      <c r="F33" s="83"/>
      <c r="G33" s="83"/>
      <c r="H33" s="84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6"/>
      <c r="AN33" s="24"/>
      <c r="AO33" s="46"/>
      <c r="AP33" s="45">
        <f t="shared" si="3"/>
        <v>0</v>
      </c>
      <c r="AQ33" s="45">
        <f t="shared" si="1"/>
        <v>0</v>
      </c>
      <c r="AR33" s="75" t="str">
        <f t="shared" si="4"/>
        <v>-</v>
      </c>
      <c r="AS33" s="36"/>
      <c r="AT33" s="21">
        <f>SUM(Tabela8[[#This Row],[01]:[31]])</f>
        <v>0</v>
      </c>
      <c r="AU33" s="24">
        <f>Tabela8[[#This Row],[Produto]]</f>
        <v>0</v>
      </c>
      <c r="AV33" s="28"/>
      <c r="AW33" s="28"/>
      <c r="AX33" s="29"/>
      <c r="AY33" s="25"/>
      <c r="AZ33" s="30"/>
      <c r="BA33" s="23"/>
      <c r="BB33" s="34" t="s">
        <v>45</v>
      </c>
    </row>
    <row r="34" spans="2:54" ht="15.6" customHeight="1" thickTop="1" thickBot="1" x14ac:dyDescent="0.35">
      <c r="B34" s="65"/>
      <c r="C34" s="68"/>
      <c r="E34" s="81"/>
      <c r="F34" s="83"/>
      <c r="G34" s="83"/>
      <c r="H34" s="84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6"/>
      <c r="AN34" s="24"/>
      <c r="AO34" s="46"/>
      <c r="AP34" s="45">
        <f t="shared" si="3"/>
        <v>0</v>
      </c>
      <c r="AQ34" s="45">
        <f t="shared" si="1"/>
        <v>0</v>
      </c>
      <c r="AR34" s="75" t="str">
        <f t="shared" si="4"/>
        <v>-</v>
      </c>
      <c r="AS34" s="36"/>
      <c r="AT34" s="21">
        <f>SUM(Tabela8[[#This Row],[01]:[31]])</f>
        <v>0</v>
      </c>
      <c r="AU34" s="24">
        <f>Tabela8[[#This Row],[Produto]]</f>
        <v>0</v>
      </c>
      <c r="AV34" s="24"/>
      <c r="AW34" s="24"/>
      <c r="AX34" s="21"/>
      <c r="AY34" s="22"/>
      <c r="AZ34" s="31"/>
      <c r="BA34" s="23"/>
      <c r="BB34" s="34" t="s">
        <v>46</v>
      </c>
    </row>
    <row r="35" spans="2:54" ht="15.6" customHeight="1" thickTop="1" thickBot="1" x14ac:dyDescent="0.35">
      <c r="E35" s="81"/>
      <c r="F35" s="83"/>
      <c r="G35" s="83"/>
      <c r="H35" s="84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6"/>
      <c r="AN35" s="24"/>
      <c r="AO35" s="46"/>
      <c r="AP35" s="45">
        <f t="shared" si="3"/>
        <v>0</v>
      </c>
      <c r="AQ35" s="45">
        <f t="shared" si="1"/>
        <v>0</v>
      </c>
      <c r="AR35" s="75" t="str">
        <f t="shared" si="4"/>
        <v>-</v>
      </c>
      <c r="AS35" s="36"/>
      <c r="AT35" s="21">
        <f>SUM(Tabela8[[#This Row],[01]:[31]])</f>
        <v>0</v>
      </c>
      <c r="AU35" s="24">
        <f>Tabela8[[#This Row],[Produto]]</f>
        <v>0</v>
      </c>
      <c r="AV35" s="24"/>
      <c r="AW35" s="24"/>
      <c r="AX35" s="21"/>
      <c r="AY35" s="22"/>
      <c r="AZ35" s="22"/>
      <c r="BA35" s="23"/>
      <c r="BB35" s="34" t="s">
        <v>47</v>
      </c>
    </row>
    <row r="36" spans="2:54" ht="15.6" customHeight="1" thickTop="1" thickBot="1" x14ac:dyDescent="0.35">
      <c r="E36" s="81"/>
      <c r="F36" s="83"/>
      <c r="G36" s="83"/>
      <c r="H36" s="84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6"/>
      <c r="AN36" s="24"/>
      <c r="AO36" s="46"/>
      <c r="AP36" s="45">
        <f t="shared" si="3"/>
        <v>0</v>
      </c>
      <c r="AQ36" s="45">
        <f t="shared" si="1"/>
        <v>0</v>
      </c>
      <c r="AR36" s="75" t="str">
        <f t="shared" si="4"/>
        <v>-</v>
      </c>
      <c r="AS36" s="36"/>
      <c r="AT36" s="21">
        <f>SUM(Tabela8[[#This Row],[01]:[31]])</f>
        <v>0</v>
      </c>
      <c r="AU36" s="24">
        <f>Tabela8[[#This Row],[Produto]]</f>
        <v>0</v>
      </c>
      <c r="AV36" s="42" t="s">
        <v>37</v>
      </c>
      <c r="AW36" s="42" t="s">
        <v>38</v>
      </c>
      <c r="AX36" s="43" t="s">
        <v>80</v>
      </c>
      <c r="BB36" s="34" t="s">
        <v>48</v>
      </c>
    </row>
    <row r="37" spans="2:54" ht="15.6" customHeight="1" thickTop="1" thickBot="1" x14ac:dyDescent="0.35">
      <c r="E37" s="81"/>
      <c r="F37" s="83"/>
      <c r="G37" s="83"/>
      <c r="H37" s="84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6"/>
      <c r="AN37" s="24"/>
      <c r="AO37" s="46"/>
      <c r="AP37" s="45">
        <f t="shared" si="3"/>
        <v>0</v>
      </c>
      <c r="AQ37" s="45">
        <f t="shared" si="1"/>
        <v>0</v>
      </c>
      <c r="AR37" s="75" t="str">
        <f t="shared" si="4"/>
        <v>-</v>
      </c>
      <c r="AS37" s="36"/>
      <c r="AT37" s="21">
        <f>SUM(Tabela8[[#This Row],[01]:[31]])</f>
        <v>0</v>
      </c>
      <c r="AU37" s="24">
        <f>Tabela8[[#This Row],[Produto]]</f>
        <v>0</v>
      </c>
      <c r="AV37" s="41">
        <f>AO70</f>
        <v>750000</v>
      </c>
      <c r="AW37" s="38">
        <f>AP70</f>
        <v>1211000</v>
      </c>
      <c r="AX37" s="38">
        <f>AV37+AW37</f>
        <v>1961000</v>
      </c>
      <c r="BB37" s="35" t="s">
        <v>49</v>
      </c>
    </row>
    <row r="38" spans="2:54" ht="15.6" customHeight="1" thickTop="1" thickBot="1" x14ac:dyDescent="0.35">
      <c r="B38" s="12"/>
      <c r="C38" s="69"/>
      <c r="D38" s="12"/>
      <c r="E38" s="81"/>
      <c r="F38" s="83"/>
      <c r="G38" s="83"/>
      <c r="H38" s="84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6"/>
      <c r="AN38" s="24"/>
      <c r="AO38" s="46"/>
      <c r="AP38" s="45">
        <f t="shared" si="3"/>
        <v>0</v>
      </c>
      <c r="AQ38" s="45">
        <f t="shared" si="1"/>
        <v>0</v>
      </c>
      <c r="AR38" s="75" t="str">
        <f t="shared" si="4"/>
        <v>-</v>
      </c>
      <c r="AS38" s="36"/>
      <c r="AT38" s="21">
        <f>SUM(Tabela8[[#This Row],[01]:[31]])</f>
        <v>0</v>
      </c>
      <c r="AU38" s="24">
        <f>Tabela8[[#This Row],[Produto]]</f>
        <v>0</v>
      </c>
    </row>
    <row r="39" spans="2:54" ht="15.6" customHeight="1" thickTop="1" thickBot="1" x14ac:dyDescent="0.35">
      <c r="E39" s="81"/>
      <c r="F39" s="83"/>
      <c r="G39" s="83"/>
      <c r="H39" s="84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6"/>
      <c r="AN39" s="24"/>
      <c r="AO39" s="46"/>
      <c r="AP39" s="45">
        <f t="shared" si="3"/>
        <v>0</v>
      </c>
      <c r="AQ39" s="45">
        <f t="shared" si="1"/>
        <v>0</v>
      </c>
      <c r="AR39" s="75" t="str">
        <f t="shared" si="4"/>
        <v>-</v>
      </c>
      <c r="AS39" s="36"/>
      <c r="AT39" s="21">
        <f>SUM(Tabela8[[#This Row],[01]:[31]])</f>
        <v>0</v>
      </c>
      <c r="AU39" s="24">
        <f>Tabela8[[#This Row],[Produto]]</f>
        <v>0</v>
      </c>
      <c r="AV39" s="91" t="str">
        <f>ROUND(AV37/AX37,2)*100&amp;"%"</f>
        <v>38%</v>
      </c>
      <c r="AW39" s="91" t="str">
        <f>ROUND(AW37/AX37,2)*100&amp;"%"</f>
        <v>62%</v>
      </c>
    </row>
    <row r="40" spans="2:54" ht="15.6" customHeight="1" thickTop="1" thickBot="1" x14ac:dyDescent="0.35">
      <c r="E40" s="81"/>
      <c r="F40" s="83"/>
      <c r="G40" s="83"/>
      <c r="H40" s="84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6"/>
      <c r="AN40" s="24"/>
      <c r="AO40" s="46"/>
      <c r="AP40" s="45">
        <f t="shared" si="3"/>
        <v>0</v>
      </c>
      <c r="AQ40" s="45">
        <f t="shared" si="1"/>
        <v>0</v>
      </c>
      <c r="AR40" s="75" t="str">
        <f t="shared" si="4"/>
        <v>-</v>
      </c>
      <c r="AS40" s="36"/>
      <c r="AT40" s="21">
        <f>SUM(Tabela8[[#This Row],[01]:[31]])</f>
        <v>0</v>
      </c>
      <c r="AU40" s="24">
        <f>Tabela8[[#This Row],[Produto]]</f>
        <v>0</v>
      </c>
      <c r="AV40" s="92"/>
      <c r="AW40" s="92"/>
    </row>
    <row r="41" spans="2:54" ht="15.6" customHeight="1" thickTop="1" thickBot="1" x14ac:dyDescent="0.35">
      <c r="E41" s="81"/>
      <c r="F41" s="83"/>
      <c r="G41" s="83"/>
      <c r="H41" s="84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6"/>
      <c r="AN41" s="24"/>
      <c r="AO41" s="46"/>
      <c r="AP41" s="45">
        <f t="shared" si="3"/>
        <v>0</v>
      </c>
      <c r="AQ41" s="45">
        <f t="shared" si="1"/>
        <v>0</v>
      </c>
      <c r="AR41" s="75" t="str">
        <f t="shared" si="4"/>
        <v>-</v>
      </c>
      <c r="AS41" s="36"/>
      <c r="AT41" s="21">
        <f>SUM(Tabela8[[#This Row],[01]:[31]])</f>
        <v>0</v>
      </c>
      <c r="AU41" s="24">
        <f>Tabela8[[#This Row],[Produto]]</f>
        <v>0</v>
      </c>
      <c r="AV41" s="93"/>
      <c r="AW41" s="93"/>
    </row>
    <row r="42" spans="2:54" ht="15.6" customHeight="1" thickTop="1" thickBot="1" x14ac:dyDescent="0.35">
      <c r="E42" s="81"/>
      <c r="F42" s="83"/>
      <c r="G42" s="83"/>
      <c r="H42" s="84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6"/>
      <c r="AN42" s="24"/>
      <c r="AO42" s="46"/>
      <c r="AP42" s="45">
        <f t="shared" si="3"/>
        <v>0</v>
      </c>
      <c r="AQ42" s="45">
        <f t="shared" si="1"/>
        <v>0</v>
      </c>
      <c r="AR42" s="75" t="str">
        <f t="shared" si="4"/>
        <v>-</v>
      </c>
      <c r="AS42" s="36"/>
      <c r="AT42" s="21">
        <f>SUM(Tabela8[[#This Row],[01]:[31]])</f>
        <v>0</v>
      </c>
      <c r="AU42" s="24">
        <f>Tabela8[[#This Row],[Produto]]</f>
        <v>0</v>
      </c>
      <c r="AX42" s="44"/>
    </row>
    <row r="43" spans="2:54" ht="15.6" customHeight="1" thickTop="1" thickBot="1" x14ac:dyDescent="0.35">
      <c r="E43" s="81"/>
      <c r="F43" s="83"/>
      <c r="G43" s="83"/>
      <c r="H43" s="84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6"/>
      <c r="AN43" s="24"/>
      <c r="AO43" s="46"/>
      <c r="AP43" s="45">
        <f t="shared" si="3"/>
        <v>0</v>
      </c>
      <c r="AQ43" s="45">
        <f t="shared" si="1"/>
        <v>0</v>
      </c>
      <c r="AR43" s="75" t="str">
        <f t="shared" si="4"/>
        <v>-</v>
      </c>
      <c r="AS43" s="36"/>
      <c r="AT43" s="21">
        <f>SUM(Tabela8[[#This Row],[01]:[31]])</f>
        <v>0</v>
      </c>
      <c r="AU43" s="24">
        <f>Tabela8[[#This Row],[Produto]]</f>
        <v>0</v>
      </c>
    </row>
    <row r="44" spans="2:54" ht="15.6" customHeight="1" thickTop="1" thickBot="1" x14ac:dyDescent="0.35">
      <c r="E44" s="81"/>
      <c r="F44" s="83"/>
      <c r="G44" s="83"/>
      <c r="H44" s="84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5"/>
      <c r="AM44" s="86"/>
      <c r="AN44" s="24"/>
      <c r="AO44" s="46"/>
      <c r="AP44" s="45">
        <f t="shared" si="3"/>
        <v>0</v>
      </c>
      <c r="AQ44" s="45">
        <f t="shared" si="1"/>
        <v>0</v>
      </c>
      <c r="AR44" s="75" t="str">
        <f t="shared" si="4"/>
        <v>-</v>
      </c>
      <c r="AS44" s="36"/>
      <c r="AT44" s="21">
        <f>SUM(Tabela8[[#This Row],[01]:[31]])</f>
        <v>0</v>
      </c>
      <c r="AU44" s="24">
        <f>Tabela8[[#This Row],[Produto]]</f>
        <v>0</v>
      </c>
      <c r="AV44" s="24"/>
      <c r="AW44" s="24"/>
      <c r="AX44" s="31"/>
      <c r="AY44" s="31"/>
      <c r="AZ44" s="31"/>
    </row>
    <row r="45" spans="2:54" ht="15.6" customHeight="1" thickTop="1" thickBot="1" x14ac:dyDescent="0.35">
      <c r="B45" s="12"/>
      <c r="C45" s="69"/>
      <c r="D45" s="12"/>
      <c r="E45" s="81"/>
      <c r="F45" s="83"/>
      <c r="G45" s="83"/>
      <c r="H45" s="84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5"/>
      <c r="AM45" s="86"/>
      <c r="AN45" s="24"/>
      <c r="AO45" s="46"/>
      <c r="AP45" s="45">
        <f t="shared" si="3"/>
        <v>0</v>
      </c>
      <c r="AQ45" s="45">
        <f t="shared" si="1"/>
        <v>0</v>
      </c>
      <c r="AR45" s="75" t="str">
        <f t="shared" si="4"/>
        <v>-</v>
      </c>
      <c r="AS45" s="36"/>
      <c r="AT45" s="21">
        <f>SUM(Tabela8[[#This Row],[01]:[31]])</f>
        <v>0</v>
      </c>
      <c r="AU45" s="24">
        <f>Tabela8[[#This Row],[Produto]]</f>
        <v>0</v>
      </c>
      <c r="AV45" s="24"/>
      <c r="AW45" s="24"/>
    </row>
    <row r="46" spans="2:54" ht="15.6" customHeight="1" thickTop="1" thickBot="1" x14ac:dyDescent="0.35">
      <c r="E46" s="81"/>
      <c r="F46" s="83"/>
      <c r="G46" s="83"/>
      <c r="H46" s="84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5"/>
      <c r="AK46" s="85"/>
      <c r="AL46" s="85"/>
      <c r="AM46" s="86"/>
      <c r="AN46" s="24"/>
      <c r="AO46" s="46"/>
      <c r="AP46" s="45">
        <f t="shared" si="3"/>
        <v>0</v>
      </c>
      <c r="AQ46" s="45">
        <f t="shared" si="1"/>
        <v>0</v>
      </c>
      <c r="AR46" s="75" t="str">
        <f t="shared" si="4"/>
        <v>-</v>
      </c>
      <c r="AS46" s="36"/>
      <c r="AT46" s="21">
        <f>SUM(Tabela8[[#This Row],[01]:[31]])</f>
        <v>0</v>
      </c>
      <c r="AU46" s="24">
        <f>Tabela8[[#This Row],[Produto]]</f>
        <v>0</v>
      </c>
      <c r="AV46" s="24"/>
      <c r="AW46" s="24"/>
      <c r="AX46" s="31"/>
      <c r="AY46" s="31"/>
      <c r="AZ46" s="31"/>
    </row>
    <row r="47" spans="2:54" ht="15.6" customHeight="1" thickTop="1" thickBot="1" x14ac:dyDescent="0.35">
      <c r="E47" s="81"/>
      <c r="F47" s="83"/>
      <c r="G47" s="83"/>
      <c r="H47" s="84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6"/>
      <c r="AN47" s="24"/>
      <c r="AO47" s="46"/>
      <c r="AP47" s="45">
        <f t="shared" si="3"/>
        <v>0</v>
      </c>
      <c r="AQ47" s="45">
        <f t="shared" si="1"/>
        <v>0</v>
      </c>
      <c r="AR47" s="75" t="str">
        <f t="shared" si="4"/>
        <v>-</v>
      </c>
      <c r="AS47" s="36"/>
      <c r="AT47" s="21">
        <f>SUM(Tabela8[[#This Row],[01]:[31]])</f>
        <v>0</v>
      </c>
      <c r="AU47" s="24">
        <f>Tabela8[[#This Row],[Produto]]</f>
        <v>0</v>
      </c>
      <c r="AV47" s="24"/>
      <c r="AW47" s="24"/>
      <c r="AX47" s="31"/>
      <c r="AY47" s="22"/>
      <c r="AZ47" s="22"/>
      <c r="BA47" s="32"/>
    </row>
    <row r="48" spans="2:54" ht="15.6" customHeight="1" thickTop="1" thickBot="1" x14ac:dyDescent="0.35">
      <c r="E48" s="81"/>
      <c r="F48" s="83"/>
      <c r="G48" s="83"/>
      <c r="H48" s="84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5"/>
      <c r="AJ48" s="85"/>
      <c r="AK48" s="85"/>
      <c r="AL48" s="85"/>
      <c r="AM48" s="86"/>
      <c r="AN48" s="24"/>
      <c r="AO48" s="46"/>
      <c r="AP48" s="45">
        <f t="shared" si="3"/>
        <v>0</v>
      </c>
      <c r="AQ48" s="45">
        <f t="shared" si="1"/>
        <v>0</v>
      </c>
      <c r="AR48" s="75" t="str">
        <f t="shared" si="4"/>
        <v>-</v>
      </c>
      <c r="AS48" s="36"/>
      <c r="AT48" s="21">
        <f>SUM(Tabela8[[#This Row],[01]:[31]])</f>
        <v>0</v>
      </c>
      <c r="AU48" s="24">
        <f>Tabela8[[#This Row],[Produto]]</f>
        <v>0</v>
      </c>
      <c r="AV48" s="24"/>
      <c r="AW48" s="24"/>
      <c r="AX48" s="31"/>
      <c r="AY48" s="22"/>
      <c r="AZ48" s="22"/>
      <c r="BA48" s="32"/>
    </row>
    <row r="49" spans="5:53" ht="15.6" customHeight="1" thickTop="1" thickBot="1" x14ac:dyDescent="0.35">
      <c r="E49" s="81"/>
      <c r="F49" s="83"/>
      <c r="G49" s="83"/>
      <c r="H49" s="84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5"/>
      <c r="AJ49" s="85"/>
      <c r="AK49" s="85"/>
      <c r="AL49" s="85"/>
      <c r="AM49" s="86"/>
      <c r="AN49" s="24"/>
      <c r="AO49" s="46"/>
      <c r="AP49" s="45">
        <f t="shared" si="3"/>
        <v>0</v>
      </c>
      <c r="AQ49" s="45">
        <f t="shared" si="1"/>
        <v>0</v>
      </c>
      <c r="AR49" s="75" t="str">
        <f t="shared" si="4"/>
        <v>-</v>
      </c>
      <c r="AS49" s="36"/>
      <c r="AT49" s="21">
        <f>SUM(Tabela8[[#This Row],[01]:[31]])</f>
        <v>0</v>
      </c>
      <c r="AU49" s="24">
        <f>Tabela8[[#This Row],[Produto]]</f>
        <v>0</v>
      </c>
      <c r="AV49" s="24"/>
      <c r="AW49" s="24"/>
      <c r="AX49" s="31"/>
      <c r="AY49" s="22"/>
      <c r="AZ49" s="22"/>
      <c r="BA49" s="32"/>
    </row>
    <row r="50" spans="5:53" ht="15.6" customHeight="1" thickTop="1" thickBot="1" x14ac:dyDescent="0.35">
      <c r="E50" s="81"/>
      <c r="F50" s="83"/>
      <c r="G50" s="83"/>
      <c r="H50" s="84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5"/>
      <c r="AM50" s="86"/>
      <c r="AN50" s="24"/>
      <c r="AO50" s="46"/>
      <c r="AP50" s="45">
        <f t="shared" si="3"/>
        <v>0</v>
      </c>
      <c r="AQ50" s="45">
        <f t="shared" si="1"/>
        <v>0</v>
      </c>
      <c r="AR50" s="75" t="str">
        <f t="shared" si="4"/>
        <v>-</v>
      </c>
      <c r="AS50" s="36"/>
      <c r="AT50" s="21">
        <f>SUM(Tabela8[[#This Row],[01]:[31]])</f>
        <v>0</v>
      </c>
      <c r="AU50" s="24">
        <f>Tabela8[[#This Row],[Produto]]</f>
        <v>0</v>
      </c>
      <c r="AV50" s="24"/>
      <c r="AW50" s="24"/>
      <c r="AX50" s="31"/>
      <c r="AY50" s="22"/>
      <c r="AZ50" s="22"/>
      <c r="BA50" s="32"/>
    </row>
    <row r="51" spans="5:53" ht="15.6" customHeight="1" thickTop="1" thickBot="1" x14ac:dyDescent="0.35">
      <c r="E51" s="81"/>
      <c r="F51" s="83"/>
      <c r="G51" s="83"/>
      <c r="H51" s="84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6"/>
      <c r="AN51" s="24"/>
      <c r="AO51" s="46"/>
      <c r="AP51" s="45">
        <f t="shared" si="3"/>
        <v>0</v>
      </c>
      <c r="AQ51" s="45">
        <f t="shared" si="1"/>
        <v>0</v>
      </c>
      <c r="AR51" s="75" t="str">
        <f t="shared" si="4"/>
        <v>-</v>
      </c>
      <c r="AS51" s="36"/>
      <c r="AT51" s="21">
        <f>SUM(Tabela8[[#This Row],[01]:[31]])</f>
        <v>0</v>
      </c>
      <c r="AU51" s="24">
        <f>Tabela8[[#This Row],[Produto]]</f>
        <v>0</v>
      </c>
      <c r="AV51" s="24"/>
      <c r="AW51" s="24"/>
    </row>
    <row r="52" spans="5:53" ht="15.6" customHeight="1" thickTop="1" thickBot="1" x14ac:dyDescent="0.35">
      <c r="E52" s="81"/>
      <c r="F52" s="83"/>
      <c r="G52" s="83"/>
      <c r="H52" s="84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6"/>
      <c r="AN52" s="24"/>
      <c r="AO52" s="46"/>
      <c r="AP52" s="45">
        <f t="shared" si="3"/>
        <v>0</v>
      </c>
      <c r="AQ52" s="45">
        <f t="shared" si="1"/>
        <v>0</v>
      </c>
      <c r="AR52" s="75" t="str">
        <f t="shared" si="4"/>
        <v>-</v>
      </c>
      <c r="AS52" s="36"/>
      <c r="AT52" s="21">
        <f>SUM(Tabela8[[#This Row],[01]:[31]])</f>
        <v>0</v>
      </c>
      <c r="AU52" s="24">
        <f>Tabela8[[#This Row],[Produto]]</f>
        <v>0</v>
      </c>
      <c r="AV52" s="24"/>
      <c r="AW52" s="24"/>
    </row>
    <row r="53" spans="5:53" ht="15.6" customHeight="1" thickTop="1" thickBot="1" x14ac:dyDescent="0.35">
      <c r="E53" s="81"/>
      <c r="F53" s="83"/>
      <c r="G53" s="83"/>
      <c r="H53" s="84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5"/>
      <c r="AK53" s="85"/>
      <c r="AL53" s="85"/>
      <c r="AM53" s="86"/>
      <c r="AN53" s="24"/>
      <c r="AO53" s="46"/>
      <c r="AP53" s="45">
        <f t="shared" si="3"/>
        <v>0</v>
      </c>
      <c r="AQ53" s="45">
        <f t="shared" si="1"/>
        <v>0</v>
      </c>
      <c r="AR53" s="75" t="str">
        <f t="shared" si="4"/>
        <v>-</v>
      </c>
      <c r="AS53" s="36"/>
      <c r="AT53" s="21">
        <f>SUM(Tabela8[[#This Row],[01]:[31]])</f>
        <v>0</v>
      </c>
      <c r="AU53" s="24">
        <f>Tabela8[[#This Row],[Produto]]</f>
        <v>0</v>
      </c>
      <c r="AV53" s="24"/>
      <c r="AW53" s="24"/>
    </row>
    <row r="54" spans="5:53" ht="15.6" customHeight="1" thickTop="1" thickBot="1" x14ac:dyDescent="0.35">
      <c r="E54" s="81"/>
      <c r="F54" s="83"/>
      <c r="G54" s="83"/>
      <c r="H54" s="84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  <c r="AF54" s="85"/>
      <c r="AG54" s="85"/>
      <c r="AH54" s="85"/>
      <c r="AI54" s="85"/>
      <c r="AJ54" s="85"/>
      <c r="AK54" s="85"/>
      <c r="AL54" s="85"/>
      <c r="AM54" s="86"/>
      <c r="AN54" s="24"/>
      <c r="AO54" s="46"/>
      <c r="AP54" s="45">
        <f t="shared" si="3"/>
        <v>0</v>
      </c>
      <c r="AQ54" s="45">
        <f t="shared" si="1"/>
        <v>0</v>
      </c>
      <c r="AR54" s="75" t="str">
        <f t="shared" si="4"/>
        <v>-</v>
      </c>
      <c r="AS54" s="36"/>
      <c r="AT54" s="21">
        <f>SUM(Tabela8[[#This Row],[01]:[31]])</f>
        <v>0</v>
      </c>
      <c r="AU54" s="24">
        <f>Tabela8[[#This Row],[Produto]]</f>
        <v>0</v>
      </c>
      <c r="AV54" s="24"/>
      <c r="AW54" s="24"/>
    </row>
    <row r="55" spans="5:53" ht="15.6" customHeight="1" thickTop="1" thickBot="1" x14ac:dyDescent="0.35">
      <c r="E55" s="81"/>
      <c r="F55" s="83"/>
      <c r="G55" s="83"/>
      <c r="H55" s="84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5"/>
      <c r="AJ55" s="85"/>
      <c r="AK55" s="85"/>
      <c r="AL55" s="85"/>
      <c r="AM55" s="86"/>
      <c r="AN55" s="24"/>
      <c r="AO55" s="46"/>
      <c r="AP55" s="45">
        <f t="shared" si="3"/>
        <v>0</v>
      </c>
      <c r="AQ55" s="45">
        <f t="shared" si="1"/>
        <v>0</v>
      </c>
      <c r="AR55" s="75" t="str">
        <f t="shared" si="4"/>
        <v>-</v>
      </c>
      <c r="AS55" s="36"/>
      <c r="AT55" s="21">
        <f>SUM(Tabela8[[#This Row],[01]:[31]])</f>
        <v>0</v>
      </c>
      <c r="AU55" s="24">
        <f>Tabela8[[#This Row],[Produto]]</f>
        <v>0</v>
      </c>
      <c r="AV55" s="24"/>
      <c r="AW55" s="24"/>
    </row>
    <row r="56" spans="5:53" ht="15.6" customHeight="1" thickTop="1" thickBot="1" x14ac:dyDescent="0.35">
      <c r="E56" s="81"/>
      <c r="F56" s="83"/>
      <c r="G56" s="83"/>
      <c r="H56" s="84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  <c r="AF56" s="85"/>
      <c r="AG56" s="85"/>
      <c r="AH56" s="85"/>
      <c r="AI56" s="85"/>
      <c r="AJ56" s="85"/>
      <c r="AK56" s="85"/>
      <c r="AL56" s="85"/>
      <c r="AM56" s="86"/>
      <c r="AN56" s="24"/>
      <c r="AO56" s="46"/>
      <c r="AP56" s="45">
        <f t="shared" si="3"/>
        <v>0</v>
      </c>
      <c r="AQ56" s="45">
        <f t="shared" si="1"/>
        <v>0</v>
      </c>
      <c r="AR56" s="75" t="str">
        <f t="shared" si="4"/>
        <v>-</v>
      </c>
      <c r="AS56" s="36"/>
      <c r="AT56" s="21">
        <f>SUM(Tabela8[[#This Row],[01]:[31]])</f>
        <v>0</v>
      </c>
      <c r="AU56" s="24">
        <f>Tabela8[[#This Row],[Produto]]</f>
        <v>0</v>
      </c>
      <c r="AV56" s="24"/>
      <c r="AW56" s="24"/>
    </row>
    <row r="57" spans="5:53" ht="15.6" customHeight="1" thickTop="1" thickBot="1" x14ac:dyDescent="0.35">
      <c r="E57" s="81"/>
      <c r="F57" s="83"/>
      <c r="G57" s="83"/>
      <c r="H57" s="84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6"/>
      <c r="AN57" s="24"/>
      <c r="AO57" s="46"/>
      <c r="AP57" s="45">
        <f t="shared" si="3"/>
        <v>0</v>
      </c>
      <c r="AQ57" s="45">
        <f t="shared" si="1"/>
        <v>0</v>
      </c>
      <c r="AR57" s="75" t="str">
        <f t="shared" si="4"/>
        <v>-</v>
      </c>
      <c r="AS57" s="36"/>
      <c r="AT57" s="21">
        <f>SUM(Tabela8[[#This Row],[01]:[31]])</f>
        <v>0</v>
      </c>
      <c r="AU57" s="24">
        <f>Tabela8[[#This Row],[Produto]]</f>
        <v>0</v>
      </c>
      <c r="AV57" s="24"/>
      <c r="AW57" s="24"/>
    </row>
    <row r="58" spans="5:53" ht="15.6" customHeight="1" thickTop="1" thickBot="1" x14ac:dyDescent="0.35">
      <c r="E58" s="81"/>
      <c r="F58" s="83"/>
      <c r="G58" s="83"/>
      <c r="H58" s="84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  <c r="AF58" s="85"/>
      <c r="AG58" s="85"/>
      <c r="AH58" s="85"/>
      <c r="AI58" s="85"/>
      <c r="AJ58" s="85"/>
      <c r="AK58" s="85"/>
      <c r="AL58" s="85"/>
      <c r="AM58" s="86"/>
      <c r="AN58" s="24"/>
      <c r="AO58" s="46"/>
      <c r="AP58" s="45">
        <f t="shared" si="3"/>
        <v>0</v>
      </c>
      <c r="AQ58" s="45">
        <f t="shared" si="1"/>
        <v>0</v>
      </c>
      <c r="AR58" s="75" t="str">
        <f t="shared" si="4"/>
        <v>-</v>
      </c>
      <c r="AS58" s="36"/>
      <c r="AT58" s="21">
        <f>SUM(Tabela8[[#This Row],[01]:[31]])</f>
        <v>0</v>
      </c>
      <c r="AU58" s="24">
        <f>Tabela8[[#This Row],[Produto]]</f>
        <v>0</v>
      </c>
      <c r="AV58" s="24"/>
      <c r="AW58" s="24"/>
    </row>
    <row r="59" spans="5:53" ht="15.6" customHeight="1" thickTop="1" thickBot="1" x14ac:dyDescent="0.35">
      <c r="E59" s="81"/>
      <c r="F59" s="83"/>
      <c r="G59" s="83"/>
      <c r="H59" s="84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  <c r="AI59" s="85"/>
      <c r="AJ59" s="85"/>
      <c r="AK59" s="85"/>
      <c r="AL59" s="85"/>
      <c r="AM59" s="86"/>
      <c r="AN59" s="24"/>
      <c r="AO59" s="46"/>
      <c r="AP59" s="45">
        <f t="shared" si="3"/>
        <v>0</v>
      </c>
      <c r="AQ59" s="45">
        <f t="shared" si="1"/>
        <v>0</v>
      </c>
      <c r="AR59" s="75" t="str">
        <f t="shared" si="4"/>
        <v>-</v>
      </c>
      <c r="AS59" s="36"/>
      <c r="AT59" s="21">
        <f>SUM(Tabela8[[#This Row],[01]:[31]])</f>
        <v>0</v>
      </c>
      <c r="AU59" s="24">
        <f>Tabela8[[#This Row],[Produto]]</f>
        <v>0</v>
      </c>
      <c r="AV59" s="24"/>
      <c r="AW59" s="24"/>
    </row>
    <row r="60" spans="5:53" ht="15.6" customHeight="1" thickTop="1" thickBot="1" x14ac:dyDescent="0.35">
      <c r="E60" s="81"/>
      <c r="F60" s="83"/>
      <c r="G60" s="83"/>
      <c r="H60" s="84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85"/>
      <c r="AI60" s="85"/>
      <c r="AJ60" s="85"/>
      <c r="AK60" s="85"/>
      <c r="AL60" s="85"/>
      <c r="AM60" s="86"/>
      <c r="AN60" s="24"/>
      <c r="AO60" s="46"/>
      <c r="AP60" s="45">
        <f t="shared" si="3"/>
        <v>0</v>
      </c>
      <c r="AQ60" s="45">
        <f t="shared" si="1"/>
        <v>0</v>
      </c>
      <c r="AR60" s="75" t="str">
        <f t="shared" si="4"/>
        <v>-</v>
      </c>
      <c r="AS60" s="36"/>
      <c r="AT60" s="21">
        <f>SUM(Tabela8[[#This Row],[01]:[31]])</f>
        <v>0</v>
      </c>
      <c r="AU60" s="24">
        <f>Tabela8[[#This Row],[Produto]]</f>
        <v>0</v>
      </c>
      <c r="AV60" s="24"/>
      <c r="AW60" s="24"/>
    </row>
    <row r="61" spans="5:53" ht="15.6" customHeight="1" thickTop="1" thickBot="1" x14ac:dyDescent="0.35">
      <c r="E61" s="81"/>
      <c r="F61" s="83"/>
      <c r="G61" s="83"/>
      <c r="H61" s="84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85"/>
      <c r="AI61" s="85"/>
      <c r="AJ61" s="85"/>
      <c r="AK61" s="85"/>
      <c r="AL61" s="85"/>
      <c r="AM61" s="86"/>
      <c r="AN61" s="24"/>
      <c r="AO61" s="46"/>
      <c r="AP61" s="45">
        <f t="shared" si="3"/>
        <v>0</v>
      </c>
      <c r="AQ61" s="45">
        <f t="shared" si="1"/>
        <v>0</v>
      </c>
      <c r="AR61" s="75" t="str">
        <f t="shared" si="4"/>
        <v>-</v>
      </c>
      <c r="AS61" s="36"/>
      <c r="AT61" s="21">
        <f>SUM(Tabela8[[#This Row],[01]:[31]])</f>
        <v>0</v>
      </c>
      <c r="AU61" s="24">
        <f>Tabela8[[#This Row],[Produto]]</f>
        <v>0</v>
      </c>
      <c r="AV61" s="24"/>
      <c r="AW61" s="24"/>
    </row>
    <row r="62" spans="5:53" ht="15.6" customHeight="1" thickTop="1" thickBot="1" x14ac:dyDescent="0.35">
      <c r="E62" s="81"/>
      <c r="F62" s="83"/>
      <c r="G62" s="83"/>
      <c r="H62" s="84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  <c r="AF62" s="85"/>
      <c r="AG62" s="85"/>
      <c r="AH62" s="85"/>
      <c r="AI62" s="85"/>
      <c r="AJ62" s="85"/>
      <c r="AK62" s="85"/>
      <c r="AL62" s="85"/>
      <c r="AM62" s="86"/>
      <c r="AN62" s="24"/>
      <c r="AO62" s="46"/>
      <c r="AP62" s="45">
        <f t="shared" si="3"/>
        <v>0</v>
      </c>
      <c r="AQ62" s="45">
        <f t="shared" si="1"/>
        <v>0</v>
      </c>
      <c r="AR62" s="75" t="str">
        <f t="shared" si="4"/>
        <v>-</v>
      </c>
      <c r="AS62" s="36"/>
      <c r="AT62" s="21">
        <f>SUM(Tabela8[[#This Row],[01]:[31]])</f>
        <v>0</v>
      </c>
      <c r="AU62" s="24">
        <f>Tabela8[[#This Row],[Produto]]</f>
        <v>0</v>
      </c>
      <c r="AV62" s="24"/>
      <c r="AW62" s="24"/>
    </row>
    <row r="63" spans="5:53" ht="15.6" customHeight="1" thickTop="1" thickBot="1" x14ac:dyDescent="0.35">
      <c r="E63" s="81"/>
      <c r="F63" s="83"/>
      <c r="G63" s="83"/>
      <c r="H63" s="84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85"/>
      <c r="AI63" s="85"/>
      <c r="AJ63" s="85"/>
      <c r="AK63" s="85"/>
      <c r="AL63" s="85"/>
      <c r="AM63" s="86"/>
      <c r="AN63" s="24"/>
      <c r="AO63" s="46"/>
      <c r="AP63" s="45">
        <f t="shared" si="3"/>
        <v>0</v>
      </c>
      <c r="AQ63" s="45">
        <f t="shared" si="1"/>
        <v>0</v>
      </c>
      <c r="AR63" s="75" t="str">
        <f t="shared" si="4"/>
        <v>-</v>
      </c>
      <c r="AS63" s="36"/>
      <c r="AT63" s="21">
        <f>SUM(Tabela8[[#This Row],[01]:[31]])</f>
        <v>0</v>
      </c>
      <c r="AU63" s="24">
        <f>Tabela8[[#This Row],[Produto]]</f>
        <v>0</v>
      </c>
      <c r="AV63" s="24"/>
      <c r="AW63" s="24"/>
    </row>
    <row r="64" spans="5:53" ht="15.6" customHeight="1" thickTop="1" thickBot="1" x14ac:dyDescent="0.35">
      <c r="E64" s="81"/>
      <c r="F64" s="83"/>
      <c r="G64" s="83"/>
      <c r="H64" s="84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  <c r="AF64" s="85"/>
      <c r="AG64" s="85"/>
      <c r="AH64" s="85"/>
      <c r="AI64" s="85"/>
      <c r="AJ64" s="85"/>
      <c r="AK64" s="85"/>
      <c r="AL64" s="85"/>
      <c r="AM64" s="86"/>
      <c r="AN64" s="24"/>
      <c r="AO64" s="46"/>
      <c r="AP64" s="45">
        <f t="shared" si="3"/>
        <v>0</v>
      </c>
      <c r="AQ64" s="45">
        <f t="shared" si="1"/>
        <v>0</v>
      </c>
      <c r="AR64" s="75" t="str">
        <f t="shared" si="4"/>
        <v>-</v>
      </c>
      <c r="AS64" s="36"/>
      <c r="AT64" s="21">
        <f>SUM(Tabela8[[#This Row],[01]:[31]])</f>
        <v>0</v>
      </c>
      <c r="AU64" s="24">
        <f>Tabela8[[#This Row],[Produto]]</f>
        <v>0</v>
      </c>
      <c r="AV64" s="24"/>
      <c r="AW64" s="24"/>
    </row>
    <row r="65" spans="5:49" ht="15.6" customHeight="1" thickTop="1" thickBot="1" x14ac:dyDescent="0.35">
      <c r="E65" s="81"/>
      <c r="F65" s="83"/>
      <c r="G65" s="83"/>
      <c r="H65" s="84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5"/>
      <c r="AI65" s="85"/>
      <c r="AJ65" s="85"/>
      <c r="AK65" s="85"/>
      <c r="AL65" s="85"/>
      <c r="AM65" s="86"/>
      <c r="AN65" s="24"/>
      <c r="AO65" s="46"/>
      <c r="AP65" s="45">
        <f t="shared" si="3"/>
        <v>0</v>
      </c>
      <c r="AQ65" s="45">
        <f t="shared" si="1"/>
        <v>0</v>
      </c>
      <c r="AR65" s="75" t="str">
        <f t="shared" si="4"/>
        <v>-</v>
      </c>
      <c r="AS65" s="36"/>
      <c r="AT65" s="21">
        <f>SUM(Tabela8[[#This Row],[01]:[31]])</f>
        <v>0</v>
      </c>
      <c r="AU65" s="24">
        <f>Tabela8[[#This Row],[Produto]]</f>
        <v>0</v>
      </c>
      <c r="AV65" s="24"/>
      <c r="AW65" s="24"/>
    </row>
    <row r="66" spans="5:49" ht="15.6" customHeight="1" thickTop="1" thickBot="1" x14ac:dyDescent="0.35">
      <c r="E66" s="81"/>
      <c r="F66" s="83"/>
      <c r="G66" s="83"/>
      <c r="H66" s="84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  <c r="AF66" s="85"/>
      <c r="AG66" s="85"/>
      <c r="AH66" s="85"/>
      <c r="AI66" s="85"/>
      <c r="AJ66" s="85"/>
      <c r="AK66" s="85"/>
      <c r="AL66" s="85"/>
      <c r="AM66" s="86"/>
      <c r="AN66" s="24"/>
      <c r="AO66" s="46"/>
      <c r="AP66" s="45">
        <f t="shared" si="3"/>
        <v>0</v>
      </c>
      <c r="AQ66" s="45">
        <f t="shared" si="1"/>
        <v>0</v>
      </c>
      <c r="AR66" s="75" t="str">
        <f t="shared" si="4"/>
        <v>-</v>
      </c>
      <c r="AS66" s="36"/>
      <c r="AT66" s="21">
        <f>SUM(Tabela8[[#This Row],[01]:[31]])</f>
        <v>0</v>
      </c>
      <c r="AU66" s="24">
        <f>Tabela8[[#This Row],[Produto]]</f>
        <v>0</v>
      </c>
      <c r="AV66" s="24"/>
      <c r="AW66" s="24"/>
    </row>
    <row r="67" spans="5:49" ht="15.6" customHeight="1" thickTop="1" thickBot="1" x14ac:dyDescent="0.35">
      <c r="E67" s="81"/>
      <c r="F67" s="83"/>
      <c r="G67" s="83"/>
      <c r="H67" s="84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85"/>
      <c r="AI67" s="85"/>
      <c r="AJ67" s="85"/>
      <c r="AK67" s="85"/>
      <c r="AL67" s="85"/>
      <c r="AM67" s="86"/>
      <c r="AN67" s="24"/>
      <c r="AO67" s="46"/>
      <c r="AP67" s="45">
        <f t="shared" si="3"/>
        <v>0</v>
      </c>
      <c r="AQ67" s="45">
        <f t="shared" si="1"/>
        <v>0</v>
      </c>
      <c r="AR67" s="75" t="str">
        <f t="shared" si="4"/>
        <v>-</v>
      </c>
      <c r="AS67" s="36"/>
      <c r="AT67" s="21">
        <f>SUM(Tabela8[[#This Row],[01]:[31]])</f>
        <v>0</v>
      </c>
      <c r="AU67" s="24">
        <f>Tabela8[[#This Row],[Produto]]</f>
        <v>0</v>
      </c>
      <c r="AV67" s="24"/>
      <c r="AW67" s="24"/>
    </row>
    <row r="68" spans="5:49" ht="15.6" customHeight="1" thickTop="1" thickBot="1" x14ac:dyDescent="0.35">
      <c r="E68" s="81"/>
      <c r="F68" s="83"/>
      <c r="G68" s="83"/>
      <c r="H68" s="84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  <c r="AF68" s="85"/>
      <c r="AG68" s="85"/>
      <c r="AH68" s="85"/>
      <c r="AI68" s="85"/>
      <c r="AJ68" s="85"/>
      <c r="AK68" s="85"/>
      <c r="AL68" s="85"/>
      <c r="AM68" s="86"/>
      <c r="AN68" s="24"/>
      <c r="AO68" s="46"/>
      <c r="AP68" s="45">
        <f t="shared" si="3"/>
        <v>0</v>
      </c>
      <c r="AQ68" s="45">
        <f t="shared" si="1"/>
        <v>0</v>
      </c>
      <c r="AR68" s="75" t="str">
        <f t="shared" si="4"/>
        <v>-</v>
      </c>
      <c r="AS68" s="36"/>
      <c r="AT68" s="21">
        <f>SUM(Tabela8[[#This Row],[01]:[31]])</f>
        <v>0</v>
      </c>
      <c r="AU68" s="24">
        <f>Tabela8[[#This Row],[Produto]]</f>
        <v>0</v>
      </c>
      <c r="AV68" s="24"/>
      <c r="AW68" s="24"/>
    </row>
    <row r="69" spans="5:49" ht="15.6" customHeight="1" thickTop="1" thickBot="1" x14ac:dyDescent="0.35">
      <c r="E69" s="81"/>
      <c r="F69" s="83"/>
      <c r="G69" s="83"/>
      <c r="H69" s="84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85"/>
      <c r="AI69" s="85"/>
      <c r="AJ69" s="85"/>
      <c r="AK69" s="85"/>
      <c r="AL69" s="85"/>
      <c r="AM69" s="86"/>
      <c r="AN69" s="24"/>
      <c r="AO69" s="46"/>
      <c r="AP69" s="45">
        <f t="shared" si="3"/>
        <v>0</v>
      </c>
      <c r="AQ69" s="45">
        <f t="shared" si="1"/>
        <v>0</v>
      </c>
      <c r="AR69" s="75" t="str">
        <f t="shared" si="4"/>
        <v>-</v>
      </c>
      <c r="AS69" s="36"/>
      <c r="AT69" s="21">
        <f>SUM(Tabela8[[#This Row],[01]:[31]])</f>
        <v>0</v>
      </c>
      <c r="AU69" s="24">
        <f>Tabela8[[#This Row],[Produto]]</f>
        <v>0</v>
      </c>
      <c r="AV69" s="24"/>
      <c r="AW69" s="24"/>
    </row>
    <row r="70" spans="5:49" ht="15.6" customHeight="1" thickTop="1" thickBot="1" x14ac:dyDescent="0.35">
      <c r="E70" s="81"/>
      <c r="F70" s="83"/>
      <c r="G70" s="83"/>
      <c r="H70" s="84"/>
      <c r="I70" s="85"/>
      <c r="J70" s="85"/>
      <c r="K70" s="85"/>
      <c r="L70" s="85"/>
      <c r="M70" s="85"/>
      <c r="N70" s="85"/>
      <c r="O70" s="85"/>
      <c r="P70" s="85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89"/>
      <c r="AI70" s="89"/>
      <c r="AJ70" s="89"/>
      <c r="AK70" s="89"/>
      <c r="AL70" s="89"/>
      <c r="AM70" s="90"/>
      <c r="AN70" s="24"/>
      <c r="AO70" s="47">
        <f>SUM(AO22:AO69)</f>
        <v>750000</v>
      </c>
      <c r="AP70" s="47">
        <f>SUM(AP22:AP69)</f>
        <v>1211000</v>
      </c>
      <c r="AQ70" s="47">
        <f>SUM(AQ22:AQ69)</f>
        <v>461000</v>
      </c>
      <c r="AR70" s="76"/>
      <c r="AS70" s="71"/>
      <c r="AT70" s="21">
        <f>SUM(Tabela8[[#This Row],[01]:[31]])</f>
        <v>0</v>
      </c>
      <c r="AU70" s="24">
        <f>Tabela8[[#This Row],[Produto]]</f>
        <v>0</v>
      </c>
      <c r="AV70" s="24"/>
      <c r="AW70" s="24"/>
    </row>
    <row r="71" spans="5:49" ht="15" customHeight="1" thickTop="1" x14ac:dyDescent="0.3"/>
    <row r="72" spans="5:49" ht="15" customHeight="1" x14ac:dyDescent="0.3"/>
    <row r="73" spans="5:49" ht="13.8" hidden="1" customHeight="1" x14ac:dyDescent="0.3"/>
  </sheetData>
  <mergeCells count="4">
    <mergeCell ref="AV39:AV41"/>
    <mergeCell ref="AW39:AW41"/>
    <mergeCell ref="A1:U4"/>
    <mergeCell ref="AS1:AZ4"/>
  </mergeCells>
  <phoneticPr fontId="4" type="noConversion"/>
  <dataValidations count="4">
    <dataValidation type="list" allowBlank="1" showInputMessage="1" showErrorMessage="1" sqref="G22:G31" xr:uid="{DDCD74F4-F7C6-42D3-ACAA-36D590828D0C}">
      <formula1>INDIRECT($F22)</formula1>
    </dataValidation>
    <dataValidation type="list" allowBlank="1" showInputMessage="1" showErrorMessage="1" sqref="G32:G70" xr:uid="{50A6109D-56A2-480A-84ED-EFA6EF6B5F19}">
      <formula1>INDIRECT($F$22)</formula1>
    </dataValidation>
    <dataValidation type="list" allowBlank="1" showInputMessage="1" showErrorMessage="1" sqref="F22:F70" xr:uid="{7D1BAE3F-7373-4C34-97D8-2599F09F419A}">
      <formula1>"Periféricos,Hardware,Gaming"</formula1>
    </dataValidation>
    <dataValidation type="list" allowBlank="1" showInputMessage="1" showErrorMessage="1" sqref="E22:E70" xr:uid="{9B4C013B-2683-4CE6-8630-BEAA38DD4290}">
      <formula1>"Janeiro, Fevereiro, Março, Abril, Maio, Junho, Julho, Agosto, Setembro, Outubro, Novembro, Dezembro"</formula1>
    </dataValidation>
  </dataValidations>
  <pageMargins left="0.511811024" right="0.511811024" top="0.78740157499999996" bottom="0.78740157499999996" header="0.31496062000000002" footer="0.31496062000000002"/>
  <ignoredErrors>
    <ignoredError sqref="G24" listDataValidation="1"/>
  </ignoredErrors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4AB4A-5B47-4260-A428-41EC0FDA0A97}">
  <dimension ref="A1:AP36"/>
  <sheetViews>
    <sheetView showGridLines="0" showRowColHeaders="0" zoomScale="78" zoomScaleNormal="78" workbookViewId="0">
      <selection activeCell="AQ1" sqref="AQ1:XFD1048576"/>
    </sheetView>
  </sheetViews>
  <sheetFormatPr defaultColWidth="0" defaultRowHeight="14.4" zeroHeight="1" x14ac:dyDescent="0.3"/>
  <cols>
    <col min="1" max="1" width="2.21875" customWidth="1"/>
    <col min="2" max="2" width="2.109375" customWidth="1"/>
    <col min="3" max="4" width="2.21875" hidden="1" customWidth="1"/>
    <col min="5" max="5" width="16" bestFit="1" customWidth="1"/>
    <col min="6" max="6" width="15.109375" bestFit="1" customWidth="1"/>
    <col min="7" max="7" width="14.77734375" bestFit="1" customWidth="1"/>
    <col min="8" max="8" width="13.88671875" style="49" bestFit="1" customWidth="1"/>
    <col min="9" max="9" width="15.44140625" style="1" bestFit="1" customWidth="1"/>
    <col min="10" max="10" width="15.21875" style="1" bestFit="1" customWidth="1"/>
    <col min="11" max="11" width="13.88671875" style="54" bestFit="1" customWidth="1"/>
    <col min="12" max="12" width="15.44140625" style="1" bestFit="1" customWidth="1"/>
    <col min="13" max="13" width="15.21875" style="1" bestFit="1" customWidth="1"/>
    <col min="14" max="14" width="13.88671875" style="49" bestFit="1" customWidth="1"/>
    <col min="15" max="15" width="15.44140625" style="1" bestFit="1" customWidth="1"/>
    <col min="16" max="16" width="15.21875" style="1" bestFit="1" customWidth="1"/>
    <col min="17" max="17" width="13.88671875" style="49" bestFit="1" customWidth="1"/>
    <col min="18" max="18" width="15.44140625" style="1" bestFit="1" customWidth="1"/>
    <col min="19" max="19" width="15.21875" style="1" bestFit="1" customWidth="1"/>
    <col min="20" max="20" width="13.88671875" style="49" bestFit="1" customWidth="1"/>
    <col min="21" max="21" width="15.44140625" style="1" bestFit="1" customWidth="1"/>
    <col min="22" max="22" width="15.21875" style="1" bestFit="1" customWidth="1"/>
    <col min="23" max="23" width="13.88671875" style="49" bestFit="1" customWidth="1"/>
    <col min="24" max="24" width="15.44140625" style="1" bestFit="1" customWidth="1"/>
    <col min="25" max="25" width="15.21875" style="1" bestFit="1" customWidth="1"/>
    <col min="26" max="26" width="13.88671875" style="49" bestFit="1" customWidth="1"/>
    <col min="27" max="27" width="15.44140625" style="1" bestFit="1" customWidth="1"/>
    <col min="28" max="28" width="15.21875" style="1" bestFit="1" customWidth="1"/>
    <col min="29" max="29" width="13.88671875" style="49" bestFit="1" customWidth="1"/>
    <col min="30" max="30" width="15.44140625" style="1" bestFit="1" customWidth="1"/>
    <col min="31" max="31" width="15.21875" style="1" bestFit="1" customWidth="1"/>
    <col min="32" max="32" width="13.88671875" style="49" bestFit="1" customWidth="1"/>
    <col min="33" max="33" width="15.44140625" style="1" bestFit="1" customWidth="1"/>
    <col min="34" max="34" width="15.21875" style="1" bestFit="1" customWidth="1"/>
    <col min="35" max="35" width="13.88671875" style="49" bestFit="1" customWidth="1"/>
    <col min="36" max="36" width="15.44140625" style="1" bestFit="1" customWidth="1"/>
    <col min="37" max="37" width="15.21875" style="1" bestFit="1" customWidth="1"/>
    <col min="38" max="38" width="13.88671875" style="49" bestFit="1" customWidth="1"/>
    <col min="39" max="39" width="15.44140625" style="1" bestFit="1" customWidth="1"/>
    <col min="40" max="40" width="15.21875" style="1" bestFit="1" customWidth="1"/>
    <col min="41" max="41" width="13.88671875" style="49" bestFit="1" customWidth="1"/>
    <col min="42" max="42" width="11" customWidth="1"/>
    <col min="43" max="16384" width="11" hidden="1"/>
  </cols>
  <sheetData>
    <row r="1" spans="1:41" ht="13.8" customHeight="1" x14ac:dyDescent="0.3">
      <c r="A1" s="94" t="s">
        <v>101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</row>
    <row r="2" spans="1:41" ht="14.4" customHeight="1" x14ac:dyDescent="0.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</row>
    <row r="3" spans="1:41" ht="14.4" customHeight="1" x14ac:dyDescent="0.3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</row>
    <row r="4" spans="1:41" ht="14.4" customHeight="1" x14ac:dyDescent="0.3">
      <c r="A4" s="94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</row>
    <row r="5" spans="1:41" x14ac:dyDescent="0.3"/>
    <row r="6" spans="1:41" ht="15" thickBot="1" x14ac:dyDescent="0.35"/>
    <row r="7" spans="1:41" s="55" customFormat="1" ht="30" customHeight="1" thickTop="1" thickBot="1" x14ac:dyDescent="0.35">
      <c r="E7" s="56" t="s">
        <v>82</v>
      </c>
      <c r="F7" s="97" t="s">
        <v>87</v>
      </c>
      <c r="G7" s="97"/>
      <c r="H7" s="97"/>
      <c r="I7" s="97" t="s">
        <v>89</v>
      </c>
      <c r="J7" s="97"/>
      <c r="K7" s="97"/>
      <c r="L7" s="97" t="s">
        <v>90</v>
      </c>
      <c r="M7" s="97"/>
      <c r="N7" s="97"/>
      <c r="O7" s="97" t="s">
        <v>91</v>
      </c>
      <c r="P7" s="97"/>
      <c r="Q7" s="97"/>
      <c r="R7" s="97" t="s">
        <v>92</v>
      </c>
      <c r="S7" s="97"/>
      <c r="T7" s="97"/>
      <c r="U7" s="97" t="s">
        <v>93</v>
      </c>
      <c r="V7" s="97"/>
      <c r="W7" s="97"/>
      <c r="X7" s="97" t="s">
        <v>94</v>
      </c>
      <c r="Y7" s="97"/>
      <c r="Z7" s="97"/>
      <c r="AA7" s="96" t="s">
        <v>95</v>
      </c>
      <c r="AB7" s="96"/>
      <c r="AC7" s="96"/>
      <c r="AD7" s="96" t="s">
        <v>99</v>
      </c>
      <c r="AE7" s="96"/>
      <c r="AF7" s="96"/>
      <c r="AG7" s="96" t="s">
        <v>96</v>
      </c>
      <c r="AH7" s="96"/>
      <c r="AI7" s="96"/>
      <c r="AJ7" s="96" t="s">
        <v>97</v>
      </c>
      <c r="AK7" s="96"/>
      <c r="AL7" s="96"/>
      <c r="AM7" s="96" t="s">
        <v>98</v>
      </c>
      <c r="AN7" s="96"/>
      <c r="AO7" s="96"/>
    </row>
    <row r="8" spans="1:41" ht="15.6" thickTop="1" thickBot="1" x14ac:dyDescent="0.35">
      <c r="E8" s="61" t="s">
        <v>83</v>
      </c>
      <c r="F8" s="61" t="s">
        <v>84</v>
      </c>
      <c r="G8" s="61" t="s">
        <v>85</v>
      </c>
      <c r="H8" s="77" t="s">
        <v>86</v>
      </c>
      <c r="I8" s="62" t="s">
        <v>84</v>
      </c>
      <c r="J8" s="62" t="s">
        <v>85</v>
      </c>
      <c r="K8" s="63" t="s">
        <v>86</v>
      </c>
      <c r="L8" s="62" t="s">
        <v>84</v>
      </c>
      <c r="M8" s="62" t="s">
        <v>85</v>
      </c>
      <c r="N8" s="77" t="s">
        <v>86</v>
      </c>
      <c r="O8" s="62" t="s">
        <v>84</v>
      </c>
      <c r="P8" s="62" t="s">
        <v>85</v>
      </c>
      <c r="Q8" s="77" t="s">
        <v>86</v>
      </c>
      <c r="R8" s="62" t="s">
        <v>84</v>
      </c>
      <c r="S8" s="62" t="s">
        <v>85</v>
      </c>
      <c r="T8" s="77" t="s">
        <v>86</v>
      </c>
      <c r="U8" s="62" t="s">
        <v>84</v>
      </c>
      <c r="V8" s="62" t="s">
        <v>85</v>
      </c>
      <c r="W8" s="77" t="s">
        <v>86</v>
      </c>
      <c r="X8" s="62" t="s">
        <v>84</v>
      </c>
      <c r="Y8" s="62" t="s">
        <v>85</v>
      </c>
      <c r="Z8" s="77" t="s">
        <v>86</v>
      </c>
      <c r="AA8" s="62" t="s">
        <v>84</v>
      </c>
      <c r="AB8" s="62" t="s">
        <v>85</v>
      </c>
      <c r="AC8" s="77" t="s">
        <v>86</v>
      </c>
      <c r="AD8" s="62" t="s">
        <v>84</v>
      </c>
      <c r="AE8" s="62" t="s">
        <v>85</v>
      </c>
      <c r="AF8" s="77" t="s">
        <v>86</v>
      </c>
      <c r="AG8" s="62" t="s">
        <v>84</v>
      </c>
      <c r="AH8" s="62" t="s">
        <v>85</v>
      </c>
      <c r="AI8" s="77" t="s">
        <v>86</v>
      </c>
      <c r="AJ8" s="62" t="s">
        <v>84</v>
      </c>
      <c r="AK8" s="62" t="s">
        <v>85</v>
      </c>
      <c r="AL8" s="77" t="s">
        <v>86</v>
      </c>
      <c r="AM8" s="62" t="s">
        <v>84</v>
      </c>
      <c r="AN8" s="62" t="s">
        <v>85</v>
      </c>
      <c r="AO8" s="77" t="s">
        <v>86</v>
      </c>
    </row>
    <row r="9" spans="1:41" ht="15.6" thickTop="1" thickBot="1" x14ac:dyDescent="0.35">
      <c r="E9" s="57" t="str">
        <f>'Cadastro e Análise'!G22</f>
        <v>PCs para jogos</v>
      </c>
      <c r="F9" s="58">
        <f>SUMIFS('Cadastro e Análise'!AO22,'Cadastro e Análise'!G22,'Planejado X Realizado'!$E9,'Cadastro e Análise'!E22,'Planejado X Realizado'!F$7)</f>
        <v>200000</v>
      </c>
      <c r="G9" s="58">
        <f>SUMIFS('Cadastro e Análise'!AP22,'Cadastro e Análise'!G22,'Planejado X Realizado'!$E9,'Cadastro e Análise'!E22,'Planejado X Realizado'!F$7)</f>
        <v>245000</v>
      </c>
      <c r="H9" s="59">
        <f>IFERROR(G9/F9-1,"-")</f>
        <v>0.22500000000000009</v>
      </c>
      <c r="I9" s="58">
        <f>SUMIFS('Cadastro e Análise'!AO22,'Cadastro e Análise'!G22,'Planejado X Realizado'!$E9,'Cadastro e Análise'!E22,'Planejado X Realizado'!I$7)</f>
        <v>0</v>
      </c>
      <c r="J9" s="58">
        <f>SUMIFS('Cadastro e Análise'!AP22,'Cadastro e Análise'!G22,'Planejado X Realizado'!$E9,'Cadastro e Análise'!E22,'Planejado X Realizado'!I$7)</f>
        <v>0</v>
      </c>
      <c r="K9" s="60" t="str">
        <f>IFERROR(J9/I9-1,"-")</f>
        <v>-</v>
      </c>
      <c r="L9" s="58">
        <f>SUMIFS('Cadastro e Análise'!AO22,'Cadastro e Análise'!G22,'Planejado X Realizado'!$E9,'Cadastro e Análise'!E22,'Planejado X Realizado'!L$7)</f>
        <v>0</v>
      </c>
      <c r="M9" s="58">
        <f>SUMIFS('Cadastro e Análise'!AP22,'Cadastro e Análise'!G22,'Planejado X Realizado'!$E9,'Cadastro e Análise'!E22,'Planejado X Realizado'!L$7)</f>
        <v>0</v>
      </c>
      <c r="N9" s="59" t="str">
        <f>IFERROR(M9/L9-1,"-")</f>
        <v>-</v>
      </c>
      <c r="O9" s="58">
        <f>SUMIFS('Cadastro e Análise'!AO22,'Cadastro e Análise'!G22,'Planejado X Realizado'!$E9,'Cadastro e Análise'!E22,'Planejado X Realizado'!O$7)</f>
        <v>0</v>
      </c>
      <c r="P9" s="58">
        <f>SUMIFS('Cadastro e Análise'!AP22,'Cadastro e Análise'!G22,'Planejado X Realizado'!$E9,'Cadastro e Análise'!E22,'Planejado X Realizado'!O$7)</f>
        <v>0</v>
      </c>
      <c r="Q9" s="59" t="str">
        <f>IFERROR(P9/O9-1,"-")</f>
        <v>-</v>
      </c>
      <c r="R9" s="58">
        <f>SUMIFS('Cadastro e Análise'!AO22,'Cadastro e Análise'!G22,'Planejado X Realizado'!$E9,'Cadastro e Análise'!E22,'Planejado X Realizado'!R$7)</f>
        <v>0</v>
      </c>
      <c r="S9" s="58">
        <f>SUMIFS('Cadastro e Análise'!AP22,'Cadastro e Análise'!G22,'Planejado X Realizado'!$E9,'Cadastro e Análise'!E22,'Planejado X Realizado'!R$7)</f>
        <v>0</v>
      </c>
      <c r="T9" s="59" t="str">
        <f>IFERROR(S9/R9-1,"-")</f>
        <v>-</v>
      </c>
      <c r="U9" s="58">
        <f>SUMIFS('Cadastro e Análise'!AO22,'Cadastro e Análise'!G22,'Planejado X Realizado'!$E9,'Cadastro e Análise'!E22,'Planejado X Realizado'!U$7)</f>
        <v>0</v>
      </c>
      <c r="V9" s="58">
        <f>SUMIFS('Cadastro e Análise'!AP22,'Cadastro e Análise'!G22,'Planejado X Realizado'!$E9,'Cadastro e Análise'!E22,'Planejado X Realizado'!U$7)</f>
        <v>0</v>
      </c>
      <c r="W9" s="59" t="str">
        <f>IFERROR(V9/U9-1,"-")</f>
        <v>-</v>
      </c>
      <c r="X9" s="58">
        <f>SUMIFS('Cadastro e Análise'!AO22,'Cadastro e Análise'!G22,'Planejado X Realizado'!$E9,'Cadastro e Análise'!E22,'Planejado X Realizado'!X$7)</f>
        <v>0</v>
      </c>
      <c r="Y9" s="58">
        <f>SUMIFS('Cadastro e Análise'!AP22,'Cadastro e Análise'!G22,'Planejado X Realizado'!$E9,'Cadastro e Análise'!E22,'Planejado X Realizado'!Y$7)</f>
        <v>0</v>
      </c>
      <c r="Z9" s="59" t="str">
        <f>IFERROR(Y9/X9-1,"-")</f>
        <v>-</v>
      </c>
      <c r="AA9" s="58">
        <f>SUMIFS('Cadastro e Análise'!AO22,'Cadastro e Análise'!G22,'Planejado X Realizado'!$E9,'Cadastro e Análise'!E22,'Planejado X Realizado'!AA$7)</f>
        <v>0</v>
      </c>
      <c r="AB9" s="58">
        <f>SUMIFS('Cadastro e Análise'!AP22,'Cadastro e Análise'!G22,'Planejado X Realizado'!$E9,'Cadastro e Análise'!E22,'Planejado X Realizado'!AB$7)</f>
        <v>0</v>
      </c>
      <c r="AC9" s="59" t="str">
        <f>IFERROR(AB9/Z-1,"-")</f>
        <v>-</v>
      </c>
      <c r="AD9" s="58">
        <f>SUMIFS('Cadastro e Análise'!AO22,'Cadastro e Análise'!G22,'Planejado X Realizado'!$E9,'Cadastro e Análise'!E22,'Planejado X Realizado'!AD$7)</f>
        <v>0</v>
      </c>
      <c r="AE9" s="58">
        <f>SUMIFS('Cadastro e Análise'!AP22,'Cadastro e Análise'!G22,'Planejado X Realizado'!$E9,'Cadastro e Análise'!E22,'Planejado X Realizado'!AD$7)</f>
        <v>0</v>
      </c>
      <c r="AF9" s="59" t="str">
        <f>IFERROR(AD/AC-1,"-")</f>
        <v>-</v>
      </c>
      <c r="AG9" s="58">
        <f>SUMIFS('Cadastro e Análise'!AO22,'Cadastro e Análise'!G22,'Planejado X Realizado'!$E9,'Cadastro e Análise'!E22,'Planejado X Realizado'!AG$7)</f>
        <v>0</v>
      </c>
      <c r="AH9" s="58">
        <f>SUMIFS('Cadastro e Análise'!AP22,'Cadastro e Análise'!G22,'Planejado X Realizado'!$E9,'Cadastro e Análise'!E22,'Planejado X Realizado'!AG$7)</f>
        <v>0</v>
      </c>
      <c r="AI9" s="59" t="str">
        <f>IFERROR(AH9/AG9-1,"-")</f>
        <v>-</v>
      </c>
      <c r="AJ9" s="58">
        <f>SUMIFS('Cadastro e Análise'!AO22,'Cadastro e Análise'!G22,'Planejado X Realizado'!$E9,'Cadastro e Análise'!E22,'Planejado X Realizado'!AJ$7)</f>
        <v>0</v>
      </c>
      <c r="AK9" s="58">
        <f>SUMIFS('Cadastro e Análise'!AP22,'Cadastro e Análise'!G22,'Planejado X Realizado'!$E9,'Cadastro e Análise'!E22,'Planejado X Realizado'!AJ$7)</f>
        <v>0</v>
      </c>
      <c r="AL9" s="59" t="str">
        <f>IFERROR(IAJ/AJ9-1,"-")</f>
        <v>-</v>
      </c>
      <c r="AM9" s="58">
        <f>SUMIFS('Cadastro e Análise'!AO22,'Cadastro e Análise'!G22,'Planejado X Realizado'!$E9,'Cadastro e Análise'!E22,'Planejado X Realizado'!AM$7)</f>
        <v>0</v>
      </c>
      <c r="AN9" s="58">
        <f>SUMIFS('Cadastro e Análise'!AP22,'Cadastro e Análise'!G22,'Planejado X Realizado'!$E9,'Cadastro e Análise'!E22,'Planejado X Realizado'!AM$7)</f>
        <v>0</v>
      </c>
      <c r="AO9" s="59" t="str">
        <f>IFERROR(AM/AM9-1,"-")</f>
        <v>-</v>
      </c>
    </row>
    <row r="10" spans="1:41" ht="15.6" thickTop="1" thickBot="1" x14ac:dyDescent="0.35">
      <c r="E10" s="57" t="str">
        <f>'Cadastro e Análise'!G23</f>
        <v xml:space="preserve">Desktops </v>
      </c>
      <c r="F10" s="58">
        <f>SUMIFS('Cadastro e Análise'!AO23,'Cadastro e Análise'!G23,'Planejado X Realizado'!$E10,'Cadastro e Análise'!E23,'Planejado X Realizado'!F$7)</f>
        <v>300000</v>
      </c>
      <c r="G10" s="58">
        <f>SUMIFS('Cadastro e Análise'!AP23,'Cadastro e Análise'!G23,'Planejado X Realizado'!$E10,'Cadastro e Análise'!E23,'Planejado X Realizado'!F$7)</f>
        <v>711000</v>
      </c>
      <c r="H10" s="59">
        <f t="shared" ref="H10:H32" si="0">IFERROR(G10/F10-1,"-")</f>
        <v>1.37</v>
      </c>
      <c r="I10" s="58">
        <f>SUMIFS('Cadastro e Análise'!AO23,'Cadastro e Análise'!G23,'Planejado X Realizado'!$E10,'Cadastro e Análise'!E23,'Planejado X Realizado'!I$7)</f>
        <v>0</v>
      </c>
      <c r="J10" s="58">
        <f>SUMIFS('Cadastro e Análise'!AP23,'Cadastro e Análise'!G23,'Planejado X Realizado'!$E10,'Cadastro e Análise'!E23,'Planejado X Realizado'!I$7)</f>
        <v>0</v>
      </c>
      <c r="K10" s="60" t="str">
        <f t="shared" ref="K10:K32" si="1">IFERROR(J10/I10-1,"-")</f>
        <v>-</v>
      </c>
      <c r="L10" s="58">
        <f>SUMIFS('Cadastro e Análise'!AO23,'Cadastro e Análise'!G23,'Planejado X Realizado'!$E10,'Cadastro e Análise'!E23,'Planejado X Realizado'!L$7)</f>
        <v>0</v>
      </c>
      <c r="M10" s="58">
        <f>SUMIFS('Cadastro e Análise'!AP23,'Cadastro e Análise'!G23,'Planejado X Realizado'!$E10,'Cadastro e Análise'!E23,'Planejado X Realizado'!L$7)</f>
        <v>0</v>
      </c>
      <c r="N10" s="59" t="str">
        <f t="shared" ref="N10:N32" si="2">IFERROR(M10/L10-1,"-")</f>
        <v>-</v>
      </c>
      <c r="O10" s="58">
        <f>SUMIFS('Cadastro e Análise'!AO23,'Cadastro e Análise'!G23,'Planejado X Realizado'!$E10,'Cadastro e Análise'!E23,'Planejado X Realizado'!O$7)</f>
        <v>0</v>
      </c>
      <c r="P10" s="58">
        <f>SUMIFS('Cadastro e Análise'!AP23,'Cadastro e Análise'!G23,'Planejado X Realizado'!$E10,'Cadastro e Análise'!E23,'Planejado X Realizado'!O$7)</f>
        <v>0</v>
      </c>
      <c r="Q10" s="59" t="str">
        <f t="shared" ref="Q10:Q32" si="3">IFERROR(P10/O10-1,"-")</f>
        <v>-</v>
      </c>
      <c r="R10" s="58">
        <f>SUMIFS('Cadastro e Análise'!AO23,'Cadastro e Análise'!G23,'Planejado X Realizado'!$E10,'Cadastro e Análise'!E23,'Planejado X Realizado'!R$7)</f>
        <v>0</v>
      </c>
      <c r="S10" s="58">
        <f>SUMIFS('Cadastro e Análise'!AP23,'Cadastro e Análise'!G23,'Planejado X Realizado'!$E10,'Cadastro e Análise'!E23,'Planejado X Realizado'!R$7)</f>
        <v>0</v>
      </c>
      <c r="T10" s="59" t="str">
        <f t="shared" ref="T10:T32" si="4">IFERROR(S10/R10-1,"-")</f>
        <v>-</v>
      </c>
      <c r="U10" s="58">
        <f>SUMIFS('Cadastro e Análise'!AO23,'Cadastro e Análise'!G23,'Planejado X Realizado'!$E10,'Cadastro e Análise'!E23,'Planejado X Realizado'!U$7)</f>
        <v>0</v>
      </c>
      <c r="V10" s="58">
        <f>SUMIFS('Cadastro e Análise'!AP23,'Cadastro e Análise'!G23,'Planejado X Realizado'!$E10,'Cadastro e Análise'!E23,'Planejado X Realizado'!U$7)</f>
        <v>0</v>
      </c>
      <c r="W10" s="59" t="str">
        <f t="shared" ref="W10:W32" si="5">IFERROR(V10/U10-1,"-")</f>
        <v>-</v>
      </c>
      <c r="X10" s="58">
        <f>SUMIFS('Cadastro e Análise'!AO23,'Cadastro e Análise'!G23,'Planejado X Realizado'!$E10,'Cadastro e Análise'!E23,'Planejado X Realizado'!X$7)</f>
        <v>0</v>
      </c>
      <c r="Y10" s="58">
        <f>SUMIFS('Cadastro e Análise'!AP23,'Cadastro e Análise'!G23,'Planejado X Realizado'!$E10,'Cadastro e Análise'!E23,'Planejado X Realizado'!Y$7)</f>
        <v>0</v>
      </c>
      <c r="Z10" s="59" t="str">
        <f t="shared" ref="Z10:Z32" si="6">IFERROR(Y10/X10-1,"-")</f>
        <v>-</v>
      </c>
      <c r="AA10" s="58">
        <f>SUMIFS('Cadastro e Análise'!AO23,'Cadastro e Análise'!G23,'Planejado X Realizado'!$E10,'Cadastro e Análise'!E23,'Planejado X Realizado'!AA$7)</f>
        <v>0</v>
      </c>
      <c r="AB10" s="58">
        <f>SUMIFS('Cadastro e Análise'!AP23,'Cadastro e Análise'!G23,'Planejado X Realizado'!$E10,'Cadastro e Análise'!E23,'Planejado X Realizado'!AB$7)</f>
        <v>0</v>
      </c>
      <c r="AC10" s="59" t="str">
        <f>IFERROR(AB10/Z-1,"-")</f>
        <v>-</v>
      </c>
      <c r="AD10" s="58">
        <f>SUMIFS('Cadastro e Análise'!AO23,'Cadastro e Análise'!G23,'Planejado X Realizado'!$E10,'Cadastro e Análise'!E23,'Planejado X Realizado'!AD$7)</f>
        <v>0</v>
      </c>
      <c r="AE10" s="58">
        <f>SUMIFS('Cadastro e Análise'!AP23,'Cadastro e Análise'!G23,'Planejado X Realizado'!$E10,'Cadastro e Análise'!E23,'Planejado X Realizado'!AD$7)</f>
        <v>0</v>
      </c>
      <c r="AF10" s="59" t="str">
        <f>IFERROR(AD/AC-1,"-")</f>
        <v>-</v>
      </c>
      <c r="AG10" s="58">
        <f>SUMIFS('Cadastro e Análise'!AO23,'Cadastro e Análise'!G23,'Planejado X Realizado'!$E10,'Cadastro e Análise'!E23,'Planejado X Realizado'!AG$7)</f>
        <v>0</v>
      </c>
      <c r="AH10" s="58">
        <f>SUMIFS('Cadastro e Análise'!AP23,'Cadastro e Análise'!G23,'Planejado X Realizado'!$E10,'Cadastro e Análise'!E23,'Planejado X Realizado'!AG$7)</f>
        <v>0</v>
      </c>
      <c r="AI10" s="59" t="str">
        <f t="shared" ref="AI10:AI32" si="7">IFERROR(AH10/AG10-1,"-")</f>
        <v>-</v>
      </c>
      <c r="AJ10" s="58">
        <f>SUMIFS('Cadastro e Análise'!AO23,'Cadastro e Análise'!G23,'Planejado X Realizado'!$E10,'Cadastro e Análise'!E23,'Planejado X Realizado'!AJ$7)</f>
        <v>0</v>
      </c>
      <c r="AK10" s="58">
        <f>SUMIFS('Cadastro e Análise'!AP23,'Cadastro e Análise'!G23,'Planejado X Realizado'!$E10,'Cadastro e Análise'!E23,'Planejado X Realizado'!AJ$7)</f>
        <v>0</v>
      </c>
      <c r="AL10" s="59" t="str">
        <f>IFERROR(IAJ/AJ10-1,"-")</f>
        <v>-</v>
      </c>
      <c r="AM10" s="58">
        <f>SUMIFS('Cadastro e Análise'!AO23,'Cadastro e Análise'!G23,'Planejado X Realizado'!$E10,'Cadastro e Análise'!E23,'Planejado X Realizado'!AM$7)</f>
        <v>0</v>
      </c>
      <c r="AN10" s="58">
        <f>SUMIFS('Cadastro e Análise'!AP23,'Cadastro e Análise'!G23,'Planejado X Realizado'!$E10,'Cadastro e Análise'!E23,'Planejado X Realizado'!AM$7)</f>
        <v>0</v>
      </c>
      <c r="AO10" s="59" t="str">
        <f>IFERROR(AM/AM10-1,"-")</f>
        <v>-</v>
      </c>
    </row>
    <row r="11" spans="1:41" ht="15.6" thickTop="1" thickBot="1" x14ac:dyDescent="0.35">
      <c r="E11" s="57" t="str">
        <f>'Cadastro e Análise'!G24</f>
        <v xml:space="preserve">Teclado Mêcanico </v>
      </c>
      <c r="F11" s="58">
        <f>SUMIFS('Cadastro e Análise'!AO24,'Cadastro e Análise'!G24,'Planejado X Realizado'!$E11,'Cadastro e Análise'!E24,'Planejado X Realizado'!F$7)</f>
        <v>100000</v>
      </c>
      <c r="G11" s="58">
        <f>SUMIFS('Cadastro e Análise'!AP24,'Cadastro e Análise'!G24,'Planejado X Realizado'!$E11,'Cadastro e Análise'!E24,'Planejado X Realizado'!F$7)</f>
        <v>147600</v>
      </c>
      <c r="H11" s="59">
        <f t="shared" si="0"/>
        <v>0.47599999999999998</v>
      </c>
      <c r="I11" s="58">
        <f>SUMIFS('Cadastro e Análise'!AO24,'Cadastro e Análise'!G24,'Planejado X Realizado'!$E11,'Cadastro e Análise'!E24,'Planejado X Realizado'!I$7)</f>
        <v>0</v>
      </c>
      <c r="J11" s="58">
        <f>SUMIFS('Cadastro e Análise'!AP24,'Cadastro e Análise'!G24,'Planejado X Realizado'!$E11,'Cadastro e Análise'!E24,'Planejado X Realizado'!I$7)</f>
        <v>0</v>
      </c>
      <c r="K11" s="60" t="str">
        <f t="shared" si="1"/>
        <v>-</v>
      </c>
      <c r="L11" s="58">
        <f>SUMIFS('Cadastro e Análise'!AO24,'Cadastro e Análise'!G24,'Planejado X Realizado'!$E11,'Cadastro e Análise'!E24,'Planejado X Realizado'!L$7)</f>
        <v>0</v>
      </c>
      <c r="M11" s="58">
        <f>SUMIFS('Cadastro e Análise'!AP24,'Cadastro e Análise'!G24,'Planejado X Realizado'!$E11,'Cadastro e Análise'!E24,'Planejado X Realizado'!L$7)</f>
        <v>0</v>
      </c>
      <c r="N11" s="59" t="str">
        <f t="shared" si="2"/>
        <v>-</v>
      </c>
      <c r="O11" s="58">
        <f>SUMIFS('Cadastro e Análise'!AO24,'Cadastro e Análise'!G24,'Planejado X Realizado'!$E11,'Cadastro e Análise'!E24,'Planejado X Realizado'!O$7)</f>
        <v>0</v>
      </c>
      <c r="P11" s="58">
        <f>SUMIFS('Cadastro e Análise'!AP24,'Cadastro e Análise'!G24,'Planejado X Realizado'!$E11,'Cadastro e Análise'!E24,'Planejado X Realizado'!O$7)</f>
        <v>0</v>
      </c>
      <c r="Q11" s="59" t="str">
        <f t="shared" si="3"/>
        <v>-</v>
      </c>
      <c r="R11" s="58">
        <f>SUMIFS('Cadastro e Análise'!AO24,'Cadastro e Análise'!G24,'Planejado X Realizado'!$E11,'Cadastro e Análise'!E24,'Planejado X Realizado'!R$7)</f>
        <v>0</v>
      </c>
      <c r="S11" s="58">
        <f>SUMIFS('Cadastro e Análise'!AP24,'Cadastro e Análise'!G24,'Planejado X Realizado'!$E11,'Cadastro e Análise'!E24,'Planejado X Realizado'!R$7)</f>
        <v>0</v>
      </c>
      <c r="T11" s="59" t="str">
        <f t="shared" si="4"/>
        <v>-</v>
      </c>
      <c r="U11" s="58">
        <f>SUMIFS('Cadastro e Análise'!AO24,'Cadastro e Análise'!G24,'Planejado X Realizado'!$E11,'Cadastro e Análise'!E24,'Planejado X Realizado'!U$7)</f>
        <v>0</v>
      </c>
      <c r="V11" s="58">
        <f>SUMIFS('Cadastro e Análise'!AP24,'Cadastro e Análise'!G24,'Planejado X Realizado'!$E11,'Cadastro e Análise'!E24,'Planejado X Realizado'!U$7)</f>
        <v>0</v>
      </c>
      <c r="W11" s="59" t="str">
        <f t="shared" si="5"/>
        <v>-</v>
      </c>
      <c r="X11" s="58">
        <f>SUMIFS('Cadastro e Análise'!AO24,'Cadastro e Análise'!G24,'Planejado X Realizado'!$E11,'Cadastro e Análise'!E24,'Planejado X Realizado'!X$7)</f>
        <v>0</v>
      </c>
      <c r="Y11" s="58">
        <f>SUMIFS('Cadastro e Análise'!AP24,'Cadastro e Análise'!G24,'Planejado X Realizado'!$E11,'Cadastro e Análise'!E24,'Planejado X Realizado'!Y$7)</f>
        <v>0</v>
      </c>
      <c r="Z11" s="59" t="str">
        <f t="shared" si="6"/>
        <v>-</v>
      </c>
      <c r="AA11" s="58">
        <f>SUMIFS('Cadastro e Análise'!AO24,'Cadastro e Análise'!G24,'Planejado X Realizado'!$E11,'Cadastro e Análise'!E24,'Planejado X Realizado'!AA$7)</f>
        <v>0</v>
      </c>
      <c r="AB11" s="58">
        <f>SUMIFS('Cadastro e Análise'!AP24,'Cadastro e Análise'!G24,'Planejado X Realizado'!$E11,'Cadastro e Análise'!E24,'Planejado X Realizado'!AB$7)</f>
        <v>0</v>
      </c>
      <c r="AC11" s="59" t="str">
        <f>IFERROR(AB11/Z-1,"-")</f>
        <v>-</v>
      </c>
      <c r="AD11" s="58">
        <f>SUMIFS('Cadastro e Análise'!AO24,'Cadastro e Análise'!G24,'Planejado X Realizado'!$E11,'Cadastro e Análise'!E24,'Planejado X Realizado'!AD$7)</f>
        <v>0</v>
      </c>
      <c r="AE11" s="58">
        <f>SUMIFS('Cadastro e Análise'!AP24,'Cadastro e Análise'!G24,'Planejado X Realizado'!$E11,'Cadastro e Análise'!E24,'Planejado X Realizado'!AD$7)</f>
        <v>0</v>
      </c>
      <c r="AF11" s="59" t="str">
        <f>IFERROR(AD/AC-1,"-")</f>
        <v>-</v>
      </c>
      <c r="AG11" s="58">
        <f>SUMIFS('Cadastro e Análise'!AO24,'Cadastro e Análise'!G24,'Planejado X Realizado'!$E11,'Cadastro e Análise'!E24,'Planejado X Realizado'!AG$7)</f>
        <v>0</v>
      </c>
      <c r="AH11" s="58">
        <f>SUMIFS('Cadastro e Análise'!AP24,'Cadastro e Análise'!G24,'Planejado X Realizado'!$E11,'Cadastro e Análise'!E24,'Planejado X Realizado'!AG$7)</f>
        <v>0</v>
      </c>
      <c r="AI11" s="59" t="str">
        <f t="shared" si="7"/>
        <v>-</v>
      </c>
      <c r="AJ11" s="58">
        <f>SUMIFS('Cadastro e Análise'!AO24,'Cadastro e Análise'!G24,'Planejado X Realizado'!$E11,'Cadastro e Análise'!E24,'Planejado X Realizado'!AJ$7)</f>
        <v>0</v>
      </c>
      <c r="AK11" s="58">
        <f>SUMIFS('Cadastro e Análise'!AP24,'Cadastro e Análise'!G24,'Planejado X Realizado'!$E11,'Cadastro e Análise'!E24,'Planejado X Realizado'!AJ$7)</f>
        <v>0</v>
      </c>
      <c r="AL11" s="59" t="str">
        <f>IFERROR(IAJ/AJ11-1,"-")</f>
        <v>-</v>
      </c>
      <c r="AM11" s="58">
        <f>SUMIFS('Cadastro e Análise'!AO24,'Cadastro e Análise'!G24,'Planejado X Realizado'!$E11,'Cadastro e Análise'!E24,'Planejado X Realizado'!AM$7)</f>
        <v>0</v>
      </c>
      <c r="AN11" s="58">
        <f>SUMIFS('Cadastro e Análise'!AP24,'Cadastro e Análise'!G24,'Planejado X Realizado'!$E11,'Cadastro e Análise'!E24,'Planejado X Realizado'!AM$7)</f>
        <v>0</v>
      </c>
      <c r="AO11" s="59" t="str">
        <f>IFERROR(AM/AM11-1,"-")</f>
        <v>-</v>
      </c>
    </row>
    <row r="12" spans="1:41" ht="15.6" thickTop="1" thickBot="1" x14ac:dyDescent="0.35">
      <c r="E12" s="57" t="str">
        <f>'Cadastro e Análise'!G25</f>
        <v>Webcams</v>
      </c>
      <c r="F12" s="58">
        <f>SUMIFS('Cadastro e Análise'!AO25,'Cadastro e Análise'!G25,'Planejado X Realizado'!$E12,'Cadastro e Análise'!E25,'Planejado X Realizado'!F$7)</f>
        <v>0</v>
      </c>
      <c r="G12" s="58">
        <f>SUMIFS('Cadastro e Análise'!AP25,'Cadastro e Análise'!G25,'Planejado X Realizado'!$E12,'Cadastro e Análise'!E25,'Planejado X Realizado'!F$7)</f>
        <v>0</v>
      </c>
      <c r="H12" s="59" t="str">
        <f t="shared" si="0"/>
        <v>-</v>
      </c>
      <c r="I12" s="58">
        <f>SUMIFS('Cadastro e Análise'!AO25,'Cadastro e Análise'!G25,'Planejado X Realizado'!$E12,'Cadastro e Análise'!E25,'Planejado X Realizado'!I$7)</f>
        <v>50000</v>
      </c>
      <c r="J12" s="58">
        <f>SUMIFS('Cadastro e Análise'!AP25,'Cadastro e Análise'!G25,'Planejado X Realizado'!$E12,'Cadastro e Análise'!E25,'Planejado X Realizado'!I$7)</f>
        <v>77400</v>
      </c>
      <c r="K12" s="60">
        <f t="shared" si="1"/>
        <v>0.54800000000000004</v>
      </c>
      <c r="L12" s="58">
        <f>SUMIFS('Cadastro e Análise'!AO25,'Cadastro e Análise'!G25,'Planejado X Realizado'!$E12,'Cadastro e Análise'!E25,'Planejado X Realizado'!L$7)</f>
        <v>0</v>
      </c>
      <c r="M12" s="58">
        <f>SUMIFS('Cadastro e Análise'!AP25,'Cadastro e Análise'!G25,'Planejado X Realizado'!$E12,'Cadastro e Análise'!E25,'Planejado X Realizado'!L$7)</f>
        <v>0</v>
      </c>
      <c r="N12" s="59" t="str">
        <f t="shared" si="2"/>
        <v>-</v>
      </c>
      <c r="O12" s="58">
        <f>SUMIFS('Cadastro e Análise'!AO25,'Cadastro e Análise'!G25,'Planejado X Realizado'!$E12,'Cadastro e Análise'!E25,'Planejado X Realizado'!O$7)</f>
        <v>0</v>
      </c>
      <c r="P12" s="58">
        <f>SUMIFS('Cadastro e Análise'!AP25,'Cadastro e Análise'!G25,'Planejado X Realizado'!$E12,'Cadastro e Análise'!E25,'Planejado X Realizado'!O$7)</f>
        <v>0</v>
      </c>
      <c r="Q12" s="59" t="str">
        <f t="shared" si="3"/>
        <v>-</v>
      </c>
      <c r="R12" s="58">
        <f>SUMIFS('Cadastro e Análise'!AO25,'Cadastro e Análise'!G25,'Planejado X Realizado'!$E12,'Cadastro e Análise'!E25,'Planejado X Realizado'!R$7)</f>
        <v>0</v>
      </c>
      <c r="S12" s="58">
        <f>SUMIFS('Cadastro e Análise'!AP25,'Cadastro e Análise'!G25,'Planejado X Realizado'!$E12,'Cadastro e Análise'!E25,'Planejado X Realizado'!R$7)</f>
        <v>0</v>
      </c>
      <c r="T12" s="59" t="str">
        <f t="shared" si="4"/>
        <v>-</v>
      </c>
      <c r="U12" s="58">
        <f>SUMIFS('Cadastro e Análise'!AO25,'Cadastro e Análise'!G25,'Planejado X Realizado'!$E12,'Cadastro e Análise'!E25,'Planejado X Realizado'!U$7)</f>
        <v>0</v>
      </c>
      <c r="V12" s="58">
        <f>SUMIFS('Cadastro e Análise'!AP25,'Cadastro e Análise'!G25,'Planejado X Realizado'!$E12,'Cadastro e Análise'!E25,'Planejado X Realizado'!U$7)</f>
        <v>0</v>
      </c>
      <c r="W12" s="59" t="str">
        <f t="shared" si="5"/>
        <v>-</v>
      </c>
      <c r="X12" s="58">
        <f>SUMIFS('Cadastro e Análise'!AO25,'Cadastro e Análise'!G25,'Planejado X Realizado'!$E12,'Cadastro e Análise'!E25,'Planejado X Realizado'!X$7)</f>
        <v>0</v>
      </c>
      <c r="Y12" s="58">
        <f>SUMIFS('Cadastro e Análise'!AP25,'Cadastro e Análise'!G25,'Planejado X Realizado'!$E12,'Cadastro e Análise'!E25,'Planejado X Realizado'!Y$7)</f>
        <v>0</v>
      </c>
      <c r="Z12" s="59" t="str">
        <f t="shared" si="6"/>
        <v>-</v>
      </c>
      <c r="AA12" s="58">
        <f>SUMIFS('Cadastro e Análise'!AO25,'Cadastro e Análise'!G25,'Planejado X Realizado'!$E12,'Cadastro e Análise'!E25,'Planejado X Realizado'!AA$7)</f>
        <v>0</v>
      </c>
      <c r="AB12" s="58">
        <f>SUMIFS('Cadastro e Análise'!AP25,'Cadastro e Análise'!G25,'Planejado X Realizado'!$E12,'Cadastro e Análise'!E25,'Planejado X Realizado'!AB$7)</f>
        <v>0</v>
      </c>
      <c r="AC12" s="59" t="str">
        <f>IFERROR(AB12/Z-1,"-")</f>
        <v>-</v>
      </c>
      <c r="AD12" s="58">
        <f>SUMIFS('Cadastro e Análise'!AO25,'Cadastro e Análise'!G25,'Planejado X Realizado'!$E12,'Cadastro e Análise'!E25,'Planejado X Realizado'!AD$7)</f>
        <v>0</v>
      </c>
      <c r="AE12" s="58">
        <f>SUMIFS('Cadastro e Análise'!AP25,'Cadastro e Análise'!G25,'Planejado X Realizado'!$E12,'Cadastro e Análise'!E25,'Planejado X Realizado'!AD$7)</f>
        <v>0</v>
      </c>
      <c r="AF12" s="59" t="str">
        <f>IFERROR(AD/AC-1,"-")</f>
        <v>-</v>
      </c>
      <c r="AG12" s="58">
        <f>SUMIFS('Cadastro e Análise'!AO25,'Cadastro e Análise'!G25,'Planejado X Realizado'!$E12,'Cadastro e Análise'!E25,'Planejado X Realizado'!AG$7)</f>
        <v>0</v>
      </c>
      <c r="AH12" s="58">
        <f>SUMIFS('Cadastro e Análise'!AP25,'Cadastro e Análise'!G25,'Planejado X Realizado'!$E12,'Cadastro e Análise'!E25,'Planejado X Realizado'!AG$7)</f>
        <v>0</v>
      </c>
      <c r="AI12" s="59" t="str">
        <f t="shared" si="7"/>
        <v>-</v>
      </c>
      <c r="AJ12" s="58">
        <f>SUMIFS('Cadastro e Análise'!AO25,'Cadastro e Análise'!G25,'Planejado X Realizado'!$E12,'Cadastro e Análise'!E25,'Planejado X Realizado'!AJ$7)</f>
        <v>0</v>
      </c>
      <c r="AK12" s="58">
        <f>SUMIFS('Cadastro e Análise'!AP25,'Cadastro e Análise'!G25,'Planejado X Realizado'!$E12,'Cadastro e Análise'!E25,'Planejado X Realizado'!AJ$7)</f>
        <v>0</v>
      </c>
      <c r="AL12" s="59" t="str">
        <f>IFERROR(IAJ/AJ12-1,"-")</f>
        <v>-</v>
      </c>
      <c r="AM12" s="58">
        <f>SUMIFS('Cadastro e Análise'!AO25,'Cadastro e Análise'!G25,'Planejado X Realizado'!$E12,'Cadastro e Análise'!E25,'Planejado X Realizado'!AM$7)</f>
        <v>0</v>
      </c>
      <c r="AN12" s="58">
        <f>SUMIFS('Cadastro e Análise'!AP25,'Cadastro e Análise'!G25,'Planejado X Realizado'!$E12,'Cadastro e Análise'!E25,'Planejado X Realizado'!AM$7)</f>
        <v>0</v>
      </c>
      <c r="AO12" s="59" t="str">
        <f>IFERROR(AM/AM12-1,"-")</f>
        <v>-</v>
      </c>
    </row>
    <row r="13" spans="1:41" ht="30" thickTop="1" thickBot="1" x14ac:dyDescent="0.35">
      <c r="E13" s="57" t="str">
        <f>'Cadastro e Análise'!G26</f>
        <v>Laptops (Notebooks)</v>
      </c>
      <c r="F13" s="58">
        <f>SUMIFS('Cadastro e Análise'!AO26,'Cadastro e Análise'!G26,'Planejado X Realizado'!$E13,'Cadastro e Análise'!E26,'Planejado X Realizado'!F$7)</f>
        <v>0</v>
      </c>
      <c r="G13" s="58">
        <f>SUMIFS('Cadastro e Análise'!AP26,'Cadastro e Análise'!G26,'Planejado X Realizado'!$E13,'Cadastro e Análise'!E26,'Planejado X Realizado'!F$7)</f>
        <v>0</v>
      </c>
      <c r="H13" s="59" t="str">
        <f t="shared" si="0"/>
        <v>-</v>
      </c>
      <c r="I13" s="58">
        <f>SUMIFS('Cadastro e Análise'!AO26,'Cadastro e Análise'!G26,'Planejado X Realizado'!$E13,'Cadastro e Análise'!E26,'Planejado X Realizado'!I$7)</f>
        <v>0</v>
      </c>
      <c r="J13" s="58">
        <f>SUMIFS('Cadastro e Análise'!AP26,'Cadastro e Análise'!G26,'Planejado X Realizado'!$E13,'Cadastro e Análise'!E26,'Planejado X Realizado'!I$7)</f>
        <v>0</v>
      </c>
      <c r="K13" s="60" t="str">
        <f t="shared" si="1"/>
        <v>-</v>
      </c>
      <c r="L13" s="58">
        <f>SUMIFS('Cadastro e Análise'!AO26,'Cadastro e Análise'!G26,'Planejado X Realizado'!$E13,'Cadastro e Análise'!E26,'Planejado X Realizado'!L$7)</f>
        <v>100000</v>
      </c>
      <c r="M13" s="58">
        <f>SUMIFS('Cadastro e Análise'!AP26,'Cadastro e Análise'!G26,'Planejado X Realizado'!$E13,'Cadastro e Análise'!E26,'Planejado X Realizado'!L$7)</f>
        <v>30000</v>
      </c>
      <c r="N13" s="59">
        <f t="shared" si="2"/>
        <v>-0.7</v>
      </c>
      <c r="O13" s="58">
        <f>SUMIFS('Cadastro e Análise'!AO26,'Cadastro e Análise'!G26,'Planejado X Realizado'!$E13,'Cadastro e Análise'!E26,'Planejado X Realizado'!O$7)</f>
        <v>0</v>
      </c>
      <c r="P13" s="58">
        <f>SUMIFS('Cadastro e Análise'!AP26,'Cadastro e Análise'!G26,'Planejado X Realizado'!$E13,'Cadastro e Análise'!E26,'Planejado X Realizado'!O$7)</f>
        <v>0</v>
      </c>
      <c r="Q13" s="59" t="str">
        <f t="shared" si="3"/>
        <v>-</v>
      </c>
      <c r="R13" s="58">
        <f>SUMIFS('Cadastro e Análise'!AO26,'Cadastro e Análise'!G26,'Planejado X Realizado'!$E13,'Cadastro e Análise'!E26,'Planejado X Realizado'!R$7)</f>
        <v>0</v>
      </c>
      <c r="S13" s="58">
        <f>SUMIFS('Cadastro e Análise'!AP26,'Cadastro e Análise'!G26,'Planejado X Realizado'!$E13,'Cadastro e Análise'!E26,'Planejado X Realizado'!R$7)</f>
        <v>0</v>
      </c>
      <c r="T13" s="59" t="str">
        <f t="shared" si="4"/>
        <v>-</v>
      </c>
      <c r="U13" s="58">
        <f>SUMIFS('Cadastro e Análise'!AO26,'Cadastro e Análise'!G26,'Planejado X Realizado'!$E13,'Cadastro e Análise'!E26,'Planejado X Realizado'!U$7)</f>
        <v>0</v>
      </c>
      <c r="V13" s="58">
        <f>SUMIFS('Cadastro e Análise'!AP26,'Cadastro e Análise'!G26,'Planejado X Realizado'!$E13,'Cadastro e Análise'!E26,'Planejado X Realizado'!U$7)</f>
        <v>0</v>
      </c>
      <c r="W13" s="59" t="str">
        <f t="shared" si="5"/>
        <v>-</v>
      </c>
      <c r="X13" s="58">
        <f>SUMIFS('Cadastro e Análise'!AO26,'Cadastro e Análise'!G26,'Planejado X Realizado'!$E13,'Cadastro e Análise'!E26,'Planejado X Realizado'!X$7)</f>
        <v>0</v>
      </c>
      <c r="Y13" s="58">
        <f>SUMIFS('Cadastro e Análise'!AP26,'Cadastro e Análise'!G26,'Planejado X Realizado'!$E13,'Cadastro e Análise'!E26,'Planejado X Realizado'!Y$7)</f>
        <v>0</v>
      </c>
      <c r="Z13" s="59" t="str">
        <f t="shared" si="6"/>
        <v>-</v>
      </c>
      <c r="AA13" s="58">
        <f>SUMIFS('Cadastro e Análise'!AO26,'Cadastro e Análise'!G26,'Planejado X Realizado'!$E13,'Cadastro e Análise'!E26,'Planejado X Realizado'!AA$7)</f>
        <v>0</v>
      </c>
      <c r="AB13" s="58">
        <f>SUMIFS('Cadastro e Análise'!AP26,'Cadastro e Análise'!G26,'Planejado X Realizado'!$E13,'Cadastro e Análise'!E26,'Planejado X Realizado'!AB$7)</f>
        <v>0</v>
      </c>
      <c r="AC13" s="59" t="str">
        <f>IFERROR(AB13/Z-1,"-")</f>
        <v>-</v>
      </c>
      <c r="AD13" s="58">
        <f>SUMIFS('Cadastro e Análise'!AO26,'Cadastro e Análise'!G26,'Planejado X Realizado'!$E13,'Cadastro e Análise'!E26,'Planejado X Realizado'!AD$7)</f>
        <v>0</v>
      </c>
      <c r="AE13" s="58">
        <f>SUMIFS('Cadastro e Análise'!AP26,'Cadastro e Análise'!G26,'Planejado X Realizado'!$E13,'Cadastro e Análise'!E26,'Planejado X Realizado'!AD$7)</f>
        <v>0</v>
      </c>
      <c r="AF13" s="59" t="str">
        <f>IFERROR(AD/AC-1,"-")</f>
        <v>-</v>
      </c>
      <c r="AG13" s="58">
        <f>SUMIFS('Cadastro e Análise'!AO26,'Cadastro e Análise'!G26,'Planejado X Realizado'!$E13,'Cadastro e Análise'!E26,'Planejado X Realizado'!AG$7)</f>
        <v>0</v>
      </c>
      <c r="AH13" s="58">
        <f>SUMIFS('Cadastro e Análise'!AP26,'Cadastro e Análise'!G26,'Planejado X Realizado'!$E13,'Cadastro e Análise'!E26,'Planejado X Realizado'!AG$7)</f>
        <v>0</v>
      </c>
      <c r="AI13" s="59" t="str">
        <f t="shared" si="7"/>
        <v>-</v>
      </c>
      <c r="AJ13" s="58">
        <f>SUMIFS('Cadastro e Análise'!AO26,'Cadastro e Análise'!G26,'Planejado X Realizado'!$E13,'Cadastro e Análise'!E26,'Planejado X Realizado'!AJ$7)</f>
        <v>0</v>
      </c>
      <c r="AK13" s="58">
        <f>SUMIFS('Cadastro e Análise'!AP26,'Cadastro e Análise'!G26,'Planejado X Realizado'!$E13,'Cadastro e Análise'!E26,'Planejado X Realizado'!AJ$7)</f>
        <v>0</v>
      </c>
      <c r="AL13" s="59" t="str">
        <f>IFERROR(IAJ/AJ13-1,"-")</f>
        <v>-</v>
      </c>
      <c r="AM13" s="58">
        <f>SUMIFS('Cadastro e Análise'!AO26,'Cadastro e Análise'!G26,'Planejado X Realizado'!$E13,'Cadastro e Análise'!E26,'Planejado X Realizado'!AM$7)</f>
        <v>0</v>
      </c>
      <c r="AN13" s="58">
        <f>SUMIFS('Cadastro e Análise'!AP26,'Cadastro e Análise'!G26,'Planejado X Realizado'!$E13,'Cadastro e Análise'!E26,'Planejado X Realizado'!AM$7)</f>
        <v>0</v>
      </c>
      <c r="AO13" s="59" t="str">
        <f>IFERROR(AM/AM13-1,"-")</f>
        <v>-</v>
      </c>
    </row>
    <row r="14" spans="1:41" ht="15.6" thickTop="1" thickBot="1" x14ac:dyDescent="0.35">
      <c r="E14" s="57">
        <f>'Cadastro e Análise'!G27</f>
        <v>0</v>
      </c>
      <c r="F14" s="58">
        <f>SUMIFS('Cadastro e Análise'!AO27,'Cadastro e Análise'!G27,'Planejado X Realizado'!$E14,'Cadastro e Análise'!E27,'Planejado X Realizado'!F$7)</f>
        <v>0</v>
      </c>
      <c r="G14" s="58">
        <f>SUMIFS('Cadastro e Análise'!AP27,'Cadastro e Análise'!G27,'Planejado X Realizado'!$E14,'Cadastro e Análise'!E27,'Planejado X Realizado'!F$7)</f>
        <v>0</v>
      </c>
      <c r="H14" s="59" t="str">
        <f t="shared" si="0"/>
        <v>-</v>
      </c>
      <c r="I14" s="58">
        <f>SUMIFS('Cadastro e Análise'!AO27,'Cadastro e Análise'!G27,'Planejado X Realizado'!$E14,'Cadastro e Análise'!E27,'Planejado X Realizado'!I$7)</f>
        <v>0</v>
      </c>
      <c r="J14" s="58">
        <f>SUMIFS('Cadastro e Análise'!AP27,'Cadastro e Análise'!G27,'Planejado X Realizado'!$E14,'Cadastro e Análise'!E27,'Planejado X Realizado'!I$7)</f>
        <v>0</v>
      </c>
      <c r="K14" s="60" t="str">
        <f t="shared" si="1"/>
        <v>-</v>
      </c>
      <c r="L14" s="58">
        <f>SUMIFS('Cadastro e Análise'!AO27,'Cadastro e Análise'!G27,'Planejado X Realizado'!$E14,'Cadastro e Análise'!E27,'Planejado X Realizado'!L$7)</f>
        <v>0</v>
      </c>
      <c r="M14" s="58">
        <f>SUMIFS('Cadastro e Análise'!AP27,'Cadastro e Análise'!G27,'Planejado X Realizado'!$E14,'Cadastro e Análise'!E27,'Planejado X Realizado'!L$7)</f>
        <v>0</v>
      </c>
      <c r="N14" s="59" t="str">
        <f t="shared" si="2"/>
        <v>-</v>
      </c>
      <c r="O14" s="58">
        <f>SUMIFS('Cadastro e Análise'!AO27,'Cadastro e Análise'!G27,'Planejado X Realizado'!$E14,'Cadastro e Análise'!E27,'Planejado X Realizado'!O$7)</f>
        <v>0</v>
      </c>
      <c r="P14" s="58">
        <f>SUMIFS('Cadastro e Análise'!AP27,'Cadastro e Análise'!G27,'Planejado X Realizado'!$E14,'Cadastro e Análise'!E27,'Planejado X Realizado'!O$7)</f>
        <v>0</v>
      </c>
      <c r="Q14" s="59" t="str">
        <f t="shared" si="3"/>
        <v>-</v>
      </c>
      <c r="R14" s="58">
        <f>SUMIFS('Cadastro e Análise'!AO27,'Cadastro e Análise'!G27,'Planejado X Realizado'!$E14,'Cadastro e Análise'!E27,'Planejado X Realizado'!R$7)</f>
        <v>0</v>
      </c>
      <c r="S14" s="58">
        <f>SUMIFS('Cadastro e Análise'!AP27,'Cadastro e Análise'!G27,'Planejado X Realizado'!$E14,'Cadastro e Análise'!E27,'Planejado X Realizado'!R$7)</f>
        <v>0</v>
      </c>
      <c r="T14" s="59" t="str">
        <f t="shared" si="4"/>
        <v>-</v>
      </c>
      <c r="U14" s="58">
        <f>SUMIFS('Cadastro e Análise'!AO27,'Cadastro e Análise'!G27,'Planejado X Realizado'!$E14,'Cadastro e Análise'!E27,'Planejado X Realizado'!U$7)</f>
        <v>0</v>
      </c>
      <c r="V14" s="58">
        <f>SUMIFS('Cadastro e Análise'!AP27,'Cadastro e Análise'!G27,'Planejado X Realizado'!$E14,'Cadastro e Análise'!E27,'Planejado X Realizado'!U$7)</f>
        <v>0</v>
      </c>
      <c r="W14" s="59" t="str">
        <f t="shared" si="5"/>
        <v>-</v>
      </c>
      <c r="X14" s="58">
        <f>SUMIFS('Cadastro e Análise'!AO27,'Cadastro e Análise'!G27,'Planejado X Realizado'!$E14,'Cadastro e Análise'!E27,'Planejado X Realizado'!X$7)</f>
        <v>0</v>
      </c>
      <c r="Y14" s="58">
        <f>SUMIFS('Cadastro e Análise'!AP27,'Cadastro e Análise'!G27,'Planejado X Realizado'!$E14,'Cadastro e Análise'!E27,'Planejado X Realizado'!Y$7)</f>
        <v>0</v>
      </c>
      <c r="Z14" s="59" t="str">
        <f t="shared" si="6"/>
        <v>-</v>
      </c>
      <c r="AA14" s="58">
        <f>SUMIFS('Cadastro e Análise'!AO27,'Cadastro e Análise'!G27,'Planejado X Realizado'!$E14,'Cadastro e Análise'!E27,'Planejado X Realizado'!AA$7)</f>
        <v>0</v>
      </c>
      <c r="AB14" s="58">
        <f>SUMIFS('Cadastro e Análise'!AP27,'Cadastro e Análise'!G27,'Planejado X Realizado'!$E14,'Cadastro e Análise'!E27,'Planejado X Realizado'!AB$7)</f>
        <v>0</v>
      </c>
      <c r="AC14" s="59" t="str">
        <f>IFERROR(AB14/Z-1,"-")</f>
        <v>-</v>
      </c>
      <c r="AD14" s="58">
        <f>SUMIFS('Cadastro e Análise'!AO27,'Cadastro e Análise'!G27,'Planejado X Realizado'!$E14,'Cadastro e Análise'!E27,'Planejado X Realizado'!AD$7)</f>
        <v>0</v>
      </c>
      <c r="AE14" s="58">
        <f>SUMIFS('Cadastro e Análise'!AP27,'Cadastro e Análise'!G27,'Planejado X Realizado'!$E14,'Cadastro e Análise'!E27,'Planejado X Realizado'!AD$7)</f>
        <v>0</v>
      </c>
      <c r="AF14" s="59" t="str">
        <f>IFERROR(AD/AC-1,"-")</f>
        <v>-</v>
      </c>
      <c r="AG14" s="58">
        <f>SUMIFS('Cadastro e Análise'!AO27,'Cadastro e Análise'!G27,'Planejado X Realizado'!$E14,'Cadastro e Análise'!E27,'Planejado X Realizado'!AG$7)</f>
        <v>0</v>
      </c>
      <c r="AH14" s="58">
        <f>SUMIFS('Cadastro e Análise'!AP27,'Cadastro e Análise'!G27,'Planejado X Realizado'!$E14,'Cadastro e Análise'!E27,'Planejado X Realizado'!AG$7)</f>
        <v>0</v>
      </c>
      <c r="AI14" s="59" t="str">
        <f t="shared" si="7"/>
        <v>-</v>
      </c>
      <c r="AJ14" s="58">
        <f>SUMIFS('Cadastro e Análise'!AO27,'Cadastro e Análise'!G27,'Planejado X Realizado'!$E14,'Cadastro e Análise'!E27,'Planejado X Realizado'!AJ$7)</f>
        <v>0</v>
      </c>
      <c r="AK14" s="58">
        <f>SUMIFS('Cadastro e Análise'!AP27,'Cadastro e Análise'!G27,'Planejado X Realizado'!$E14,'Cadastro e Análise'!E27,'Planejado X Realizado'!AJ$7)</f>
        <v>0</v>
      </c>
      <c r="AL14" s="59" t="str">
        <f>IFERROR(IAJ/AJ14-1,"-")</f>
        <v>-</v>
      </c>
      <c r="AM14" s="58">
        <f>SUMIFS('Cadastro e Análise'!AO27,'Cadastro e Análise'!G27,'Planejado X Realizado'!$E14,'Cadastro e Análise'!E27,'Planejado X Realizado'!AM$7)</f>
        <v>0</v>
      </c>
      <c r="AN14" s="58">
        <f>SUMIFS('Cadastro e Análise'!AP27,'Cadastro e Análise'!G27,'Planejado X Realizado'!$E14,'Cadastro e Análise'!E27,'Planejado X Realizado'!AM$7)</f>
        <v>0</v>
      </c>
      <c r="AO14" s="59" t="str">
        <f>IFERROR(AM/AM14-1,"-")</f>
        <v>-</v>
      </c>
    </row>
    <row r="15" spans="1:41" ht="15.6" thickTop="1" thickBot="1" x14ac:dyDescent="0.35">
      <c r="E15" s="57">
        <f>'Cadastro e Análise'!G28</f>
        <v>0</v>
      </c>
      <c r="F15" s="58">
        <f>SUMIFS('Cadastro e Análise'!AO28,'Cadastro e Análise'!G28,'Planejado X Realizado'!$E15,'Cadastro e Análise'!E28,'Planejado X Realizado'!F$7)</f>
        <v>0</v>
      </c>
      <c r="G15" s="58">
        <f>SUMIFS('Cadastro e Análise'!AP28,'Cadastro e Análise'!G28,'Planejado X Realizado'!$E15,'Cadastro e Análise'!E28,'Planejado X Realizado'!F$7)</f>
        <v>0</v>
      </c>
      <c r="H15" s="59" t="str">
        <f t="shared" si="0"/>
        <v>-</v>
      </c>
      <c r="I15" s="58">
        <f>SUMIFS('Cadastro e Análise'!AO28,'Cadastro e Análise'!G28,'Planejado X Realizado'!$E15,'Cadastro e Análise'!E28,'Planejado X Realizado'!I$7)</f>
        <v>0</v>
      </c>
      <c r="J15" s="58">
        <f>SUMIFS('Cadastro e Análise'!AP28,'Cadastro e Análise'!G28,'Planejado X Realizado'!$E15,'Cadastro e Análise'!E28,'Planejado X Realizado'!I$7)</f>
        <v>0</v>
      </c>
      <c r="K15" s="60" t="str">
        <f t="shared" si="1"/>
        <v>-</v>
      </c>
      <c r="L15" s="58">
        <f>SUMIFS('Cadastro e Análise'!AO28,'Cadastro e Análise'!G28,'Planejado X Realizado'!$E15,'Cadastro e Análise'!E28,'Planejado X Realizado'!L$7)</f>
        <v>0</v>
      </c>
      <c r="M15" s="58">
        <f>SUMIFS('Cadastro e Análise'!AP28,'Cadastro e Análise'!G28,'Planejado X Realizado'!$E15,'Cadastro e Análise'!E28,'Planejado X Realizado'!L$7)</f>
        <v>0</v>
      </c>
      <c r="N15" s="59" t="str">
        <f t="shared" si="2"/>
        <v>-</v>
      </c>
      <c r="O15" s="58">
        <f>SUMIFS('Cadastro e Análise'!AO28,'Cadastro e Análise'!G28,'Planejado X Realizado'!$E15,'Cadastro e Análise'!E28,'Planejado X Realizado'!O$7)</f>
        <v>0</v>
      </c>
      <c r="P15" s="58">
        <f>SUMIFS('Cadastro e Análise'!AP28,'Cadastro e Análise'!G28,'Planejado X Realizado'!$E15,'Cadastro e Análise'!E28,'Planejado X Realizado'!O$7)</f>
        <v>0</v>
      </c>
      <c r="Q15" s="59" t="str">
        <f t="shared" si="3"/>
        <v>-</v>
      </c>
      <c r="R15" s="58">
        <f>SUMIFS('Cadastro e Análise'!AO28,'Cadastro e Análise'!G28,'Planejado X Realizado'!$E15,'Cadastro e Análise'!E28,'Planejado X Realizado'!R$7)</f>
        <v>0</v>
      </c>
      <c r="S15" s="58">
        <f>SUMIFS('Cadastro e Análise'!AP28,'Cadastro e Análise'!G28,'Planejado X Realizado'!$E15,'Cadastro e Análise'!E28,'Planejado X Realizado'!R$7)</f>
        <v>0</v>
      </c>
      <c r="T15" s="59" t="str">
        <f t="shared" si="4"/>
        <v>-</v>
      </c>
      <c r="U15" s="58">
        <f>SUMIFS('Cadastro e Análise'!AO28,'Cadastro e Análise'!G28,'Planejado X Realizado'!$E15,'Cadastro e Análise'!E28,'Planejado X Realizado'!U$7)</f>
        <v>0</v>
      </c>
      <c r="V15" s="58">
        <f>SUMIFS('Cadastro e Análise'!AP28,'Cadastro e Análise'!G28,'Planejado X Realizado'!$E15,'Cadastro e Análise'!E28,'Planejado X Realizado'!U$7)</f>
        <v>0</v>
      </c>
      <c r="W15" s="59" t="str">
        <f t="shared" si="5"/>
        <v>-</v>
      </c>
      <c r="X15" s="58">
        <f>SUMIFS('Cadastro e Análise'!AO28,'Cadastro e Análise'!G28,'Planejado X Realizado'!$E15,'Cadastro e Análise'!E28,'Planejado X Realizado'!X$7)</f>
        <v>0</v>
      </c>
      <c r="Y15" s="58">
        <f>SUMIFS('Cadastro e Análise'!AP28,'Cadastro e Análise'!G28,'Planejado X Realizado'!$E15,'Cadastro e Análise'!E28,'Planejado X Realizado'!Y$7)</f>
        <v>0</v>
      </c>
      <c r="Z15" s="59" t="str">
        <f t="shared" si="6"/>
        <v>-</v>
      </c>
      <c r="AA15" s="58">
        <f>SUMIFS('Cadastro e Análise'!AO28,'Cadastro e Análise'!G28,'Planejado X Realizado'!$E15,'Cadastro e Análise'!E28,'Planejado X Realizado'!AA$7)</f>
        <v>0</v>
      </c>
      <c r="AB15" s="58">
        <f>SUMIFS('Cadastro e Análise'!AP28,'Cadastro e Análise'!G28,'Planejado X Realizado'!$E15,'Cadastro e Análise'!E28,'Planejado X Realizado'!AB$7)</f>
        <v>0</v>
      </c>
      <c r="AC15" s="59" t="str">
        <f>IFERROR(AB15/Z-1,"-")</f>
        <v>-</v>
      </c>
      <c r="AD15" s="58">
        <f>SUMIFS('Cadastro e Análise'!AO28,'Cadastro e Análise'!G28,'Planejado X Realizado'!$E15,'Cadastro e Análise'!E28,'Planejado X Realizado'!AD$7)</f>
        <v>0</v>
      </c>
      <c r="AE15" s="58">
        <f>SUMIFS('Cadastro e Análise'!AP28,'Cadastro e Análise'!G28,'Planejado X Realizado'!$E15,'Cadastro e Análise'!E28,'Planejado X Realizado'!AD$7)</f>
        <v>0</v>
      </c>
      <c r="AF15" s="59" t="str">
        <f>IFERROR(AD/AC-1,"-")</f>
        <v>-</v>
      </c>
      <c r="AG15" s="58">
        <f>SUMIFS('Cadastro e Análise'!AO28,'Cadastro e Análise'!G28,'Planejado X Realizado'!$E15,'Cadastro e Análise'!E28,'Planejado X Realizado'!AG$7)</f>
        <v>0</v>
      </c>
      <c r="AH15" s="58">
        <f>SUMIFS('Cadastro e Análise'!AP28,'Cadastro e Análise'!G28,'Planejado X Realizado'!$E15,'Cadastro e Análise'!E28,'Planejado X Realizado'!AG$7)</f>
        <v>0</v>
      </c>
      <c r="AI15" s="59" t="str">
        <f t="shared" si="7"/>
        <v>-</v>
      </c>
      <c r="AJ15" s="58">
        <f>SUMIFS('Cadastro e Análise'!AO28,'Cadastro e Análise'!G28,'Planejado X Realizado'!$E15,'Cadastro e Análise'!E28,'Planejado X Realizado'!AJ$7)</f>
        <v>0</v>
      </c>
      <c r="AK15" s="58">
        <f>SUMIFS('Cadastro e Análise'!AP28,'Cadastro e Análise'!G28,'Planejado X Realizado'!$E15,'Cadastro e Análise'!E28,'Planejado X Realizado'!AJ$7)</f>
        <v>0</v>
      </c>
      <c r="AL15" s="59" t="str">
        <f>IFERROR(IAJ/AJ15-1,"-")</f>
        <v>-</v>
      </c>
      <c r="AM15" s="58">
        <f>SUMIFS('Cadastro e Análise'!AO28,'Cadastro e Análise'!G28,'Planejado X Realizado'!$E15,'Cadastro e Análise'!E28,'Planejado X Realizado'!AM$7)</f>
        <v>0</v>
      </c>
      <c r="AN15" s="58">
        <f>SUMIFS('Cadastro e Análise'!AP28,'Cadastro e Análise'!G28,'Planejado X Realizado'!$E15,'Cadastro e Análise'!E28,'Planejado X Realizado'!AM$7)</f>
        <v>0</v>
      </c>
      <c r="AO15" s="59" t="str">
        <f>IFERROR(AM/AM15-1,"-")</f>
        <v>-</v>
      </c>
    </row>
    <row r="16" spans="1:41" ht="15.6" thickTop="1" thickBot="1" x14ac:dyDescent="0.35">
      <c r="E16" s="57">
        <f>'Cadastro e Análise'!G29</f>
        <v>0</v>
      </c>
      <c r="F16" s="58">
        <f>SUMIFS('Cadastro e Análise'!AO29,'Cadastro e Análise'!G29,'Planejado X Realizado'!$E16,'Cadastro e Análise'!E29,'Planejado X Realizado'!F$7)</f>
        <v>0</v>
      </c>
      <c r="G16" s="58">
        <f>SUMIFS('Cadastro e Análise'!AP29,'Cadastro e Análise'!G29,'Planejado X Realizado'!$E16,'Cadastro e Análise'!E29,'Planejado X Realizado'!F$7)</f>
        <v>0</v>
      </c>
      <c r="H16" s="59" t="str">
        <f t="shared" si="0"/>
        <v>-</v>
      </c>
      <c r="I16" s="58">
        <f>SUMIFS('Cadastro e Análise'!AO29,'Cadastro e Análise'!G29,'Planejado X Realizado'!$E16,'Cadastro e Análise'!E29,'Planejado X Realizado'!I$7)</f>
        <v>0</v>
      </c>
      <c r="J16" s="58">
        <f>SUMIFS('Cadastro e Análise'!AP29,'Cadastro e Análise'!G29,'Planejado X Realizado'!$E16,'Cadastro e Análise'!E29,'Planejado X Realizado'!I$7)</f>
        <v>0</v>
      </c>
      <c r="K16" s="60" t="str">
        <f t="shared" si="1"/>
        <v>-</v>
      </c>
      <c r="L16" s="58">
        <f>SUMIFS('Cadastro e Análise'!AO29,'Cadastro e Análise'!G29,'Planejado X Realizado'!$E16,'Cadastro e Análise'!E29,'Planejado X Realizado'!L$7)</f>
        <v>0</v>
      </c>
      <c r="M16" s="58">
        <f>SUMIFS('Cadastro e Análise'!AP29,'Cadastro e Análise'!G29,'Planejado X Realizado'!$E16,'Cadastro e Análise'!E29,'Planejado X Realizado'!L$7)</f>
        <v>0</v>
      </c>
      <c r="N16" s="59" t="str">
        <f t="shared" si="2"/>
        <v>-</v>
      </c>
      <c r="O16" s="58">
        <f>SUMIFS('Cadastro e Análise'!AO29,'Cadastro e Análise'!G29,'Planejado X Realizado'!$E16,'Cadastro e Análise'!E29,'Planejado X Realizado'!O$7)</f>
        <v>0</v>
      </c>
      <c r="P16" s="58">
        <f>SUMIFS('Cadastro e Análise'!AP29,'Cadastro e Análise'!G29,'Planejado X Realizado'!$E16,'Cadastro e Análise'!E29,'Planejado X Realizado'!O$7)</f>
        <v>0</v>
      </c>
      <c r="Q16" s="59" t="str">
        <f t="shared" si="3"/>
        <v>-</v>
      </c>
      <c r="R16" s="58">
        <f>SUMIFS('Cadastro e Análise'!AO29,'Cadastro e Análise'!G29,'Planejado X Realizado'!$E16,'Cadastro e Análise'!E29,'Planejado X Realizado'!R$7)</f>
        <v>0</v>
      </c>
      <c r="S16" s="58">
        <f>SUMIFS('Cadastro e Análise'!AP29,'Cadastro e Análise'!G29,'Planejado X Realizado'!$E16,'Cadastro e Análise'!E29,'Planejado X Realizado'!R$7)</f>
        <v>0</v>
      </c>
      <c r="T16" s="59" t="str">
        <f t="shared" si="4"/>
        <v>-</v>
      </c>
      <c r="U16" s="58">
        <f>SUMIFS('Cadastro e Análise'!AO29,'Cadastro e Análise'!G29,'Planejado X Realizado'!$E16,'Cadastro e Análise'!E29,'Planejado X Realizado'!U$7)</f>
        <v>0</v>
      </c>
      <c r="V16" s="58">
        <f>SUMIFS('Cadastro e Análise'!AP29,'Cadastro e Análise'!G29,'Planejado X Realizado'!$E16,'Cadastro e Análise'!E29,'Planejado X Realizado'!U$7)</f>
        <v>0</v>
      </c>
      <c r="W16" s="59" t="str">
        <f t="shared" si="5"/>
        <v>-</v>
      </c>
      <c r="X16" s="58">
        <f>SUMIFS('Cadastro e Análise'!AO29,'Cadastro e Análise'!G29,'Planejado X Realizado'!$E16,'Cadastro e Análise'!E29,'Planejado X Realizado'!X$7)</f>
        <v>0</v>
      </c>
      <c r="Y16" s="58">
        <f>SUMIFS('Cadastro e Análise'!AP29,'Cadastro e Análise'!G29,'Planejado X Realizado'!$E16,'Cadastro e Análise'!E29,'Planejado X Realizado'!Y$7)</f>
        <v>0</v>
      </c>
      <c r="Z16" s="59" t="str">
        <f t="shared" si="6"/>
        <v>-</v>
      </c>
      <c r="AA16" s="58">
        <f>SUMIFS('Cadastro e Análise'!AO29,'Cadastro e Análise'!G29,'Planejado X Realizado'!$E16,'Cadastro e Análise'!E29,'Planejado X Realizado'!AA$7)</f>
        <v>0</v>
      </c>
      <c r="AB16" s="58">
        <f>SUMIFS('Cadastro e Análise'!AP29,'Cadastro e Análise'!G29,'Planejado X Realizado'!$E16,'Cadastro e Análise'!E29,'Planejado X Realizado'!AB$7)</f>
        <v>0</v>
      </c>
      <c r="AC16" s="59" t="str">
        <f>IFERROR(AB16/Z-1,"-")</f>
        <v>-</v>
      </c>
      <c r="AD16" s="58">
        <f>SUMIFS('Cadastro e Análise'!AO29,'Cadastro e Análise'!G29,'Planejado X Realizado'!$E16,'Cadastro e Análise'!E29,'Planejado X Realizado'!AD$7)</f>
        <v>0</v>
      </c>
      <c r="AE16" s="58">
        <f>SUMIFS('Cadastro e Análise'!AP29,'Cadastro e Análise'!G29,'Planejado X Realizado'!$E16,'Cadastro e Análise'!E29,'Planejado X Realizado'!AD$7)</f>
        <v>0</v>
      </c>
      <c r="AF16" s="59" t="str">
        <f>IFERROR(AD/AC-1,"-")</f>
        <v>-</v>
      </c>
      <c r="AG16" s="58">
        <f>SUMIFS('Cadastro e Análise'!AO29,'Cadastro e Análise'!G29,'Planejado X Realizado'!$E16,'Cadastro e Análise'!E29,'Planejado X Realizado'!AG$7)</f>
        <v>0</v>
      </c>
      <c r="AH16" s="58">
        <f>SUMIFS('Cadastro e Análise'!AP29,'Cadastro e Análise'!G29,'Planejado X Realizado'!$E16,'Cadastro e Análise'!E29,'Planejado X Realizado'!AG$7)</f>
        <v>0</v>
      </c>
      <c r="AI16" s="59" t="str">
        <f t="shared" si="7"/>
        <v>-</v>
      </c>
      <c r="AJ16" s="58">
        <f>SUMIFS('Cadastro e Análise'!AO29,'Cadastro e Análise'!G29,'Planejado X Realizado'!$E16,'Cadastro e Análise'!E29,'Planejado X Realizado'!AJ$7)</f>
        <v>0</v>
      </c>
      <c r="AK16" s="58">
        <f>SUMIFS('Cadastro e Análise'!AP29,'Cadastro e Análise'!G29,'Planejado X Realizado'!$E16,'Cadastro e Análise'!E29,'Planejado X Realizado'!AJ$7)</f>
        <v>0</v>
      </c>
      <c r="AL16" s="59" t="str">
        <f>IFERROR(IAJ/AJ16-1,"-")</f>
        <v>-</v>
      </c>
      <c r="AM16" s="58">
        <f>SUMIFS('Cadastro e Análise'!AO29,'Cadastro e Análise'!G29,'Planejado X Realizado'!$E16,'Cadastro e Análise'!E29,'Planejado X Realizado'!AM$7)</f>
        <v>0</v>
      </c>
      <c r="AN16" s="58">
        <f>SUMIFS('Cadastro e Análise'!AP29,'Cadastro e Análise'!G29,'Planejado X Realizado'!$E16,'Cadastro e Análise'!E29,'Planejado X Realizado'!AM$7)</f>
        <v>0</v>
      </c>
      <c r="AO16" s="59" t="str">
        <f>IFERROR(AM/AM16-1,"-")</f>
        <v>-</v>
      </c>
    </row>
    <row r="17" spans="5:41" ht="15.6" thickTop="1" thickBot="1" x14ac:dyDescent="0.35">
      <c r="E17" s="57">
        <f>'Cadastro e Análise'!G30</f>
        <v>0</v>
      </c>
      <c r="F17" s="58">
        <f>SUMIFS('Cadastro e Análise'!AO30,'Cadastro e Análise'!G30,'Planejado X Realizado'!$E17,'Cadastro e Análise'!E30,'Planejado X Realizado'!F$7)</f>
        <v>0</v>
      </c>
      <c r="G17" s="58">
        <f>SUMIFS('Cadastro e Análise'!AP30,'Cadastro e Análise'!G30,'Planejado X Realizado'!$E17,'Cadastro e Análise'!E30,'Planejado X Realizado'!F$7)</f>
        <v>0</v>
      </c>
      <c r="H17" s="59" t="str">
        <f t="shared" si="0"/>
        <v>-</v>
      </c>
      <c r="I17" s="58">
        <f>SUMIFS('Cadastro e Análise'!AO30,'Cadastro e Análise'!G30,'Planejado X Realizado'!$E17,'Cadastro e Análise'!E30,'Planejado X Realizado'!I$7)</f>
        <v>0</v>
      </c>
      <c r="J17" s="58">
        <f>SUMIFS('Cadastro e Análise'!AP30,'Cadastro e Análise'!G30,'Planejado X Realizado'!$E17,'Cadastro e Análise'!E30,'Planejado X Realizado'!I$7)</f>
        <v>0</v>
      </c>
      <c r="K17" s="60" t="str">
        <f t="shared" si="1"/>
        <v>-</v>
      </c>
      <c r="L17" s="58">
        <f>SUMIFS('Cadastro e Análise'!AO30,'Cadastro e Análise'!G30,'Planejado X Realizado'!$E17,'Cadastro e Análise'!E30,'Planejado X Realizado'!L$7)</f>
        <v>0</v>
      </c>
      <c r="M17" s="58">
        <f>SUMIFS('Cadastro e Análise'!AP30,'Cadastro e Análise'!G30,'Planejado X Realizado'!$E17,'Cadastro e Análise'!E30,'Planejado X Realizado'!L$7)</f>
        <v>0</v>
      </c>
      <c r="N17" s="59" t="str">
        <f t="shared" si="2"/>
        <v>-</v>
      </c>
      <c r="O17" s="58">
        <f>SUMIFS('Cadastro e Análise'!AO30,'Cadastro e Análise'!G30,'Planejado X Realizado'!$E17,'Cadastro e Análise'!E30,'Planejado X Realizado'!O$7)</f>
        <v>0</v>
      </c>
      <c r="P17" s="58">
        <f>SUMIFS('Cadastro e Análise'!AP30,'Cadastro e Análise'!G30,'Planejado X Realizado'!$E17,'Cadastro e Análise'!E30,'Planejado X Realizado'!O$7)</f>
        <v>0</v>
      </c>
      <c r="Q17" s="59" t="str">
        <f t="shared" si="3"/>
        <v>-</v>
      </c>
      <c r="R17" s="58">
        <f>SUMIFS('Cadastro e Análise'!AO30,'Cadastro e Análise'!G30,'Planejado X Realizado'!$E17,'Cadastro e Análise'!E30,'Planejado X Realizado'!R$7)</f>
        <v>0</v>
      </c>
      <c r="S17" s="58">
        <f>SUMIFS('Cadastro e Análise'!AP30,'Cadastro e Análise'!G30,'Planejado X Realizado'!$E17,'Cadastro e Análise'!E30,'Planejado X Realizado'!R$7)</f>
        <v>0</v>
      </c>
      <c r="T17" s="59" t="str">
        <f t="shared" si="4"/>
        <v>-</v>
      </c>
      <c r="U17" s="58">
        <f>SUMIFS('Cadastro e Análise'!AO30,'Cadastro e Análise'!G30,'Planejado X Realizado'!$E17,'Cadastro e Análise'!E30,'Planejado X Realizado'!U$7)</f>
        <v>0</v>
      </c>
      <c r="V17" s="58">
        <f>SUMIFS('Cadastro e Análise'!AP30,'Cadastro e Análise'!G30,'Planejado X Realizado'!$E17,'Cadastro e Análise'!E30,'Planejado X Realizado'!U$7)</f>
        <v>0</v>
      </c>
      <c r="W17" s="59" t="str">
        <f t="shared" si="5"/>
        <v>-</v>
      </c>
      <c r="X17" s="58">
        <f>SUMIFS('Cadastro e Análise'!AO30,'Cadastro e Análise'!G30,'Planejado X Realizado'!$E17,'Cadastro e Análise'!E30,'Planejado X Realizado'!X$7)</f>
        <v>0</v>
      </c>
      <c r="Y17" s="58">
        <f>SUMIFS('Cadastro e Análise'!AP30,'Cadastro e Análise'!G30,'Planejado X Realizado'!$E17,'Cadastro e Análise'!E30,'Planejado X Realizado'!Y$7)</f>
        <v>0</v>
      </c>
      <c r="Z17" s="59" t="str">
        <f t="shared" si="6"/>
        <v>-</v>
      </c>
      <c r="AA17" s="58">
        <f>SUMIFS('Cadastro e Análise'!AO30,'Cadastro e Análise'!G30,'Planejado X Realizado'!$E17,'Cadastro e Análise'!E30,'Planejado X Realizado'!AA$7)</f>
        <v>0</v>
      </c>
      <c r="AB17" s="58">
        <f>SUMIFS('Cadastro e Análise'!AP30,'Cadastro e Análise'!G30,'Planejado X Realizado'!$E17,'Cadastro e Análise'!E30,'Planejado X Realizado'!AB$7)</f>
        <v>0</v>
      </c>
      <c r="AC17" s="59" t="str">
        <f>IFERROR(AB17/Z-1,"-")</f>
        <v>-</v>
      </c>
      <c r="AD17" s="58">
        <f>SUMIFS('Cadastro e Análise'!AO30,'Cadastro e Análise'!G30,'Planejado X Realizado'!$E17,'Cadastro e Análise'!E30,'Planejado X Realizado'!AD$7)</f>
        <v>0</v>
      </c>
      <c r="AE17" s="58">
        <f>SUMIFS('Cadastro e Análise'!AP30,'Cadastro e Análise'!G30,'Planejado X Realizado'!$E17,'Cadastro e Análise'!E30,'Planejado X Realizado'!AD$7)</f>
        <v>0</v>
      </c>
      <c r="AF17" s="59" t="str">
        <f>IFERROR(AD/AC-1,"-")</f>
        <v>-</v>
      </c>
      <c r="AG17" s="58">
        <f>SUMIFS('Cadastro e Análise'!AO30,'Cadastro e Análise'!G30,'Planejado X Realizado'!$E17,'Cadastro e Análise'!E30,'Planejado X Realizado'!AG$7)</f>
        <v>0</v>
      </c>
      <c r="AH17" s="58">
        <f>SUMIFS('Cadastro e Análise'!AP30,'Cadastro e Análise'!G30,'Planejado X Realizado'!$E17,'Cadastro e Análise'!E30,'Planejado X Realizado'!AG$7)</f>
        <v>0</v>
      </c>
      <c r="AI17" s="59" t="str">
        <f t="shared" si="7"/>
        <v>-</v>
      </c>
      <c r="AJ17" s="58">
        <f>SUMIFS('Cadastro e Análise'!AO30,'Cadastro e Análise'!G30,'Planejado X Realizado'!$E17,'Cadastro e Análise'!E30,'Planejado X Realizado'!AJ$7)</f>
        <v>0</v>
      </c>
      <c r="AK17" s="58">
        <f>SUMIFS('Cadastro e Análise'!AP30,'Cadastro e Análise'!G30,'Planejado X Realizado'!$E17,'Cadastro e Análise'!E30,'Planejado X Realizado'!AJ$7)</f>
        <v>0</v>
      </c>
      <c r="AL17" s="59" t="str">
        <f>IFERROR(IAJ/AJ17-1,"-")</f>
        <v>-</v>
      </c>
      <c r="AM17" s="58">
        <f>SUMIFS('Cadastro e Análise'!AO30,'Cadastro e Análise'!G30,'Planejado X Realizado'!$E17,'Cadastro e Análise'!E30,'Planejado X Realizado'!AM$7)</f>
        <v>0</v>
      </c>
      <c r="AN17" s="58">
        <f>SUMIFS('Cadastro e Análise'!AP30,'Cadastro e Análise'!G30,'Planejado X Realizado'!$E17,'Cadastro e Análise'!E30,'Planejado X Realizado'!AM$7)</f>
        <v>0</v>
      </c>
      <c r="AO17" s="59" t="str">
        <f>IFERROR(AM/AM17-1,"-")</f>
        <v>-</v>
      </c>
    </row>
    <row r="18" spans="5:41" ht="15.6" thickTop="1" thickBot="1" x14ac:dyDescent="0.35">
      <c r="E18" s="57">
        <f>'Cadastro e Análise'!G31</f>
        <v>0</v>
      </c>
      <c r="F18" s="58">
        <f>SUMIFS('Cadastro e Análise'!AO31,'Cadastro e Análise'!G31,'Planejado X Realizado'!$E18,'Cadastro e Análise'!E31,'Planejado X Realizado'!F$7)</f>
        <v>0</v>
      </c>
      <c r="G18" s="58">
        <f>SUMIFS('Cadastro e Análise'!AP31,'Cadastro e Análise'!G31,'Planejado X Realizado'!$E18,'Cadastro e Análise'!E31,'Planejado X Realizado'!F$7)</f>
        <v>0</v>
      </c>
      <c r="H18" s="59" t="str">
        <f t="shared" si="0"/>
        <v>-</v>
      </c>
      <c r="I18" s="58">
        <f>SUMIFS('Cadastro e Análise'!AO31,'Cadastro e Análise'!G31,'Planejado X Realizado'!$E18,'Cadastro e Análise'!E31,'Planejado X Realizado'!I$7)</f>
        <v>0</v>
      </c>
      <c r="J18" s="58">
        <f>SUMIFS('Cadastro e Análise'!AP31,'Cadastro e Análise'!G31,'Planejado X Realizado'!$E18,'Cadastro e Análise'!E31,'Planejado X Realizado'!I$7)</f>
        <v>0</v>
      </c>
      <c r="K18" s="60" t="str">
        <f t="shared" si="1"/>
        <v>-</v>
      </c>
      <c r="L18" s="58">
        <f>SUMIFS('Cadastro e Análise'!AO31,'Cadastro e Análise'!G31,'Planejado X Realizado'!$E18,'Cadastro e Análise'!E31,'Planejado X Realizado'!L$7)</f>
        <v>0</v>
      </c>
      <c r="M18" s="58">
        <f>SUMIFS('Cadastro e Análise'!AP31,'Cadastro e Análise'!G31,'Planejado X Realizado'!$E18,'Cadastro e Análise'!E31,'Planejado X Realizado'!L$7)</f>
        <v>0</v>
      </c>
      <c r="N18" s="59" t="str">
        <f t="shared" si="2"/>
        <v>-</v>
      </c>
      <c r="O18" s="58">
        <f>SUMIFS('Cadastro e Análise'!AO31,'Cadastro e Análise'!G31,'Planejado X Realizado'!$E18,'Cadastro e Análise'!E31,'Planejado X Realizado'!O$7)</f>
        <v>0</v>
      </c>
      <c r="P18" s="58">
        <f>SUMIFS('Cadastro e Análise'!AP31,'Cadastro e Análise'!G31,'Planejado X Realizado'!$E18,'Cadastro e Análise'!E31,'Planejado X Realizado'!O$7)</f>
        <v>0</v>
      </c>
      <c r="Q18" s="59" t="str">
        <f t="shared" si="3"/>
        <v>-</v>
      </c>
      <c r="R18" s="58">
        <f>SUMIFS('Cadastro e Análise'!AO31,'Cadastro e Análise'!G31,'Planejado X Realizado'!$E18,'Cadastro e Análise'!E31,'Planejado X Realizado'!R$7)</f>
        <v>0</v>
      </c>
      <c r="S18" s="58">
        <f>SUMIFS('Cadastro e Análise'!AP31,'Cadastro e Análise'!G31,'Planejado X Realizado'!$E18,'Cadastro e Análise'!E31,'Planejado X Realizado'!R$7)</f>
        <v>0</v>
      </c>
      <c r="T18" s="59" t="str">
        <f t="shared" si="4"/>
        <v>-</v>
      </c>
      <c r="U18" s="58">
        <f>SUMIFS('Cadastro e Análise'!AO31,'Cadastro e Análise'!G31,'Planejado X Realizado'!$E18,'Cadastro e Análise'!E31,'Planejado X Realizado'!U$7)</f>
        <v>0</v>
      </c>
      <c r="V18" s="58">
        <f>SUMIFS('Cadastro e Análise'!AP31,'Cadastro e Análise'!G31,'Planejado X Realizado'!$E18,'Cadastro e Análise'!E31,'Planejado X Realizado'!U$7)</f>
        <v>0</v>
      </c>
      <c r="W18" s="59" t="str">
        <f t="shared" si="5"/>
        <v>-</v>
      </c>
      <c r="X18" s="58">
        <f>SUMIFS('Cadastro e Análise'!AO31,'Cadastro e Análise'!G31,'Planejado X Realizado'!$E18,'Cadastro e Análise'!E31,'Planejado X Realizado'!X$7)</f>
        <v>0</v>
      </c>
      <c r="Y18" s="58">
        <f>SUMIFS('Cadastro e Análise'!AP31,'Cadastro e Análise'!G31,'Planejado X Realizado'!$E18,'Cadastro e Análise'!E31,'Planejado X Realizado'!Y$7)</f>
        <v>0</v>
      </c>
      <c r="Z18" s="59" t="str">
        <f t="shared" si="6"/>
        <v>-</v>
      </c>
      <c r="AA18" s="58">
        <f>SUMIFS('Cadastro e Análise'!AO31,'Cadastro e Análise'!G31,'Planejado X Realizado'!$E18,'Cadastro e Análise'!E31,'Planejado X Realizado'!AA$7)</f>
        <v>0</v>
      </c>
      <c r="AB18" s="58">
        <f>SUMIFS('Cadastro e Análise'!AP31,'Cadastro e Análise'!G31,'Planejado X Realizado'!$E18,'Cadastro e Análise'!E31,'Planejado X Realizado'!AB$7)</f>
        <v>0</v>
      </c>
      <c r="AC18" s="59" t="str">
        <f>IFERROR(AB18/Z-1,"-")</f>
        <v>-</v>
      </c>
      <c r="AD18" s="58">
        <f>SUMIFS('Cadastro e Análise'!AO31,'Cadastro e Análise'!G31,'Planejado X Realizado'!$E18,'Cadastro e Análise'!E31,'Planejado X Realizado'!AD$7)</f>
        <v>0</v>
      </c>
      <c r="AE18" s="58">
        <f>SUMIFS('Cadastro e Análise'!AP31,'Cadastro e Análise'!G31,'Planejado X Realizado'!$E18,'Cadastro e Análise'!E31,'Planejado X Realizado'!AD$7)</f>
        <v>0</v>
      </c>
      <c r="AF18" s="59" t="str">
        <f>IFERROR(AD/AC-1,"-")</f>
        <v>-</v>
      </c>
      <c r="AG18" s="58">
        <f>SUMIFS('Cadastro e Análise'!AO31,'Cadastro e Análise'!G31,'Planejado X Realizado'!$E18,'Cadastro e Análise'!E31,'Planejado X Realizado'!AG$7)</f>
        <v>0</v>
      </c>
      <c r="AH18" s="58">
        <f>SUMIFS('Cadastro e Análise'!AP31,'Cadastro e Análise'!G31,'Planejado X Realizado'!$E18,'Cadastro e Análise'!E31,'Planejado X Realizado'!AG$7)</f>
        <v>0</v>
      </c>
      <c r="AI18" s="59" t="str">
        <f t="shared" si="7"/>
        <v>-</v>
      </c>
      <c r="AJ18" s="58">
        <f>SUMIFS('Cadastro e Análise'!AO31,'Cadastro e Análise'!G31,'Planejado X Realizado'!$E18,'Cadastro e Análise'!E31,'Planejado X Realizado'!AJ$7)</f>
        <v>0</v>
      </c>
      <c r="AK18" s="58">
        <f>SUMIFS('Cadastro e Análise'!AP31,'Cadastro e Análise'!G31,'Planejado X Realizado'!$E18,'Cadastro e Análise'!E31,'Planejado X Realizado'!AJ$7)</f>
        <v>0</v>
      </c>
      <c r="AL18" s="59" t="str">
        <f>IFERROR(IAJ/AJ18-1,"-")</f>
        <v>-</v>
      </c>
      <c r="AM18" s="58">
        <f>SUMIFS('Cadastro e Análise'!AO31,'Cadastro e Análise'!G31,'Planejado X Realizado'!$E18,'Cadastro e Análise'!E31,'Planejado X Realizado'!AM$7)</f>
        <v>0</v>
      </c>
      <c r="AN18" s="58">
        <f>SUMIFS('Cadastro e Análise'!AP31,'Cadastro e Análise'!G31,'Planejado X Realizado'!$E18,'Cadastro e Análise'!E31,'Planejado X Realizado'!AM$7)</f>
        <v>0</v>
      </c>
      <c r="AO18" s="59" t="str">
        <f>IFERROR(AM/AM18-1,"-")</f>
        <v>-</v>
      </c>
    </row>
    <row r="19" spans="5:41" ht="15.6" thickTop="1" thickBot="1" x14ac:dyDescent="0.35">
      <c r="E19" s="57">
        <f>'Cadastro e Análise'!G32</f>
        <v>0</v>
      </c>
      <c r="F19" s="58">
        <f>SUMIFS('Cadastro e Análise'!AO32,'Cadastro e Análise'!G32,'Planejado X Realizado'!$E19,'Cadastro e Análise'!E32,'Planejado X Realizado'!F$7)</f>
        <v>0</v>
      </c>
      <c r="G19" s="58">
        <f>SUMIFS('Cadastro e Análise'!AP32,'Cadastro e Análise'!G32,'Planejado X Realizado'!$E19,'Cadastro e Análise'!E32,'Planejado X Realizado'!F$7)</f>
        <v>0</v>
      </c>
      <c r="H19" s="59" t="str">
        <f t="shared" si="0"/>
        <v>-</v>
      </c>
      <c r="I19" s="58">
        <f>SUMIFS('Cadastro e Análise'!AO32,'Cadastro e Análise'!G32,'Planejado X Realizado'!$E19,'Cadastro e Análise'!E32,'Planejado X Realizado'!I$7)</f>
        <v>0</v>
      </c>
      <c r="J19" s="58">
        <f>SUMIFS('Cadastro e Análise'!AP32,'Cadastro e Análise'!G32,'Planejado X Realizado'!$E19,'Cadastro e Análise'!E32,'Planejado X Realizado'!I$7)</f>
        <v>0</v>
      </c>
      <c r="K19" s="60" t="str">
        <f t="shared" si="1"/>
        <v>-</v>
      </c>
      <c r="L19" s="58">
        <f>SUMIFS('Cadastro e Análise'!AO32,'Cadastro e Análise'!G32,'Planejado X Realizado'!$E19,'Cadastro e Análise'!E32,'Planejado X Realizado'!L$7)</f>
        <v>0</v>
      </c>
      <c r="M19" s="58">
        <f>SUMIFS('Cadastro e Análise'!AP32,'Cadastro e Análise'!G32,'Planejado X Realizado'!$E19,'Cadastro e Análise'!E32,'Planejado X Realizado'!L$7)</f>
        <v>0</v>
      </c>
      <c r="N19" s="59" t="str">
        <f t="shared" si="2"/>
        <v>-</v>
      </c>
      <c r="O19" s="58">
        <f>SUMIFS('Cadastro e Análise'!AO32,'Cadastro e Análise'!G32,'Planejado X Realizado'!$E19,'Cadastro e Análise'!E32,'Planejado X Realizado'!O$7)</f>
        <v>0</v>
      </c>
      <c r="P19" s="58">
        <f>SUMIFS('Cadastro e Análise'!AP32,'Cadastro e Análise'!G32,'Planejado X Realizado'!$E19,'Cadastro e Análise'!E32,'Planejado X Realizado'!O$7)</f>
        <v>0</v>
      </c>
      <c r="Q19" s="59" t="str">
        <f t="shared" si="3"/>
        <v>-</v>
      </c>
      <c r="R19" s="58">
        <f>SUMIFS('Cadastro e Análise'!AO32,'Cadastro e Análise'!G32,'Planejado X Realizado'!$E19,'Cadastro e Análise'!E32,'Planejado X Realizado'!R$7)</f>
        <v>0</v>
      </c>
      <c r="S19" s="58">
        <f>SUMIFS('Cadastro e Análise'!AP32,'Cadastro e Análise'!G32,'Planejado X Realizado'!$E19,'Cadastro e Análise'!E32,'Planejado X Realizado'!R$7)</f>
        <v>0</v>
      </c>
      <c r="T19" s="59" t="str">
        <f t="shared" si="4"/>
        <v>-</v>
      </c>
      <c r="U19" s="58">
        <f>SUMIFS('Cadastro e Análise'!AO32,'Cadastro e Análise'!G32,'Planejado X Realizado'!$E19,'Cadastro e Análise'!E32,'Planejado X Realizado'!U$7)</f>
        <v>0</v>
      </c>
      <c r="V19" s="58">
        <f>SUMIFS('Cadastro e Análise'!AP32,'Cadastro e Análise'!G32,'Planejado X Realizado'!$E19,'Cadastro e Análise'!E32,'Planejado X Realizado'!U$7)</f>
        <v>0</v>
      </c>
      <c r="W19" s="59" t="str">
        <f t="shared" si="5"/>
        <v>-</v>
      </c>
      <c r="X19" s="58">
        <f>SUMIFS('Cadastro e Análise'!AO32,'Cadastro e Análise'!G32,'Planejado X Realizado'!$E19,'Cadastro e Análise'!E32,'Planejado X Realizado'!X$7)</f>
        <v>0</v>
      </c>
      <c r="Y19" s="58">
        <f>SUMIFS('Cadastro e Análise'!AP32,'Cadastro e Análise'!G32,'Planejado X Realizado'!$E19,'Cadastro e Análise'!E32,'Planejado X Realizado'!Y$7)</f>
        <v>0</v>
      </c>
      <c r="Z19" s="59" t="str">
        <f t="shared" si="6"/>
        <v>-</v>
      </c>
      <c r="AA19" s="58">
        <f>SUMIFS('Cadastro e Análise'!AO32,'Cadastro e Análise'!G32,'Planejado X Realizado'!$E19,'Cadastro e Análise'!E32,'Planejado X Realizado'!AA$7)</f>
        <v>0</v>
      </c>
      <c r="AB19" s="58">
        <f>SUMIFS('Cadastro e Análise'!AP32,'Cadastro e Análise'!G32,'Planejado X Realizado'!$E19,'Cadastro e Análise'!E32,'Planejado X Realizado'!AB$7)</f>
        <v>0</v>
      </c>
      <c r="AC19" s="59" t="str">
        <f>IFERROR(AB19/Z-1,"-")</f>
        <v>-</v>
      </c>
      <c r="AD19" s="58">
        <f>SUMIFS('Cadastro e Análise'!AO32,'Cadastro e Análise'!G32,'Planejado X Realizado'!$E19,'Cadastro e Análise'!E32,'Planejado X Realizado'!AD$7)</f>
        <v>0</v>
      </c>
      <c r="AE19" s="58">
        <f>SUMIFS('Cadastro e Análise'!AP32,'Cadastro e Análise'!G32,'Planejado X Realizado'!$E19,'Cadastro e Análise'!E32,'Planejado X Realizado'!AD$7)</f>
        <v>0</v>
      </c>
      <c r="AF19" s="59" t="str">
        <f>IFERROR(AD/AC-1,"-")</f>
        <v>-</v>
      </c>
      <c r="AG19" s="58">
        <f>SUMIFS('Cadastro e Análise'!AO32,'Cadastro e Análise'!G32,'Planejado X Realizado'!$E19,'Cadastro e Análise'!E32,'Planejado X Realizado'!AG$7)</f>
        <v>0</v>
      </c>
      <c r="AH19" s="58">
        <f>SUMIFS('Cadastro e Análise'!AP32,'Cadastro e Análise'!G32,'Planejado X Realizado'!$E19,'Cadastro e Análise'!E32,'Planejado X Realizado'!AG$7)</f>
        <v>0</v>
      </c>
      <c r="AI19" s="59" t="str">
        <f t="shared" si="7"/>
        <v>-</v>
      </c>
      <c r="AJ19" s="58">
        <f>SUMIFS('Cadastro e Análise'!AO32,'Cadastro e Análise'!G32,'Planejado X Realizado'!$E19,'Cadastro e Análise'!E32,'Planejado X Realizado'!AJ$7)</f>
        <v>0</v>
      </c>
      <c r="AK19" s="58">
        <f>SUMIFS('Cadastro e Análise'!AP32,'Cadastro e Análise'!G32,'Planejado X Realizado'!$E19,'Cadastro e Análise'!E32,'Planejado X Realizado'!AJ$7)</f>
        <v>0</v>
      </c>
      <c r="AL19" s="59" t="str">
        <f>IFERROR(IAJ/AJ19-1,"-")</f>
        <v>-</v>
      </c>
      <c r="AM19" s="58">
        <f>SUMIFS('Cadastro e Análise'!AO32,'Cadastro e Análise'!G32,'Planejado X Realizado'!$E19,'Cadastro e Análise'!E32,'Planejado X Realizado'!AM$7)</f>
        <v>0</v>
      </c>
      <c r="AN19" s="58">
        <f>SUMIFS('Cadastro e Análise'!AP32,'Cadastro e Análise'!G32,'Planejado X Realizado'!$E19,'Cadastro e Análise'!E32,'Planejado X Realizado'!AM$7)</f>
        <v>0</v>
      </c>
      <c r="AO19" s="59" t="str">
        <f>IFERROR(AM/AM19-1,"-")</f>
        <v>-</v>
      </c>
    </row>
    <row r="20" spans="5:41" ht="15.6" thickTop="1" thickBot="1" x14ac:dyDescent="0.35">
      <c r="E20" s="57">
        <f>'Cadastro e Análise'!G33</f>
        <v>0</v>
      </c>
      <c r="F20" s="58">
        <f>SUMIFS('Cadastro e Análise'!AO33,'Cadastro e Análise'!G33,'Planejado X Realizado'!$E20,'Cadastro e Análise'!E33,'Planejado X Realizado'!F$7)</f>
        <v>0</v>
      </c>
      <c r="G20" s="58">
        <f>SUMIFS('Cadastro e Análise'!AP33,'Cadastro e Análise'!G33,'Planejado X Realizado'!$E20,'Cadastro e Análise'!E33,'Planejado X Realizado'!F$7)</f>
        <v>0</v>
      </c>
      <c r="H20" s="59" t="str">
        <f t="shared" si="0"/>
        <v>-</v>
      </c>
      <c r="I20" s="58">
        <f>SUMIFS('Cadastro e Análise'!AO33,'Cadastro e Análise'!G33,'Planejado X Realizado'!$E20,'Cadastro e Análise'!E33,'Planejado X Realizado'!I$7)</f>
        <v>0</v>
      </c>
      <c r="J20" s="58">
        <f>SUMIFS('Cadastro e Análise'!AP33,'Cadastro e Análise'!G33,'Planejado X Realizado'!$E20,'Cadastro e Análise'!E33,'Planejado X Realizado'!I$7)</f>
        <v>0</v>
      </c>
      <c r="K20" s="60" t="str">
        <f t="shared" si="1"/>
        <v>-</v>
      </c>
      <c r="L20" s="58">
        <f>SUMIFS('Cadastro e Análise'!AO33,'Cadastro e Análise'!G33,'Planejado X Realizado'!$E20,'Cadastro e Análise'!E33,'Planejado X Realizado'!L$7)</f>
        <v>0</v>
      </c>
      <c r="M20" s="58">
        <f>SUMIFS('Cadastro e Análise'!AP33,'Cadastro e Análise'!G33,'Planejado X Realizado'!$E20,'Cadastro e Análise'!E33,'Planejado X Realizado'!L$7)</f>
        <v>0</v>
      </c>
      <c r="N20" s="59" t="str">
        <f t="shared" si="2"/>
        <v>-</v>
      </c>
      <c r="O20" s="58">
        <f>SUMIFS('Cadastro e Análise'!AO33,'Cadastro e Análise'!G33,'Planejado X Realizado'!$E20,'Cadastro e Análise'!E33,'Planejado X Realizado'!O$7)</f>
        <v>0</v>
      </c>
      <c r="P20" s="58">
        <f>SUMIFS('Cadastro e Análise'!AP33,'Cadastro e Análise'!G33,'Planejado X Realizado'!$E20,'Cadastro e Análise'!E33,'Planejado X Realizado'!O$7)</f>
        <v>0</v>
      </c>
      <c r="Q20" s="59" t="str">
        <f t="shared" si="3"/>
        <v>-</v>
      </c>
      <c r="R20" s="58">
        <f>SUMIFS('Cadastro e Análise'!AO33,'Cadastro e Análise'!G33,'Planejado X Realizado'!$E20,'Cadastro e Análise'!E33,'Planejado X Realizado'!R$7)</f>
        <v>0</v>
      </c>
      <c r="S20" s="58">
        <f>SUMIFS('Cadastro e Análise'!AP33,'Cadastro e Análise'!G33,'Planejado X Realizado'!$E20,'Cadastro e Análise'!E33,'Planejado X Realizado'!R$7)</f>
        <v>0</v>
      </c>
      <c r="T20" s="59" t="str">
        <f t="shared" si="4"/>
        <v>-</v>
      </c>
      <c r="U20" s="58">
        <f>SUMIFS('Cadastro e Análise'!AO33,'Cadastro e Análise'!G33,'Planejado X Realizado'!$E20,'Cadastro e Análise'!E33,'Planejado X Realizado'!U$7)</f>
        <v>0</v>
      </c>
      <c r="V20" s="58">
        <f>SUMIFS('Cadastro e Análise'!AP33,'Cadastro e Análise'!G33,'Planejado X Realizado'!$E20,'Cadastro e Análise'!E33,'Planejado X Realizado'!U$7)</f>
        <v>0</v>
      </c>
      <c r="W20" s="59" t="str">
        <f t="shared" si="5"/>
        <v>-</v>
      </c>
      <c r="X20" s="58">
        <f>SUMIFS('Cadastro e Análise'!AO33,'Cadastro e Análise'!G33,'Planejado X Realizado'!$E20,'Cadastro e Análise'!E33,'Planejado X Realizado'!X$7)</f>
        <v>0</v>
      </c>
      <c r="Y20" s="58">
        <f>SUMIFS('Cadastro e Análise'!AP33,'Cadastro e Análise'!G33,'Planejado X Realizado'!$E20,'Cadastro e Análise'!E33,'Planejado X Realizado'!Y$7)</f>
        <v>0</v>
      </c>
      <c r="Z20" s="59" t="str">
        <f t="shared" si="6"/>
        <v>-</v>
      </c>
      <c r="AA20" s="58">
        <f>SUMIFS('Cadastro e Análise'!AO33,'Cadastro e Análise'!G33,'Planejado X Realizado'!$E20,'Cadastro e Análise'!E33,'Planejado X Realizado'!AA$7)</f>
        <v>0</v>
      </c>
      <c r="AB20" s="58">
        <f>SUMIFS('Cadastro e Análise'!AP33,'Cadastro e Análise'!G33,'Planejado X Realizado'!$E20,'Cadastro e Análise'!E33,'Planejado X Realizado'!AB$7)</f>
        <v>0</v>
      </c>
      <c r="AC20" s="59" t="str">
        <f>IFERROR(AB20/Z-1,"-")</f>
        <v>-</v>
      </c>
      <c r="AD20" s="58">
        <f>SUMIFS('Cadastro e Análise'!AO33,'Cadastro e Análise'!G33,'Planejado X Realizado'!$E20,'Cadastro e Análise'!E33,'Planejado X Realizado'!AD$7)</f>
        <v>0</v>
      </c>
      <c r="AE20" s="58">
        <f>SUMIFS('Cadastro e Análise'!AP33,'Cadastro e Análise'!G33,'Planejado X Realizado'!$E20,'Cadastro e Análise'!E33,'Planejado X Realizado'!AD$7)</f>
        <v>0</v>
      </c>
      <c r="AF20" s="59" t="str">
        <f>IFERROR(AD/AC-1,"-")</f>
        <v>-</v>
      </c>
      <c r="AG20" s="58">
        <f>SUMIFS('Cadastro e Análise'!AO33,'Cadastro e Análise'!G33,'Planejado X Realizado'!$E20,'Cadastro e Análise'!E33,'Planejado X Realizado'!AG$7)</f>
        <v>0</v>
      </c>
      <c r="AH20" s="58">
        <f>SUMIFS('Cadastro e Análise'!AP33,'Cadastro e Análise'!G33,'Planejado X Realizado'!$E20,'Cadastro e Análise'!E33,'Planejado X Realizado'!AG$7)</f>
        <v>0</v>
      </c>
      <c r="AI20" s="59" t="str">
        <f t="shared" si="7"/>
        <v>-</v>
      </c>
      <c r="AJ20" s="58">
        <f>SUMIFS('Cadastro e Análise'!AO33,'Cadastro e Análise'!G33,'Planejado X Realizado'!$E20,'Cadastro e Análise'!E33,'Planejado X Realizado'!AJ$7)</f>
        <v>0</v>
      </c>
      <c r="AK20" s="58">
        <f>SUMIFS('Cadastro e Análise'!AP33,'Cadastro e Análise'!G33,'Planejado X Realizado'!$E20,'Cadastro e Análise'!E33,'Planejado X Realizado'!AJ$7)</f>
        <v>0</v>
      </c>
      <c r="AL20" s="59" t="str">
        <f>IFERROR(IAJ/AJ20-1,"-")</f>
        <v>-</v>
      </c>
      <c r="AM20" s="58">
        <f>SUMIFS('Cadastro e Análise'!AO33,'Cadastro e Análise'!G33,'Planejado X Realizado'!$E20,'Cadastro e Análise'!E33,'Planejado X Realizado'!AM$7)</f>
        <v>0</v>
      </c>
      <c r="AN20" s="58">
        <f>SUMIFS('Cadastro e Análise'!AP33,'Cadastro e Análise'!G33,'Planejado X Realizado'!$E20,'Cadastro e Análise'!E33,'Planejado X Realizado'!AM$7)</f>
        <v>0</v>
      </c>
      <c r="AO20" s="59" t="str">
        <f>IFERROR(AM/AM20-1,"-")</f>
        <v>-</v>
      </c>
    </row>
    <row r="21" spans="5:41" ht="15.6" thickTop="1" thickBot="1" x14ac:dyDescent="0.35">
      <c r="E21" s="57">
        <f>'Cadastro e Análise'!G34</f>
        <v>0</v>
      </c>
      <c r="F21" s="58">
        <f>SUMIFS('Cadastro e Análise'!AO34,'Cadastro e Análise'!G34,'Planejado X Realizado'!$E21,'Cadastro e Análise'!E34,'Planejado X Realizado'!F$7)</f>
        <v>0</v>
      </c>
      <c r="G21" s="58">
        <f>SUMIFS('Cadastro e Análise'!AP34,'Cadastro e Análise'!G34,'Planejado X Realizado'!$E21,'Cadastro e Análise'!E34,'Planejado X Realizado'!F$7)</f>
        <v>0</v>
      </c>
      <c r="H21" s="59" t="str">
        <f t="shared" si="0"/>
        <v>-</v>
      </c>
      <c r="I21" s="58">
        <f>SUMIFS('Cadastro e Análise'!AO34,'Cadastro e Análise'!G34,'Planejado X Realizado'!$E21,'Cadastro e Análise'!E34,'Planejado X Realizado'!I$7)</f>
        <v>0</v>
      </c>
      <c r="J21" s="58">
        <f>SUMIFS('Cadastro e Análise'!AP34,'Cadastro e Análise'!G34,'Planejado X Realizado'!$E21,'Cadastro e Análise'!E34,'Planejado X Realizado'!I$7)</f>
        <v>0</v>
      </c>
      <c r="K21" s="60" t="str">
        <f t="shared" si="1"/>
        <v>-</v>
      </c>
      <c r="L21" s="58">
        <f>SUMIFS('Cadastro e Análise'!AO34,'Cadastro e Análise'!G34,'Planejado X Realizado'!$E21,'Cadastro e Análise'!E34,'Planejado X Realizado'!L$7)</f>
        <v>0</v>
      </c>
      <c r="M21" s="58">
        <f>SUMIFS('Cadastro e Análise'!AP34,'Cadastro e Análise'!G34,'Planejado X Realizado'!$E21,'Cadastro e Análise'!E34,'Planejado X Realizado'!L$7)</f>
        <v>0</v>
      </c>
      <c r="N21" s="59" t="str">
        <f t="shared" si="2"/>
        <v>-</v>
      </c>
      <c r="O21" s="58">
        <f>SUMIFS('Cadastro e Análise'!AO34,'Cadastro e Análise'!G34,'Planejado X Realizado'!$E21,'Cadastro e Análise'!E34,'Planejado X Realizado'!O$7)</f>
        <v>0</v>
      </c>
      <c r="P21" s="58">
        <f>SUMIFS('Cadastro e Análise'!AP34,'Cadastro e Análise'!G34,'Planejado X Realizado'!$E21,'Cadastro e Análise'!E34,'Planejado X Realizado'!O$7)</f>
        <v>0</v>
      </c>
      <c r="Q21" s="59" t="str">
        <f t="shared" si="3"/>
        <v>-</v>
      </c>
      <c r="R21" s="58">
        <f>SUMIFS('Cadastro e Análise'!AO34,'Cadastro e Análise'!G34,'Planejado X Realizado'!$E21,'Cadastro e Análise'!E34,'Planejado X Realizado'!R$7)</f>
        <v>0</v>
      </c>
      <c r="S21" s="58">
        <f>SUMIFS('Cadastro e Análise'!AP34,'Cadastro e Análise'!G34,'Planejado X Realizado'!$E21,'Cadastro e Análise'!E34,'Planejado X Realizado'!R$7)</f>
        <v>0</v>
      </c>
      <c r="T21" s="59" t="str">
        <f t="shared" si="4"/>
        <v>-</v>
      </c>
      <c r="U21" s="58">
        <f>SUMIFS('Cadastro e Análise'!AO34,'Cadastro e Análise'!G34,'Planejado X Realizado'!$E21,'Cadastro e Análise'!E34,'Planejado X Realizado'!U$7)</f>
        <v>0</v>
      </c>
      <c r="V21" s="58">
        <f>SUMIFS('Cadastro e Análise'!AP34,'Cadastro e Análise'!G34,'Planejado X Realizado'!$E21,'Cadastro e Análise'!E34,'Planejado X Realizado'!U$7)</f>
        <v>0</v>
      </c>
      <c r="W21" s="59" t="str">
        <f t="shared" si="5"/>
        <v>-</v>
      </c>
      <c r="X21" s="58">
        <f>SUMIFS('Cadastro e Análise'!AO34,'Cadastro e Análise'!G34,'Planejado X Realizado'!$E21,'Cadastro e Análise'!E34,'Planejado X Realizado'!X$7)</f>
        <v>0</v>
      </c>
      <c r="Y21" s="58">
        <f>SUMIFS('Cadastro e Análise'!AP34,'Cadastro e Análise'!G34,'Planejado X Realizado'!$E21,'Cadastro e Análise'!E34,'Planejado X Realizado'!Y$7)</f>
        <v>0</v>
      </c>
      <c r="Z21" s="59" t="str">
        <f t="shared" si="6"/>
        <v>-</v>
      </c>
      <c r="AA21" s="58">
        <f>SUMIFS('Cadastro e Análise'!AO34,'Cadastro e Análise'!G34,'Planejado X Realizado'!$E21,'Cadastro e Análise'!E34,'Planejado X Realizado'!AA$7)</f>
        <v>0</v>
      </c>
      <c r="AB21" s="58">
        <f>SUMIFS('Cadastro e Análise'!AP34,'Cadastro e Análise'!G34,'Planejado X Realizado'!$E21,'Cadastro e Análise'!E34,'Planejado X Realizado'!AB$7)</f>
        <v>0</v>
      </c>
      <c r="AC21" s="59" t="str">
        <f>IFERROR(AB21/Z-1,"-")</f>
        <v>-</v>
      </c>
      <c r="AD21" s="58">
        <f>SUMIFS('Cadastro e Análise'!AO34,'Cadastro e Análise'!G34,'Planejado X Realizado'!$E21,'Cadastro e Análise'!E34,'Planejado X Realizado'!AD$7)</f>
        <v>0</v>
      </c>
      <c r="AE21" s="58">
        <f>SUMIFS('Cadastro e Análise'!AP34,'Cadastro e Análise'!G34,'Planejado X Realizado'!$E21,'Cadastro e Análise'!E34,'Planejado X Realizado'!AD$7)</f>
        <v>0</v>
      </c>
      <c r="AF21" s="59" t="str">
        <f>IFERROR(AD/AC-1,"-")</f>
        <v>-</v>
      </c>
      <c r="AG21" s="58">
        <f>SUMIFS('Cadastro e Análise'!AO34,'Cadastro e Análise'!G34,'Planejado X Realizado'!$E21,'Cadastro e Análise'!E34,'Planejado X Realizado'!AG$7)</f>
        <v>0</v>
      </c>
      <c r="AH21" s="58">
        <f>SUMIFS('Cadastro e Análise'!AP34,'Cadastro e Análise'!G34,'Planejado X Realizado'!$E21,'Cadastro e Análise'!E34,'Planejado X Realizado'!AG$7)</f>
        <v>0</v>
      </c>
      <c r="AI21" s="59" t="str">
        <f t="shared" si="7"/>
        <v>-</v>
      </c>
      <c r="AJ21" s="58">
        <f>SUMIFS('Cadastro e Análise'!AO34,'Cadastro e Análise'!G34,'Planejado X Realizado'!$E21,'Cadastro e Análise'!E34,'Planejado X Realizado'!AJ$7)</f>
        <v>0</v>
      </c>
      <c r="AK21" s="58">
        <f>SUMIFS('Cadastro e Análise'!AP34,'Cadastro e Análise'!G34,'Planejado X Realizado'!$E21,'Cadastro e Análise'!E34,'Planejado X Realizado'!AJ$7)</f>
        <v>0</v>
      </c>
      <c r="AL21" s="59" t="str">
        <f>IFERROR(IAJ/AJ21-1,"-")</f>
        <v>-</v>
      </c>
      <c r="AM21" s="58">
        <f>SUMIFS('Cadastro e Análise'!AO34,'Cadastro e Análise'!G34,'Planejado X Realizado'!$E21,'Cadastro e Análise'!E34,'Planejado X Realizado'!AM$7)</f>
        <v>0</v>
      </c>
      <c r="AN21" s="58">
        <f>SUMIFS('Cadastro e Análise'!AP34,'Cadastro e Análise'!G34,'Planejado X Realizado'!$E21,'Cadastro e Análise'!E34,'Planejado X Realizado'!AM$7)</f>
        <v>0</v>
      </c>
      <c r="AO21" s="59" t="str">
        <f>IFERROR(AM/AM21-1,"-")</f>
        <v>-</v>
      </c>
    </row>
    <row r="22" spans="5:41" ht="15.6" thickTop="1" thickBot="1" x14ac:dyDescent="0.35">
      <c r="E22" s="57">
        <f>'Cadastro e Análise'!G35</f>
        <v>0</v>
      </c>
      <c r="F22" s="58">
        <f>SUMIFS('Cadastro e Análise'!AO35,'Cadastro e Análise'!G35,'Planejado X Realizado'!$E22,'Cadastro e Análise'!E35,'Planejado X Realizado'!F$7)</f>
        <v>0</v>
      </c>
      <c r="G22" s="58">
        <f>SUMIFS('Cadastro e Análise'!AP35,'Cadastro e Análise'!G35,'Planejado X Realizado'!$E22,'Cadastro e Análise'!E35,'Planejado X Realizado'!F$7)</f>
        <v>0</v>
      </c>
      <c r="H22" s="59" t="str">
        <f t="shared" si="0"/>
        <v>-</v>
      </c>
      <c r="I22" s="58">
        <f>SUMIFS('Cadastro e Análise'!AO35,'Cadastro e Análise'!G35,'Planejado X Realizado'!$E22,'Cadastro e Análise'!E35,'Planejado X Realizado'!I$7)</f>
        <v>0</v>
      </c>
      <c r="J22" s="58">
        <f>SUMIFS('Cadastro e Análise'!AP35,'Cadastro e Análise'!G35,'Planejado X Realizado'!$E22,'Cadastro e Análise'!E35,'Planejado X Realizado'!I$7)</f>
        <v>0</v>
      </c>
      <c r="K22" s="60" t="str">
        <f t="shared" si="1"/>
        <v>-</v>
      </c>
      <c r="L22" s="58">
        <f>SUMIFS('Cadastro e Análise'!AO35,'Cadastro e Análise'!G35,'Planejado X Realizado'!$E22,'Cadastro e Análise'!E35,'Planejado X Realizado'!L$7)</f>
        <v>0</v>
      </c>
      <c r="M22" s="58">
        <f>SUMIFS('Cadastro e Análise'!AP35,'Cadastro e Análise'!G35,'Planejado X Realizado'!$E22,'Cadastro e Análise'!E35,'Planejado X Realizado'!L$7)</f>
        <v>0</v>
      </c>
      <c r="N22" s="59" t="str">
        <f t="shared" si="2"/>
        <v>-</v>
      </c>
      <c r="O22" s="58">
        <f>SUMIFS('Cadastro e Análise'!AO35,'Cadastro e Análise'!G35,'Planejado X Realizado'!$E22,'Cadastro e Análise'!E35,'Planejado X Realizado'!O$7)</f>
        <v>0</v>
      </c>
      <c r="P22" s="58">
        <f>SUMIFS('Cadastro e Análise'!AP35,'Cadastro e Análise'!G35,'Planejado X Realizado'!$E22,'Cadastro e Análise'!E35,'Planejado X Realizado'!O$7)</f>
        <v>0</v>
      </c>
      <c r="Q22" s="59" t="str">
        <f t="shared" si="3"/>
        <v>-</v>
      </c>
      <c r="R22" s="58">
        <f>SUMIFS('Cadastro e Análise'!AO35,'Cadastro e Análise'!G35,'Planejado X Realizado'!$E22,'Cadastro e Análise'!E35,'Planejado X Realizado'!R$7)</f>
        <v>0</v>
      </c>
      <c r="S22" s="58">
        <f>SUMIFS('Cadastro e Análise'!AP35,'Cadastro e Análise'!G35,'Planejado X Realizado'!$E22,'Cadastro e Análise'!E35,'Planejado X Realizado'!R$7)</f>
        <v>0</v>
      </c>
      <c r="T22" s="59" t="str">
        <f t="shared" si="4"/>
        <v>-</v>
      </c>
      <c r="U22" s="58">
        <f>SUMIFS('Cadastro e Análise'!AO35,'Cadastro e Análise'!G35,'Planejado X Realizado'!$E22,'Cadastro e Análise'!E35,'Planejado X Realizado'!U$7)</f>
        <v>0</v>
      </c>
      <c r="V22" s="58">
        <f>SUMIFS('Cadastro e Análise'!AP35,'Cadastro e Análise'!G35,'Planejado X Realizado'!$E22,'Cadastro e Análise'!E35,'Planejado X Realizado'!U$7)</f>
        <v>0</v>
      </c>
      <c r="W22" s="59" t="str">
        <f t="shared" si="5"/>
        <v>-</v>
      </c>
      <c r="X22" s="58">
        <f>SUMIFS('Cadastro e Análise'!AO35,'Cadastro e Análise'!G35,'Planejado X Realizado'!$E22,'Cadastro e Análise'!E35,'Planejado X Realizado'!X$7)</f>
        <v>0</v>
      </c>
      <c r="Y22" s="58">
        <f>SUMIFS('Cadastro e Análise'!AP35,'Cadastro e Análise'!G35,'Planejado X Realizado'!$E22,'Cadastro e Análise'!E35,'Planejado X Realizado'!Y$7)</f>
        <v>0</v>
      </c>
      <c r="Z22" s="59" t="str">
        <f t="shared" si="6"/>
        <v>-</v>
      </c>
      <c r="AA22" s="58">
        <f>SUMIFS('Cadastro e Análise'!AO35,'Cadastro e Análise'!G35,'Planejado X Realizado'!$E22,'Cadastro e Análise'!E35,'Planejado X Realizado'!AA$7)</f>
        <v>0</v>
      </c>
      <c r="AB22" s="58">
        <f>SUMIFS('Cadastro e Análise'!AP35,'Cadastro e Análise'!G35,'Planejado X Realizado'!$E22,'Cadastro e Análise'!E35,'Planejado X Realizado'!AB$7)</f>
        <v>0</v>
      </c>
      <c r="AC22" s="59" t="str">
        <f>IFERROR(AB22/Z-1,"-")</f>
        <v>-</v>
      </c>
      <c r="AD22" s="58">
        <f>SUMIFS('Cadastro e Análise'!AO35,'Cadastro e Análise'!G35,'Planejado X Realizado'!$E22,'Cadastro e Análise'!E35,'Planejado X Realizado'!AD$7)</f>
        <v>0</v>
      </c>
      <c r="AE22" s="58">
        <f>SUMIFS('Cadastro e Análise'!AP35,'Cadastro e Análise'!G35,'Planejado X Realizado'!$E22,'Cadastro e Análise'!E35,'Planejado X Realizado'!AD$7)</f>
        <v>0</v>
      </c>
      <c r="AF22" s="59" t="str">
        <f>IFERROR(AD/AC-1,"-")</f>
        <v>-</v>
      </c>
      <c r="AG22" s="58">
        <f>SUMIFS('Cadastro e Análise'!AO35,'Cadastro e Análise'!G35,'Planejado X Realizado'!$E22,'Cadastro e Análise'!E35,'Planejado X Realizado'!AG$7)</f>
        <v>0</v>
      </c>
      <c r="AH22" s="58">
        <f>SUMIFS('Cadastro e Análise'!AP35,'Cadastro e Análise'!G35,'Planejado X Realizado'!$E22,'Cadastro e Análise'!E35,'Planejado X Realizado'!AG$7)</f>
        <v>0</v>
      </c>
      <c r="AI22" s="59" t="str">
        <f t="shared" si="7"/>
        <v>-</v>
      </c>
      <c r="AJ22" s="58">
        <f>SUMIFS('Cadastro e Análise'!AO35,'Cadastro e Análise'!G35,'Planejado X Realizado'!$E22,'Cadastro e Análise'!E35,'Planejado X Realizado'!AJ$7)</f>
        <v>0</v>
      </c>
      <c r="AK22" s="58">
        <f>SUMIFS('Cadastro e Análise'!AP35,'Cadastro e Análise'!G35,'Planejado X Realizado'!$E22,'Cadastro e Análise'!E35,'Planejado X Realizado'!AJ$7)</f>
        <v>0</v>
      </c>
      <c r="AL22" s="59" t="str">
        <f>IFERROR(IAJ/AJ22-1,"-")</f>
        <v>-</v>
      </c>
      <c r="AM22" s="58">
        <f>SUMIFS('Cadastro e Análise'!AO35,'Cadastro e Análise'!G35,'Planejado X Realizado'!$E22,'Cadastro e Análise'!E35,'Planejado X Realizado'!AM$7)</f>
        <v>0</v>
      </c>
      <c r="AN22" s="58">
        <f>SUMIFS('Cadastro e Análise'!AP35,'Cadastro e Análise'!G35,'Planejado X Realizado'!$E22,'Cadastro e Análise'!E35,'Planejado X Realizado'!AM$7)</f>
        <v>0</v>
      </c>
      <c r="AO22" s="59" t="str">
        <f>IFERROR(AM/AM22-1,"-")</f>
        <v>-</v>
      </c>
    </row>
    <row r="23" spans="5:41" ht="15.6" thickTop="1" thickBot="1" x14ac:dyDescent="0.35">
      <c r="E23" s="57">
        <f>'Cadastro e Análise'!G36</f>
        <v>0</v>
      </c>
      <c r="F23" s="58">
        <f>SUMIFS('Cadastro e Análise'!AO36,'Cadastro e Análise'!G36,'Planejado X Realizado'!$E23,'Cadastro e Análise'!E36,'Planejado X Realizado'!F$7)</f>
        <v>0</v>
      </c>
      <c r="G23" s="58">
        <f>SUMIFS('Cadastro e Análise'!AP36,'Cadastro e Análise'!G36,'Planejado X Realizado'!$E23,'Cadastro e Análise'!E36,'Planejado X Realizado'!F$7)</f>
        <v>0</v>
      </c>
      <c r="H23" s="59" t="str">
        <f t="shared" si="0"/>
        <v>-</v>
      </c>
      <c r="I23" s="58">
        <f>SUMIFS('Cadastro e Análise'!AO36,'Cadastro e Análise'!G36,'Planejado X Realizado'!$E23,'Cadastro e Análise'!E36,'Planejado X Realizado'!I$7)</f>
        <v>0</v>
      </c>
      <c r="J23" s="58">
        <f>SUMIFS('Cadastro e Análise'!AP36,'Cadastro e Análise'!G36,'Planejado X Realizado'!$E23,'Cadastro e Análise'!E36,'Planejado X Realizado'!I$7)</f>
        <v>0</v>
      </c>
      <c r="K23" s="60" t="str">
        <f t="shared" si="1"/>
        <v>-</v>
      </c>
      <c r="L23" s="58">
        <f>SUMIFS('Cadastro e Análise'!AO36,'Cadastro e Análise'!G36,'Planejado X Realizado'!$E23,'Cadastro e Análise'!E36,'Planejado X Realizado'!L$7)</f>
        <v>0</v>
      </c>
      <c r="M23" s="58">
        <f>SUMIFS('Cadastro e Análise'!AP36,'Cadastro e Análise'!G36,'Planejado X Realizado'!$E23,'Cadastro e Análise'!E36,'Planejado X Realizado'!L$7)</f>
        <v>0</v>
      </c>
      <c r="N23" s="59" t="str">
        <f t="shared" si="2"/>
        <v>-</v>
      </c>
      <c r="O23" s="58">
        <f>SUMIFS('Cadastro e Análise'!AO36,'Cadastro e Análise'!G36,'Planejado X Realizado'!$E23,'Cadastro e Análise'!E36,'Planejado X Realizado'!O$7)</f>
        <v>0</v>
      </c>
      <c r="P23" s="58">
        <f>SUMIFS('Cadastro e Análise'!AP36,'Cadastro e Análise'!G36,'Planejado X Realizado'!$E23,'Cadastro e Análise'!E36,'Planejado X Realizado'!O$7)</f>
        <v>0</v>
      </c>
      <c r="Q23" s="59" t="str">
        <f t="shared" si="3"/>
        <v>-</v>
      </c>
      <c r="R23" s="58">
        <f>SUMIFS('Cadastro e Análise'!AO36,'Cadastro e Análise'!G36,'Planejado X Realizado'!$E23,'Cadastro e Análise'!E36,'Planejado X Realizado'!R$7)</f>
        <v>0</v>
      </c>
      <c r="S23" s="58">
        <f>SUMIFS('Cadastro e Análise'!AP36,'Cadastro e Análise'!G36,'Planejado X Realizado'!$E23,'Cadastro e Análise'!E36,'Planejado X Realizado'!R$7)</f>
        <v>0</v>
      </c>
      <c r="T23" s="59" t="str">
        <f t="shared" si="4"/>
        <v>-</v>
      </c>
      <c r="U23" s="58">
        <f>SUMIFS('Cadastro e Análise'!AO36,'Cadastro e Análise'!G36,'Planejado X Realizado'!$E23,'Cadastro e Análise'!E36,'Planejado X Realizado'!U$7)</f>
        <v>0</v>
      </c>
      <c r="V23" s="58">
        <f>SUMIFS('Cadastro e Análise'!AP36,'Cadastro e Análise'!G36,'Planejado X Realizado'!$E23,'Cadastro e Análise'!E36,'Planejado X Realizado'!U$7)</f>
        <v>0</v>
      </c>
      <c r="W23" s="59" t="str">
        <f t="shared" si="5"/>
        <v>-</v>
      </c>
      <c r="X23" s="58">
        <f>SUMIFS('Cadastro e Análise'!AO36,'Cadastro e Análise'!G36,'Planejado X Realizado'!$E23,'Cadastro e Análise'!E36,'Planejado X Realizado'!X$7)</f>
        <v>0</v>
      </c>
      <c r="Y23" s="58">
        <f>SUMIFS('Cadastro e Análise'!AP36,'Cadastro e Análise'!G36,'Planejado X Realizado'!$E23,'Cadastro e Análise'!E36,'Planejado X Realizado'!Y$7)</f>
        <v>0</v>
      </c>
      <c r="Z23" s="59" t="str">
        <f t="shared" si="6"/>
        <v>-</v>
      </c>
      <c r="AA23" s="58">
        <f>SUMIFS('Cadastro e Análise'!AO36,'Cadastro e Análise'!G36,'Planejado X Realizado'!$E23,'Cadastro e Análise'!E36,'Planejado X Realizado'!AA$7)</f>
        <v>0</v>
      </c>
      <c r="AB23" s="58">
        <f>SUMIFS('Cadastro e Análise'!AP36,'Cadastro e Análise'!G36,'Planejado X Realizado'!$E23,'Cadastro e Análise'!E36,'Planejado X Realizado'!AB$7)</f>
        <v>0</v>
      </c>
      <c r="AC23" s="59" t="str">
        <f>IFERROR(AB23/Z-1,"-")</f>
        <v>-</v>
      </c>
      <c r="AD23" s="58">
        <f>SUMIFS('Cadastro e Análise'!AO36,'Cadastro e Análise'!G36,'Planejado X Realizado'!$E23,'Cadastro e Análise'!E36,'Planejado X Realizado'!AD$7)</f>
        <v>0</v>
      </c>
      <c r="AE23" s="58">
        <f>SUMIFS('Cadastro e Análise'!AP36,'Cadastro e Análise'!G36,'Planejado X Realizado'!$E23,'Cadastro e Análise'!E36,'Planejado X Realizado'!AD$7)</f>
        <v>0</v>
      </c>
      <c r="AF23" s="59" t="str">
        <f>IFERROR(AD/AC-1,"-")</f>
        <v>-</v>
      </c>
      <c r="AG23" s="58">
        <f>SUMIFS('Cadastro e Análise'!AO36,'Cadastro e Análise'!G36,'Planejado X Realizado'!$E23,'Cadastro e Análise'!E36,'Planejado X Realizado'!AG$7)</f>
        <v>0</v>
      </c>
      <c r="AH23" s="58">
        <f>SUMIFS('Cadastro e Análise'!AP36,'Cadastro e Análise'!G36,'Planejado X Realizado'!$E23,'Cadastro e Análise'!E36,'Planejado X Realizado'!AG$7)</f>
        <v>0</v>
      </c>
      <c r="AI23" s="59" t="str">
        <f t="shared" si="7"/>
        <v>-</v>
      </c>
      <c r="AJ23" s="58">
        <f>SUMIFS('Cadastro e Análise'!AO36,'Cadastro e Análise'!G36,'Planejado X Realizado'!$E23,'Cadastro e Análise'!E36,'Planejado X Realizado'!AJ$7)</f>
        <v>0</v>
      </c>
      <c r="AK23" s="58">
        <f>SUMIFS('Cadastro e Análise'!AP36,'Cadastro e Análise'!G36,'Planejado X Realizado'!$E23,'Cadastro e Análise'!E36,'Planejado X Realizado'!AJ$7)</f>
        <v>0</v>
      </c>
      <c r="AL23" s="59" t="str">
        <f>IFERROR(IAJ/AJ23-1,"-")</f>
        <v>-</v>
      </c>
      <c r="AM23" s="58">
        <f>SUMIFS('Cadastro e Análise'!AO36,'Cadastro e Análise'!G36,'Planejado X Realizado'!$E23,'Cadastro e Análise'!E36,'Planejado X Realizado'!AM$7)</f>
        <v>0</v>
      </c>
      <c r="AN23" s="58">
        <f>SUMIFS('Cadastro e Análise'!AP36,'Cadastro e Análise'!G36,'Planejado X Realizado'!$E23,'Cadastro e Análise'!E36,'Planejado X Realizado'!AM$7)</f>
        <v>0</v>
      </c>
      <c r="AO23" s="59" t="str">
        <f>IFERROR(AM/AM23-1,"-")</f>
        <v>-</v>
      </c>
    </row>
    <row r="24" spans="5:41" ht="15.6" thickTop="1" thickBot="1" x14ac:dyDescent="0.35">
      <c r="E24" s="57">
        <f>'Cadastro e Análise'!G37</f>
        <v>0</v>
      </c>
      <c r="F24" s="58">
        <f>SUMIFS('Cadastro e Análise'!AO37,'Cadastro e Análise'!G37,'Planejado X Realizado'!$E24,'Cadastro e Análise'!E37,'Planejado X Realizado'!F$7)</f>
        <v>0</v>
      </c>
      <c r="G24" s="58">
        <f>SUMIFS('Cadastro e Análise'!AP37,'Cadastro e Análise'!G37,'Planejado X Realizado'!$E24,'Cadastro e Análise'!E37,'Planejado X Realizado'!F$7)</f>
        <v>0</v>
      </c>
      <c r="H24" s="59" t="str">
        <f t="shared" si="0"/>
        <v>-</v>
      </c>
      <c r="I24" s="58">
        <f>SUMIFS('Cadastro e Análise'!AO37,'Cadastro e Análise'!G37,'Planejado X Realizado'!$E24,'Cadastro e Análise'!E37,'Planejado X Realizado'!I$7)</f>
        <v>0</v>
      </c>
      <c r="J24" s="58">
        <f>SUMIFS('Cadastro e Análise'!AP37,'Cadastro e Análise'!G37,'Planejado X Realizado'!$E24,'Cadastro e Análise'!E37,'Planejado X Realizado'!I$7)</f>
        <v>0</v>
      </c>
      <c r="K24" s="60" t="str">
        <f t="shared" si="1"/>
        <v>-</v>
      </c>
      <c r="L24" s="58">
        <f>SUMIFS('Cadastro e Análise'!AO37,'Cadastro e Análise'!G37,'Planejado X Realizado'!$E24,'Cadastro e Análise'!E37,'Planejado X Realizado'!L$7)</f>
        <v>0</v>
      </c>
      <c r="M24" s="58">
        <f>SUMIFS('Cadastro e Análise'!AP37,'Cadastro e Análise'!G37,'Planejado X Realizado'!$E24,'Cadastro e Análise'!E37,'Planejado X Realizado'!L$7)</f>
        <v>0</v>
      </c>
      <c r="N24" s="59" t="str">
        <f t="shared" si="2"/>
        <v>-</v>
      </c>
      <c r="O24" s="58">
        <f>SUMIFS('Cadastro e Análise'!AO37,'Cadastro e Análise'!G37,'Planejado X Realizado'!$E24,'Cadastro e Análise'!E37,'Planejado X Realizado'!O$7)</f>
        <v>0</v>
      </c>
      <c r="P24" s="58">
        <f>SUMIFS('Cadastro e Análise'!AP37,'Cadastro e Análise'!G37,'Planejado X Realizado'!$E24,'Cadastro e Análise'!E37,'Planejado X Realizado'!O$7)</f>
        <v>0</v>
      </c>
      <c r="Q24" s="59" t="str">
        <f t="shared" si="3"/>
        <v>-</v>
      </c>
      <c r="R24" s="58">
        <f>SUMIFS('Cadastro e Análise'!AO37,'Cadastro e Análise'!G37,'Planejado X Realizado'!$E24,'Cadastro e Análise'!E37,'Planejado X Realizado'!R$7)</f>
        <v>0</v>
      </c>
      <c r="S24" s="58">
        <f>SUMIFS('Cadastro e Análise'!AP37,'Cadastro e Análise'!G37,'Planejado X Realizado'!$E24,'Cadastro e Análise'!E37,'Planejado X Realizado'!R$7)</f>
        <v>0</v>
      </c>
      <c r="T24" s="59" t="str">
        <f t="shared" si="4"/>
        <v>-</v>
      </c>
      <c r="U24" s="58">
        <f>SUMIFS('Cadastro e Análise'!AO37,'Cadastro e Análise'!G37,'Planejado X Realizado'!$E24,'Cadastro e Análise'!E37,'Planejado X Realizado'!U$7)</f>
        <v>0</v>
      </c>
      <c r="V24" s="58">
        <f>SUMIFS('Cadastro e Análise'!AP37,'Cadastro e Análise'!G37,'Planejado X Realizado'!$E24,'Cadastro e Análise'!E37,'Planejado X Realizado'!U$7)</f>
        <v>0</v>
      </c>
      <c r="W24" s="59" t="str">
        <f t="shared" si="5"/>
        <v>-</v>
      </c>
      <c r="X24" s="58">
        <f>SUMIFS('Cadastro e Análise'!AO37,'Cadastro e Análise'!G37,'Planejado X Realizado'!$E24,'Cadastro e Análise'!E37,'Planejado X Realizado'!X$7)</f>
        <v>0</v>
      </c>
      <c r="Y24" s="58">
        <f>SUMIFS('Cadastro e Análise'!AP37,'Cadastro e Análise'!G37,'Planejado X Realizado'!$E24,'Cadastro e Análise'!E37,'Planejado X Realizado'!Y$7)</f>
        <v>0</v>
      </c>
      <c r="Z24" s="59" t="str">
        <f t="shared" si="6"/>
        <v>-</v>
      </c>
      <c r="AA24" s="58">
        <f>SUMIFS('Cadastro e Análise'!AO37,'Cadastro e Análise'!G37,'Planejado X Realizado'!$E24,'Cadastro e Análise'!E37,'Planejado X Realizado'!AA$7)</f>
        <v>0</v>
      </c>
      <c r="AB24" s="58">
        <f>SUMIFS('Cadastro e Análise'!AP37,'Cadastro e Análise'!G37,'Planejado X Realizado'!$E24,'Cadastro e Análise'!E37,'Planejado X Realizado'!AB$7)</f>
        <v>0</v>
      </c>
      <c r="AC24" s="59" t="str">
        <f>IFERROR(AB24/Z-1,"-")</f>
        <v>-</v>
      </c>
      <c r="AD24" s="58">
        <f>SUMIFS('Cadastro e Análise'!AO37,'Cadastro e Análise'!G37,'Planejado X Realizado'!$E24,'Cadastro e Análise'!E37,'Planejado X Realizado'!AD$7)</f>
        <v>0</v>
      </c>
      <c r="AE24" s="58">
        <f>SUMIFS('Cadastro e Análise'!AP37,'Cadastro e Análise'!G37,'Planejado X Realizado'!$E24,'Cadastro e Análise'!E37,'Planejado X Realizado'!AD$7)</f>
        <v>0</v>
      </c>
      <c r="AF24" s="59" t="str">
        <f>IFERROR(AD/AC-1,"-")</f>
        <v>-</v>
      </c>
      <c r="AG24" s="58">
        <f>SUMIFS('Cadastro e Análise'!AO37,'Cadastro e Análise'!G37,'Planejado X Realizado'!$E24,'Cadastro e Análise'!E37,'Planejado X Realizado'!AG$7)</f>
        <v>0</v>
      </c>
      <c r="AH24" s="58">
        <f>SUMIFS('Cadastro e Análise'!AP37,'Cadastro e Análise'!G37,'Planejado X Realizado'!$E24,'Cadastro e Análise'!E37,'Planejado X Realizado'!AG$7)</f>
        <v>0</v>
      </c>
      <c r="AI24" s="59" t="str">
        <f t="shared" si="7"/>
        <v>-</v>
      </c>
      <c r="AJ24" s="58">
        <f>SUMIFS('Cadastro e Análise'!AO37,'Cadastro e Análise'!G37,'Planejado X Realizado'!$E24,'Cadastro e Análise'!E37,'Planejado X Realizado'!AJ$7)</f>
        <v>0</v>
      </c>
      <c r="AK24" s="58">
        <f>SUMIFS('Cadastro e Análise'!AP37,'Cadastro e Análise'!G37,'Planejado X Realizado'!$E24,'Cadastro e Análise'!E37,'Planejado X Realizado'!AJ$7)</f>
        <v>0</v>
      </c>
      <c r="AL24" s="59" t="str">
        <f>IFERROR(IAJ/AJ24-1,"-")</f>
        <v>-</v>
      </c>
      <c r="AM24" s="58">
        <f>SUMIFS('Cadastro e Análise'!AO37,'Cadastro e Análise'!G37,'Planejado X Realizado'!$E24,'Cadastro e Análise'!E37,'Planejado X Realizado'!AM$7)</f>
        <v>0</v>
      </c>
      <c r="AN24" s="58">
        <f>SUMIFS('Cadastro e Análise'!AP37,'Cadastro e Análise'!G37,'Planejado X Realizado'!$E24,'Cadastro e Análise'!E37,'Planejado X Realizado'!AM$7)</f>
        <v>0</v>
      </c>
      <c r="AO24" s="59" t="str">
        <f>IFERROR(AM/AM24-1,"-")</f>
        <v>-</v>
      </c>
    </row>
    <row r="25" spans="5:41" ht="15.6" thickTop="1" thickBot="1" x14ac:dyDescent="0.35">
      <c r="E25" s="57">
        <f>'Cadastro e Análise'!G38</f>
        <v>0</v>
      </c>
      <c r="F25" s="58">
        <f>SUMIFS('Cadastro e Análise'!AO38,'Cadastro e Análise'!G38,'Planejado X Realizado'!$E25,'Cadastro e Análise'!E38,'Planejado X Realizado'!F$7)</f>
        <v>0</v>
      </c>
      <c r="G25" s="58">
        <f>SUMIFS('Cadastro e Análise'!AP38,'Cadastro e Análise'!G38,'Planejado X Realizado'!$E25,'Cadastro e Análise'!E38,'Planejado X Realizado'!F$7)</f>
        <v>0</v>
      </c>
      <c r="H25" s="59" t="str">
        <f t="shared" si="0"/>
        <v>-</v>
      </c>
      <c r="I25" s="58">
        <f>SUMIFS('Cadastro e Análise'!AO38,'Cadastro e Análise'!G38,'Planejado X Realizado'!$E25,'Cadastro e Análise'!E38,'Planejado X Realizado'!I$7)</f>
        <v>0</v>
      </c>
      <c r="J25" s="58">
        <f>SUMIFS('Cadastro e Análise'!AP38,'Cadastro e Análise'!G38,'Planejado X Realizado'!$E25,'Cadastro e Análise'!E38,'Planejado X Realizado'!I$7)</f>
        <v>0</v>
      </c>
      <c r="K25" s="60" t="str">
        <f t="shared" si="1"/>
        <v>-</v>
      </c>
      <c r="L25" s="58">
        <f>SUMIFS('Cadastro e Análise'!AO38,'Cadastro e Análise'!G38,'Planejado X Realizado'!$E25,'Cadastro e Análise'!E38,'Planejado X Realizado'!L$7)</f>
        <v>0</v>
      </c>
      <c r="M25" s="58">
        <f>SUMIFS('Cadastro e Análise'!AP38,'Cadastro e Análise'!G38,'Planejado X Realizado'!$E25,'Cadastro e Análise'!E38,'Planejado X Realizado'!L$7)</f>
        <v>0</v>
      </c>
      <c r="N25" s="59" t="str">
        <f t="shared" si="2"/>
        <v>-</v>
      </c>
      <c r="O25" s="58">
        <f>SUMIFS('Cadastro e Análise'!AO38,'Cadastro e Análise'!G38,'Planejado X Realizado'!$E25,'Cadastro e Análise'!E38,'Planejado X Realizado'!O$7)</f>
        <v>0</v>
      </c>
      <c r="P25" s="58">
        <f>SUMIFS('Cadastro e Análise'!AP38,'Cadastro e Análise'!G38,'Planejado X Realizado'!$E25,'Cadastro e Análise'!E38,'Planejado X Realizado'!O$7)</f>
        <v>0</v>
      </c>
      <c r="Q25" s="59" t="str">
        <f t="shared" si="3"/>
        <v>-</v>
      </c>
      <c r="R25" s="58">
        <f>SUMIFS('Cadastro e Análise'!AO38,'Cadastro e Análise'!G38,'Planejado X Realizado'!$E25,'Cadastro e Análise'!E38,'Planejado X Realizado'!R$7)</f>
        <v>0</v>
      </c>
      <c r="S25" s="58">
        <f>SUMIFS('Cadastro e Análise'!AP38,'Cadastro e Análise'!G38,'Planejado X Realizado'!$E25,'Cadastro e Análise'!E38,'Planejado X Realizado'!R$7)</f>
        <v>0</v>
      </c>
      <c r="T25" s="59" t="str">
        <f t="shared" si="4"/>
        <v>-</v>
      </c>
      <c r="U25" s="58">
        <f>SUMIFS('Cadastro e Análise'!AO38,'Cadastro e Análise'!G38,'Planejado X Realizado'!$E25,'Cadastro e Análise'!E38,'Planejado X Realizado'!U$7)</f>
        <v>0</v>
      </c>
      <c r="V25" s="58">
        <f>SUMIFS('Cadastro e Análise'!AP38,'Cadastro e Análise'!G38,'Planejado X Realizado'!$E25,'Cadastro e Análise'!E38,'Planejado X Realizado'!U$7)</f>
        <v>0</v>
      </c>
      <c r="W25" s="59" t="str">
        <f t="shared" si="5"/>
        <v>-</v>
      </c>
      <c r="X25" s="58">
        <f>SUMIFS('Cadastro e Análise'!AO38,'Cadastro e Análise'!G38,'Planejado X Realizado'!$E25,'Cadastro e Análise'!E38,'Planejado X Realizado'!X$7)</f>
        <v>0</v>
      </c>
      <c r="Y25" s="58">
        <f>SUMIFS('Cadastro e Análise'!AP38,'Cadastro e Análise'!G38,'Planejado X Realizado'!$E25,'Cadastro e Análise'!E38,'Planejado X Realizado'!Y$7)</f>
        <v>0</v>
      </c>
      <c r="Z25" s="59" t="str">
        <f t="shared" si="6"/>
        <v>-</v>
      </c>
      <c r="AA25" s="58">
        <f>SUMIFS('Cadastro e Análise'!AO38,'Cadastro e Análise'!G38,'Planejado X Realizado'!$E25,'Cadastro e Análise'!E38,'Planejado X Realizado'!AA$7)</f>
        <v>0</v>
      </c>
      <c r="AB25" s="58">
        <f>SUMIFS('Cadastro e Análise'!AP38,'Cadastro e Análise'!G38,'Planejado X Realizado'!$E25,'Cadastro e Análise'!E38,'Planejado X Realizado'!AB$7)</f>
        <v>0</v>
      </c>
      <c r="AC25" s="59" t="str">
        <f>IFERROR(AB25/Z-1,"-")</f>
        <v>-</v>
      </c>
      <c r="AD25" s="58">
        <f>SUMIFS('Cadastro e Análise'!AO38,'Cadastro e Análise'!G38,'Planejado X Realizado'!$E25,'Cadastro e Análise'!E38,'Planejado X Realizado'!AD$7)</f>
        <v>0</v>
      </c>
      <c r="AE25" s="58">
        <f>SUMIFS('Cadastro e Análise'!AP38,'Cadastro e Análise'!G38,'Planejado X Realizado'!$E25,'Cadastro e Análise'!E38,'Planejado X Realizado'!AD$7)</f>
        <v>0</v>
      </c>
      <c r="AF25" s="59" t="str">
        <f>IFERROR(AD/AC-1,"-")</f>
        <v>-</v>
      </c>
      <c r="AG25" s="58">
        <f>SUMIFS('Cadastro e Análise'!AO38,'Cadastro e Análise'!G38,'Planejado X Realizado'!$E25,'Cadastro e Análise'!E38,'Planejado X Realizado'!AG$7)</f>
        <v>0</v>
      </c>
      <c r="AH25" s="58">
        <f>SUMIFS('Cadastro e Análise'!AP38,'Cadastro e Análise'!G38,'Planejado X Realizado'!$E25,'Cadastro e Análise'!E38,'Planejado X Realizado'!AG$7)</f>
        <v>0</v>
      </c>
      <c r="AI25" s="59" t="str">
        <f t="shared" si="7"/>
        <v>-</v>
      </c>
      <c r="AJ25" s="58">
        <f>SUMIFS('Cadastro e Análise'!AO38,'Cadastro e Análise'!G38,'Planejado X Realizado'!$E25,'Cadastro e Análise'!E38,'Planejado X Realizado'!AJ$7)</f>
        <v>0</v>
      </c>
      <c r="AK25" s="58">
        <f>SUMIFS('Cadastro e Análise'!AP38,'Cadastro e Análise'!G38,'Planejado X Realizado'!$E25,'Cadastro e Análise'!E38,'Planejado X Realizado'!AJ$7)</f>
        <v>0</v>
      </c>
      <c r="AL25" s="59" t="str">
        <f>IFERROR(IAJ/AJ25-1,"-")</f>
        <v>-</v>
      </c>
      <c r="AM25" s="58">
        <f>SUMIFS('Cadastro e Análise'!AO38,'Cadastro e Análise'!G38,'Planejado X Realizado'!$E25,'Cadastro e Análise'!E38,'Planejado X Realizado'!AM$7)</f>
        <v>0</v>
      </c>
      <c r="AN25" s="58">
        <f>SUMIFS('Cadastro e Análise'!AP38,'Cadastro e Análise'!G38,'Planejado X Realizado'!$E25,'Cadastro e Análise'!E38,'Planejado X Realizado'!AM$7)</f>
        <v>0</v>
      </c>
      <c r="AO25" s="59" t="str">
        <f>IFERROR(AM/AM25-1,"-")</f>
        <v>-</v>
      </c>
    </row>
    <row r="26" spans="5:41" ht="15.6" thickTop="1" thickBot="1" x14ac:dyDescent="0.35">
      <c r="E26" s="57">
        <f>'Cadastro e Análise'!G39</f>
        <v>0</v>
      </c>
      <c r="F26" s="58">
        <f>SUMIFS('Cadastro e Análise'!AO39,'Cadastro e Análise'!G39,'Planejado X Realizado'!$E26,'Cadastro e Análise'!E39,'Planejado X Realizado'!F$7)</f>
        <v>0</v>
      </c>
      <c r="G26" s="58">
        <f>SUMIFS('Cadastro e Análise'!AP39,'Cadastro e Análise'!G39,'Planejado X Realizado'!$E26,'Cadastro e Análise'!E39,'Planejado X Realizado'!F$7)</f>
        <v>0</v>
      </c>
      <c r="H26" s="59" t="str">
        <f t="shared" si="0"/>
        <v>-</v>
      </c>
      <c r="I26" s="58">
        <f>SUMIFS('Cadastro e Análise'!AO39,'Cadastro e Análise'!G39,'Planejado X Realizado'!$E26,'Cadastro e Análise'!E39,'Planejado X Realizado'!I$7)</f>
        <v>0</v>
      </c>
      <c r="J26" s="58">
        <f>SUMIFS('Cadastro e Análise'!AP39,'Cadastro e Análise'!G39,'Planejado X Realizado'!$E26,'Cadastro e Análise'!E39,'Planejado X Realizado'!I$7)</f>
        <v>0</v>
      </c>
      <c r="K26" s="60" t="str">
        <f t="shared" si="1"/>
        <v>-</v>
      </c>
      <c r="L26" s="58">
        <f>SUMIFS('Cadastro e Análise'!AO39,'Cadastro e Análise'!G39,'Planejado X Realizado'!$E26,'Cadastro e Análise'!E39,'Planejado X Realizado'!L$7)</f>
        <v>0</v>
      </c>
      <c r="M26" s="58">
        <f>SUMIFS('Cadastro e Análise'!AP39,'Cadastro e Análise'!G39,'Planejado X Realizado'!$E26,'Cadastro e Análise'!E39,'Planejado X Realizado'!L$7)</f>
        <v>0</v>
      </c>
      <c r="N26" s="59" t="str">
        <f t="shared" si="2"/>
        <v>-</v>
      </c>
      <c r="O26" s="58">
        <f>SUMIFS('Cadastro e Análise'!AO39,'Cadastro e Análise'!G39,'Planejado X Realizado'!$E26,'Cadastro e Análise'!E39,'Planejado X Realizado'!O$7)</f>
        <v>0</v>
      </c>
      <c r="P26" s="58">
        <f>SUMIFS('Cadastro e Análise'!AP39,'Cadastro e Análise'!G39,'Planejado X Realizado'!$E26,'Cadastro e Análise'!E39,'Planejado X Realizado'!O$7)</f>
        <v>0</v>
      </c>
      <c r="Q26" s="59" t="str">
        <f t="shared" si="3"/>
        <v>-</v>
      </c>
      <c r="R26" s="58">
        <f>SUMIFS('Cadastro e Análise'!AO39,'Cadastro e Análise'!G39,'Planejado X Realizado'!$E26,'Cadastro e Análise'!E39,'Planejado X Realizado'!R$7)</f>
        <v>0</v>
      </c>
      <c r="S26" s="58">
        <f>SUMIFS('Cadastro e Análise'!AP39,'Cadastro e Análise'!G39,'Planejado X Realizado'!$E26,'Cadastro e Análise'!E39,'Planejado X Realizado'!R$7)</f>
        <v>0</v>
      </c>
      <c r="T26" s="59" t="str">
        <f t="shared" si="4"/>
        <v>-</v>
      </c>
      <c r="U26" s="58">
        <f>SUMIFS('Cadastro e Análise'!AO39,'Cadastro e Análise'!G39,'Planejado X Realizado'!$E26,'Cadastro e Análise'!E39,'Planejado X Realizado'!U$7)</f>
        <v>0</v>
      </c>
      <c r="V26" s="58">
        <f>SUMIFS('Cadastro e Análise'!AP39,'Cadastro e Análise'!G39,'Planejado X Realizado'!$E26,'Cadastro e Análise'!E39,'Planejado X Realizado'!U$7)</f>
        <v>0</v>
      </c>
      <c r="W26" s="59" t="str">
        <f t="shared" si="5"/>
        <v>-</v>
      </c>
      <c r="X26" s="58">
        <f>SUMIFS('Cadastro e Análise'!AO39,'Cadastro e Análise'!G39,'Planejado X Realizado'!$E26,'Cadastro e Análise'!E39,'Planejado X Realizado'!X$7)</f>
        <v>0</v>
      </c>
      <c r="Y26" s="58">
        <f>SUMIFS('Cadastro e Análise'!AP39,'Cadastro e Análise'!G39,'Planejado X Realizado'!$E26,'Cadastro e Análise'!E39,'Planejado X Realizado'!Y$7)</f>
        <v>0</v>
      </c>
      <c r="Z26" s="59" t="str">
        <f t="shared" si="6"/>
        <v>-</v>
      </c>
      <c r="AA26" s="58">
        <f>SUMIFS('Cadastro e Análise'!AO39,'Cadastro e Análise'!G39,'Planejado X Realizado'!$E26,'Cadastro e Análise'!E39,'Planejado X Realizado'!AA$7)</f>
        <v>0</v>
      </c>
      <c r="AB26" s="58">
        <f>SUMIFS('Cadastro e Análise'!AP39,'Cadastro e Análise'!G39,'Planejado X Realizado'!$E26,'Cadastro e Análise'!E39,'Planejado X Realizado'!AB$7)</f>
        <v>0</v>
      </c>
      <c r="AC26" s="59" t="str">
        <f>IFERROR(AB26/Z-1,"-")</f>
        <v>-</v>
      </c>
      <c r="AD26" s="58">
        <f>SUMIFS('Cadastro e Análise'!AO39,'Cadastro e Análise'!G39,'Planejado X Realizado'!$E26,'Cadastro e Análise'!E39,'Planejado X Realizado'!AD$7)</f>
        <v>0</v>
      </c>
      <c r="AE26" s="58">
        <f>SUMIFS('Cadastro e Análise'!AP39,'Cadastro e Análise'!G39,'Planejado X Realizado'!$E26,'Cadastro e Análise'!E39,'Planejado X Realizado'!AD$7)</f>
        <v>0</v>
      </c>
      <c r="AF26" s="59" t="str">
        <f>IFERROR(AD/AC-1,"-")</f>
        <v>-</v>
      </c>
      <c r="AG26" s="58">
        <f>SUMIFS('Cadastro e Análise'!AO39,'Cadastro e Análise'!G39,'Planejado X Realizado'!$E26,'Cadastro e Análise'!E39,'Planejado X Realizado'!AG$7)</f>
        <v>0</v>
      </c>
      <c r="AH26" s="58">
        <f>SUMIFS('Cadastro e Análise'!AP39,'Cadastro e Análise'!G39,'Planejado X Realizado'!$E26,'Cadastro e Análise'!E39,'Planejado X Realizado'!AG$7)</f>
        <v>0</v>
      </c>
      <c r="AI26" s="59" t="str">
        <f t="shared" si="7"/>
        <v>-</v>
      </c>
      <c r="AJ26" s="58">
        <f>SUMIFS('Cadastro e Análise'!AO39,'Cadastro e Análise'!G39,'Planejado X Realizado'!$E26,'Cadastro e Análise'!E39,'Planejado X Realizado'!AJ$7)</f>
        <v>0</v>
      </c>
      <c r="AK26" s="58">
        <f>SUMIFS('Cadastro e Análise'!AP39,'Cadastro e Análise'!G39,'Planejado X Realizado'!$E26,'Cadastro e Análise'!E39,'Planejado X Realizado'!AJ$7)</f>
        <v>0</v>
      </c>
      <c r="AL26" s="59" t="str">
        <f>IFERROR(IAJ/AJ26-1,"-")</f>
        <v>-</v>
      </c>
      <c r="AM26" s="58">
        <f>SUMIFS('Cadastro e Análise'!AO39,'Cadastro e Análise'!G39,'Planejado X Realizado'!$E26,'Cadastro e Análise'!E39,'Planejado X Realizado'!AM$7)</f>
        <v>0</v>
      </c>
      <c r="AN26" s="58">
        <f>SUMIFS('Cadastro e Análise'!AP39,'Cadastro e Análise'!G39,'Planejado X Realizado'!$E26,'Cadastro e Análise'!E39,'Planejado X Realizado'!AM$7)</f>
        <v>0</v>
      </c>
      <c r="AO26" s="59" t="str">
        <f>IFERROR(AM/AM26-1,"-")</f>
        <v>-</v>
      </c>
    </row>
    <row r="27" spans="5:41" ht="15.6" thickTop="1" thickBot="1" x14ac:dyDescent="0.35">
      <c r="E27" s="57">
        <f>'Cadastro e Análise'!G40</f>
        <v>0</v>
      </c>
      <c r="F27" s="58">
        <f>SUMIFS('Cadastro e Análise'!AO40,'Cadastro e Análise'!G40,'Planejado X Realizado'!$E27,'Cadastro e Análise'!E40,'Planejado X Realizado'!F$7)</f>
        <v>0</v>
      </c>
      <c r="G27" s="58">
        <f>SUMIFS('Cadastro e Análise'!AP40,'Cadastro e Análise'!G40,'Planejado X Realizado'!$E27,'Cadastro e Análise'!E40,'Planejado X Realizado'!F$7)</f>
        <v>0</v>
      </c>
      <c r="H27" s="59" t="str">
        <f t="shared" si="0"/>
        <v>-</v>
      </c>
      <c r="I27" s="58">
        <f>SUMIFS('Cadastro e Análise'!AO40,'Cadastro e Análise'!G40,'Planejado X Realizado'!$E27,'Cadastro e Análise'!E40,'Planejado X Realizado'!I$7)</f>
        <v>0</v>
      </c>
      <c r="J27" s="58">
        <f>SUMIFS('Cadastro e Análise'!AP40,'Cadastro e Análise'!G40,'Planejado X Realizado'!$E27,'Cadastro e Análise'!E40,'Planejado X Realizado'!I$7)</f>
        <v>0</v>
      </c>
      <c r="K27" s="60" t="str">
        <f t="shared" si="1"/>
        <v>-</v>
      </c>
      <c r="L27" s="58">
        <f>SUMIFS('Cadastro e Análise'!AO40,'Cadastro e Análise'!G40,'Planejado X Realizado'!$E27,'Cadastro e Análise'!E40,'Planejado X Realizado'!L$7)</f>
        <v>0</v>
      </c>
      <c r="M27" s="58">
        <f>SUMIFS('Cadastro e Análise'!AP40,'Cadastro e Análise'!G40,'Planejado X Realizado'!$E27,'Cadastro e Análise'!E40,'Planejado X Realizado'!L$7)</f>
        <v>0</v>
      </c>
      <c r="N27" s="59" t="str">
        <f t="shared" si="2"/>
        <v>-</v>
      </c>
      <c r="O27" s="58">
        <f>SUMIFS('Cadastro e Análise'!AO40,'Cadastro e Análise'!G40,'Planejado X Realizado'!$E27,'Cadastro e Análise'!E40,'Planejado X Realizado'!O$7)</f>
        <v>0</v>
      </c>
      <c r="P27" s="58">
        <f>SUMIFS('Cadastro e Análise'!AP40,'Cadastro e Análise'!G40,'Planejado X Realizado'!$E27,'Cadastro e Análise'!E40,'Planejado X Realizado'!O$7)</f>
        <v>0</v>
      </c>
      <c r="Q27" s="59" t="str">
        <f t="shared" si="3"/>
        <v>-</v>
      </c>
      <c r="R27" s="58">
        <f>SUMIFS('Cadastro e Análise'!AO40,'Cadastro e Análise'!G40,'Planejado X Realizado'!$E27,'Cadastro e Análise'!E40,'Planejado X Realizado'!R$7)</f>
        <v>0</v>
      </c>
      <c r="S27" s="58">
        <f>SUMIFS('Cadastro e Análise'!AP40,'Cadastro e Análise'!G40,'Planejado X Realizado'!$E27,'Cadastro e Análise'!E40,'Planejado X Realizado'!R$7)</f>
        <v>0</v>
      </c>
      <c r="T27" s="59" t="str">
        <f t="shared" si="4"/>
        <v>-</v>
      </c>
      <c r="U27" s="58">
        <f>SUMIFS('Cadastro e Análise'!AO40,'Cadastro e Análise'!G40,'Planejado X Realizado'!$E27,'Cadastro e Análise'!E40,'Planejado X Realizado'!U$7)</f>
        <v>0</v>
      </c>
      <c r="V27" s="58">
        <f>SUMIFS('Cadastro e Análise'!AP40,'Cadastro e Análise'!G40,'Planejado X Realizado'!$E27,'Cadastro e Análise'!E40,'Planejado X Realizado'!U$7)</f>
        <v>0</v>
      </c>
      <c r="W27" s="59" t="str">
        <f t="shared" si="5"/>
        <v>-</v>
      </c>
      <c r="X27" s="58">
        <f>SUMIFS('Cadastro e Análise'!AO40,'Cadastro e Análise'!G40,'Planejado X Realizado'!$E27,'Cadastro e Análise'!E40,'Planejado X Realizado'!X$7)</f>
        <v>0</v>
      </c>
      <c r="Y27" s="58">
        <f>SUMIFS('Cadastro e Análise'!AP40,'Cadastro e Análise'!G40,'Planejado X Realizado'!$E27,'Cadastro e Análise'!E40,'Planejado X Realizado'!Y$7)</f>
        <v>0</v>
      </c>
      <c r="Z27" s="59" t="str">
        <f t="shared" si="6"/>
        <v>-</v>
      </c>
      <c r="AA27" s="58">
        <f>SUMIFS('Cadastro e Análise'!AO40,'Cadastro e Análise'!G40,'Planejado X Realizado'!$E27,'Cadastro e Análise'!E40,'Planejado X Realizado'!AA$7)</f>
        <v>0</v>
      </c>
      <c r="AB27" s="58">
        <f>SUMIFS('Cadastro e Análise'!AP40,'Cadastro e Análise'!G40,'Planejado X Realizado'!$E27,'Cadastro e Análise'!E40,'Planejado X Realizado'!AB$7)</f>
        <v>0</v>
      </c>
      <c r="AC27" s="59" t="str">
        <f>IFERROR(AB27/Z-1,"-")</f>
        <v>-</v>
      </c>
      <c r="AD27" s="58">
        <f>SUMIFS('Cadastro e Análise'!AO40,'Cadastro e Análise'!G40,'Planejado X Realizado'!$E27,'Cadastro e Análise'!E40,'Planejado X Realizado'!AD$7)</f>
        <v>0</v>
      </c>
      <c r="AE27" s="58">
        <f>SUMIFS('Cadastro e Análise'!AP40,'Cadastro e Análise'!G40,'Planejado X Realizado'!$E27,'Cadastro e Análise'!E40,'Planejado X Realizado'!AD$7)</f>
        <v>0</v>
      </c>
      <c r="AF27" s="59" t="str">
        <f>IFERROR(AD/AC-1,"-")</f>
        <v>-</v>
      </c>
      <c r="AG27" s="58">
        <f>SUMIFS('Cadastro e Análise'!AO40,'Cadastro e Análise'!G40,'Planejado X Realizado'!$E27,'Cadastro e Análise'!E40,'Planejado X Realizado'!AG$7)</f>
        <v>0</v>
      </c>
      <c r="AH27" s="58">
        <f>SUMIFS('Cadastro e Análise'!AP40,'Cadastro e Análise'!G40,'Planejado X Realizado'!$E27,'Cadastro e Análise'!E40,'Planejado X Realizado'!AG$7)</f>
        <v>0</v>
      </c>
      <c r="AI27" s="59" t="str">
        <f t="shared" si="7"/>
        <v>-</v>
      </c>
      <c r="AJ27" s="58">
        <f>SUMIFS('Cadastro e Análise'!AO40,'Cadastro e Análise'!G40,'Planejado X Realizado'!$E27,'Cadastro e Análise'!E40,'Planejado X Realizado'!AJ$7)</f>
        <v>0</v>
      </c>
      <c r="AK27" s="58">
        <f>SUMIFS('Cadastro e Análise'!AP40,'Cadastro e Análise'!G40,'Planejado X Realizado'!$E27,'Cadastro e Análise'!E40,'Planejado X Realizado'!AJ$7)</f>
        <v>0</v>
      </c>
      <c r="AL27" s="59" t="str">
        <f>IFERROR(IAJ/AJ27-1,"-")</f>
        <v>-</v>
      </c>
      <c r="AM27" s="58">
        <f>SUMIFS('Cadastro e Análise'!AO40,'Cadastro e Análise'!G40,'Planejado X Realizado'!$E27,'Cadastro e Análise'!E40,'Planejado X Realizado'!AM$7)</f>
        <v>0</v>
      </c>
      <c r="AN27" s="58">
        <f>SUMIFS('Cadastro e Análise'!AP40,'Cadastro e Análise'!G40,'Planejado X Realizado'!$E27,'Cadastro e Análise'!E40,'Planejado X Realizado'!AM$7)</f>
        <v>0</v>
      </c>
      <c r="AO27" s="59" t="str">
        <f>IFERROR(AM/AM27-1,"-")</f>
        <v>-</v>
      </c>
    </row>
    <row r="28" spans="5:41" ht="15.6" thickTop="1" thickBot="1" x14ac:dyDescent="0.35">
      <c r="E28" s="57">
        <f>'Cadastro e Análise'!G41</f>
        <v>0</v>
      </c>
      <c r="F28" s="58">
        <f>SUMIFS('Cadastro e Análise'!AO41,'Cadastro e Análise'!G41,'Planejado X Realizado'!$E28,'Cadastro e Análise'!E41,'Planejado X Realizado'!F$7)</f>
        <v>0</v>
      </c>
      <c r="G28" s="58">
        <f>SUMIFS('Cadastro e Análise'!AP41,'Cadastro e Análise'!G41,'Planejado X Realizado'!$E28,'Cadastro e Análise'!E41,'Planejado X Realizado'!F$7)</f>
        <v>0</v>
      </c>
      <c r="H28" s="59" t="str">
        <f t="shared" si="0"/>
        <v>-</v>
      </c>
      <c r="I28" s="58">
        <f>SUMIFS('Cadastro e Análise'!AO41,'Cadastro e Análise'!G41,'Planejado X Realizado'!$E28,'Cadastro e Análise'!E41,'Planejado X Realizado'!I$7)</f>
        <v>0</v>
      </c>
      <c r="J28" s="58">
        <f>SUMIFS('Cadastro e Análise'!AP41,'Cadastro e Análise'!G41,'Planejado X Realizado'!$E28,'Cadastro e Análise'!E41,'Planejado X Realizado'!I$7)</f>
        <v>0</v>
      </c>
      <c r="K28" s="60" t="str">
        <f t="shared" si="1"/>
        <v>-</v>
      </c>
      <c r="L28" s="58">
        <f>SUMIFS('Cadastro e Análise'!AO41,'Cadastro e Análise'!G41,'Planejado X Realizado'!$E28,'Cadastro e Análise'!E41,'Planejado X Realizado'!L$7)</f>
        <v>0</v>
      </c>
      <c r="M28" s="58">
        <f>SUMIFS('Cadastro e Análise'!AP41,'Cadastro e Análise'!G41,'Planejado X Realizado'!$E28,'Cadastro e Análise'!E41,'Planejado X Realizado'!L$7)</f>
        <v>0</v>
      </c>
      <c r="N28" s="59" t="str">
        <f t="shared" si="2"/>
        <v>-</v>
      </c>
      <c r="O28" s="58">
        <f>SUMIFS('Cadastro e Análise'!AO41,'Cadastro e Análise'!G41,'Planejado X Realizado'!$E28,'Cadastro e Análise'!E41,'Planejado X Realizado'!O$7)</f>
        <v>0</v>
      </c>
      <c r="P28" s="58">
        <f>SUMIFS('Cadastro e Análise'!AP41,'Cadastro e Análise'!G41,'Planejado X Realizado'!$E28,'Cadastro e Análise'!E41,'Planejado X Realizado'!O$7)</f>
        <v>0</v>
      </c>
      <c r="Q28" s="59" t="str">
        <f t="shared" si="3"/>
        <v>-</v>
      </c>
      <c r="R28" s="58">
        <f>SUMIFS('Cadastro e Análise'!AO41,'Cadastro e Análise'!G41,'Planejado X Realizado'!$E28,'Cadastro e Análise'!E41,'Planejado X Realizado'!R$7)</f>
        <v>0</v>
      </c>
      <c r="S28" s="58">
        <f>SUMIFS('Cadastro e Análise'!AP41,'Cadastro e Análise'!G41,'Planejado X Realizado'!$E28,'Cadastro e Análise'!E41,'Planejado X Realizado'!R$7)</f>
        <v>0</v>
      </c>
      <c r="T28" s="59" t="str">
        <f t="shared" si="4"/>
        <v>-</v>
      </c>
      <c r="U28" s="58">
        <f>SUMIFS('Cadastro e Análise'!AO41,'Cadastro e Análise'!G41,'Planejado X Realizado'!$E28,'Cadastro e Análise'!E41,'Planejado X Realizado'!U$7)</f>
        <v>0</v>
      </c>
      <c r="V28" s="58">
        <f>SUMIFS('Cadastro e Análise'!AP41,'Cadastro e Análise'!G41,'Planejado X Realizado'!$E28,'Cadastro e Análise'!E41,'Planejado X Realizado'!U$7)</f>
        <v>0</v>
      </c>
      <c r="W28" s="59" t="str">
        <f t="shared" si="5"/>
        <v>-</v>
      </c>
      <c r="X28" s="58">
        <f>SUMIFS('Cadastro e Análise'!AO41,'Cadastro e Análise'!G41,'Planejado X Realizado'!$E28,'Cadastro e Análise'!E41,'Planejado X Realizado'!X$7)</f>
        <v>0</v>
      </c>
      <c r="Y28" s="58">
        <f>SUMIFS('Cadastro e Análise'!AP41,'Cadastro e Análise'!G41,'Planejado X Realizado'!$E28,'Cadastro e Análise'!E41,'Planejado X Realizado'!Y$7)</f>
        <v>0</v>
      </c>
      <c r="Z28" s="59" t="str">
        <f t="shared" si="6"/>
        <v>-</v>
      </c>
      <c r="AA28" s="58">
        <f>SUMIFS('Cadastro e Análise'!AO41,'Cadastro e Análise'!G41,'Planejado X Realizado'!$E28,'Cadastro e Análise'!E41,'Planejado X Realizado'!AA$7)</f>
        <v>0</v>
      </c>
      <c r="AB28" s="58">
        <f>SUMIFS('Cadastro e Análise'!AP41,'Cadastro e Análise'!G41,'Planejado X Realizado'!$E28,'Cadastro e Análise'!E41,'Planejado X Realizado'!AB$7)</f>
        <v>0</v>
      </c>
      <c r="AC28" s="59" t="str">
        <f>IFERROR(AB28/Z-1,"-")</f>
        <v>-</v>
      </c>
      <c r="AD28" s="58">
        <f>SUMIFS('Cadastro e Análise'!AO41,'Cadastro e Análise'!G41,'Planejado X Realizado'!$E28,'Cadastro e Análise'!E41,'Planejado X Realizado'!AD$7)</f>
        <v>0</v>
      </c>
      <c r="AE28" s="58">
        <f>SUMIFS('Cadastro e Análise'!AP41,'Cadastro e Análise'!G41,'Planejado X Realizado'!$E28,'Cadastro e Análise'!E41,'Planejado X Realizado'!AD$7)</f>
        <v>0</v>
      </c>
      <c r="AF28" s="59" t="str">
        <f>IFERROR(AD/AC-1,"-")</f>
        <v>-</v>
      </c>
      <c r="AG28" s="58">
        <f>SUMIFS('Cadastro e Análise'!AO41,'Cadastro e Análise'!G41,'Planejado X Realizado'!$E28,'Cadastro e Análise'!E41,'Planejado X Realizado'!AG$7)</f>
        <v>0</v>
      </c>
      <c r="AH28" s="58">
        <f>SUMIFS('Cadastro e Análise'!AP41,'Cadastro e Análise'!G41,'Planejado X Realizado'!$E28,'Cadastro e Análise'!E41,'Planejado X Realizado'!AG$7)</f>
        <v>0</v>
      </c>
      <c r="AI28" s="59" t="str">
        <f t="shared" si="7"/>
        <v>-</v>
      </c>
      <c r="AJ28" s="58">
        <f>SUMIFS('Cadastro e Análise'!AO41,'Cadastro e Análise'!G41,'Planejado X Realizado'!$E28,'Cadastro e Análise'!E41,'Planejado X Realizado'!AJ$7)</f>
        <v>0</v>
      </c>
      <c r="AK28" s="58">
        <f>SUMIFS('Cadastro e Análise'!AP41,'Cadastro e Análise'!G41,'Planejado X Realizado'!$E28,'Cadastro e Análise'!E41,'Planejado X Realizado'!AJ$7)</f>
        <v>0</v>
      </c>
      <c r="AL28" s="59" t="str">
        <f>IFERROR(IAJ/AJ28-1,"-")</f>
        <v>-</v>
      </c>
      <c r="AM28" s="58">
        <f>SUMIFS('Cadastro e Análise'!AO41,'Cadastro e Análise'!G41,'Planejado X Realizado'!$E28,'Cadastro e Análise'!E41,'Planejado X Realizado'!AM$7)</f>
        <v>0</v>
      </c>
      <c r="AN28" s="58">
        <f>SUMIFS('Cadastro e Análise'!AP41,'Cadastro e Análise'!G41,'Planejado X Realizado'!$E28,'Cadastro e Análise'!E41,'Planejado X Realizado'!AM$7)</f>
        <v>0</v>
      </c>
      <c r="AO28" s="59" t="str">
        <f>IFERROR(AM/AM28-1,"-")</f>
        <v>-</v>
      </c>
    </row>
    <row r="29" spans="5:41" ht="15.6" thickTop="1" thickBot="1" x14ac:dyDescent="0.35">
      <c r="E29" s="57">
        <f>'Cadastro e Análise'!G42</f>
        <v>0</v>
      </c>
      <c r="F29" s="58">
        <f>SUMIFS('Cadastro e Análise'!AO42,'Cadastro e Análise'!G42,'Planejado X Realizado'!$E29,'Cadastro e Análise'!E42,'Planejado X Realizado'!F$7)</f>
        <v>0</v>
      </c>
      <c r="G29" s="58">
        <f>SUMIFS('Cadastro e Análise'!AP42,'Cadastro e Análise'!G42,'Planejado X Realizado'!$E29,'Cadastro e Análise'!E42,'Planejado X Realizado'!F$7)</f>
        <v>0</v>
      </c>
      <c r="H29" s="59" t="str">
        <f t="shared" si="0"/>
        <v>-</v>
      </c>
      <c r="I29" s="58">
        <f>SUMIFS('Cadastro e Análise'!AO42,'Cadastro e Análise'!G42,'Planejado X Realizado'!$E29,'Cadastro e Análise'!E42,'Planejado X Realizado'!I$7)</f>
        <v>0</v>
      </c>
      <c r="J29" s="58">
        <f>SUMIFS('Cadastro e Análise'!AP42,'Cadastro e Análise'!G42,'Planejado X Realizado'!$E29,'Cadastro e Análise'!E42,'Planejado X Realizado'!I$7)</f>
        <v>0</v>
      </c>
      <c r="K29" s="60" t="str">
        <f t="shared" si="1"/>
        <v>-</v>
      </c>
      <c r="L29" s="58">
        <f>SUMIFS('Cadastro e Análise'!AO42,'Cadastro e Análise'!G42,'Planejado X Realizado'!$E29,'Cadastro e Análise'!E42,'Planejado X Realizado'!L$7)</f>
        <v>0</v>
      </c>
      <c r="M29" s="58">
        <f>SUMIFS('Cadastro e Análise'!AP42,'Cadastro e Análise'!G42,'Planejado X Realizado'!$E29,'Cadastro e Análise'!E42,'Planejado X Realizado'!L$7)</f>
        <v>0</v>
      </c>
      <c r="N29" s="59" t="str">
        <f t="shared" si="2"/>
        <v>-</v>
      </c>
      <c r="O29" s="58">
        <f>SUMIFS('Cadastro e Análise'!AO42,'Cadastro e Análise'!G42,'Planejado X Realizado'!$E29,'Cadastro e Análise'!E42,'Planejado X Realizado'!O$7)</f>
        <v>0</v>
      </c>
      <c r="P29" s="58">
        <f>SUMIFS('Cadastro e Análise'!AP42,'Cadastro e Análise'!G42,'Planejado X Realizado'!$E29,'Cadastro e Análise'!E42,'Planejado X Realizado'!O$7)</f>
        <v>0</v>
      </c>
      <c r="Q29" s="59" t="str">
        <f t="shared" si="3"/>
        <v>-</v>
      </c>
      <c r="R29" s="58">
        <f>SUMIFS('Cadastro e Análise'!AO42,'Cadastro e Análise'!G42,'Planejado X Realizado'!$E29,'Cadastro e Análise'!E42,'Planejado X Realizado'!R$7)</f>
        <v>0</v>
      </c>
      <c r="S29" s="58">
        <f>SUMIFS('Cadastro e Análise'!AP42,'Cadastro e Análise'!G42,'Planejado X Realizado'!$E29,'Cadastro e Análise'!E42,'Planejado X Realizado'!R$7)</f>
        <v>0</v>
      </c>
      <c r="T29" s="59" t="str">
        <f t="shared" si="4"/>
        <v>-</v>
      </c>
      <c r="U29" s="58">
        <f>SUMIFS('Cadastro e Análise'!AO42,'Cadastro e Análise'!G42,'Planejado X Realizado'!$E29,'Cadastro e Análise'!E42,'Planejado X Realizado'!U$7)</f>
        <v>0</v>
      </c>
      <c r="V29" s="58">
        <f>SUMIFS('Cadastro e Análise'!AP42,'Cadastro e Análise'!G42,'Planejado X Realizado'!$E29,'Cadastro e Análise'!E42,'Planejado X Realizado'!U$7)</f>
        <v>0</v>
      </c>
      <c r="W29" s="59" t="str">
        <f t="shared" si="5"/>
        <v>-</v>
      </c>
      <c r="X29" s="58">
        <f>SUMIFS('Cadastro e Análise'!AO42,'Cadastro e Análise'!G42,'Planejado X Realizado'!$E29,'Cadastro e Análise'!E42,'Planejado X Realizado'!X$7)</f>
        <v>0</v>
      </c>
      <c r="Y29" s="58">
        <f>SUMIFS('Cadastro e Análise'!AP42,'Cadastro e Análise'!G42,'Planejado X Realizado'!$E29,'Cadastro e Análise'!E42,'Planejado X Realizado'!Y$7)</f>
        <v>0</v>
      </c>
      <c r="Z29" s="59" t="str">
        <f t="shared" si="6"/>
        <v>-</v>
      </c>
      <c r="AA29" s="58">
        <f>SUMIFS('Cadastro e Análise'!AO42,'Cadastro e Análise'!G42,'Planejado X Realizado'!$E29,'Cadastro e Análise'!E42,'Planejado X Realizado'!AA$7)</f>
        <v>0</v>
      </c>
      <c r="AB29" s="58">
        <f>SUMIFS('Cadastro e Análise'!AP42,'Cadastro e Análise'!G42,'Planejado X Realizado'!$E29,'Cadastro e Análise'!E42,'Planejado X Realizado'!AB$7)</f>
        <v>0</v>
      </c>
      <c r="AC29" s="59" t="str">
        <f>IFERROR(AB29/Z-1,"-")</f>
        <v>-</v>
      </c>
      <c r="AD29" s="58">
        <f>SUMIFS('Cadastro e Análise'!AO42,'Cadastro e Análise'!G42,'Planejado X Realizado'!$E29,'Cadastro e Análise'!E42,'Planejado X Realizado'!AD$7)</f>
        <v>0</v>
      </c>
      <c r="AE29" s="58">
        <f>SUMIFS('Cadastro e Análise'!AP42,'Cadastro e Análise'!G42,'Planejado X Realizado'!$E29,'Cadastro e Análise'!E42,'Planejado X Realizado'!AD$7)</f>
        <v>0</v>
      </c>
      <c r="AF29" s="59" t="str">
        <f>IFERROR(AD/AC-1,"-")</f>
        <v>-</v>
      </c>
      <c r="AG29" s="58">
        <f>SUMIFS('Cadastro e Análise'!AO42,'Cadastro e Análise'!G42,'Planejado X Realizado'!$E29,'Cadastro e Análise'!E42,'Planejado X Realizado'!AG$7)</f>
        <v>0</v>
      </c>
      <c r="AH29" s="58">
        <f>SUMIFS('Cadastro e Análise'!AP42,'Cadastro e Análise'!G42,'Planejado X Realizado'!$E29,'Cadastro e Análise'!E42,'Planejado X Realizado'!AG$7)</f>
        <v>0</v>
      </c>
      <c r="AI29" s="59" t="str">
        <f t="shared" si="7"/>
        <v>-</v>
      </c>
      <c r="AJ29" s="58">
        <f>SUMIFS('Cadastro e Análise'!AO42,'Cadastro e Análise'!G42,'Planejado X Realizado'!$E29,'Cadastro e Análise'!E42,'Planejado X Realizado'!AJ$7)</f>
        <v>0</v>
      </c>
      <c r="AK29" s="58">
        <f>SUMIFS('Cadastro e Análise'!AP42,'Cadastro e Análise'!G42,'Planejado X Realizado'!$E29,'Cadastro e Análise'!E42,'Planejado X Realizado'!AJ$7)</f>
        <v>0</v>
      </c>
      <c r="AL29" s="59" t="str">
        <f>IFERROR(IAJ/AJ29-1,"-")</f>
        <v>-</v>
      </c>
      <c r="AM29" s="58">
        <f>SUMIFS('Cadastro e Análise'!AO42,'Cadastro e Análise'!G42,'Planejado X Realizado'!$E29,'Cadastro e Análise'!E42,'Planejado X Realizado'!AM$7)</f>
        <v>0</v>
      </c>
      <c r="AN29" s="58">
        <f>SUMIFS('Cadastro e Análise'!AP42,'Cadastro e Análise'!G42,'Planejado X Realizado'!$E29,'Cadastro e Análise'!E42,'Planejado X Realizado'!AM$7)</f>
        <v>0</v>
      </c>
      <c r="AO29" s="59" t="str">
        <f>IFERROR(AM/AM29-1,"-")</f>
        <v>-</v>
      </c>
    </row>
    <row r="30" spans="5:41" ht="15.6" thickTop="1" thickBot="1" x14ac:dyDescent="0.35">
      <c r="E30" s="57">
        <f>'Cadastro e Análise'!G43</f>
        <v>0</v>
      </c>
      <c r="F30" s="58">
        <f>SUMIFS('Cadastro e Análise'!AO43,'Cadastro e Análise'!G43,'Planejado X Realizado'!$E30,'Cadastro e Análise'!E43,'Planejado X Realizado'!F$7)</f>
        <v>0</v>
      </c>
      <c r="G30" s="58">
        <f>SUMIFS('Cadastro e Análise'!AP43,'Cadastro e Análise'!G43,'Planejado X Realizado'!$E30,'Cadastro e Análise'!E43,'Planejado X Realizado'!F$7)</f>
        <v>0</v>
      </c>
      <c r="H30" s="59" t="str">
        <f t="shared" si="0"/>
        <v>-</v>
      </c>
      <c r="I30" s="58">
        <f>SUMIFS('Cadastro e Análise'!AO43,'Cadastro e Análise'!G43,'Planejado X Realizado'!$E30,'Cadastro e Análise'!E43,'Planejado X Realizado'!I$7)</f>
        <v>0</v>
      </c>
      <c r="J30" s="58">
        <f>SUMIFS('Cadastro e Análise'!AP43,'Cadastro e Análise'!G43,'Planejado X Realizado'!$E30,'Cadastro e Análise'!E43,'Planejado X Realizado'!I$7)</f>
        <v>0</v>
      </c>
      <c r="K30" s="60" t="str">
        <f t="shared" si="1"/>
        <v>-</v>
      </c>
      <c r="L30" s="58">
        <f>SUMIFS('Cadastro e Análise'!AO43,'Cadastro e Análise'!G43,'Planejado X Realizado'!$E30,'Cadastro e Análise'!E43,'Planejado X Realizado'!L$7)</f>
        <v>0</v>
      </c>
      <c r="M30" s="58">
        <f>SUMIFS('Cadastro e Análise'!AP43,'Cadastro e Análise'!G43,'Planejado X Realizado'!$E30,'Cadastro e Análise'!E43,'Planejado X Realizado'!L$7)</f>
        <v>0</v>
      </c>
      <c r="N30" s="59" t="str">
        <f t="shared" si="2"/>
        <v>-</v>
      </c>
      <c r="O30" s="58">
        <f>SUMIFS('Cadastro e Análise'!AO43,'Cadastro e Análise'!G43,'Planejado X Realizado'!$E30,'Cadastro e Análise'!E43,'Planejado X Realizado'!O$7)</f>
        <v>0</v>
      </c>
      <c r="P30" s="58">
        <f>SUMIFS('Cadastro e Análise'!AP43,'Cadastro e Análise'!G43,'Planejado X Realizado'!$E30,'Cadastro e Análise'!E43,'Planejado X Realizado'!O$7)</f>
        <v>0</v>
      </c>
      <c r="Q30" s="59" t="str">
        <f t="shared" si="3"/>
        <v>-</v>
      </c>
      <c r="R30" s="58">
        <f>SUMIFS('Cadastro e Análise'!AO43,'Cadastro e Análise'!G43,'Planejado X Realizado'!$E30,'Cadastro e Análise'!E43,'Planejado X Realizado'!R$7)</f>
        <v>0</v>
      </c>
      <c r="S30" s="58">
        <f>SUMIFS('Cadastro e Análise'!AP43,'Cadastro e Análise'!G43,'Planejado X Realizado'!$E30,'Cadastro e Análise'!E43,'Planejado X Realizado'!R$7)</f>
        <v>0</v>
      </c>
      <c r="T30" s="59" t="str">
        <f t="shared" si="4"/>
        <v>-</v>
      </c>
      <c r="U30" s="58">
        <f>SUMIFS('Cadastro e Análise'!AO43,'Cadastro e Análise'!G43,'Planejado X Realizado'!$E30,'Cadastro e Análise'!E43,'Planejado X Realizado'!U$7)</f>
        <v>0</v>
      </c>
      <c r="V30" s="58">
        <f>SUMIFS('Cadastro e Análise'!AP43,'Cadastro e Análise'!G43,'Planejado X Realizado'!$E30,'Cadastro e Análise'!E43,'Planejado X Realizado'!U$7)</f>
        <v>0</v>
      </c>
      <c r="W30" s="59" t="str">
        <f t="shared" si="5"/>
        <v>-</v>
      </c>
      <c r="X30" s="58">
        <f>SUMIFS('Cadastro e Análise'!AO43,'Cadastro e Análise'!G43,'Planejado X Realizado'!$E30,'Cadastro e Análise'!E43,'Planejado X Realizado'!X$7)</f>
        <v>0</v>
      </c>
      <c r="Y30" s="58">
        <f>SUMIFS('Cadastro e Análise'!AP43,'Cadastro e Análise'!G43,'Planejado X Realizado'!$E30,'Cadastro e Análise'!E43,'Planejado X Realizado'!Y$7)</f>
        <v>0</v>
      </c>
      <c r="Z30" s="59" t="str">
        <f t="shared" si="6"/>
        <v>-</v>
      </c>
      <c r="AA30" s="58">
        <f>SUMIFS('Cadastro e Análise'!AO43,'Cadastro e Análise'!G43,'Planejado X Realizado'!$E30,'Cadastro e Análise'!E43,'Planejado X Realizado'!AA$7)</f>
        <v>0</v>
      </c>
      <c r="AB30" s="58">
        <f>SUMIFS('Cadastro e Análise'!AP43,'Cadastro e Análise'!G43,'Planejado X Realizado'!$E30,'Cadastro e Análise'!E43,'Planejado X Realizado'!AB$7)</f>
        <v>0</v>
      </c>
      <c r="AC30" s="59" t="str">
        <f>IFERROR(AB30/Z-1,"-")</f>
        <v>-</v>
      </c>
      <c r="AD30" s="58">
        <f>SUMIFS('Cadastro e Análise'!AO43,'Cadastro e Análise'!G43,'Planejado X Realizado'!$E30,'Cadastro e Análise'!E43,'Planejado X Realizado'!AD$7)</f>
        <v>0</v>
      </c>
      <c r="AE30" s="58">
        <f>SUMIFS('Cadastro e Análise'!AP43,'Cadastro e Análise'!G43,'Planejado X Realizado'!$E30,'Cadastro e Análise'!E43,'Planejado X Realizado'!AD$7)</f>
        <v>0</v>
      </c>
      <c r="AF30" s="59" t="str">
        <f>IFERROR(AD/AC-1,"-")</f>
        <v>-</v>
      </c>
      <c r="AG30" s="58">
        <f>SUMIFS('Cadastro e Análise'!AO43,'Cadastro e Análise'!G43,'Planejado X Realizado'!$E30,'Cadastro e Análise'!E43,'Planejado X Realizado'!AG$7)</f>
        <v>0</v>
      </c>
      <c r="AH30" s="58">
        <f>SUMIFS('Cadastro e Análise'!AP43,'Cadastro e Análise'!G43,'Planejado X Realizado'!$E30,'Cadastro e Análise'!E43,'Planejado X Realizado'!AG$7)</f>
        <v>0</v>
      </c>
      <c r="AI30" s="59" t="str">
        <f t="shared" si="7"/>
        <v>-</v>
      </c>
      <c r="AJ30" s="58">
        <f>SUMIFS('Cadastro e Análise'!AO43,'Cadastro e Análise'!G43,'Planejado X Realizado'!$E30,'Cadastro e Análise'!E43,'Planejado X Realizado'!AJ$7)</f>
        <v>0</v>
      </c>
      <c r="AK30" s="58">
        <f>SUMIFS('Cadastro e Análise'!AP43,'Cadastro e Análise'!G43,'Planejado X Realizado'!$E30,'Cadastro e Análise'!E43,'Planejado X Realizado'!AJ$7)</f>
        <v>0</v>
      </c>
      <c r="AL30" s="59" t="str">
        <f>IFERROR(IAJ/AJ30-1,"-")</f>
        <v>-</v>
      </c>
      <c r="AM30" s="58">
        <f>SUMIFS('Cadastro e Análise'!AO43,'Cadastro e Análise'!G43,'Planejado X Realizado'!$E30,'Cadastro e Análise'!E43,'Planejado X Realizado'!AM$7)</f>
        <v>0</v>
      </c>
      <c r="AN30" s="58">
        <f>SUMIFS('Cadastro e Análise'!AP43,'Cadastro e Análise'!G43,'Planejado X Realizado'!$E30,'Cadastro e Análise'!E43,'Planejado X Realizado'!AM$7)</f>
        <v>0</v>
      </c>
      <c r="AO30" s="59" t="str">
        <f>IFERROR(AM/AM30-1,"-")</f>
        <v>-</v>
      </c>
    </row>
    <row r="31" spans="5:41" ht="15.6" thickTop="1" thickBot="1" x14ac:dyDescent="0.35">
      <c r="E31" s="57">
        <f>'Cadastro e Análise'!G44</f>
        <v>0</v>
      </c>
      <c r="F31" s="58">
        <f>SUMIFS('Cadastro e Análise'!AO44,'Cadastro e Análise'!G44,'Planejado X Realizado'!$E31,'Cadastro e Análise'!E44,'Planejado X Realizado'!F$7)</f>
        <v>0</v>
      </c>
      <c r="G31" s="58">
        <f>SUMIFS('Cadastro e Análise'!AP44,'Cadastro e Análise'!G44,'Planejado X Realizado'!$E31,'Cadastro e Análise'!E44,'Planejado X Realizado'!F$7)</f>
        <v>0</v>
      </c>
      <c r="H31" s="59" t="str">
        <f t="shared" si="0"/>
        <v>-</v>
      </c>
      <c r="I31" s="58">
        <f>SUMIFS('Cadastro e Análise'!AO44,'Cadastro e Análise'!G44,'Planejado X Realizado'!$E31,'Cadastro e Análise'!E44,'Planejado X Realizado'!I$7)</f>
        <v>0</v>
      </c>
      <c r="J31" s="58">
        <f>SUMIFS('Cadastro e Análise'!AP44,'Cadastro e Análise'!G44,'Planejado X Realizado'!$E31,'Cadastro e Análise'!E44,'Planejado X Realizado'!I$7)</f>
        <v>0</v>
      </c>
      <c r="K31" s="60" t="str">
        <f t="shared" si="1"/>
        <v>-</v>
      </c>
      <c r="L31" s="58">
        <f>SUMIFS('Cadastro e Análise'!AO44,'Cadastro e Análise'!G44,'Planejado X Realizado'!$E31,'Cadastro e Análise'!E44,'Planejado X Realizado'!L$7)</f>
        <v>0</v>
      </c>
      <c r="M31" s="58">
        <f>SUMIFS('Cadastro e Análise'!AP44,'Cadastro e Análise'!G44,'Planejado X Realizado'!$E31,'Cadastro e Análise'!E44,'Planejado X Realizado'!L$7)</f>
        <v>0</v>
      </c>
      <c r="N31" s="59" t="str">
        <f t="shared" si="2"/>
        <v>-</v>
      </c>
      <c r="O31" s="58">
        <f>SUMIFS('Cadastro e Análise'!AO44,'Cadastro e Análise'!G44,'Planejado X Realizado'!$E31,'Cadastro e Análise'!E44,'Planejado X Realizado'!O$7)</f>
        <v>0</v>
      </c>
      <c r="P31" s="58">
        <f>SUMIFS('Cadastro e Análise'!AP44,'Cadastro e Análise'!G44,'Planejado X Realizado'!$E31,'Cadastro e Análise'!E44,'Planejado X Realizado'!O$7)</f>
        <v>0</v>
      </c>
      <c r="Q31" s="59" t="str">
        <f t="shared" si="3"/>
        <v>-</v>
      </c>
      <c r="R31" s="58">
        <f>SUMIFS('Cadastro e Análise'!AO44,'Cadastro e Análise'!G44,'Planejado X Realizado'!$E31,'Cadastro e Análise'!E44,'Planejado X Realizado'!R$7)</f>
        <v>0</v>
      </c>
      <c r="S31" s="58">
        <f>SUMIFS('Cadastro e Análise'!AP44,'Cadastro e Análise'!G44,'Planejado X Realizado'!$E31,'Cadastro e Análise'!E44,'Planejado X Realizado'!R$7)</f>
        <v>0</v>
      </c>
      <c r="T31" s="59" t="str">
        <f t="shared" si="4"/>
        <v>-</v>
      </c>
      <c r="U31" s="58">
        <f>SUMIFS('Cadastro e Análise'!AO44,'Cadastro e Análise'!G44,'Planejado X Realizado'!$E31,'Cadastro e Análise'!E44,'Planejado X Realizado'!U$7)</f>
        <v>0</v>
      </c>
      <c r="V31" s="58">
        <f>SUMIFS('Cadastro e Análise'!AP44,'Cadastro e Análise'!G44,'Planejado X Realizado'!$E31,'Cadastro e Análise'!E44,'Planejado X Realizado'!U$7)</f>
        <v>0</v>
      </c>
      <c r="W31" s="59" t="str">
        <f t="shared" si="5"/>
        <v>-</v>
      </c>
      <c r="X31" s="58">
        <f>SUMIFS('Cadastro e Análise'!AO44,'Cadastro e Análise'!G44,'Planejado X Realizado'!$E31,'Cadastro e Análise'!E44,'Planejado X Realizado'!X$7)</f>
        <v>0</v>
      </c>
      <c r="Y31" s="58">
        <f>SUMIFS('Cadastro e Análise'!AP44,'Cadastro e Análise'!G44,'Planejado X Realizado'!$E31,'Cadastro e Análise'!E44,'Planejado X Realizado'!Y$7)</f>
        <v>0</v>
      </c>
      <c r="Z31" s="59" t="str">
        <f t="shared" si="6"/>
        <v>-</v>
      </c>
      <c r="AA31" s="58">
        <f>SUMIFS('Cadastro e Análise'!AO44,'Cadastro e Análise'!G44,'Planejado X Realizado'!$E31,'Cadastro e Análise'!E44,'Planejado X Realizado'!AA$7)</f>
        <v>0</v>
      </c>
      <c r="AB31" s="58">
        <f>SUMIFS('Cadastro e Análise'!AP44,'Cadastro e Análise'!G44,'Planejado X Realizado'!$E31,'Cadastro e Análise'!E44,'Planejado X Realizado'!AB$7)</f>
        <v>0</v>
      </c>
      <c r="AC31" s="59" t="str">
        <f>IFERROR(AB31/Z-1,"-")</f>
        <v>-</v>
      </c>
      <c r="AD31" s="58">
        <f>SUMIFS('Cadastro e Análise'!AO44,'Cadastro e Análise'!G44,'Planejado X Realizado'!$E31,'Cadastro e Análise'!E44,'Planejado X Realizado'!AD$7)</f>
        <v>0</v>
      </c>
      <c r="AE31" s="58">
        <f>SUMIFS('Cadastro e Análise'!AP44,'Cadastro e Análise'!G44,'Planejado X Realizado'!$E31,'Cadastro e Análise'!E44,'Planejado X Realizado'!AD$7)</f>
        <v>0</v>
      </c>
      <c r="AF31" s="59" t="str">
        <f>IFERROR(AD/AC-1,"-")</f>
        <v>-</v>
      </c>
      <c r="AG31" s="58">
        <f>SUMIFS('Cadastro e Análise'!AO44,'Cadastro e Análise'!G44,'Planejado X Realizado'!$E31,'Cadastro e Análise'!E44,'Planejado X Realizado'!AG$7)</f>
        <v>0</v>
      </c>
      <c r="AH31" s="58">
        <f>SUMIFS('Cadastro e Análise'!AP44,'Cadastro e Análise'!G44,'Planejado X Realizado'!$E31,'Cadastro e Análise'!E44,'Planejado X Realizado'!AG$7)</f>
        <v>0</v>
      </c>
      <c r="AI31" s="59" t="str">
        <f t="shared" si="7"/>
        <v>-</v>
      </c>
      <c r="AJ31" s="58">
        <f>SUMIFS('Cadastro e Análise'!AO44,'Cadastro e Análise'!G44,'Planejado X Realizado'!$E31,'Cadastro e Análise'!E44,'Planejado X Realizado'!AJ$7)</f>
        <v>0</v>
      </c>
      <c r="AK31" s="58">
        <f>SUMIFS('Cadastro e Análise'!AP44,'Cadastro e Análise'!G44,'Planejado X Realizado'!$E31,'Cadastro e Análise'!E44,'Planejado X Realizado'!AJ$7)</f>
        <v>0</v>
      </c>
      <c r="AL31" s="59" t="str">
        <f>IFERROR(IAJ/AJ31-1,"-")</f>
        <v>-</v>
      </c>
      <c r="AM31" s="58">
        <f>SUMIFS('Cadastro e Análise'!AO44,'Cadastro e Análise'!G44,'Planejado X Realizado'!$E31,'Cadastro e Análise'!E44,'Planejado X Realizado'!AM$7)</f>
        <v>0</v>
      </c>
      <c r="AN31" s="58">
        <f>SUMIFS('Cadastro e Análise'!AP44,'Cadastro e Análise'!G44,'Planejado X Realizado'!$E31,'Cadastro e Análise'!E44,'Planejado X Realizado'!AM$7)</f>
        <v>0</v>
      </c>
      <c r="AO31" s="59" t="str">
        <f>IFERROR(AM/AM31-1,"-")</f>
        <v>-</v>
      </c>
    </row>
    <row r="32" spans="5:41" ht="15.6" thickTop="1" thickBot="1" x14ac:dyDescent="0.35">
      <c r="E32" s="57">
        <f>'Cadastro e Análise'!G45</f>
        <v>0</v>
      </c>
      <c r="F32" s="58">
        <f>SUMIFS('Cadastro e Análise'!AO45,'Cadastro e Análise'!G45,'Planejado X Realizado'!$E32,'Cadastro e Análise'!E45,'Planejado X Realizado'!F$7)</f>
        <v>0</v>
      </c>
      <c r="G32" s="58">
        <f>SUMIFS('Cadastro e Análise'!AP45,'Cadastro e Análise'!G45,'Planejado X Realizado'!$E32,'Cadastro e Análise'!E45,'Planejado X Realizado'!F$7)</f>
        <v>0</v>
      </c>
      <c r="H32" s="59" t="str">
        <f t="shared" si="0"/>
        <v>-</v>
      </c>
      <c r="I32" s="58">
        <f>SUMIFS('Cadastro e Análise'!AO45,'Cadastro e Análise'!G45,'Planejado X Realizado'!$E32,'Cadastro e Análise'!E45,'Planejado X Realizado'!I$7)</f>
        <v>0</v>
      </c>
      <c r="J32" s="58">
        <f>SUMIFS('Cadastro e Análise'!AP45,'Cadastro e Análise'!G45,'Planejado X Realizado'!$E32,'Cadastro e Análise'!E45,'Planejado X Realizado'!I$7)</f>
        <v>0</v>
      </c>
      <c r="K32" s="60" t="str">
        <f t="shared" si="1"/>
        <v>-</v>
      </c>
      <c r="L32" s="58">
        <f>SUMIFS('Cadastro e Análise'!AO45,'Cadastro e Análise'!G45,'Planejado X Realizado'!$E32,'Cadastro e Análise'!E45,'Planejado X Realizado'!L$7)</f>
        <v>0</v>
      </c>
      <c r="M32" s="58">
        <f>SUMIFS('Cadastro e Análise'!AP45,'Cadastro e Análise'!G45,'Planejado X Realizado'!$E32,'Cadastro e Análise'!E45,'Planejado X Realizado'!L$7)</f>
        <v>0</v>
      </c>
      <c r="N32" s="59" t="str">
        <f t="shared" si="2"/>
        <v>-</v>
      </c>
      <c r="O32" s="58">
        <f>SUMIFS('Cadastro e Análise'!AO45,'Cadastro e Análise'!G45,'Planejado X Realizado'!$E32,'Cadastro e Análise'!E45,'Planejado X Realizado'!O$7)</f>
        <v>0</v>
      </c>
      <c r="P32" s="58">
        <f>SUMIFS('Cadastro e Análise'!AP45,'Cadastro e Análise'!G45,'Planejado X Realizado'!$E32,'Cadastro e Análise'!E45,'Planejado X Realizado'!O$7)</f>
        <v>0</v>
      </c>
      <c r="Q32" s="59" t="str">
        <f t="shared" si="3"/>
        <v>-</v>
      </c>
      <c r="R32" s="58">
        <f>SUMIFS('Cadastro e Análise'!AO45,'Cadastro e Análise'!G45,'Planejado X Realizado'!$E32,'Cadastro e Análise'!E45,'Planejado X Realizado'!R$7)</f>
        <v>0</v>
      </c>
      <c r="S32" s="58">
        <f>SUMIFS('Cadastro e Análise'!AP45,'Cadastro e Análise'!G45,'Planejado X Realizado'!$E32,'Cadastro e Análise'!E45,'Planejado X Realizado'!R$7)</f>
        <v>0</v>
      </c>
      <c r="T32" s="59" t="str">
        <f t="shared" si="4"/>
        <v>-</v>
      </c>
      <c r="U32" s="58">
        <f>SUMIFS('Cadastro e Análise'!AO45,'Cadastro e Análise'!G45,'Planejado X Realizado'!$E32,'Cadastro e Análise'!E45,'Planejado X Realizado'!U$7)</f>
        <v>0</v>
      </c>
      <c r="V32" s="58">
        <f>SUMIFS('Cadastro e Análise'!AP45,'Cadastro e Análise'!G45,'Planejado X Realizado'!$E32,'Cadastro e Análise'!E45,'Planejado X Realizado'!U$7)</f>
        <v>0</v>
      </c>
      <c r="W32" s="59" t="str">
        <f t="shared" si="5"/>
        <v>-</v>
      </c>
      <c r="X32" s="58">
        <f>SUMIFS('Cadastro e Análise'!AO45,'Cadastro e Análise'!G45,'Planejado X Realizado'!$E32,'Cadastro e Análise'!E45,'Planejado X Realizado'!X$7)</f>
        <v>0</v>
      </c>
      <c r="Y32" s="58">
        <f>SUMIFS('Cadastro e Análise'!AP45,'Cadastro e Análise'!G45,'Planejado X Realizado'!$E32,'Cadastro e Análise'!E45,'Planejado X Realizado'!Y$7)</f>
        <v>0</v>
      </c>
      <c r="Z32" s="59" t="str">
        <f t="shared" si="6"/>
        <v>-</v>
      </c>
      <c r="AA32" s="58">
        <f>SUMIFS('Cadastro e Análise'!AO45,'Cadastro e Análise'!G45,'Planejado X Realizado'!$E32,'Cadastro e Análise'!E45,'Planejado X Realizado'!AA$7)</f>
        <v>0</v>
      </c>
      <c r="AB32" s="58">
        <f>SUMIFS('Cadastro e Análise'!AP45,'Cadastro e Análise'!G45,'Planejado X Realizado'!$E32,'Cadastro e Análise'!E45,'Planejado X Realizado'!AB$7)</f>
        <v>0</v>
      </c>
      <c r="AC32" s="59" t="str">
        <f>IFERROR(AB32/Z-1,"-")</f>
        <v>-</v>
      </c>
      <c r="AD32" s="58">
        <f>SUMIFS('Cadastro e Análise'!AO45,'Cadastro e Análise'!G45,'Planejado X Realizado'!$E32,'Cadastro e Análise'!E45,'Planejado X Realizado'!AD$7)</f>
        <v>0</v>
      </c>
      <c r="AE32" s="58">
        <f>SUMIFS('Cadastro e Análise'!AP45,'Cadastro e Análise'!G45,'Planejado X Realizado'!$E32,'Cadastro e Análise'!E45,'Planejado X Realizado'!AD$7)</f>
        <v>0</v>
      </c>
      <c r="AF32" s="59" t="str">
        <f>IFERROR(AD/AC-1,"-")</f>
        <v>-</v>
      </c>
      <c r="AG32" s="58">
        <f>SUMIFS('Cadastro e Análise'!AO45,'Cadastro e Análise'!G45,'Planejado X Realizado'!$E32,'Cadastro e Análise'!E45,'Planejado X Realizado'!AG$7)</f>
        <v>0</v>
      </c>
      <c r="AH32" s="58">
        <f>SUMIFS('Cadastro e Análise'!AP45,'Cadastro e Análise'!G45,'Planejado X Realizado'!$E32,'Cadastro e Análise'!E45,'Planejado X Realizado'!AG$7)</f>
        <v>0</v>
      </c>
      <c r="AI32" s="59" t="str">
        <f t="shared" si="7"/>
        <v>-</v>
      </c>
      <c r="AJ32" s="58">
        <f>SUMIFS('Cadastro e Análise'!AO45,'Cadastro e Análise'!G45,'Planejado X Realizado'!$E32,'Cadastro e Análise'!E45,'Planejado X Realizado'!AJ$7)</f>
        <v>0</v>
      </c>
      <c r="AK32" s="58">
        <f>SUMIFS('Cadastro e Análise'!AP45,'Cadastro e Análise'!G45,'Planejado X Realizado'!$E32,'Cadastro e Análise'!E45,'Planejado X Realizado'!AJ$7)</f>
        <v>0</v>
      </c>
      <c r="AL32" s="59" t="str">
        <f>IFERROR(IAJ/AJ32-1,"-")</f>
        <v>-</v>
      </c>
      <c r="AM32" s="58">
        <f>SUMIFS('Cadastro e Análise'!AO45,'Cadastro e Análise'!G45,'Planejado X Realizado'!$E32,'Cadastro e Análise'!E45,'Planejado X Realizado'!AM$7)</f>
        <v>0</v>
      </c>
      <c r="AN32" s="58">
        <f>SUMIFS('Cadastro e Análise'!AP45,'Cadastro e Análise'!G45,'Planejado X Realizado'!$E32,'Cadastro e Análise'!E45,'Planejado X Realizado'!AM$7)</f>
        <v>0</v>
      </c>
      <c r="AO32" s="59" t="str">
        <f>IFERROR(AM/AM32-1,"-")</f>
        <v>-</v>
      </c>
    </row>
    <row r="33" ht="15" thickTop="1" x14ac:dyDescent="0.3"/>
    <row r="34" x14ac:dyDescent="0.3"/>
    <row r="35" x14ac:dyDescent="0.3"/>
    <row r="36" x14ac:dyDescent="0.3"/>
  </sheetData>
  <autoFilter ref="E8:AO8" xr:uid="{9A14AB4A-5B47-4260-A428-41EC0FDA0A97}"/>
  <mergeCells count="13">
    <mergeCell ref="A1:T4"/>
    <mergeCell ref="AJ7:AL7"/>
    <mergeCell ref="AM7:AO7"/>
    <mergeCell ref="U7:W7"/>
    <mergeCell ref="X7:Z7"/>
    <mergeCell ref="AA7:AC7"/>
    <mergeCell ref="AD7:AF7"/>
    <mergeCell ref="AG7:AI7"/>
    <mergeCell ref="F7:H7"/>
    <mergeCell ref="I7:K7"/>
    <mergeCell ref="L7:N7"/>
    <mergeCell ref="O7:Q7"/>
    <mergeCell ref="R7:T7"/>
  </mergeCells>
  <phoneticPr fontId="4" type="noConversion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C X F m W r 5 m t z 6 l A A A A 9 w A A A B I A H A B D b 2 5 m a W c v U G F j a 2 F n Z S 5 4 b W w g o h g A K K A U A A A A A A A A A A A A A A A A A A A A A A A A A A A A h Y 8 x D o I w G I W v Q r r T F h g E 8 l M S X S U x m h j X p l Z o h E J o s d z N w S N 5 B T G K u j m + 7 3 3 D e / f r D f K x q b 2 L 7 I 1 q d Y Y C T J E n t W i P S p c Z G u z J j 1 H O Y M P F m Z f S m 2 R t 0 t E c M 1 R Z 2 6 W E O O e w i 3 D b l y S k N C C H Y r 0 T l W w 4 + s j q v + w r b S z X Q i I G + 9 c Y F u I g S n A Q L x J M g c w U C q W / R j g N f r Y / E F Z D b Y d e s s 7 6 y y 2 Q O Q J 5 n 2 A P U E s D B B Q A A g A I A A l x Z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c W Z a K I p H u A 4 A A A A R A A A A E w A c A E Z v c m 1 1 b G F z L 1 N l Y 3 R p b 2 4 x L m 0 g o h g A K K A U A A A A A A A A A A A A A A A A A A A A A A A A A A A A K 0 5 N L s n M z 1 M I h t C G 1 g B Q S w E C L Q A U A A I A C A A J c W Z a v m a 3 P q U A A A D 3 A A A A E g A A A A A A A A A A A A A A A A A A A A A A Q 2 9 u Z m l n L 1 B h Y 2 t h Z 2 U u e G 1 s U E s B A i 0 A F A A C A A g A C X F m W g / K 6 a u k A A A A 6 Q A A A B M A A A A A A A A A A A A A A A A A 8 Q A A A F t D b 2 5 0 Z W 5 0 X 1 R 5 c G V z X S 5 4 b W x Q S w E C L Q A U A A I A C A A J c W Z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1 F c 2 h y e + L U m J 8 G l S v 6 Q 4 t A A A A A A C A A A A A A A Q Z g A A A A E A A C A A A A B S n 2 c 8 K R n r N 7 1 q u q r / L G r S 7 x v o U K G i l a 6 / q b z F d r p J S g A A A A A O g A A A A A I A A C A A A A C 4 r Q r S Y l D 3 o R v b W 3 C F H q K I q j O j y K d l U m / R H / 7 t h n Q R q l A A A A D h J 3 M S 7 D g u / 3 A K k J L S d U j 2 l z U V A h i w s Z P a s J d 7 9 U K I C n i 3 b U / n u n I e y i J w W O F / Q 5 / K d d S M j u v q C U E j l B l t e J 5 1 X H f d v j P o 2 M S p f O F S u 3 + l O E A A A A C + D Y J 2 v r C B X 9 c A 3 v z e I + P F n 7 A v m P M d k M x n r D M Y / P G v e G R u Q 1 9 t i 6 L q 0 Q T 3 + c K r J o 0 d U S q r 5 h d T Q l N K N Z J 0 z 5 3 y < / D a t a M a s h u p > 
</file>

<file path=customXml/itemProps1.xml><?xml version="1.0" encoding="utf-8"?>
<ds:datastoreItem xmlns:ds="http://schemas.openxmlformats.org/officeDocument/2006/customXml" ds:itemID="{228D8B9A-58A4-4697-96AA-316A65B3CB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Cadastro e Análise</vt:lpstr>
      <vt:lpstr>Planejado X Realizado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Franciele Klaumann</dc:creator>
  <cp:lastModifiedBy>Franciele Klaumann</cp:lastModifiedBy>
  <dcterms:created xsi:type="dcterms:W3CDTF">2025-03-06T02:49:12Z</dcterms:created>
  <dcterms:modified xsi:type="dcterms:W3CDTF">2025-03-07T02:49:34Z</dcterms:modified>
</cp:coreProperties>
</file>