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_fwalsh\Desktop\my drv8353 DEV board\PCB\DRV8353S_dev_board\"/>
    </mc:Choice>
  </mc:AlternateContent>
  <xr:revisionPtr revIDLastSave="0" documentId="13_ncr:1_{C7E7850A-E4FF-48C7-9384-CEB0578F45FD}" xr6:coauthVersionLast="45" xr6:coauthVersionMax="46" xr10:uidLastSave="{00000000-0000-0000-0000-000000000000}"/>
  <bookViews>
    <workbookView xWindow="28680" yWindow="-120" windowWidth="29040" windowHeight="15840" activeTab="2" xr2:uid="{AE9E6C09-A23E-4E8E-B24D-54303D60A1C6}"/>
  </bookViews>
  <sheets>
    <sheet name="FETs" sheetId="1" r:id="rId1"/>
    <sheet name="Caps" sheetId="2" r:id="rId2"/>
    <sheet name="Motor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  <c r="C6" i="3"/>
  <c r="C12" i="3"/>
  <c r="C13" i="3" s="1"/>
  <c r="C5" i="3"/>
  <c r="C14" i="3" l="1"/>
  <c r="O5" i="2"/>
  <c r="O13" i="2"/>
  <c r="O12" i="2"/>
  <c r="O11" i="2"/>
  <c r="O10" i="2"/>
  <c r="O9" i="2"/>
  <c r="O8" i="2"/>
  <c r="O7" i="2"/>
  <c r="O4" i="2"/>
  <c r="O6" i="2"/>
  <c r="O3" i="2"/>
  <c r="L12" i="1"/>
  <c r="L11" i="1"/>
  <c r="L10" i="1"/>
  <c r="L4" i="1"/>
  <c r="L5" i="1"/>
  <c r="L6" i="1"/>
  <c r="L7" i="1"/>
  <c r="L8" i="1"/>
  <c r="L9" i="1"/>
  <c r="L3" i="1"/>
  <c r="C15" i="3" l="1"/>
  <c r="C17" i="3" s="1"/>
</calcChain>
</file>

<file path=xl/sharedStrings.xml><?xml version="1.0" encoding="utf-8"?>
<sst xmlns="http://schemas.openxmlformats.org/spreadsheetml/2006/main" count="195" uniqueCount="124">
  <si>
    <t>MPN</t>
  </si>
  <si>
    <t>Digi PN</t>
  </si>
  <si>
    <t>Cost Unit</t>
  </si>
  <si>
    <t>Single or Bridge</t>
  </si>
  <si>
    <t>Tot Cost</t>
  </si>
  <si>
    <t>Voltage</t>
  </si>
  <si>
    <t>Current Rating</t>
  </si>
  <si>
    <t>Width</t>
  </si>
  <si>
    <t>Height</t>
  </si>
  <si>
    <t>IRFH7545TRPBFCT-ND</t>
  </si>
  <si>
    <t>IRFH7545TRPBF</t>
  </si>
  <si>
    <t>60V</t>
  </si>
  <si>
    <t>85A</t>
  </si>
  <si>
    <t>Single</t>
  </si>
  <si>
    <t>Manuf.</t>
  </si>
  <si>
    <t>Infineon Technologies</t>
  </si>
  <si>
    <t>BSC070N10NS5ATMA1</t>
  </si>
  <si>
    <t>BSC070N10NS5ATMA1CT-ND</t>
  </si>
  <si>
    <t>100V</t>
  </si>
  <si>
    <t>80A</t>
  </si>
  <si>
    <t>Diodes Incorporated</t>
  </si>
  <si>
    <t>DMT12H007LPS-13</t>
  </si>
  <si>
    <t>31-DMT12H007LPS-13CT-ND</t>
  </si>
  <si>
    <t>120V</t>
  </si>
  <si>
    <t>90A</t>
  </si>
  <si>
    <t>BSC070N10NS3GATMA1</t>
  </si>
  <si>
    <t>BSC070N10NS3GATMA1CT-ND</t>
  </si>
  <si>
    <t>BSC061N08NS5ATMA1</t>
  </si>
  <si>
    <t>BSC061N08NS5ATMA1CT-ND</t>
  </si>
  <si>
    <t>82A</t>
  </si>
  <si>
    <t>80V</t>
  </si>
  <si>
    <t>BSC040N08NS5ATMA1CT-ND</t>
  </si>
  <si>
    <t>BSC040N08NS5ATMA1</t>
  </si>
  <si>
    <t>100A</t>
  </si>
  <si>
    <t>Texas Instruments</t>
  </si>
  <si>
    <t>CSD19502Q5B</t>
  </si>
  <si>
    <t>296-37194-1-ND</t>
  </si>
  <si>
    <t>Num FETs</t>
  </si>
  <si>
    <t>ON Semiconductor</t>
  </si>
  <si>
    <t>FDMD8680</t>
  </si>
  <si>
    <t>FDMD8680OSCT-ND</t>
  </si>
  <si>
    <t>66A</t>
  </si>
  <si>
    <t>Half</t>
  </si>
  <si>
    <t>STMicroelectronics</t>
  </si>
  <si>
    <t>497-16488-1-ND</t>
  </si>
  <si>
    <t>STL50DN6F7</t>
  </si>
  <si>
    <t>57A</t>
  </si>
  <si>
    <t>Vishay Siliconix</t>
  </si>
  <si>
    <t>SQJQ960EL-T1_GE3</t>
  </si>
  <si>
    <t>SQJQ960EL-T1_GE3CT-ND</t>
  </si>
  <si>
    <t>63A</t>
  </si>
  <si>
    <t>Mount Type</t>
  </si>
  <si>
    <t>Type</t>
  </si>
  <si>
    <t>Tolerance</t>
  </si>
  <si>
    <t>ESR</t>
  </si>
  <si>
    <t>KEMET</t>
  </si>
  <si>
    <t>A759KK186M1KAAE075</t>
  </si>
  <si>
    <t>399-A759KK186M1KAAE075-ND</t>
  </si>
  <si>
    <t>Polymer</t>
  </si>
  <si>
    <t>THT</t>
  </si>
  <si>
    <t>75m</t>
  </si>
  <si>
    <t>Depth</t>
  </si>
  <si>
    <t>W</t>
  </si>
  <si>
    <t>Chemi-Con</t>
  </si>
  <si>
    <t>HHXA630ARA100MF61G</t>
  </si>
  <si>
    <t>SMD</t>
  </si>
  <si>
    <t>63V</t>
  </si>
  <si>
    <t>120m</t>
  </si>
  <si>
    <t>Value</t>
  </si>
  <si>
    <t>10u</t>
  </si>
  <si>
    <t>18u</t>
  </si>
  <si>
    <t>HHXB630ARA220MF80G</t>
  </si>
  <si>
    <t>565-4192-1-ND</t>
  </si>
  <si>
    <t>22u</t>
  </si>
  <si>
    <t>80m</t>
  </si>
  <si>
    <t>A759KS106M2CAAE110</t>
  </si>
  <si>
    <t>399-14157-ND</t>
  </si>
  <si>
    <t>160V</t>
  </si>
  <si>
    <t>110m</t>
  </si>
  <si>
    <t>A759KS156M2AAAE052</t>
  </si>
  <si>
    <t>399-A759KS156M2AAAE052-ND</t>
  </si>
  <si>
    <t>15u</t>
  </si>
  <si>
    <t>52m</t>
  </si>
  <si>
    <t>AVX Corp</t>
  </si>
  <si>
    <t>22201C106MAT2A</t>
  </si>
  <si>
    <t>478-9622-1-ND</t>
  </si>
  <si>
    <t>Ceramic</t>
  </si>
  <si>
    <t>Same as chum bucket</t>
  </si>
  <si>
    <t>TDK Corp</t>
  </si>
  <si>
    <t>CGA6P1X7R1N106M250AC</t>
  </si>
  <si>
    <t>445-181609-1-ND</t>
  </si>
  <si>
    <t>75V</t>
  </si>
  <si>
    <t>C5750X7S2A106K230KB</t>
  </si>
  <si>
    <t>445-13408-1-ND</t>
  </si>
  <si>
    <t>CGA9P3X7S2A156M250KB</t>
  </si>
  <si>
    <t>445-7948-1-ND</t>
  </si>
  <si>
    <t>4.7u</t>
  </si>
  <si>
    <t>3 in a row</t>
  </si>
  <si>
    <t>478-12101C475K4Z2ACT-ND</t>
  </si>
  <si>
    <t>12101C475K4Z2A</t>
  </si>
  <si>
    <t>Make foot print for 3 tests: 3 parallel 1210s, 1 2220 ceramic, 1 polymer</t>
  </si>
  <si>
    <t>565-4169-1-ND</t>
  </si>
  <si>
    <t>Rubycon</t>
  </si>
  <si>
    <t>63PEV10M6.3X6.1</t>
  </si>
  <si>
    <t>1189-3804-1-ND</t>
  </si>
  <si>
    <t>Motor RPM</t>
  </si>
  <si>
    <t>mm</t>
  </si>
  <si>
    <t>Skateboard</t>
  </si>
  <si>
    <t>Wheel Diam</t>
  </si>
  <si>
    <t>Wheel Radius</t>
  </si>
  <si>
    <t>Pulley Circum</t>
  </si>
  <si>
    <t>Desired Top Speed</t>
  </si>
  <si>
    <t>km/h</t>
  </si>
  <si>
    <t>m/s</t>
  </si>
  <si>
    <t>Wheel Circum</t>
  </si>
  <si>
    <t>Gear Ratio</t>
  </si>
  <si>
    <t>Wheel w</t>
  </si>
  <si>
    <t>rad/s</t>
  </si>
  <si>
    <t>Motor w</t>
  </si>
  <si>
    <t>RPM</t>
  </si>
  <si>
    <t>Motor Poles</t>
  </si>
  <si>
    <t>Hz</t>
  </si>
  <si>
    <t>From amazon</t>
  </si>
  <si>
    <t>Electrical Frequncy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</si>
</sst>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1"/>
    <xf numFmtId="9" fontId="0" fillId="0" borderId="0" xfId="0" applyNumberFormat="1"/>
    <xf numFmtId="9" fontId="1" fillId="2" borderId="0" xfId="1" applyNumberFormat="1"/>
    <xf numFmtId="0" fontId="3" fillId="0" borderId="0" xfId="3"/>
    <xf numFmtId="0" fontId="2" fillId="3" borderId="0" xfId="2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a/Retrospec-Drop-Through-Longboard-Skateboard-Complete/dp/B07NXWJ85G/ref=sr_1_27?dchild=1&amp;keywords=longboard&amp;qid=1614369172&amp;sr=8-27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12DD-8EFB-4F7B-9F88-1473D49AB8D2}">
  <dimension ref="B2:L12"/>
  <sheetViews>
    <sheetView workbookViewId="0">
      <selection activeCell="B2" sqref="B2:L2"/>
    </sheetView>
  </sheetViews>
  <sheetFormatPr defaultRowHeight="15" x14ac:dyDescent="0.25"/>
  <cols>
    <col min="2" max="2" width="21" bestFit="1" customWidth="1"/>
    <col min="3" max="3" width="22.140625" bestFit="1" customWidth="1"/>
    <col min="4" max="4" width="27.85546875" bestFit="1" customWidth="1"/>
    <col min="6" max="6" width="13.85546875" bestFit="1" customWidth="1"/>
    <col min="7" max="7" width="6.42578125" bestFit="1" customWidth="1"/>
    <col min="8" max="8" width="6.85546875" bestFit="1" customWidth="1"/>
    <col min="9" max="9" width="9" bestFit="1" customWidth="1"/>
    <col min="10" max="10" width="15" bestFit="1" customWidth="1"/>
    <col min="11" max="11" width="9" customWidth="1"/>
  </cols>
  <sheetData>
    <row r="2" spans="2:12" x14ac:dyDescent="0.25">
      <c r="B2" t="s">
        <v>14</v>
      </c>
      <c r="C2" t="s">
        <v>0</v>
      </c>
      <c r="D2" t="s">
        <v>1</v>
      </c>
      <c r="E2" t="s">
        <v>5</v>
      </c>
      <c r="F2" t="s">
        <v>6</v>
      </c>
      <c r="G2" t="s">
        <v>7</v>
      </c>
      <c r="H2" t="s">
        <v>8</v>
      </c>
      <c r="I2" t="s">
        <v>2</v>
      </c>
      <c r="J2" t="s">
        <v>3</v>
      </c>
      <c r="K2" t="s">
        <v>37</v>
      </c>
      <c r="L2" t="s">
        <v>4</v>
      </c>
    </row>
    <row r="3" spans="2:12" x14ac:dyDescent="0.25">
      <c r="B3" t="s">
        <v>15</v>
      </c>
      <c r="C3" t="s">
        <v>10</v>
      </c>
      <c r="D3" t="s">
        <v>9</v>
      </c>
      <c r="E3" t="s">
        <v>11</v>
      </c>
      <c r="F3" t="s">
        <v>12</v>
      </c>
      <c r="G3">
        <v>5</v>
      </c>
      <c r="H3">
        <v>6</v>
      </c>
      <c r="I3">
        <v>1.59</v>
      </c>
      <c r="J3" t="s">
        <v>13</v>
      </c>
      <c r="K3">
        <v>6</v>
      </c>
      <c r="L3">
        <f>K3*I3</f>
        <v>9.5400000000000009</v>
      </c>
    </row>
    <row r="4" spans="2:12" x14ac:dyDescent="0.25">
      <c r="B4" t="s">
        <v>15</v>
      </c>
      <c r="C4" t="s">
        <v>16</v>
      </c>
      <c r="D4" t="s">
        <v>17</v>
      </c>
      <c r="E4" t="s">
        <v>18</v>
      </c>
      <c r="F4" t="s">
        <v>19</v>
      </c>
      <c r="G4">
        <v>5</v>
      </c>
      <c r="H4">
        <v>6</v>
      </c>
      <c r="I4">
        <v>2.2400000000000002</v>
      </c>
      <c r="J4" t="s">
        <v>13</v>
      </c>
      <c r="K4">
        <v>6</v>
      </c>
      <c r="L4">
        <f t="shared" ref="L4:L12" si="0">K4*I4</f>
        <v>13.440000000000001</v>
      </c>
    </row>
    <row r="5" spans="2:12" x14ac:dyDescent="0.25">
      <c r="B5" t="s">
        <v>20</v>
      </c>
      <c r="C5" t="s">
        <v>21</v>
      </c>
      <c r="D5" t="s">
        <v>22</v>
      </c>
      <c r="E5" t="s">
        <v>23</v>
      </c>
      <c r="F5" t="s">
        <v>24</v>
      </c>
      <c r="G5">
        <v>5</v>
      </c>
      <c r="H5">
        <v>6</v>
      </c>
      <c r="I5">
        <v>2.2799999999999998</v>
      </c>
      <c r="J5" t="s">
        <v>13</v>
      </c>
      <c r="K5">
        <v>6</v>
      </c>
      <c r="L5">
        <f t="shared" si="0"/>
        <v>13.68</v>
      </c>
    </row>
    <row r="6" spans="2:12" x14ac:dyDescent="0.25">
      <c r="B6" t="s">
        <v>15</v>
      </c>
      <c r="C6" t="s">
        <v>25</v>
      </c>
      <c r="D6" t="s">
        <v>26</v>
      </c>
      <c r="E6" t="s">
        <v>18</v>
      </c>
      <c r="F6" t="s">
        <v>24</v>
      </c>
      <c r="G6">
        <v>5</v>
      </c>
      <c r="H6">
        <v>6</v>
      </c>
      <c r="I6">
        <v>2.3199999999999998</v>
      </c>
      <c r="J6" t="s">
        <v>13</v>
      </c>
      <c r="K6">
        <v>6</v>
      </c>
      <c r="L6">
        <f t="shared" si="0"/>
        <v>13.919999999999998</v>
      </c>
    </row>
    <row r="7" spans="2:12" x14ac:dyDescent="0.25">
      <c r="B7" t="s">
        <v>15</v>
      </c>
      <c r="C7" t="s">
        <v>27</v>
      </c>
      <c r="D7" t="s">
        <v>28</v>
      </c>
      <c r="E7" t="s">
        <v>30</v>
      </c>
      <c r="F7" t="s">
        <v>29</v>
      </c>
      <c r="G7">
        <v>5</v>
      </c>
      <c r="H7">
        <v>6</v>
      </c>
      <c r="I7">
        <v>2.42</v>
      </c>
      <c r="J7" t="s">
        <v>13</v>
      </c>
      <c r="K7">
        <v>6</v>
      </c>
      <c r="L7">
        <f t="shared" si="0"/>
        <v>14.52</v>
      </c>
    </row>
    <row r="8" spans="2:12" x14ac:dyDescent="0.25">
      <c r="B8" t="s">
        <v>15</v>
      </c>
      <c r="C8" t="s">
        <v>32</v>
      </c>
      <c r="D8" t="s">
        <v>31</v>
      </c>
      <c r="E8" t="s">
        <v>30</v>
      </c>
      <c r="F8" t="s">
        <v>33</v>
      </c>
      <c r="G8">
        <v>5</v>
      </c>
      <c r="H8">
        <v>6</v>
      </c>
      <c r="I8">
        <v>1.1299999999999999</v>
      </c>
      <c r="J8" t="s">
        <v>13</v>
      </c>
      <c r="K8">
        <v>6</v>
      </c>
      <c r="L8">
        <f t="shared" si="0"/>
        <v>6.7799999999999994</v>
      </c>
    </row>
    <row r="9" spans="2:12" x14ac:dyDescent="0.25">
      <c r="B9" s="1" t="s">
        <v>34</v>
      </c>
      <c r="C9" s="1" t="s">
        <v>35</v>
      </c>
      <c r="D9" s="1" t="s">
        <v>36</v>
      </c>
      <c r="E9" s="1" t="s">
        <v>30</v>
      </c>
      <c r="F9" s="1" t="s">
        <v>33</v>
      </c>
      <c r="G9" s="1">
        <v>5</v>
      </c>
      <c r="H9" s="1">
        <v>6</v>
      </c>
      <c r="I9" s="1">
        <v>3.83</v>
      </c>
      <c r="J9" s="1" t="s">
        <v>13</v>
      </c>
      <c r="K9" s="1">
        <v>6</v>
      </c>
      <c r="L9" s="1">
        <f t="shared" si="0"/>
        <v>22.98</v>
      </c>
    </row>
    <row r="10" spans="2:12" x14ac:dyDescent="0.25">
      <c r="B10" t="s">
        <v>38</v>
      </c>
      <c r="C10" t="s">
        <v>39</v>
      </c>
      <c r="D10" t="s">
        <v>40</v>
      </c>
      <c r="E10" t="s">
        <v>30</v>
      </c>
      <c r="F10" t="s">
        <v>41</v>
      </c>
      <c r="G10">
        <v>5</v>
      </c>
      <c r="H10">
        <v>6</v>
      </c>
      <c r="I10">
        <v>3.9</v>
      </c>
      <c r="J10" t="s">
        <v>42</v>
      </c>
      <c r="K10">
        <v>3</v>
      </c>
      <c r="L10">
        <f t="shared" si="0"/>
        <v>11.7</v>
      </c>
    </row>
    <row r="11" spans="2:12" x14ac:dyDescent="0.25">
      <c r="B11" t="s">
        <v>43</v>
      </c>
      <c r="C11" t="s">
        <v>45</v>
      </c>
      <c r="D11" t="s">
        <v>44</v>
      </c>
      <c r="E11" t="s">
        <v>11</v>
      </c>
      <c r="F11" t="s">
        <v>46</v>
      </c>
      <c r="G11">
        <v>5</v>
      </c>
      <c r="H11">
        <v>6</v>
      </c>
      <c r="I11">
        <v>1.42</v>
      </c>
      <c r="J11" t="s">
        <v>42</v>
      </c>
      <c r="K11">
        <v>3</v>
      </c>
      <c r="L11">
        <f t="shared" si="0"/>
        <v>4.26</v>
      </c>
    </row>
    <row r="12" spans="2:12" x14ac:dyDescent="0.25">
      <c r="B12" t="s">
        <v>47</v>
      </c>
      <c r="C12" t="s">
        <v>48</v>
      </c>
      <c r="D12" t="s">
        <v>49</v>
      </c>
      <c r="E12" t="s">
        <v>11</v>
      </c>
      <c r="F12" t="s">
        <v>50</v>
      </c>
      <c r="G12">
        <v>8</v>
      </c>
      <c r="H12">
        <v>8</v>
      </c>
      <c r="I12">
        <v>2.92</v>
      </c>
      <c r="J12" t="s">
        <v>42</v>
      </c>
      <c r="K12">
        <v>3</v>
      </c>
      <c r="L12">
        <f t="shared" si="0"/>
        <v>8.76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0072-4DDC-4E0D-99EF-56379BCD489E}">
  <dimension ref="B2:P17"/>
  <sheetViews>
    <sheetView workbookViewId="0">
      <selection activeCell="G5" sqref="G5"/>
    </sheetView>
  </sheetViews>
  <sheetFormatPr defaultRowHeight="15" x14ac:dyDescent="0.25"/>
  <cols>
    <col min="2" max="2" width="10.85546875" bestFit="1" customWidth="1"/>
    <col min="3" max="3" width="24.140625" bestFit="1" customWidth="1"/>
    <col min="4" max="4" width="28.7109375" bestFit="1" customWidth="1"/>
    <col min="6" max="6" width="11.5703125" bestFit="1" customWidth="1"/>
    <col min="7" max="7" width="11.5703125" customWidth="1"/>
    <col min="9" max="9" width="9.7109375" bestFit="1" customWidth="1"/>
    <col min="10" max="10" width="9.7109375" customWidth="1"/>
  </cols>
  <sheetData>
    <row r="2" spans="2:16" x14ac:dyDescent="0.25">
      <c r="B2" t="s">
        <v>14</v>
      </c>
      <c r="C2" t="s">
        <v>0</v>
      </c>
      <c r="D2" t="s">
        <v>1</v>
      </c>
      <c r="E2" t="s">
        <v>52</v>
      </c>
      <c r="F2" t="s">
        <v>51</v>
      </c>
      <c r="G2" t="s">
        <v>68</v>
      </c>
      <c r="H2" t="s">
        <v>5</v>
      </c>
      <c r="I2" t="s">
        <v>53</v>
      </c>
      <c r="J2" t="s">
        <v>54</v>
      </c>
      <c r="K2" t="s">
        <v>62</v>
      </c>
      <c r="L2" t="s">
        <v>61</v>
      </c>
      <c r="M2" t="s">
        <v>8</v>
      </c>
      <c r="N2" t="s">
        <v>2</v>
      </c>
      <c r="O2" t="s">
        <v>4</v>
      </c>
    </row>
    <row r="3" spans="2:16" x14ac:dyDescent="0.25"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70</v>
      </c>
      <c r="H3" t="s">
        <v>30</v>
      </c>
      <c r="I3" s="2">
        <v>0.2</v>
      </c>
      <c r="J3" t="s">
        <v>60</v>
      </c>
      <c r="K3">
        <v>8</v>
      </c>
      <c r="L3">
        <v>8</v>
      </c>
      <c r="M3">
        <v>9</v>
      </c>
      <c r="N3">
        <v>1.76</v>
      </c>
      <c r="O3">
        <f>N3*3</f>
        <v>5.28</v>
      </c>
    </row>
    <row r="4" spans="2:16" x14ac:dyDescent="0.25">
      <c r="B4" t="s">
        <v>63</v>
      </c>
      <c r="C4" t="s">
        <v>64</v>
      </c>
      <c r="D4" t="s">
        <v>101</v>
      </c>
      <c r="E4" t="s">
        <v>58</v>
      </c>
      <c r="F4" t="s">
        <v>65</v>
      </c>
      <c r="G4" t="s">
        <v>69</v>
      </c>
      <c r="H4" t="s">
        <v>66</v>
      </c>
      <c r="I4">
        <v>0.2</v>
      </c>
      <c r="J4" t="s">
        <v>67</v>
      </c>
      <c r="K4">
        <v>6.6</v>
      </c>
      <c r="L4">
        <v>6.6</v>
      </c>
      <c r="M4">
        <v>6.1</v>
      </c>
      <c r="N4">
        <v>1.91</v>
      </c>
      <c r="O4">
        <f t="shared" ref="O4:O13" si="0">N4*3</f>
        <v>5.7299999999999995</v>
      </c>
    </row>
    <row r="5" spans="2:16" x14ac:dyDescent="0.25">
      <c r="B5" s="1" t="s">
        <v>102</v>
      </c>
      <c r="C5" s="1" t="s">
        <v>103</v>
      </c>
      <c r="D5" s="1" t="s">
        <v>104</v>
      </c>
      <c r="E5" s="1" t="s">
        <v>58</v>
      </c>
      <c r="F5" s="1" t="s">
        <v>65</v>
      </c>
      <c r="G5" s="1" t="s">
        <v>69</v>
      </c>
      <c r="H5" s="1" t="s">
        <v>66</v>
      </c>
      <c r="I5" s="3">
        <v>0.2</v>
      </c>
      <c r="J5" s="1" t="s">
        <v>67</v>
      </c>
      <c r="K5" s="1">
        <v>6.6</v>
      </c>
      <c r="L5" s="1">
        <v>6.6</v>
      </c>
      <c r="M5" s="1">
        <v>6.1</v>
      </c>
      <c r="N5" s="1">
        <v>2.46</v>
      </c>
      <c r="O5" s="1">
        <f t="shared" si="0"/>
        <v>7.38</v>
      </c>
    </row>
    <row r="6" spans="2:16" x14ac:dyDescent="0.25">
      <c r="B6" t="s">
        <v>63</v>
      </c>
      <c r="C6" t="s">
        <v>71</v>
      </c>
      <c r="D6" t="s">
        <v>72</v>
      </c>
      <c r="E6" t="s">
        <v>58</v>
      </c>
      <c r="F6" t="s">
        <v>65</v>
      </c>
      <c r="G6" t="s">
        <v>73</v>
      </c>
      <c r="H6" t="s">
        <v>66</v>
      </c>
      <c r="I6" s="2">
        <v>0.2</v>
      </c>
      <c r="J6" t="s">
        <v>74</v>
      </c>
      <c r="K6">
        <v>6.6</v>
      </c>
      <c r="L6">
        <v>6.6</v>
      </c>
      <c r="M6">
        <v>8</v>
      </c>
      <c r="N6">
        <v>1.98</v>
      </c>
      <c r="O6">
        <f t="shared" si="0"/>
        <v>5.9399999999999995</v>
      </c>
    </row>
    <row r="7" spans="2:16" x14ac:dyDescent="0.25">
      <c r="B7" t="s">
        <v>55</v>
      </c>
      <c r="C7" t="s">
        <v>75</v>
      </c>
      <c r="D7" t="s">
        <v>76</v>
      </c>
      <c r="E7" t="s">
        <v>58</v>
      </c>
      <c r="F7" t="s">
        <v>59</v>
      </c>
      <c r="G7" t="s">
        <v>69</v>
      </c>
      <c r="H7" t="s">
        <v>77</v>
      </c>
      <c r="I7" s="2">
        <v>0.2</v>
      </c>
      <c r="J7" t="s">
        <v>78</v>
      </c>
      <c r="K7">
        <v>8</v>
      </c>
      <c r="L7">
        <v>8</v>
      </c>
      <c r="M7">
        <v>13</v>
      </c>
      <c r="N7">
        <v>1.98</v>
      </c>
      <c r="O7">
        <f t="shared" si="0"/>
        <v>5.9399999999999995</v>
      </c>
    </row>
    <row r="8" spans="2:16" x14ac:dyDescent="0.25">
      <c r="B8" t="s">
        <v>55</v>
      </c>
      <c r="C8" t="s">
        <v>79</v>
      </c>
      <c r="D8" t="s">
        <v>80</v>
      </c>
      <c r="E8" t="s">
        <v>58</v>
      </c>
      <c r="F8" t="s">
        <v>59</v>
      </c>
      <c r="G8" t="s">
        <v>81</v>
      </c>
      <c r="H8" t="s">
        <v>18</v>
      </c>
      <c r="I8" s="2">
        <v>0.2</v>
      </c>
      <c r="J8" t="s">
        <v>82</v>
      </c>
      <c r="K8">
        <v>8</v>
      </c>
      <c r="L8">
        <v>8</v>
      </c>
      <c r="M8">
        <v>13</v>
      </c>
      <c r="N8">
        <v>1.91</v>
      </c>
      <c r="O8">
        <f t="shared" si="0"/>
        <v>5.7299999999999995</v>
      </c>
    </row>
    <row r="9" spans="2:16" x14ac:dyDescent="0.25">
      <c r="B9" s="1" t="s">
        <v>83</v>
      </c>
      <c r="C9" s="1" t="s">
        <v>84</v>
      </c>
      <c r="D9" s="1" t="s">
        <v>85</v>
      </c>
      <c r="E9" s="1" t="s">
        <v>86</v>
      </c>
      <c r="F9" s="1" t="s">
        <v>65</v>
      </c>
      <c r="G9" s="1" t="s">
        <v>69</v>
      </c>
      <c r="H9" s="1" t="s">
        <v>18</v>
      </c>
      <c r="I9" s="3">
        <v>0.2</v>
      </c>
      <c r="J9" s="1"/>
      <c r="K9" s="1">
        <v>5.7</v>
      </c>
      <c r="L9" s="1">
        <v>5</v>
      </c>
      <c r="M9" s="1">
        <v>2.79</v>
      </c>
      <c r="N9" s="1">
        <v>2.85</v>
      </c>
      <c r="O9" s="1">
        <f t="shared" si="0"/>
        <v>8.5500000000000007</v>
      </c>
      <c r="P9" t="s">
        <v>87</v>
      </c>
    </row>
    <row r="10" spans="2:16" x14ac:dyDescent="0.25">
      <c r="B10" t="s">
        <v>88</v>
      </c>
      <c r="C10" t="s">
        <v>89</v>
      </c>
      <c r="D10" t="s">
        <v>90</v>
      </c>
      <c r="E10" t="s">
        <v>86</v>
      </c>
      <c r="F10" t="s">
        <v>65</v>
      </c>
      <c r="G10" t="s">
        <v>69</v>
      </c>
      <c r="H10" t="s">
        <v>91</v>
      </c>
      <c r="I10" s="2">
        <v>0.2</v>
      </c>
      <c r="K10">
        <v>3.2</v>
      </c>
      <c r="L10">
        <v>2.5</v>
      </c>
      <c r="M10">
        <v>2.8</v>
      </c>
      <c r="N10">
        <v>1.48</v>
      </c>
      <c r="O10">
        <f t="shared" si="0"/>
        <v>4.4399999999999995</v>
      </c>
    </row>
    <row r="11" spans="2:16" x14ac:dyDescent="0.25">
      <c r="B11" t="s">
        <v>88</v>
      </c>
      <c r="C11" t="s">
        <v>92</v>
      </c>
      <c r="D11" t="s">
        <v>93</v>
      </c>
      <c r="E11" t="s">
        <v>86</v>
      </c>
      <c r="F11" t="s">
        <v>65</v>
      </c>
      <c r="G11" t="s">
        <v>69</v>
      </c>
      <c r="H11" t="s">
        <v>18</v>
      </c>
      <c r="I11" s="2">
        <v>0.1</v>
      </c>
      <c r="K11">
        <v>5.7</v>
      </c>
      <c r="L11">
        <v>5</v>
      </c>
      <c r="M11">
        <v>2.5</v>
      </c>
      <c r="N11">
        <v>3.1</v>
      </c>
      <c r="O11">
        <f t="shared" si="0"/>
        <v>9.3000000000000007</v>
      </c>
    </row>
    <row r="12" spans="2:16" x14ac:dyDescent="0.25">
      <c r="B12" t="s">
        <v>88</v>
      </c>
      <c r="C12" t="s">
        <v>94</v>
      </c>
      <c r="D12" t="s">
        <v>95</v>
      </c>
      <c r="E12" t="s">
        <v>86</v>
      </c>
      <c r="F12" t="s">
        <v>65</v>
      </c>
      <c r="G12" t="s">
        <v>81</v>
      </c>
      <c r="H12" t="s">
        <v>18</v>
      </c>
      <c r="I12" s="2">
        <v>0.2</v>
      </c>
      <c r="K12">
        <v>5.7</v>
      </c>
      <c r="L12">
        <v>5</v>
      </c>
      <c r="M12">
        <v>2.8</v>
      </c>
      <c r="N12">
        <v>4.55</v>
      </c>
      <c r="O12">
        <f t="shared" si="0"/>
        <v>13.649999999999999</v>
      </c>
    </row>
    <row r="13" spans="2:16" x14ac:dyDescent="0.25">
      <c r="B13" s="1" t="s">
        <v>83</v>
      </c>
      <c r="C13" s="1" t="s">
        <v>99</v>
      </c>
      <c r="D13" s="1" t="s">
        <v>98</v>
      </c>
      <c r="E13" s="1" t="s">
        <v>86</v>
      </c>
      <c r="F13" s="1" t="s">
        <v>65</v>
      </c>
      <c r="G13" s="1" t="s">
        <v>96</v>
      </c>
      <c r="H13" s="1" t="s">
        <v>18</v>
      </c>
      <c r="I13" s="3">
        <v>0.2</v>
      </c>
      <c r="J13" s="1"/>
      <c r="K13" s="1">
        <v>3.3</v>
      </c>
      <c r="L13" s="1">
        <v>2.5</v>
      </c>
      <c r="M13" s="1">
        <v>2.79</v>
      </c>
      <c r="N13" s="1">
        <v>1.3</v>
      </c>
      <c r="O13" s="1">
        <f t="shared" si="0"/>
        <v>3.9000000000000004</v>
      </c>
      <c r="P13" t="s">
        <v>97</v>
      </c>
    </row>
    <row r="17" spans="2:2" x14ac:dyDescent="0.25">
      <c r="B17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BFE0-B0B9-4198-9FC9-4764B7E8F0B6}">
  <dimension ref="B2:D17"/>
  <sheetViews>
    <sheetView tabSelected="1" workbookViewId="0">
      <selection activeCell="C28" sqref="C28"/>
    </sheetView>
  </sheetViews>
  <sheetFormatPr defaultRowHeight="15" x14ac:dyDescent="0.25"/>
  <cols>
    <col min="2" max="2" width="19" bestFit="1" customWidth="1"/>
  </cols>
  <sheetData>
    <row r="2" spans="2:4" x14ac:dyDescent="0.25">
      <c r="B2" s="4" t="s">
        <v>107</v>
      </c>
    </row>
    <row r="4" spans="2:4" x14ac:dyDescent="0.25">
      <c r="B4" t="s">
        <v>108</v>
      </c>
      <c r="C4">
        <v>51</v>
      </c>
      <c r="D4" t="s">
        <v>106</v>
      </c>
    </row>
    <row r="5" spans="2:4" x14ac:dyDescent="0.25">
      <c r="B5" t="s">
        <v>109</v>
      </c>
      <c r="C5">
        <f>C4/2</f>
        <v>25.5</v>
      </c>
      <c r="D5" t="s">
        <v>106</v>
      </c>
    </row>
    <row r="6" spans="2:4" x14ac:dyDescent="0.25">
      <c r="B6" t="s">
        <v>114</v>
      </c>
      <c r="C6">
        <f>3.14*C4</f>
        <v>160.14000000000001</v>
      </c>
      <c r="D6" t="s">
        <v>106</v>
      </c>
    </row>
    <row r="7" spans="2:4" x14ac:dyDescent="0.25">
      <c r="B7" t="s">
        <v>110</v>
      </c>
      <c r="C7">
        <v>46</v>
      </c>
      <c r="D7" t="s">
        <v>106</v>
      </c>
    </row>
    <row r="9" spans="2:4" x14ac:dyDescent="0.25">
      <c r="B9" t="s">
        <v>115</v>
      </c>
      <c r="C9">
        <f>36/17</f>
        <v>2.1176470588235294</v>
      </c>
      <c r="D9" t="s">
        <v>122</v>
      </c>
    </row>
    <row r="11" spans="2:4" x14ac:dyDescent="0.25">
      <c r="B11" t="s">
        <v>111</v>
      </c>
      <c r="C11" s="5">
        <v>50</v>
      </c>
      <c r="D11" t="s">
        <v>112</v>
      </c>
    </row>
    <row r="12" spans="2:4" x14ac:dyDescent="0.25">
      <c r="B12" t="s">
        <v>111</v>
      </c>
      <c r="C12">
        <f>C11/3.6</f>
        <v>13.888888888888889</v>
      </c>
      <c r="D12" t="s">
        <v>113</v>
      </c>
    </row>
    <row r="13" spans="2:4" x14ac:dyDescent="0.25">
      <c r="B13" t="s">
        <v>116</v>
      </c>
      <c r="C13">
        <f>(C12/(C6/1000))*2*3.14</f>
        <v>544.6623093681917</v>
      </c>
      <c r="D13" t="s">
        <v>117</v>
      </c>
    </row>
    <row r="14" spans="2:4" x14ac:dyDescent="0.25">
      <c r="B14" t="s">
        <v>118</v>
      </c>
      <c r="C14">
        <f>C13*C9</f>
        <v>1153.4025374855823</v>
      </c>
      <c r="D14" t="s">
        <v>117</v>
      </c>
    </row>
    <row r="15" spans="2:4" x14ac:dyDescent="0.25">
      <c r="B15" t="s">
        <v>105</v>
      </c>
      <c r="C15">
        <f>C14*9.5492965964254</f>
        <v>11014.182925519492</v>
      </c>
      <c r="D15" t="s">
        <v>119</v>
      </c>
    </row>
    <row r="16" spans="2:4" x14ac:dyDescent="0.25">
      <c r="B16" t="s">
        <v>120</v>
      </c>
      <c r="C16">
        <v>14</v>
      </c>
    </row>
    <row r="17" spans="2:4" x14ac:dyDescent="0.25">
      <c r="B17" t="s">
        <v>123</v>
      </c>
      <c r="C17">
        <f>C15*C16/120</f>
        <v>1284.988007977274</v>
      </c>
      <c r="D17" t="s">
        <v>121</v>
      </c>
    </row>
  </sheetData>
  <hyperlinks>
    <hyperlink ref="B2" r:id="rId1" xr:uid="{19742560-4022-4AF6-A953-59D69E5804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FETs</vt:lpstr>
      <vt:lpstr>Caps</vt:lpstr>
      <vt:lpstr>Motor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Walsh</dc:creator>
  <cp:lastModifiedBy>Walsh, Francis</cp:lastModifiedBy>
  <dcterms:created xsi:type="dcterms:W3CDTF">2021-02-23T01:32:25Z</dcterms:created>
  <dcterms:modified xsi:type="dcterms:W3CDTF">2021-02-26T20:25:14Z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df92d3-bc41-4011-84ae-24af45e15272_Enabled">
    <vt:lpwstr>true</vt:lpwstr>
  </property>
  <property fmtid="{D5CDD505-2E9C-101B-9397-08002B2CF9AE}" pid="3" name="MSIP_Label_a5df92d3-bc41-4011-84ae-24af45e15272_SetDate">
    <vt:lpwstr>2021-02-24T15:15:52Z</vt:lpwstr>
  </property>
  <property fmtid="{D5CDD505-2E9C-101B-9397-08002B2CF9AE}" pid="4" name="MSIP_Label_a5df92d3-bc41-4011-84ae-24af45e15272_Method">
    <vt:lpwstr>Standard</vt:lpwstr>
  </property>
  <property fmtid="{D5CDD505-2E9C-101B-9397-08002B2CF9AE}" pid="5" name="MSIP_Label_a5df92d3-bc41-4011-84ae-24af45e15272_Name">
    <vt:lpwstr>a5df92d3-bc41-4011-84ae-24af45e15272</vt:lpwstr>
  </property>
  <property fmtid="{D5CDD505-2E9C-101B-9397-08002B2CF9AE}" pid="6" name="MSIP_Label_a5df92d3-bc41-4011-84ae-24af45e15272_SiteId">
    <vt:lpwstr>079132a0-3864-4413-a77e-c26f1fb47e37</vt:lpwstr>
  </property>
  <property fmtid="{D5CDD505-2E9C-101B-9397-08002B2CF9AE}" pid="7" name="MSIP_Label_a5df92d3-bc41-4011-84ae-24af45e15272_ActionId">
    <vt:lpwstr>8e18e8d5-7765-4179-b64a-c51a096bba5c</vt:lpwstr>
  </property>
  <property fmtid="{D5CDD505-2E9C-101B-9397-08002B2CF9AE}" pid="8" name="MSIP_Label_a5df92d3-bc41-4011-84ae-24af45e15272_ContentBits">
    <vt:lpwstr>0</vt:lpwstr>
  </property>
</Properties>
</file>