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rank Walsh\Documents\GitHub\phoenix-down\kicad\"/>
    </mc:Choice>
  </mc:AlternateContent>
  <xr:revisionPtr revIDLastSave="0" documentId="13_ncr:1_{3B50B1D9-768D-4542-9671-DF02998B988D}" xr6:coauthVersionLast="47" xr6:coauthVersionMax="47" xr10:uidLastSave="{00000000-0000-0000-0000-000000000000}"/>
  <bookViews>
    <workbookView xWindow="-11430" yWindow="7305" windowWidth="21600" windowHeight="11385" activeTab="1" xr2:uid="{00000000-000D-0000-FFFF-FFFF00000000}"/>
  </bookViews>
  <sheets>
    <sheet name="Thermistor" sheetId="1" r:id="rId1"/>
    <sheet name="LED Bright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I8" i="1" s="1"/>
  <c r="J8" i="1" s="1"/>
  <c r="K8" i="1" s="1"/>
  <c r="L8" i="1" s="1"/>
  <c r="H7" i="1"/>
  <c r="H8" i="1"/>
  <c r="H9" i="1"/>
  <c r="H10" i="1"/>
  <c r="H11" i="1"/>
  <c r="H12" i="1"/>
  <c r="I12" i="1" s="1"/>
  <c r="J12" i="1" s="1"/>
  <c r="K12" i="1" s="1"/>
  <c r="L12" i="1" s="1"/>
  <c r="H13" i="1"/>
  <c r="H14" i="1"/>
  <c r="I14" i="1" s="1"/>
  <c r="J14" i="1" s="1"/>
  <c r="K14" i="1" s="1"/>
  <c r="L14" i="1" s="1"/>
  <c r="H15" i="1"/>
  <c r="H16" i="1"/>
  <c r="H17" i="1"/>
  <c r="H18" i="1"/>
  <c r="I18" i="1" s="1"/>
  <c r="J18" i="1" s="1"/>
  <c r="K18" i="1" s="1"/>
  <c r="L18" i="1" s="1"/>
  <c r="H19" i="1"/>
  <c r="H20" i="1"/>
  <c r="I20" i="1" s="1"/>
  <c r="J20" i="1" s="1"/>
  <c r="K20" i="1" s="1"/>
  <c r="L20" i="1" s="1"/>
  <c r="H21" i="1"/>
  <c r="H22" i="1"/>
  <c r="I22" i="1" s="1"/>
  <c r="J22" i="1" s="1"/>
  <c r="K22" i="1" s="1"/>
  <c r="L22" i="1" s="1"/>
  <c r="H23" i="1"/>
  <c r="H24" i="1"/>
  <c r="H25" i="1"/>
  <c r="H26" i="1"/>
  <c r="I26" i="1" s="1"/>
  <c r="J26" i="1" s="1"/>
  <c r="K26" i="1" s="1"/>
  <c r="L26" i="1" s="1"/>
  <c r="H27" i="1"/>
  <c r="H28" i="1"/>
  <c r="I28" i="1" s="1"/>
  <c r="J28" i="1" s="1"/>
  <c r="K28" i="1" s="1"/>
  <c r="L28" i="1" s="1"/>
  <c r="H29" i="1"/>
  <c r="H30" i="1"/>
  <c r="I30" i="1" s="1"/>
  <c r="J30" i="1" s="1"/>
  <c r="K30" i="1" s="1"/>
  <c r="L30" i="1" s="1"/>
  <c r="H31" i="1"/>
  <c r="H32" i="1"/>
  <c r="H33" i="1"/>
  <c r="H34" i="1"/>
  <c r="H35" i="1"/>
  <c r="H36" i="1"/>
  <c r="H37" i="1"/>
  <c r="H38" i="1"/>
  <c r="I38" i="1" s="1"/>
  <c r="J38" i="1" s="1"/>
  <c r="K38" i="1" s="1"/>
  <c r="L38" i="1" s="1"/>
  <c r="H39" i="1"/>
  <c r="H40" i="1"/>
  <c r="H41" i="1"/>
  <c r="H42" i="1"/>
  <c r="I42" i="1" s="1"/>
  <c r="J42" i="1" s="1"/>
  <c r="K42" i="1" s="1"/>
  <c r="L42" i="1" s="1"/>
  <c r="H43" i="1"/>
  <c r="H44" i="1"/>
  <c r="I44" i="1" s="1"/>
  <c r="J44" i="1" s="1"/>
  <c r="K44" i="1" s="1"/>
  <c r="L44" i="1" s="1"/>
  <c r="H45" i="1"/>
  <c r="H46" i="1"/>
  <c r="I46" i="1" s="1"/>
  <c r="J46" i="1" s="1"/>
  <c r="K46" i="1" s="1"/>
  <c r="L46" i="1" s="1"/>
  <c r="H6" i="1"/>
  <c r="I45" i="1" l="1"/>
  <c r="J45" i="1" s="1"/>
  <c r="K45" i="1" s="1"/>
  <c r="M45" i="1" s="1"/>
  <c r="I29" i="1"/>
  <c r="J29" i="1" s="1"/>
  <c r="K29" i="1" s="1"/>
  <c r="I21" i="1"/>
  <c r="J21" i="1" s="1"/>
  <c r="K21" i="1" s="1"/>
  <c r="M21" i="1" s="1"/>
  <c r="I13" i="1"/>
  <c r="J13" i="1" s="1"/>
  <c r="K13" i="1" s="1"/>
  <c r="M29" i="1"/>
  <c r="I37" i="1"/>
  <c r="J37" i="1" s="1"/>
  <c r="K37" i="1" s="1"/>
  <c r="I36" i="1"/>
  <c r="J36" i="1" s="1"/>
  <c r="K36" i="1" s="1"/>
  <c r="L36" i="1" s="1"/>
  <c r="I34" i="1"/>
  <c r="J34" i="1" s="1"/>
  <c r="K34" i="1" s="1"/>
  <c r="L34" i="1" s="1"/>
  <c r="I31" i="1"/>
  <c r="J31" i="1" s="1"/>
  <c r="K31" i="1" s="1"/>
  <c r="L31" i="1" s="1"/>
  <c r="I6" i="1"/>
  <c r="J6" i="1" s="1"/>
  <c r="K6" i="1" s="1"/>
  <c r="L6" i="1" s="1"/>
  <c r="I15" i="1"/>
  <c r="J15" i="1" s="1"/>
  <c r="K15" i="1" s="1"/>
  <c r="L15" i="1" s="1"/>
  <c r="I7" i="1"/>
  <c r="J7" i="1" s="1"/>
  <c r="K7" i="1" s="1"/>
  <c r="I39" i="1"/>
  <c r="J39" i="1" s="1"/>
  <c r="K39" i="1" s="1"/>
  <c r="L39" i="1" s="1"/>
  <c r="I23" i="1"/>
  <c r="J23" i="1" s="1"/>
  <c r="K23" i="1" s="1"/>
  <c r="L23" i="1" s="1"/>
  <c r="I43" i="1"/>
  <c r="J43" i="1" s="1"/>
  <c r="K43" i="1" s="1"/>
  <c r="I35" i="1"/>
  <c r="J35" i="1" s="1"/>
  <c r="K35" i="1" s="1"/>
  <c r="I27" i="1"/>
  <c r="J27" i="1" s="1"/>
  <c r="K27" i="1" s="1"/>
  <c r="I19" i="1"/>
  <c r="J19" i="1" s="1"/>
  <c r="K19" i="1" s="1"/>
  <c r="I11" i="1"/>
  <c r="J11" i="1" s="1"/>
  <c r="K11" i="1" s="1"/>
  <c r="I10" i="1"/>
  <c r="J10" i="1" s="1"/>
  <c r="K10" i="1" s="1"/>
  <c r="I41" i="1"/>
  <c r="J41" i="1" s="1"/>
  <c r="K41" i="1" s="1"/>
  <c r="I33" i="1"/>
  <c r="J33" i="1" s="1"/>
  <c r="K33" i="1" s="1"/>
  <c r="L33" i="1" s="1"/>
  <c r="I25" i="1"/>
  <c r="J25" i="1" s="1"/>
  <c r="K25" i="1" s="1"/>
  <c r="I17" i="1"/>
  <c r="J17" i="1" s="1"/>
  <c r="K17" i="1" s="1"/>
  <c r="I9" i="1"/>
  <c r="J9" i="1" s="1"/>
  <c r="K9" i="1" s="1"/>
  <c r="L9" i="1" s="1"/>
  <c r="I40" i="1"/>
  <c r="J40" i="1" s="1"/>
  <c r="K40" i="1" s="1"/>
  <c r="L40" i="1" s="1"/>
  <c r="I32" i="1"/>
  <c r="J32" i="1" s="1"/>
  <c r="K32" i="1" s="1"/>
  <c r="L32" i="1" s="1"/>
  <c r="I24" i="1"/>
  <c r="J24" i="1" s="1"/>
  <c r="K24" i="1" s="1"/>
  <c r="L24" i="1" s="1"/>
  <c r="I16" i="1"/>
  <c r="J16" i="1" s="1"/>
  <c r="K16" i="1" s="1"/>
  <c r="L16" i="1" s="1"/>
  <c r="M38" i="1" l="1"/>
  <c r="L37" i="1"/>
  <c r="M8" i="1"/>
  <c r="L7" i="1"/>
  <c r="M14" i="1"/>
  <c r="L13" i="1"/>
  <c r="M11" i="1"/>
  <c r="L10" i="1"/>
  <c r="M30" i="1"/>
  <c r="L29" i="1"/>
  <c r="M42" i="1"/>
  <c r="L41" i="1"/>
  <c r="M12" i="1"/>
  <c r="L11" i="1"/>
  <c r="M20" i="1"/>
  <c r="L19" i="1"/>
  <c r="M28" i="1"/>
  <c r="L27" i="1"/>
  <c r="M22" i="1"/>
  <c r="L21" i="1"/>
  <c r="M18" i="1"/>
  <c r="L17" i="1"/>
  <c r="M36" i="1"/>
  <c r="L35" i="1"/>
  <c r="M26" i="1"/>
  <c r="L25" i="1"/>
  <c r="M44" i="1"/>
  <c r="L43" i="1"/>
  <c r="M46" i="1"/>
  <c r="L45" i="1"/>
  <c r="M41" i="1"/>
  <c r="M10" i="1"/>
  <c r="M13" i="1"/>
  <c r="M37" i="1"/>
  <c r="M40" i="1"/>
  <c r="M39" i="1"/>
  <c r="M19" i="1"/>
  <c r="C14" i="1"/>
  <c r="M7" i="1"/>
  <c r="M35" i="1"/>
  <c r="M34" i="1"/>
  <c r="M17" i="1"/>
  <c r="M25" i="1"/>
  <c r="M27" i="1"/>
  <c r="M9" i="1"/>
  <c r="M32" i="1"/>
  <c r="M31" i="1"/>
  <c r="M24" i="1"/>
  <c r="M23" i="1"/>
  <c r="M33" i="1"/>
  <c r="M16" i="1"/>
  <c r="M15" i="1"/>
  <c r="M43" i="1"/>
  <c r="C15" i="1" l="1"/>
  <c r="N42" i="1" s="1"/>
  <c r="O42" i="1" s="1"/>
  <c r="N26" i="1" l="1"/>
  <c r="O26" i="1" s="1"/>
  <c r="N40" i="1"/>
  <c r="O40" i="1" s="1"/>
  <c r="N37" i="1"/>
  <c r="O37" i="1" s="1"/>
  <c r="N15" i="1"/>
  <c r="O15" i="1" s="1"/>
  <c r="N18" i="1"/>
  <c r="O18" i="1" s="1"/>
  <c r="N38" i="1"/>
  <c r="O38" i="1" s="1"/>
  <c r="N43" i="1"/>
  <c r="O43" i="1" s="1"/>
  <c r="N20" i="1"/>
  <c r="O20" i="1" s="1"/>
  <c r="N11" i="1"/>
  <c r="O11" i="1" s="1"/>
  <c r="N17" i="1"/>
  <c r="O17" i="1" s="1"/>
  <c r="N31" i="1"/>
  <c r="O31" i="1" s="1"/>
  <c r="N12" i="1"/>
  <c r="O12" i="1" s="1"/>
  <c r="N34" i="1"/>
  <c r="O34" i="1" s="1"/>
  <c r="N9" i="1"/>
  <c r="O9" i="1" s="1"/>
  <c r="N23" i="1"/>
  <c r="O23" i="1" s="1"/>
  <c r="N29" i="1"/>
  <c r="O29" i="1" s="1"/>
  <c r="N32" i="1"/>
  <c r="O32" i="1" s="1"/>
  <c r="N13" i="1"/>
  <c r="O13" i="1" s="1"/>
  <c r="N21" i="1"/>
  <c r="O21" i="1" s="1"/>
  <c r="N10" i="1"/>
  <c r="O10" i="1" s="1"/>
  <c r="N24" i="1"/>
  <c r="O24" i="1" s="1"/>
  <c r="N30" i="1"/>
  <c r="O30" i="1" s="1"/>
  <c r="N39" i="1"/>
  <c r="O39" i="1" s="1"/>
  <c r="N35" i="1"/>
  <c r="O35" i="1" s="1"/>
  <c r="N41" i="1"/>
  <c r="N16" i="1"/>
  <c r="O16" i="1" s="1"/>
  <c r="N22" i="1"/>
  <c r="O22" i="1" s="1"/>
  <c r="N6" i="1"/>
  <c r="O6" i="1" s="1"/>
  <c r="N36" i="1"/>
  <c r="O36" i="1" s="1"/>
  <c r="N27" i="1"/>
  <c r="O27" i="1" s="1"/>
  <c r="N33" i="1"/>
  <c r="O33" i="1" s="1"/>
  <c r="N8" i="1"/>
  <c r="O8" i="1" s="1"/>
  <c r="N14" i="1"/>
  <c r="O14" i="1" s="1"/>
  <c r="N45" i="1"/>
  <c r="O45" i="1" s="1"/>
  <c r="N44" i="1"/>
  <c r="O44" i="1" s="1"/>
  <c r="N28" i="1"/>
  <c r="O28" i="1" s="1"/>
  <c r="N19" i="1"/>
  <c r="O19" i="1" s="1"/>
  <c r="N25" i="1"/>
  <c r="O25" i="1" s="1"/>
  <c r="N7" i="1"/>
  <c r="O7" i="1"/>
  <c r="O41" i="1"/>
  <c r="N46" i="1"/>
  <c r="O46" i="1" s="1"/>
</calcChain>
</file>

<file path=xl/sharedStrings.xml><?xml version="1.0" encoding="utf-8"?>
<sst xmlns="http://schemas.openxmlformats.org/spreadsheetml/2006/main" count="36" uniqueCount="30">
  <si>
    <t>Parameter</t>
  </si>
  <si>
    <t>Value</t>
  </si>
  <si>
    <t>Unit</t>
  </si>
  <si>
    <t>Standard Res</t>
  </si>
  <si>
    <t>Ohm</t>
  </si>
  <si>
    <t>Beta</t>
  </si>
  <si>
    <t>C</t>
  </si>
  <si>
    <t>Temp ©</t>
  </si>
  <si>
    <t>Temp (K)</t>
  </si>
  <si>
    <t>Ref Temp</t>
  </si>
  <si>
    <t>K</t>
  </si>
  <si>
    <t>Resistance (Ohm)</t>
  </si>
  <si>
    <t>Thermistor Properties</t>
  </si>
  <si>
    <t>High Res</t>
  </si>
  <si>
    <t>Low Res</t>
  </si>
  <si>
    <t>Low Res Parll. Combo (Ohm)</t>
  </si>
  <si>
    <t>Divider Properties</t>
  </si>
  <si>
    <t>Ref Voltage</t>
  </si>
  <si>
    <t>Volts</t>
  </si>
  <si>
    <t>Divider Output (V)</t>
  </si>
  <si>
    <t>Error %</t>
  </si>
  <si>
    <t>Slope</t>
  </si>
  <si>
    <t>Offset</t>
  </si>
  <si>
    <t>Parameters for Straight Line Temp Approx</t>
  </si>
  <si>
    <t>Degrees/Volt</t>
  </si>
  <si>
    <t>Degrees</t>
  </si>
  <si>
    <t>Temp Approx in Code ©</t>
  </si>
  <si>
    <t>Step For 2 deg change (V)</t>
  </si>
  <si>
    <t>ADC reading (Decimal)</t>
  </si>
  <si>
    <t>Red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</si>
</sst>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Thermistor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Thermistor!$I$6:$I$46</c:f>
              <c:numCache>
                <c:formatCode>General</c:formatCode>
                <c:ptCount val="41"/>
                <c:pt idx="0">
                  <c:v>12520.991974613418</c:v>
                </c:pt>
                <c:pt idx="1">
                  <c:v>11433.686223727138</c:v>
                </c:pt>
                <c:pt idx="2">
                  <c:v>10453.575981239928</c:v>
                </c:pt>
                <c:pt idx="3">
                  <c:v>9568.941890213262</c:v>
                </c:pt>
                <c:pt idx="4">
                  <c:v>8769.4632379023169</c:v>
                </c:pt>
                <c:pt idx="5">
                  <c:v>8046.0378071262749</c:v>
                </c:pt>
                <c:pt idx="6">
                  <c:v>7390.6265524301107</c:v>
                </c:pt>
                <c:pt idx="7">
                  <c:v>6796.1194663514834</c:v>
                </c:pt>
                <c:pt idx="8">
                  <c:v>6256.2195633541796</c:v>
                </c:pt>
                <c:pt idx="9">
                  <c:v>5765.3423797774158</c:v>
                </c:pt>
                <c:pt idx="10">
                  <c:v>5318.528783060442</c:v>
                </c:pt>
                <c:pt idx="11">
                  <c:v>4911.3692153476231</c:v>
                </c:pt>
                <c:pt idx="12">
                  <c:v>4539.9377759118415</c:v>
                </c:pt>
                <c:pt idx="13">
                  <c:v>4200.7347823645823</c:v>
                </c:pt>
                <c:pt idx="14">
                  <c:v>3890.6366495479328</c:v>
                </c:pt>
                <c:pt idx="15">
                  <c:v>3606.8520932929287</c:v>
                </c:pt>
                <c:pt idx="16">
                  <c:v>3346.8838088272773</c:v>
                </c:pt>
                <c:pt idx="17">
                  <c:v>3108.4948946380009</c:v>
                </c:pt>
                <c:pt idx="18">
                  <c:v>2889.6793954654631</c:v>
                </c:pt>
                <c:pt idx="19">
                  <c:v>2688.6364256810443</c:v>
                </c:pt>
                <c:pt idx="20">
                  <c:v>2503.7474089688931</c:v>
                </c:pt>
                <c:pt idx="21">
                  <c:v>2333.5560339886351</c:v>
                </c:pt>
                <c:pt idx="22">
                  <c:v>2176.7505802157325</c:v>
                </c:pt>
                <c:pt idx="23">
                  <c:v>2032.1483148439468</c:v>
                </c:pt>
                <c:pt idx="24">
                  <c:v>1898.6817016721084</c:v>
                </c:pt>
                <c:pt idx="25">
                  <c:v>1775.3861972799159</c:v>
                </c:pt>
                <c:pt idx="26">
                  <c:v>1661.3894393641399</c:v>
                </c:pt>
                <c:pt idx="27">
                  <c:v>1555.9016575663679</c:v>
                </c:pt>
                <c:pt idx="28">
                  <c:v>1458.2071590754961</c:v>
                </c:pt>
                <c:pt idx="29">
                  <c:v>1367.6567602411242</c:v>
                </c:pt>
                <c:pt idx="30">
                  <c:v>1283.6610518180785</c:v>
                </c:pt>
                <c:pt idx="31">
                  <c:v>1205.6843996441166</c:v>
                </c:pt>
                <c:pt idx="32">
                  <c:v>1133.2395948434664</c:v>
                </c:pt>
                <c:pt idx="33">
                  <c:v>1065.883078313675</c:v>
                </c:pt>
                <c:pt idx="34">
                  <c:v>1003.2106735185798</c:v>
                </c:pt>
                <c:pt idx="35">
                  <c:v>944.85376966921251</c:v>
                </c:pt>
                <c:pt idx="36">
                  <c:v>890.47590439250496</c:v>
                </c:pt>
                <c:pt idx="37">
                  <c:v>839.7697011063201</c:v>
                </c:pt>
                <c:pt idx="38">
                  <c:v>792.45412165987295</c:v>
                </c:pt>
                <c:pt idx="39">
                  <c:v>748.27199946526787</c:v>
                </c:pt>
                <c:pt idx="40">
                  <c:v>706.98782242827019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2-4162-B4C1-C23EB72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1184"/>
        <c:axId val="564463088"/>
      </c:scatterChart>
      <c:valAx>
        <c:axId val="395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3088"/>
        <c:crosses val="autoZero"/>
        <c:crossBetween val="midCat"/>
      </c:valAx>
      <c:valAx>
        <c:axId val="564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Real</a:t>
            </a:r>
            <a:r>
              <a:rPr lang="en-CA" baseline="0"/>
              <a:t> Temp vs Temp in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2.4269492804120776</c:v>
                </c:pt>
                <c:pt idx="1">
                  <c:v>2.4001366511512687</c:v>
                </c:pt>
                <c:pt idx="2">
                  <c:v>2.3718447545581967</c:v>
                </c:pt>
                <c:pt idx="3">
                  <c:v>2.3420707534326826</c:v>
                </c:pt>
                <c:pt idx="4">
                  <c:v>2.3108205939131965</c:v>
                </c:pt>
                <c:pt idx="5">
                  <c:v>2.2781094626424392</c:v>
                </c:pt>
                <c:pt idx="6">
                  <c:v>2.2439621338890032</c:v>
                </c:pt>
                <c:pt idx="7">
                  <c:v>2.208413191436903</c:v>
                </c:pt>
                <c:pt idx="8">
                  <c:v>2.1715071123997101</c:v>
                </c:pt>
                <c:pt idx="9">
                  <c:v>2.1332982031249981</c:v>
                </c:pt>
                <c:pt idx="10">
                  <c:v>2.0938503809492701</c:v>
                </c:pt>
                <c:pt idx="11">
                  <c:v>2.0532367996250804</c:v>
                </c:pt>
                <c:pt idx="12">
                  <c:v>2.0115393206161523</c:v>
                </c:pt>
                <c:pt idx="13">
                  <c:v>1.9688478369602482</c:v>
                </c:pt>
                <c:pt idx="14">
                  <c:v>1.9252594608322897</c:v>
                </c:pt>
                <c:pt idx="15">
                  <c:v>1.8808775900953749</c:v>
                </c:pt>
                <c:pt idx="16">
                  <c:v>1.8358108728063067</c:v>
                </c:pt>
                <c:pt idx="17">
                  <c:v>1.7901720916682289</c:v>
                </c:pt>
                <c:pt idx="18">
                  <c:v>1.744076992653061</c:v>
                </c:pt>
                <c:pt idx="19">
                  <c:v>1.6976430833513578</c:v>
                </c:pt>
                <c:pt idx="20">
                  <c:v>1.6509884269981403</c:v>
                </c:pt>
                <c:pt idx="21">
                  <c:v>1.6042304575736475</c:v>
                </c:pt>
                <c:pt idx="22">
                  <c:v>1.5574848399426005</c:v>
                </c:pt>
                <c:pt idx="23">
                  <c:v>1.5108643967745909</c:v>
                </c:pt>
                <c:pt idx="24">
                  <c:v>1.4644781211186735</c:v>
                </c:pt>
                <c:pt idx="25">
                  <c:v>1.4184302901501102</c:v>
                </c:pt>
                <c:pt idx="26">
                  <c:v>1.3728196919433464</c:v>
                </c:pt>
                <c:pt idx="27">
                  <c:v>1.3277389733314162</c:v>
                </c:pt>
                <c:pt idx="28">
                  <c:v>1.2832741131572618</c:v>
                </c:pt>
                <c:pt idx="29">
                  <c:v>1.2395040216579341</c:v>
                </c:pt>
                <c:pt idx="30">
                  <c:v>1.1965002634733468</c:v>
                </c:pt>
                <c:pt idx="31">
                  <c:v>1.1543268989329647</c:v>
                </c:pt>
                <c:pt idx="32">
                  <c:v>1.1130404359104127</c:v>
                </c:pt>
                <c:pt idx="33">
                  <c:v>1.0726898826808708</c:v>
                </c:pt>
                <c:pt idx="34">
                  <c:v>1.0333168908743486</c:v>
                </c:pt>
                <c:pt idx="35">
                  <c:v>0.99495597677036507</c:v>
                </c:pt>
                <c:pt idx="36">
                  <c:v>0.95763480878779816</c:v>
                </c:pt>
                <c:pt idx="37">
                  <c:v>0.92137454903524774</c:v>
                </c:pt>
                <c:pt idx="38">
                  <c:v>0.88619023714067113</c:v>
                </c:pt>
                <c:pt idx="39">
                  <c:v>0.85209120520871495</c:v>
                </c:pt>
                <c:pt idx="40">
                  <c:v>0.81908151359428194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5-49D3-97AB-B5BC607E7F86}"/>
            </c:ext>
          </c:extLst>
        </c:ser>
        <c:ser>
          <c:idx val="1"/>
          <c:order val="1"/>
          <c:tx>
            <c:v>approx_temp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Thermistor!$N$6:$N$46</c:f>
              <c:numCache>
                <c:formatCode>General</c:formatCode>
                <c:ptCount val="41"/>
                <c:pt idx="0">
                  <c:v>20</c:v>
                </c:pt>
                <c:pt idx="1">
                  <c:v>21.334071361546094</c:v>
                </c:pt>
                <c:pt idx="2">
                  <c:v>22.741744165339696</c:v>
                </c:pt>
                <c:pt idx="3">
                  <c:v>24.223159577227264</c:v>
                </c:pt>
                <c:pt idx="4">
                  <c:v>25.778021745094946</c:v>
                </c:pt>
                <c:pt idx="5">
                  <c:v>27.405575052441733</c:v>
                </c:pt>
                <c:pt idx="6">
                  <c:v>29.104586847224752</c:v>
                </c:pt>
                <c:pt idx="7">
                  <c:v>30.873336401671352</c:v>
                </c:pt>
                <c:pt idx="8">
                  <c:v>32.70961074207861</c:v>
                </c:pt>
                <c:pt idx="9">
                  <c:v>34.610707837909217</c:v>
                </c:pt>
                <c:pt idx="10">
                  <c:v>36.573447460648268</c:v>
                </c:pt>
                <c:pt idx="11">
                  <c:v>38.594189820802413</c:v>
                </c:pt>
                <c:pt idx="12">
                  <c:v>40.668861873788643</c:v>
                </c:pt>
                <c:pt idx="13">
                  <c:v>42.79299096136387</c:v>
                </c:pt>
                <c:pt idx="14">
                  <c:v>44.961745234694519</c:v>
                </c:pt>
                <c:pt idx="15">
                  <c:v>47.169980098423537</c:v>
                </c:pt>
                <c:pt idx="16">
                  <c:v>49.412289732045295</c:v>
                </c:pt>
                <c:pt idx="17">
                  <c:v>51.68306259433875</c:v>
                </c:pt>
                <c:pt idx="18">
                  <c:v>53.976539705651049</c:v>
                </c:pt>
                <c:pt idx="19">
                  <c:v>56.286874436403323</c:v>
                </c:pt>
                <c:pt idx="20">
                  <c:v>58.60819251073994</c:v>
                </c:pt>
                <c:pt idx="21">
                  <c:v>60.934650961587977</c:v>
                </c:pt>
                <c:pt idx="22">
                  <c:v>63.260494844810466</c:v>
                </c:pt>
                <c:pt idx="23">
                  <c:v>65.580110630642309</c:v>
                </c:pt>
                <c:pt idx="24">
                  <c:v>67.888075333372697</c:v>
                </c:pt>
                <c:pt idx="25">
                  <c:v>70.179200607172973</c:v>
                </c:pt>
                <c:pt idx="26">
                  <c:v>72.448571218266636</c:v>
                </c:pt>
                <c:pt idx="27">
                  <c:v>74.691577492403297</c:v>
                </c:pt>
                <c:pt idx="28">
                  <c:v>76.903941523415966</c:v>
                </c:pt>
                <c:pt idx="29">
                  <c:v>79.081737105994506</c:v>
                </c:pt>
                <c:pt idx="30">
                  <c:v>81.221403517477967</c:v>
                </c:pt>
                <c:pt idx="31">
                  <c:v>83.319753414688705</c:v>
                </c:pt>
                <c:pt idx="32">
                  <c:v>85.373975229422342</c:v>
                </c:pt>
                <c:pt idx="33">
                  <c:v>87.381630538510422</c:v>
                </c:pt>
                <c:pt idx="34">
                  <c:v>89.340646951132314</c:v>
                </c:pt>
                <c:pt idx="35">
                  <c:v>91.249307098224165</c:v>
                </c:pt>
                <c:pt idx="36">
                  <c:v>93.106234328324973</c:v>
                </c:pt>
                <c:pt idx="37">
                  <c:v>94.910375713623822</c:v>
                </c:pt>
                <c:pt idx="38">
                  <c:v>96.66098295238757</c:v>
                </c:pt>
                <c:pt idx="39">
                  <c:v>98.357591722619617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2.4269492804120776</c:v>
                </c:pt>
                <c:pt idx="1">
                  <c:v>2.4001366511512687</c:v>
                </c:pt>
                <c:pt idx="2">
                  <c:v>2.3718447545581967</c:v>
                </c:pt>
                <c:pt idx="3">
                  <c:v>2.3420707534326826</c:v>
                </c:pt>
                <c:pt idx="4">
                  <c:v>2.3108205939131965</c:v>
                </c:pt>
                <c:pt idx="5">
                  <c:v>2.2781094626424392</c:v>
                </c:pt>
                <c:pt idx="6">
                  <c:v>2.2439621338890032</c:v>
                </c:pt>
                <c:pt idx="7">
                  <c:v>2.208413191436903</c:v>
                </c:pt>
                <c:pt idx="8">
                  <c:v>2.1715071123997101</c:v>
                </c:pt>
                <c:pt idx="9">
                  <c:v>2.1332982031249981</c:v>
                </c:pt>
                <c:pt idx="10">
                  <c:v>2.0938503809492701</c:v>
                </c:pt>
                <c:pt idx="11">
                  <c:v>2.0532367996250804</c:v>
                </c:pt>
                <c:pt idx="12">
                  <c:v>2.0115393206161523</c:v>
                </c:pt>
                <c:pt idx="13">
                  <c:v>1.9688478369602482</c:v>
                </c:pt>
                <c:pt idx="14">
                  <c:v>1.9252594608322897</c:v>
                </c:pt>
                <c:pt idx="15">
                  <c:v>1.8808775900953749</c:v>
                </c:pt>
                <c:pt idx="16">
                  <c:v>1.8358108728063067</c:v>
                </c:pt>
                <c:pt idx="17">
                  <c:v>1.7901720916682289</c:v>
                </c:pt>
                <c:pt idx="18">
                  <c:v>1.744076992653061</c:v>
                </c:pt>
                <c:pt idx="19">
                  <c:v>1.6976430833513578</c:v>
                </c:pt>
                <c:pt idx="20">
                  <c:v>1.6509884269981403</c:v>
                </c:pt>
                <c:pt idx="21">
                  <c:v>1.6042304575736475</c:v>
                </c:pt>
                <c:pt idx="22">
                  <c:v>1.5574848399426005</c:v>
                </c:pt>
                <c:pt idx="23">
                  <c:v>1.5108643967745909</c:v>
                </c:pt>
                <c:pt idx="24">
                  <c:v>1.4644781211186735</c:v>
                </c:pt>
                <c:pt idx="25">
                  <c:v>1.4184302901501102</c:v>
                </c:pt>
                <c:pt idx="26">
                  <c:v>1.3728196919433464</c:v>
                </c:pt>
                <c:pt idx="27">
                  <c:v>1.3277389733314162</c:v>
                </c:pt>
                <c:pt idx="28">
                  <c:v>1.2832741131572618</c:v>
                </c:pt>
                <c:pt idx="29">
                  <c:v>1.2395040216579341</c:v>
                </c:pt>
                <c:pt idx="30">
                  <c:v>1.1965002634733468</c:v>
                </c:pt>
                <c:pt idx="31">
                  <c:v>1.1543268989329647</c:v>
                </c:pt>
                <c:pt idx="32">
                  <c:v>1.1130404359104127</c:v>
                </c:pt>
                <c:pt idx="33">
                  <c:v>1.0726898826808708</c:v>
                </c:pt>
                <c:pt idx="34">
                  <c:v>1.0333168908743486</c:v>
                </c:pt>
                <c:pt idx="35">
                  <c:v>0.99495597677036507</c:v>
                </c:pt>
                <c:pt idx="36">
                  <c:v>0.95763480878779816</c:v>
                </c:pt>
                <c:pt idx="37">
                  <c:v>0.92137454903524774</c:v>
                </c:pt>
                <c:pt idx="38">
                  <c:v>0.88619023714067113</c:v>
                </c:pt>
                <c:pt idx="39">
                  <c:v>0.85209120520871495</c:v>
                </c:pt>
                <c:pt idx="40">
                  <c:v>0.81908151359428194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75-49D3-97AB-B5BC607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7856"/>
        <c:axId val="657019104"/>
      </c:scatterChart>
      <c:valAx>
        <c:axId val="6570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9104"/>
        <c:crosses val="autoZero"/>
        <c:crossBetween val="midCat"/>
      </c:valAx>
      <c:valAx>
        <c:axId val="657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15</xdr:row>
      <xdr:rowOff>112258</xdr:rowOff>
    </xdr:from>
    <xdr:to>
      <xdr:col>6</xdr:col>
      <xdr:colOff>325891</xdr:colOff>
      <xdr:row>29</xdr:row>
      <xdr:rowOff>188458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4EBA-872E-4799-9B94-F3F5E338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134471</xdr:rowOff>
    </xdr:from>
    <xdr:to>
      <xdr:col>6</xdr:col>
      <xdr:colOff>313764</xdr:colOff>
      <xdr:row>45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A3701-BE6E-41B3-B626-42A0A16F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358589</xdr:colOff>
      <xdr:row>13</xdr:row>
      <xdr:rowOff>20011</xdr:rowOff>
    </xdr:from>
    <xdr:ext cx="3782785" cy="35546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406304-1766-43CF-8242-D506E46C0406}"/>
            </a:ext>
          </a:extLst>
        </xdr:cNvPr>
        <xdr:cNvSpPr txBox="1"/>
      </xdr:nvSpPr>
      <xdr:spPr>
        <a:xfrm>
          <a:off x="14130618" y="2496511"/>
          <a:ext cx="3782785" cy="355466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solidFill>
                <a:schemeClr val="bg1"/>
              </a:solidFill>
            </a:rPr>
            <a:t>Thermistor</a:t>
          </a:r>
          <a:r>
            <a:rPr lang="en-CA" sz="1100" baseline="0">
              <a:solidFill>
                <a:schemeClr val="bg1"/>
              </a:solidFill>
            </a:rPr>
            <a:t> Notes:</a:t>
          </a:r>
        </a:p>
        <a:p>
          <a:br>
            <a:rPr lang="en-CA" sz="1100" baseline="0">
              <a:solidFill>
                <a:schemeClr val="bg1"/>
              </a:solidFill>
            </a:rPr>
          </a:br>
          <a:r>
            <a:rPr lang="en-CA" sz="1100" baseline="0">
              <a:solidFill>
                <a:schemeClr val="bg1"/>
              </a:solidFill>
            </a:rPr>
            <a:t>1) What about self heating??!! Assuming worst case thermistor is 0 ohms (at highest temp), the 2k ohm high resistor will limit the current to 1.65mA. Across a resistance of 10k, that's a power of 27.2mW. With a theta JA of 0.2857 K/mW, temp rise is only 7 degreees which is acceptable.</a:t>
          </a:r>
        </a:p>
        <a:p>
          <a:endParaRPr lang="en-CA" sz="1100" baseline="0">
            <a:solidFill>
              <a:schemeClr val="bg1"/>
            </a:solidFill>
          </a:endParaRPr>
        </a:p>
        <a:p>
          <a:endParaRPr lang="en-CA" sz="1100" baseline="0">
            <a:solidFill>
              <a:schemeClr val="bg1"/>
            </a:solidFill>
          </a:endParaRPr>
        </a:p>
        <a:p>
          <a:r>
            <a:rPr lang="en-CA" sz="1100" baseline="0">
              <a:solidFill>
                <a:schemeClr val="bg1"/>
              </a:solidFill>
            </a:rPr>
            <a:t>2). Is a voltage setp of 20mV really ok for ADC measurement accuracy?  The STM32 has a 12bit ADC. When supplied with a 3.3V reference, that's a 0.8mV step per division. So approx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zoomScale="85" zoomScaleNormal="85" workbookViewId="0">
      <selection activeCell="M30" sqref="M30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2.85546875" bestFit="1" customWidth="1"/>
    <col min="9" max="9" width="16.7109375" bestFit="1" customWidth="1"/>
    <col min="10" max="10" width="26.5703125" bestFit="1" customWidth="1"/>
    <col min="11" max="11" width="17.5703125" bestFit="1" customWidth="1"/>
    <col min="12" max="12" width="21.140625" bestFit="1" customWidth="1"/>
    <col min="13" max="13" width="23.7109375" bestFit="1" customWidth="1"/>
    <col min="14" max="14" width="22.7109375" bestFit="1" customWidth="1"/>
    <col min="15" max="15" width="15.85546875" bestFit="1" customWidth="1"/>
    <col min="22" max="22" width="8.42578125" customWidth="1"/>
  </cols>
  <sheetData>
    <row r="2" spans="2:15" x14ac:dyDescent="0.25">
      <c r="B2" s="4" t="s">
        <v>12</v>
      </c>
      <c r="C2" s="4"/>
      <c r="D2" s="4"/>
    </row>
    <row r="3" spans="2:15" x14ac:dyDescent="0.25">
      <c r="B3" s="1" t="s">
        <v>0</v>
      </c>
      <c r="C3" s="1" t="s">
        <v>1</v>
      </c>
      <c r="D3" s="1" t="s">
        <v>2</v>
      </c>
    </row>
    <row r="4" spans="2:15" x14ac:dyDescent="0.25">
      <c r="B4" t="s">
        <v>3</v>
      </c>
      <c r="C4">
        <v>10000</v>
      </c>
      <c r="D4" t="s">
        <v>4</v>
      </c>
    </row>
    <row r="5" spans="2:15" x14ac:dyDescent="0.25">
      <c r="B5" t="s">
        <v>5</v>
      </c>
      <c r="C5">
        <v>3930</v>
      </c>
      <c r="G5" s="2" t="s">
        <v>7</v>
      </c>
      <c r="H5" s="2" t="s">
        <v>8</v>
      </c>
      <c r="I5" s="1" t="s">
        <v>11</v>
      </c>
      <c r="J5" s="1" t="s">
        <v>15</v>
      </c>
      <c r="K5" s="1" t="s">
        <v>19</v>
      </c>
      <c r="L5" s="1" t="s">
        <v>28</v>
      </c>
      <c r="M5" s="1" t="s">
        <v>27</v>
      </c>
      <c r="N5" s="1" t="s">
        <v>26</v>
      </c>
      <c r="O5" s="1" t="s">
        <v>20</v>
      </c>
    </row>
    <row r="6" spans="2:15" x14ac:dyDescent="0.25">
      <c r="B6" t="s">
        <v>9</v>
      </c>
      <c r="C6">
        <v>25</v>
      </c>
      <c r="D6" t="s">
        <v>6</v>
      </c>
      <c r="G6">
        <v>20</v>
      </c>
      <c r="H6">
        <f>G6+273.15</f>
        <v>293.14999999999998</v>
      </c>
      <c r="I6">
        <f t="shared" ref="I6:I46" si="0">$C$4*EXP($C$5 * ((1/H6) - (1/$C$7)))</f>
        <v>12520.991974613418</v>
      </c>
      <c r="J6">
        <f>(I6*$C$11)/(I6+$C$11)</f>
        <v>5559.6982534017998</v>
      </c>
      <c r="K6">
        <f>$C$12*J6/(J6+$C$10)</f>
        <v>2.4269492804120776</v>
      </c>
      <c r="L6" s="3">
        <f>((2^12)/3.3)*K6</f>
        <v>3012.3588644145061</v>
      </c>
      <c r="N6">
        <f>$C$14*K6+$C$15</f>
        <v>20</v>
      </c>
      <c r="O6">
        <f>(G6-N6)/G6*100</f>
        <v>0</v>
      </c>
    </row>
    <row r="7" spans="2:15" x14ac:dyDescent="0.25">
      <c r="B7" t="s">
        <v>9</v>
      </c>
      <c r="C7">
        <f>C6+273.15</f>
        <v>298.14999999999998</v>
      </c>
      <c r="D7" t="s">
        <v>10</v>
      </c>
      <c r="G7">
        <v>22</v>
      </c>
      <c r="H7">
        <f t="shared" ref="H7:H46" si="1">G7+273.15</f>
        <v>295.14999999999998</v>
      </c>
      <c r="I7">
        <f t="shared" si="0"/>
        <v>11433.686223727138</v>
      </c>
      <c r="J7">
        <f t="shared" ref="J7:J46" si="2">(I7*$C$11)/(I7+$C$11)</f>
        <v>5334.4469562449885</v>
      </c>
      <c r="K7">
        <f t="shared" ref="K7:K46" si="3">$C$12*J7/(J7+$C$10)</f>
        <v>2.4001366511512687</v>
      </c>
      <c r="L7" s="3">
        <f t="shared" ref="L7:L46" si="4">((2^12)/3.3)*K7</f>
        <v>2979.0787039744232</v>
      </c>
      <c r="M7">
        <f>K6-K7</f>
        <v>2.6812629260808851E-2</v>
      </c>
      <c r="N7">
        <f t="shared" ref="N7:N41" si="5">$C$14*K7+$C$15</f>
        <v>21.334071361546094</v>
      </c>
      <c r="O7">
        <f t="shared" ref="O7:O46" si="6">(G7-N7)/G7*100</f>
        <v>3.026948356608663</v>
      </c>
    </row>
    <row r="8" spans="2:15" x14ac:dyDescent="0.25">
      <c r="B8" s="4" t="s">
        <v>16</v>
      </c>
      <c r="C8" s="4"/>
      <c r="D8" s="4"/>
      <c r="G8">
        <v>24</v>
      </c>
      <c r="H8">
        <f t="shared" si="1"/>
        <v>297.14999999999998</v>
      </c>
      <c r="I8">
        <f t="shared" si="0"/>
        <v>10453.575981239928</v>
      </c>
      <c r="J8">
        <f t="shared" si="2"/>
        <v>5110.8793840392391</v>
      </c>
      <c r="K8">
        <f t="shared" si="3"/>
        <v>2.3718447545581967</v>
      </c>
      <c r="L8" s="3">
        <f t="shared" si="4"/>
        <v>2943.9624589910222</v>
      </c>
      <c r="M8">
        <f t="shared" ref="M8:M46" si="7">K7-K8</f>
        <v>2.8291896593072074E-2</v>
      </c>
      <c r="N8">
        <f t="shared" si="5"/>
        <v>22.741744165339696</v>
      </c>
      <c r="O8">
        <f t="shared" si="6"/>
        <v>5.2427326444179325</v>
      </c>
    </row>
    <row r="9" spans="2:15" x14ac:dyDescent="0.25">
      <c r="B9" s="1" t="s">
        <v>0</v>
      </c>
      <c r="C9" s="1" t="s">
        <v>1</v>
      </c>
      <c r="D9" s="1" t="s">
        <v>2</v>
      </c>
      <c r="G9">
        <v>26</v>
      </c>
      <c r="H9">
        <f t="shared" si="1"/>
        <v>299.14999999999998</v>
      </c>
      <c r="I9">
        <f t="shared" si="0"/>
        <v>9568.941890213262</v>
      </c>
      <c r="J9">
        <f t="shared" si="2"/>
        <v>4889.8616715699081</v>
      </c>
      <c r="K9">
        <f t="shared" si="3"/>
        <v>2.3420707534326826</v>
      </c>
      <c r="L9" s="3">
        <f t="shared" si="4"/>
        <v>2907.0066078970508</v>
      </c>
      <c r="M9">
        <f t="shared" si="7"/>
        <v>2.9774001125514094E-2</v>
      </c>
      <c r="N9">
        <f t="shared" si="5"/>
        <v>24.223159577227264</v>
      </c>
      <c r="O9">
        <f t="shared" si="6"/>
        <v>6.834001626048984</v>
      </c>
    </row>
    <row r="10" spans="2:15" x14ac:dyDescent="0.25">
      <c r="B10" t="s">
        <v>13</v>
      </c>
      <c r="C10">
        <v>2000</v>
      </c>
      <c r="D10" t="s">
        <v>4</v>
      </c>
      <c r="G10">
        <v>28</v>
      </c>
      <c r="H10">
        <f t="shared" si="1"/>
        <v>301.14999999999998</v>
      </c>
      <c r="I10">
        <f t="shared" si="0"/>
        <v>8769.4632379023169</v>
      </c>
      <c r="J10">
        <f t="shared" si="2"/>
        <v>4672.1971357143593</v>
      </c>
      <c r="K10">
        <f t="shared" si="3"/>
        <v>2.3108205939131965</v>
      </c>
      <c r="L10" s="3">
        <f t="shared" si="4"/>
        <v>2868.2185311116523</v>
      </c>
      <c r="M10">
        <f t="shared" si="7"/>
        <v>3.1250159519486065E-2</v>
      </c>
      <c r="N10">
        <f t="shared" si="5"/>
        <v>25.778021745094946</v>
      </c>
      <c r="O10">
        <f t="shared" si="6"/>
        <v>7.9356366246609049</v>
      </c>
    </row>
    <row r="11" spans="2:15" x14ac:dyDescent="0.25">
      <c r="B11" t="s">
        <v>14</v>
      </c>
      <c r="C11">
        <v>10000</v>
      </c>
      <c r="D11" t="s">
        <v>4</v>
      </c>
      <c r="G11">
        <v>30</v>
      </c>
      <c r="H11">
        <f t="shared" si="1"/>
        <v>303.14999999999998</v>
      </c>
      <c r="I11">
        <f t="shared" si="0"/>
        <v>8046.0378071262749</v>
      </c>
      <c r="J11">
        <f t="shared" si="2"/>
        <v>4458.6173946443478</v>
      </c>
      <c r="K11">
        <f t="shared" si="3"/>
        <v>2.2781094626424392</v>
      </c>
      <c r="L11" s="3">
        <f t="shared" si="4"/>
        <v>2827.6170784798278</v>
      </c>
      <c r="M11">
        <f t="shared" si="7"/>
        <v>3.271113127075731E-2</v>
      </c>
      <c r="N11">
        <f t="shared" si="5"/>
        <v>27.405575052441733</v>
      </c>
      <c r="O11">
        <f t="shared" si="6"/>
        <v>8.6480831585275553</v>
      </c>
    </row>
    <row r="12" spans="2:15" x14ac:dyDescent="0.25">
      <c r="B12" t="s">
        <v>17</v>
      </c>
      <c r="C12">
        <v>3.3</v>
      </c>
      <c r="D12" t="s">
        <v>18</v>
      </c>
      <c r="G12">
        <v>32</v>
      </c>
      <c r="H12">
        <f t="shared" si="1"/>
        <v>305.14999999999998</v>
      </c>
      <c r="I12">
        <f t="shared" si="0"/>
        <v>7390.6265524301107</v>
      </c>
      <c r="J12">
        <f t="shared" si="2"/>
        <v>4249.7758951631149</v>
      </c>
      <c r="K12">
        <f t="shared" si="3"/>
        <v>2.2439621338890032</v>
      </c>
      <c r="L12" s="3">
        <f t="shared" si="4"/>
        <v>2785.2330001240475</v>
      </c>
      <c r="M12">
        <f t="shared" si="7"/>
        <v>3.4147328753435957E-2</v>
      </c>
      <c r="N12">
        <f t="shared" si="5"/>
        <v>29.104586847224752</v>
      </c>
      <c r="O12">
        <f t="shared" si="6"/>
        <v>9.0481661024226501</v>
      </c>
    </row>
    <row r="13" spans="2:15" x14ac:dyDescent="0.25">
      <c r="B13" s="4" t="s">
        <v>23</v>
      </c>
      <c r="C13" s="4"/>
      <c r="D13" s="4"/>
      <c r="G13">
        <v>34</v>
      </c>
      <c r="H13">
        <f t="shared" si="1"/>
        <v>307.14999999999998</v>
      </c>
      <c r="I13">
        <f t="shared" si="0"/>
        <v>6796.1194663514834</v>
      </c>
      <c r="J13">
        <f t="shared" si="2"/>
        <v>4046.2438243348374</v>
      </c>
      <c r="K13">
        <f t="shared" si="3"/>
        <v>2.208413191436903</v>
      </c>
      <c r="L13" s="3">
        <f t="shared" si="4"/>
        <v>2741.1092218562289</v>
      </c>
      <c r="M13">
        <f t="shared" si="7"/>
        <v>3.5548942452100274E-2</v>
      </c>
      <c r="N13">
        <f t="shared" si="5"/>
        <v>30.873336401671352</v>
      </c>
      <c r="O13">
        <f t="shared" si="6"/>
        <v>9.1960694068489648</v>
      </c>
    </row>
    <row r="14" spans="2:15" x14ac:dyDescent="0.25">
      <c r="B14" t="s">
        <v>21</v>
      </c>
      <c r="C14">
        <f>(G6-G46)/(K6-K46)</f>
        <v>-49.755335389508829</v>
      </c>
      <c r="D14" t="s">
        <v>24</v>
      </c>
      <c r="G14">
        <v>36</v>
      </c>
      <c r="H14">
        <f t="shared" si="1"/>
        <v>309.14999999999998</v>
      </c>
      <c r="I14">
        <f t="shared" si="0"/>
        <v>6256.2195633541796</v>
      </c>
      <c r="J14">
        <f t="shared" si="2"/>
        <v>3848.5082826128614</v>
      </c>
      <c r="K14">
        <f t="shared" si="3"/>
        <v>2.1715071123997101</v>
      </c>
      <c r="L14" s="3">
        <f t="shared" si="4"/>
        <v>2695.3009492088522</v>
      </c>
      <c r="M14">
        <f t="shared" si="7"/>
        <v>3.6906079037192896E-2</v>
      </c>
      <c r="N14">
        <f t="shared" si="5"/>
        <v>32.70961074207861</v>
      </c>
      <c r="O14">
        <f t="shared" si="6"/>
        <v>9.1399701608927497</v>
      </c>
    </row>
    <row r="15" spans="2:15" x14ac:dyDescent="0.25">
      <c r="B15" t="s">
        <v>22</v>
      </c>
      <c r="C15">
        <f>G6-C14*K6</f>
        <v>140.75367542023002</v>
      </c>
      <c r="D15" t="s">
        <v>25</v>
      </c>
      <c r="G15">
        <v>38</v>
      </c>
      <c r="H15">
        <f t="shared" si="1"/>
        <v>311.14999999999998</v>
      </c>
      <c r="I15">
        <f t="shared" si="0"/>
        <v>5765.3423797774158</v>
      </c>
      <c r="J15">
        <f t="shared" si="2"/>
        <v>3656.972516608811</v>
      </c>
      <c r="K15">
        <f t="shared" si="3"/>
        <v>2.1332982031249981</v>
      </c>
      <c r="L15" s="3">
        <f t="shared" si="4"/>
        <v>2647.8755878787856</v>
      </c>
      <c r="M15">
        <f t="shared" si="7"/>
        <v>3.8208909274711989E-2</v>
      </c>
      <c r="N15">
        <f t="shared" si="5"/>
        <v>34.610707837909217</v>
      </c>
      <c r="O15">
        <f t="shared" si="6"/>
        <v>8.9191899002389032</v>
      </c>
    </row>
    <row r="16" spans="2:15" x14ac:dyDescent="0.25">
      <c r="G16">
        <v>40</v>
      </c>
      <c r="H16">
        <f t="shared" si="1"/>
        <v>313.14999999999998</v>
      </c>
      <c r="I16">
        <f t="shared" si="0"/>
        <v>5318.528783060442</v>
      </c>
      <c r="J16">
        <f t="shared" si="2"/>
        <v>3471.9579526082066</v>
      </c>
      <c r="K16">
        <f t="shared" si="3"/>
        <v>2.0938503809492701</v>
      </c>
      <c r="L16" s="3">
        <f t="shared" si="4"/>
        <v>2598.9124728388515</v>
      </c>
      <c r="M16">
        <f t="shared" si="7"/>
        <v>3.9447822175727953E-2</v>
      </c>
      <c r="N16">
        <f t="shared" si="5"/>
        <v>36.573447460648268</v>
      </c>
      <c r="O16">
        <f t="shared" si="6"/>
        <v>8.5663813483793305</v>
      </c>
    </row>
    <row r="17" spans="7:15" x14ac:dyDescent="0.25">
      <c r="G17">
        <v>42</v>
      </c>
      <c r="H17">
        <f t="shared" si="1"/>
        <v>315.14999999999998</v>
      </c>
      <c r="I17">
        <f t="shared" si="0"/>
        <v>4911.3692153476231</v>
      </c>
      <c r="J17">
        <f t="shared" si="2"/>
        <v>3293.7077369746603</v>
      </c>
      <c r="K17">
        <f t="shared" si="3"/>
        <v>2.0532367996250804</v>
      </c>
      <c r="L17" s="3">
        <f t="shared" si="4"/>
        <v>2548.5024034134331</v>
      </c>
      <c r="M17">
        <f t="shared" si="7"/>
        <v>4.0613581324189685E-2</v>
      </c>
      <c r="N17">
        <f t="shared" si="5"/>
        <v>38.594189820802413</v>
      </c>
      <c r="O17">
        <f t="shared" si="6"/>
        <v>8.1090718552323491</v>
      </c>
    </row>
    <row r="18" spans="7:15" x14ac:dyDescent="0.25">
      <c r="G18">
        <v>44</v>
      </c>
      <c r="H18">
        <f t="shared" si="1"/>
        <v>317.14999999999998</v>
      </c>
      <c r="I18">
        <f t="shared" si="0"/>
        <v>4539.9377759118415</v>
      </c>
      <c r="J18">
        <f t="shared" si="2"/>
        <v>3122.3914750399467</v>
      </c>
      <c r="K18">
        <f t="shared" si="3"/>
        <v>2.0115393206161523</v>
      </c>
      <c r="L18" s="3">
        <f t="shared" si="4"/>
        <v>2496.7469870435634</v>
      </c>
      <c r="M18">
        <f t="shared" si="7"/>
        <v>4.1697479008928173E-2</v>
      </c>
      <c r="N18">
        <f t="shared" si="5"/>
        <v>40.668861873788643</v>
      </c>
      <c r="O18">
        <f t="shared" si="6"/>
        <v>7.5707684686621759</v>
      </c>
    </row>
    <row r="19" spans="7:15" x14ac:dyDescent="0.25">
      <c r="G19">
        <v>46</v>
      </c>
      <c r="H19">
        <f t="shared" si="1"/>
        <v>319.14999999999998</v>
      </c>
      <c r="I19">
        <f t="shared" si="0"/>
        <v>4200.7347823645823</v>
      </c>
      <c r="J19">
        <f t="shared" si="2"/>
        <v>2958.1108630951508</v>
      </c>
      <c r="K19">
        <f t="shared" si="3"/>
        <v>1.9688478369602482</v>
      </c>
      <c r="L19" s="3">
        <f t="shared" si="4"/>
        <v>2443.7578000573262</v>
      </c>
      <c r="M19">
        <f t="shared" si="7"/>
        <v>4.2691483655904028E-2</v>
      </c>
      <c r="N19">
        <f t="shared" si="5"/>
        <v>42.79299096136387</v>
      </c>
      <c r="O19">
        <f t="shared" si="6"/>
        <v>6.9717587796437606</v>
      </c>
    </row>
    <row r="20" spans="7:15" x14ac:dyDescent="0.25">
      <c r="G20">
        <v>48</v>
      </c>
      <c r="H20">
        <f t="shared" si="1"/>
        <v>321.14999999999998</v>
      </c>
      <c r="I20">
        <f t="shared" si="0"/>
        <v>3890.6366495479328</v>
      </c>
      <c r="J20">
        <f t="shared" si="2"/>
        <v>2800.9059251251474</v>
      </c>
      <c r="K20">
        <f t="shared" si="3"/>
        <v>1.9252594608322897</v>
      </c>
      <c r="L20" s="3">
        <f t="shared" si="4"/>
        <v>2389.6553792633513</v>
      </c>
      <c r="M20">
        <f t="shared" si="7"/>
        <v>4.3588376127958517E-2</v>
      </c>
      <c r="N20">
        <f t="shared" si="5"/>
        <v>44.961745234694519</v>
      </c>
      <c r="O20">
        <f t="shared" si="6"/>
        <v>6.3296974277197533</v>
      </c>
    </row>
    <row r="21" spans="7:15" x14ac:dyDescent="0.25">
      <c r="G21">
        <v>50</v>
      </c>
      <c r="H21">
        <f t="shared" si="1"/>
        <v>323.14999999999998</v>
      </c>
      <c r="I21">
        <f t="shared" si="0"/>
        <v>3606.8520932929287</v>
      </c>
      <c r="J21">
        <f t="shared" si="2"/>
        <v>2650.761593176142</v>
      </c>
      <c r="K21">
        <f t="shared" si="3"/>
        <v>1.8808775900953749</v>
      </c>
      <c r="L21" s="3">
        <f t="shared" si="4"/>
        <v>2334.5680633426232</v>
      </c>
      <c r="M21">
        <f t="shared" si="7"/>
        <v>4.4381870736914797E-2</v>
      </c>
      <c r="N21">
        <f t="shared" si="5"/>
        <v>47.169980098423537</v>
      </c>
      <c r="O21">
        <f t="shared" si="6"/>
        <v>5.6600398031529267</v>
      </c>
    </row>
    <row r="22" spans="7:15" x14ac:dyDescent="0.25">
      <c r="G22">
        <v>52</v>
      </c>
      <c r="H22">
        <f t="shared" si="1"/>
        <v>325.14999999999998</v>
      </c>
      <c r="I22">
        <f t="shared" si="0"/>
        <v>3346.8838088272773</v>
      </c>
      <c r="J22">
        <f t="shared" si="2"/>
        <v>2507.6144040556769</v>
      </c>
      <c r="K22">
        <f t="shared" si="3"/>
        <v>1.8358108728063067</v>
      </c>
      <c r="L22" s="3">
        <f t="shared" si="4"/>
        <v>2278.6307075801915</v>
      </c>
      <c r="M22">
        <f t="shared" si="7"/>
        <v>4.5066717289068192E-2</v>
      </c>
      <c r="N22">
        <f t="shared" si="5"/>
        <v>49.412289732045295</v>
      </c>
      <c r="O22">
        <f t="shared" si="6"/>
        <v>4.9763658999128939</v>
      </c>
    </row>
    <row r="23" spans="7:15" x14ac:dyDescent="0.25">
      <c r="G23">
        <v>54</v>
      </c>
      <c r="H23">
        <f t="shared" si="1"/>
        <v>327.14999999999998</v>
      </c>
      <c r="I23">
        <f t="shared" si="0"/>
        <v>3108.4948946380009</v>
      </c>
      <c r="J23">
        <f t="shared" si="2"/>
        <v>2371.3591221746774</v>
      </c>
      <c r="K23">
        <f t="shared" si="3"/>
        <v>1.7901720916682289</v>
      </c>
      <c r="L23" s="3">
        <f t="shared" si="4"/>
        <v>2221.9832992342622</v>
      </c>
      <c r="M23">
        <f t="shared" si="7"/>
        <v>4.5638781138077844E-2</v>
      </c>
      <c r="N23">
        <f t="shared" si="5"/>
        <v>51.68306259433875</v>
      </c>
      <c r="O23">
        <f t="shared" si="6"/>
        <v>4.2906248252986101</v>
      </c>
    </row>
    <row r="24" spans="7:15" x14ac:dyDescent="0.25">
      <c r="G24">
        <v>56</v>
      </c>
      <c r="H24">
        <f t="shared" si="1"/>
        <v>329.15</v>
      </c>
      <c r="I24">
        <f t="shared" si="0"/>
        <v>2889.6793954654631</v>
      </c>
      <c r="J24">
        <f t="shared" si="2"/>
        <v>2241.8551360416618</v>
      </c>
      <c r="K24">
        <f t="shared" si="3"/>
        <v>1.744076992653061</v>
      </c>
      <c r="L24" s="3">
        <f t="shared" si="4"/>
        <v>2164.7695036081632</v>
      </c>
      <c r="M24">
        <f t="shared" si="7"/>
        <v>4.609509901516784E-2</v>
      </c>
      <c r="N24">
        <f t="shared" si="5"/>
        <v>53.976539705651049</v>
      </c>
      <c r="O24">
        <f t="shared" si="6"/>
        <v>3.6133219541945545</v>
      </c>
    </row>
    <row r="25" spans="7:15" x14ac:dyDescent="0.25">
      <c r="G25">
        <v>58</v>
      </c>
      <c r="H25">
        <f t="shared" si="1"/>
        <v>331.15</v>
      </c>
      <c r="I25">
        <f t="shared" si="0"/>
        <v>2688.6364256810443</v>
      </c>
      <c r="J25">
        <f t="shared" si="2"/>
        <v>2118.9325121172233</v>
      </c>
      <c r="K25">
        <f t="shared" si="3"/>
        <v>1.6976430833513578</v>
      </c>
      <c r="L25" s="3">
        <f t="shared" si="4"/>
        <v>2107.1351725476247</v>
      </c>
      <c r="M25">
        <f t="shared" si="7"/>
        <v>4.6433909301703213E-2</v>
      </c>
      <c r="N25">
        <f t="shared" si="5"/>
        <v>56.286874436403323</v>
      </c>
      <c r="O25">
        <f t="shared" si="6"/>
        <v>2.9536647648218564</v>
      </c>
    </row>
    <row r="26" spans="7:15" x14ac:dyDescent="0.25">
      <c r="G26">
        <v>60</v>
      </c>
      <c r="H26">
        <f t="shared" si="1"/>
        <v>333.15</v>
      </c>
      <c r="I26">
        <f t="shared" si="0"/>
        <v>2503.7474089688931</v>
      </c>
      <c r="J26">
        <f t="shared" si="2"/>
        <v>2002.3976229501918</v>
      </c>
      <c r="K26" s="1">
        <f t="shared" si="3"/>
        <v>1.6509884269981403</v>
      </c>
      <c r="L26" s="3">
        <f t="shared" si="4"/>
        <v>2049.2268475710252</v>
      </c>
      <c r="M26">
        <f t="shared" si="7"/>
        <v>4.6654656353217527E-2</v>
      </c>
      <c r="N26">
        <f t="shared" si="5"/>
        <v>58.60819251073994</v>
      </c>
      <c r="O26" s="1">
        <f t="shared" si="6"/>
        <v>2.3196791487667667</v>
      </c>
    </row>
    <row r="27" spans="7:15" x14ac:dyDescent="0.25">
      <c r="G27">
        <v>62</v>
      </c>
      <c r="H27">
        <f t="shared" si="1"/>
        <v>335.15</v>
      </c>
      <c r="I27">
        <f t="shared" si="0"/>
        <v>2333.5560339886351</v>
      </c>
      <c r="J27">
        <f t="shared" si="2"/>
        <v>1892.0382958149744</v>
      </c>
      <c r="K27" s="1">
        <f t="shared" si="3"/>
        <v>1.6042304575736475</v>
      </c>
      <c r="L27" s="3">
        <f t="shared" si="4"/>
        <v>1991.1902891580789</v>
      </c>
      <c r="M27">
        <f t="shared" si="7"/>
        <v>4.675796942449284E-2</v>
      </c>
      <c r="N27">
        <f t="shared" si="5"/>
        <v>60.934650961587977</v>
      </c>
      <c r="O27" s="1">
        <f t="shared" si="6"/>
        <v>1.7183049006645537</v>
      </c>
    </row>
    <row r="28" spans="7:15" x14ac:dyDescent="0.25">
      <c r="G28">
        <v>64</v>
      </c>
      <c r="H28">
        <f t="shared" si="1"/>
        <v>337.15</v>
      </c>
      <c r="I28">
        <f t="shared" si="0"/>
        <v>2176.7505802157325</v>
      </c>
      <c r="J28">
        <f t="shared" si="2"/>
        <v>1787.6284529900977</v>
      </c>
      <c r="K28" s="1">
        <f t="shared" si="3"/>
        <v>1.5574848399426005</v>
      </c>
      <c r="L28" s="3">
        <f t="shared" si="4"/>
        <v>1933.1690619408762</v>
      </c>
      <c r="M28">
        <f t="shared" si="7"/>
        <v>4.674561763104701E-2</v>
      </c>
      <c r="N28">
        <f t="shared" si="5"/>
        <v>63.260494844810466</v>
      </c>
      <c r="O28" s="1">
        <f t="shared" si="6"/>
        <v>1.1554768049836461</v>
      </c>
    </row>
    <row r="29" spans="7:15" x14ac:dyDescent="0.25">
      <c r="G29">
        <v>66</v>
      </c>
      <c r="H29">
        <f t="shared" si="1"/>
        <v>339.15</v>
      </c>
      <c r="I29">
        <f t="shared" si="0"/>
        <v>2032.1483148439468</v>
      </c>
      <c r="J29">
        <f t="shared" si="2"/>
        <v>1688.9322352658373</v>
      </c>
      <c r="K29" s="1">
        <f t="shared" si="3"/>
        <v>1.5108643967745909</v>
      </c>
      <c r="L29" s="3">
        <f t="shared" si="4"/>
        <v>1875.303202784462</v>
      </c>
      <c r="M29">
        <f t="shared" si="7"/>
        <v>4.6620443168009507E-2</v>
      </c>
      <c r="N29">
        <f t="shared" si="5"/>
        <v>65.580110630642309</v>
      </c>
      <c r="O29" s="1">
        <f t="shared" si="6"/>
        <v>0.63619601417831906</v>
      </c>
    </row>
    <row r="30" spans="7:15" x14ac:dyDescent="0.25">
      <c r="G30">
        <v>68</v>
      </c>
      <c r="H30">
        <f t="shared" si="1"/>
        <v>341.15</v>
      </c>
      <c r="I30">
        <f t="shared" si="0"/>
        <v>1898.6817016721084</v>
      </c>
      <c r="J30">
        <f t="shared" si="2"/>
        <v>1595.7076164204718</v>
      </c>
      <c r="K30" s="1">
        <f t="shared" si="3"/>
        <v>1.4644781211186735</v>
      </c>
      <c r="L30" s="3">
        <f t="shared" si="4"/>
        <v>1817.7279951824505</v>
      </c>
      <c r="M30">
        <f t="shared" si="7"/>
        <v>4.6386275655917464E-2</v>
      </c>
      <c r="N30">
        <f t="shared" si="5"/>
        <v>67.888075333372697</v>
      </c>
      <c r="O30" s="1">
        <f t="shared" si="6"/>
        <v>0.16459509798132768</v>
      </c>
    </row>
    <row r="31" spans="7:15" x14ac:dyDescent="0.25">
      <c r="G31">
        <v>70</v>
      </c>
      <c r="H31">
        <f t="shared" si="1"/>
        <v>343.15</v>
      </c>
      <c r="I31">
        <f t="shared" si="0"/>
        <v>1775.3861972799159</v>
      </c>
      <c r="J31">
        <f t="shared" si="2"/>
        <v>1507.7095286182848</v>
      </c>
      <c r="K31" s="1">
        <f t="shared" si="3"/>
        <v>1.4184302901501102</v>
      </c>
      <c r="L31" s="3">
        <f t="shared" si="4"/>
        <v>1760.572869228743</v>
      </c>
      <c r="M31">
        <f t="shared" si="7"/>
        <v>4.6047830968563241E-2</v>
      </c>
      <c r="N31">
        <f t="shared" si="5"/>
        <v>70.179200607172973</v>
      </c>
      <c r="O31" s="1">
        <f t="shared" si="6"/>
        <v>-0.25600086738996147</v>
      </c>
    </row>
    <row r="32" spans="7:15" x14ac:dyDescent="0.25">
      <c r="G32">
        <v>72</v>
      </c>
      <c r="H32">
        <f t="shared" si="1"/>
        <v>345.15</v>
      </c>
      <c r="I32">
        <f t="shared" si="0"/>
        <v>1661.3894393641399</v>
      </c>
      <c r="J32">
        <f t="shared" si="2"/>
        <v>1424.6925274238422</v>
      </c>
      <c r="K32" s="1">
        <f t="shared" si="3"/>
        <v>1.3728196919433464</v>
      </c>
      <c r="L32" s="3">
        <f t="shared" si="4"/>
        <v>1703.9604418787719</v>
      </c>
      <c r="M32">
        <f t="shared" si="7"/>
        <v>4.561059820676383E-2</v>
      </c>
      <c r="N32">
        <f t="shared" si="5"/>
        <v>72.448571218266636</v>
      </c>
      <c r="O32" s="1">
        <f t="shared" si="6"/>
        <v>-0.62301558092588361</v>
      </c>
    </row>
    <row r="33" spans="7:15" x14ac:dyDescent="0.25">
      <c r="G33">
        <v>74</v>
      </c>
      <c r="H33">
        <f t="shared" si="1"/>
        <v>347.15</v>
      </c>
      <c r="I33">
        <f t="shared" si="0"/>
        <v>1555.9016575663679</v>
      </c>
      <c r="J33">
        <f t="shared" si="2"/>
        <v>1346.4130309101604</v>
      </c>
      <c r="K33" s="1">
        <f t="shared" si="3"/>
        <v>1.3277389733314162</v>
      </c>
      <c r="L33" s="3">
        <f t="shared" si="4"/>
        <v>1648.0057075046911</v>
      </c>
      <c r="M33">
        <f t="shared" si="7"/>
        <v>4.5080718611930193E-2</v>
      </c>
      <c r="N33">
        <f t="shared" si="5"/>
        <v>74.691577492403297</v>
      </c>
      <c r="O33" s="1">
        <f t="shared" si="6"/>
        <v>-0.93456417892337473</v>
      </c>
    </row>
    <row r="34" spans="7:15" x14ac:dyDescent="0.25">
      <c r="G34">
        <v>76</v>
      </c>
      <c r="H34">
        <f t="shared" si="1"/>
        <v>349.15</v>
      </c>
      <c r="I34">
        <f t="shared" si="0"/>
        <v>1458.2071590754961</v>
      </c>
      <c r="J34">
        <f t="shared" si="2"/>
        <v>1272.6311706805893</v>
      </c>
      <c r="K34" s="1">
        <f t="shared" si="3"/>
        <v>1.2832741131572618</v>
      </c>
      <c r="L34" s="3">
        <f t="shared" si="4"/>
        <v>1592.8153840885286</v>
      </c>
      <c r="M34">
        <f t="shared" si="7"/>
        <v>4.4464860174154408E-2</v>
      </c>
      <c r="N34">
        <f t="shared" si="5"/>
        <v>76.903941523415966</v>
      </c>
      <c r="O34" s="1">
        <f t="shared" si="6"/>
        <v>-1.1893967413367976</v>
      </c>
    </row>
    <row r="35" spans="7:15" x14ac:dyDescent="0.25">
      <c r="G35">
        <v>78</v>
      </c>
      <c r="H35">
        <f t="shared" si="1"/>
        <v>351.15</v>
      </c>
      <c r="I35">
        <f t="shared" si="0"/>
        <v>1367.6567602411242</v>
      </c>
      <c r="J35">
        <f t="shared" si="2"/>
        <v>1203.1122940169723</v>
      </c>
      <c r="K35" s="1">
        <f t="shared" si="3"/>
        <v>1.2395040216579341</v>
      </c>
      <c r="L35" s="3">
        <f t="shared" si="4"/>
        <v>1538.4874159729993</v>
      </c>
      <c r="M35">
        <f t="shared" si="7"/>
        <v>4.3770091499327757E-2</v>
      </c>
      <c r="N35">
        <f t="shared" si="5"/>
        <v>79.081737105994506</v>
      </c>
      <c r="O35" s="1">
        <f t="shared" si="6"/>
        <v>-1.3868424435827</v>
      </c>
    </row>
    <row r="36" spans="7:15" x14ac:dyDescent="0.25">
      <c r="G36">
        <v>80</v>
      </c>
      <c r="H36">
        <f t="shared" si="1"/>
        <v>353.15</v>
      </c>
      <c r="I36">
        <f t="shared" si="0"/>
        <v>1283.6610518180785</v>
      </c>
      <c r="J36">
        <f t="shared" si="2"/>
        <v>1137.6281562545239</v>
      </c>
      <c r="K36" s="1">
        <f t="shared" si="3"/>
        <v>1.1965002634733468</v>
      </c>
      <c r="L36" s="3">
        <f t="shared" si="4"/>
        <v>1485.1106300566148</v>
      </c>
      <c r="M36">
        <f t="shared" si="7"/>
        <v>4.3003758184587237E-2</v>
      </c>
      <c r="N36">
        <f t="shared" si="5"/>
        <v>81.221403517477967</v>
      </c>
      <c r="O36" s="1">
        <f t="shared" si="6"/>
        <v>-1.5267543968474584</v>
      </c>
    </row>
    <row r="37" spans="7:15" x14ac:dyDescent="0.25">
      <c r="G37">
        <v>82</v>
      </c>
      <c r="H37">
        <f t="shared" si="1"/>
        <v>355.15</v>
      </c>
      <c r="I37">
        <f t="shared" si="0"/>
        <v>1205.6843996441166</v>
      </c>
      <c r="J37">
        <f t="shared" si="2"/>
        <v>1075.9578412563612</v>
      </c>
      <c r="K37" s="1">
        <f t="shared" si="3"/>
        <v>1.1543268989329647</v>
      </c>
      <c r="L37" s="3">
        <f t="shared" si="4"/>
        <v>1432.764538796795</v>
      </c>
      <c r="M37">
        <f t="shared" si="7"/>
        <v>4.2173364540382119E-2</v>
      </c>
      <c r="N37">
        <f t="shared" si="5"/>
        <v>83.319753414688705</v>
      </c>
      <c r="O37" s="1">
        <f t="shared" si="6"/>
        <v>-1.6094553837667134</v>
      </c>
    </row>
    <row r="38" spans="7:15" x14ac:dyDescent="0.25">
      <c r="G38">
        <v>84</v>
      </c>
      <c r="H38">
        <f t="shared" si="1"/>
        <v>357.15</v>
      </c>
      <c r="I38">
        <f t="shared" si="0"/>
        <v>1133.2395948434664</v>
      </c>
      <c r="J38">
        <f t="shared" si="2"/>
        <v>1017.8884458467453</v>
      </c>
      <c r="K38" s="1">
        <f t="shared" si="3"/>
        <v>1.1130404359104127</v>
      </c>
      <c r="L38" s="3">
        <f t="shared" si="4"/>
        <v>1381.5192804512274</v>
      </c>
      <c r="M38">
        <f t="shared" si="7"/>
        <v>4.1286463022552011E-2</v>
      </c>
      <c r="N38">
        <f t="shared" si="5"/>
        <v>85.373975229422342</v>
      </c>
      <c r="O38" s="1">
        <f t="shared" si="6"/>
        <v>-1.6356847969313599</v>
      </c>
    </row>
    <row r="39" spans="7:15" x14ac:dyDescent="0.25">
      <c r="G39">
        <v>86</v>
      </c>
      <c r="H39">
        <f t="shared" si="1"/>
        <v>359.15</v>
      </c>
      <c r="I39">
        <f t="shared" si="0"/>
        <v>1065.883078313675</v>
      </c>
      <c r="J39">
        <f t="shared" si="2"/>
        <v>963.21556153302902</v>
      </c>
      <c r="K39" s="1">
        <f t="shared" si="3"/>
        <v>1.0726898826808708</v>
      </c>
      <c r="L39" s="3">
        <f t="shared" si="4"/>
        <v>1331.4356846851051</v>
      </c>
      <c r="M39">
        <f t="shared" si="7"/>
        <v>4.0350553229541841E-2</v>
      </c>
      <c r="N39">
        <f t="shared" si="5"/>
        <v>87.381630538510422</v>
      </c>
      <c r="O39" s="1">
        <f t="shared" si="6"/>
        <v>-1.6065471378028158</v>
      </c>
    </row>
    <row r="40" spans="7:15" x14ac:dyDescent="0.25">
      <c r="G40">
        <v>88</v>
      </c>
      <c r="H40">
        <f t="shared" si="1"/>
        <v>361.15</v>
      </c>
      <c r="I40">
        <f t="shared" si="0"/>
        <v>1003.2106735185798</v>
      </c>
      <c r="J40">
        <f t="shared" si="2"/>
        <v>911.7435840186231</v>
      </c>
      <c r="K40" s="1">
        <f t="shared" si="3"/>
        <v>1.0333168908743486</v>
      </c>
      <c r="L40" s="3">
        <f t="shared" si="4"/>
        <v>1282.5654500064643</v>
      </c>
      <c r="M40">
        <f t="shared" si="7"/>
        <v>3.9372991806522206E-2</v>
      </c>
      <c r="N40">
        <f t="shared" si="5"/>
        <v>89.340646951132314</v>
      </c>
      <c r="O40" s="1">
        <f t="shared" si="6"/>
        <v>-1.5234624444685385</v>
      </c>
    </row>
    <row r="41" spans="7:15" x14ac:dyDescent="0.25">
      <c r="G41">
        <v>90</v>
      </c>
      <c r="H41">
        <f t="shared" si="1"/>
        <v>363.15</v>
      </c>
      <c r="I41">
        <f t="shared" si="0"/>
        <v>944.85376966921251</v>
      </c>
      <c r="J41">
        <f t="shared" si="2"/>
        <v>863.28587805131451</v>
      </c>
      <c r="K41" s="1">
        <f t="shared" si="3"/>
        <v>0.99495597677036507</v>
      </c>
      <c r="L41" s="3">
        <f t="shared" si="4"/>
        <v>1234.9514184398229</v>
      </c>
      <c r="M41">
        <f t="shared" si="7"/>
        <v>3.8360914103983568E-2</v>
      </c>
      <c r="N41">
        <f t="shared" si="5"/>
        <v>91.249307098224165</v>
      </c>
      <c r="O41" s="1">
        <f t="shared" si="6"/>
        <v>-1.3881189980268498</v>
      </c>
    </row>
    <row r="42" spans="7:15" x14ac:dyDescent="0.25">
      <c r="G42">
        <v>92</v>
      </c>
      <c r="H42">
        <f t="shared" si="1"/>
        <v>365.15</v>
      </c>
      <c r="I42">
        <f t="shared" si="0"/>
        <v>890.47590439250496</v>
      </c>
      <c r="J42">
        <f t="shared" si="2"/>
        <v>817.66482218958424</v>
      </c>
      <c r="K42" s="1">
        <f t="shared" si="3"/>
        <v>0.95763480878779816</v>
      </c>
      <c r="L42" s="3">
        <f t="shared" si="4"/>
        <v>1188.627932362067</v>
      </c>
      <c r="M42">
        <f t="shared" si="7"/>
        <v>3.7321167982566905E-2</v>
      </c>
      <c r="N42">
        <f>$C$14*K42+$C$15</f>
        <v>93.106234328324973</v>
      </c>
      <c r="O42" s="1">
        <f t="shared" si="6"/>
        <v>-1.202428617744536</v>
      </c>
    </row>
    <row r="43" spans="7:15" x14ac:dyDescent="0.25">
      <c r="G43">
        <v>94</v>
      </c>
      <c r="H43">
        <f t="shared" si="1"/>
        <v>367.15</v>
      </c>
      <c r="I43">
        <f t="shared" si="0"/>
        <v>839.7697011063201</v>
      </c>
      <c r="J43">
        <f t="shared" si="2"/>
        <v>774.7117551958803</v>
      </c>
      <c r="K43" s="1">
        <f t="shared" si="3"/>
        <v>0.92137454903524774</v>
      </c>
      <c r="L43" s="3">
        <f t="shared" si="4"/>
        <v>1143.6212584389016</v>
      </c>
      <c r="M43">
        <f t="shared" si="7"/>
        <v>3.6260259752550428E-2</v>
      </c>
      <c r="N43">
        <f t="shared" ref="N43:N46" si="8">$C$14*K43+$C$15</f>
        <v>94.910375713623822</v>
      </c>
      <c r="O43" s="1">
        <f t="shared" si="6"/>
        <v>-0.96848480172746965</v>
      </c>
    </row>
    <row r="44" spans="7:15" x14ac:dyDescent="0.25">
      <c r="G44">
        <v>96</v>
      </c>
      <c r="H44">
        <f t="shared" si="1"/>
        <v>369.15</v>
      </c>
      <c r="I44">
        <f t="shared" si="0"/>
        <v>792.45412165987295</v>
      </c>
      <c r="J44">
        <f t="shared" si="2"/>
        <v>734.26684304310379</v>
      </c>
      <c r="K44" s="1">
        <f t="shared" si="3"/>
        <v>0.88619023714067113</v>
      </c>
      <c r="L44" s="3">
        <f t="shared" si="4"/>
        <v>1099.9500640388451</v>
      </c>
      <c r="M44">
        <f t="shared" si="7"/>
        <v>3.5184311894576603E-2</v>
      </c>
      <c r="N44">
        <f t="shared" si="8"/>
        <v>96.66098295238757</v>
      </c>
      <c r="O44" s="1">
        <f t="shared" si="6"/>
        <v>-0.68852390873705249</v>
      </c>
    </row>
    <row r="45" spans="7:15" x14ac:dyDescent="0.25">
      <c r="G45">
        <v>98</v>
      </c>
      <c r="H45">
        <f t="shared" si="1"/>
        <v>371.15</v>
      </c>
      <c r="I45">
        <f t="shared" si="0"/>
        <v>748.27199946526787</v>
      </c>
      <c r="J45">
        <f t="shared" si="2"/>
        <v>696.17888298927937</v>
      </c>
      <c r="K45" s="1">
        <f t="shared" si="3"/>
        <v>0.85209120520871495</v>
      </c>
      <c r="L45" s="3">
        <f t="shared" si="4"/>
        <v>1057.6259322833021</v>
      </c>
      <c r="M45">
        <f t="shared" si="7"/>
        <v>3.4099031931956181E-2</v>
      </c>
      <c r="N45">
        <f t="shared" si="8"/>
        <v>98.357591722619617</v>
      </c>
      <c r="O45" s="1">
        <f t="shared" si="6"/>
        <v>-0.36488951287716004</v>
      </c>
    </row>
    <row r="46" spans="7:15" x14ac:dyDescent="0.25">
      <c r="G46">
        <v>100</v>
      </c>
      <c r="H46">
        <f t="shared" si="1"/>
        <v>373.15</v>
      </c>
      <c r="I46">
        <f t="shared" si="0"/>
        <v>706.98782242827019</v>
      </c>
      <c r="J46">
        <f t="shared" si="2"/>
        <v>660.30505885821606</v>
      </c>
      <c r="K46" s="1">
        <f t="shared" si="3"/>
        <v>0.81908151359428194</v>
      </c>
      <c r="L46" s="3">
        <f t="shared" si="4"/>
        <v>1016.6539029339937</v>
      </c>
      <c r="M46">
        <f t="shared" si="7"/>
        <v>3.3009691614433012E-2</v>
      </c>
      <c r="N46">
        <f t="shared" si="8"/>
        <v>100</v>
      </c>
      <c r="O46" s="1">
        <f t="shared" si="6"/>
        <v>0</v>
      </c>
    </row>
  </sheetData>
  <mergeCells count="3">
    <mergeCell ref="B2:D2"/>
    <mergeCell ref="B8:D8"/>
    <mergeCell ref="B13:D1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4B50-3C1B-4927-94D1-345283191450}">
  <dimension ref="A2:C2"/>
  <sheetViews>
    <sheetView tabSelected="1" workbookViewId="0">
      <selection activeCell="I9" sqref="I9"/>
    </sheetView>
  </sheetViews>
  <sheetFormatPr defaultRowHeight="15" x14ac:dyDescent="0.25"/>
  <cols>
    <col min="2" max="2" width="14.28515625" bestFit="1" customWidth="1"/>
  </cols>
  <sheetData>
    <row r="2" spans="1:3" x14ac:dyDescent="0.25">
      <c r="A2" s="5" t="s">
        <v>29</v>
      </c>
      <c r="B2" s="5"/>
      <c r="C2" s="5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Thermistor</vt:lpstr>
      <vt:lpstr>LED Brightness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Walsh</dc:creator>
  <cp:lastModifiedBy>Frank Walsh</cp:lastModifiedBy>
  <dcterms:created xsi:type="dcterms:W3CDTF">2015-06-05T18:17:20Z</dcterms:created>
  <dcterms:modified xsi:type="dcterms:W3CDTF">2022-01-14T13:23:44Z</dcterms:modified>
</cp:coreProperties>
</file>