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Frank Walsh\Documents\GitHub\phoenix-down\kicad\"/>
    </mc:Choice>
  </mc:AlternateContent>
  <xr:revisionPtr revIDLastSave="0" documentId="13_ncr:1_{73597915-C472-4793-9185-F01ED6D5BD8D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Thermis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I8" i="1" s="1"/>
  <c r="J8" i="1" s="1"/>
  <c r="K8" i="1" s="1"/>
  <c r="L8" i="1" s="1"/>
  <c r="H7" i="1"/>
  <c r="H8" i="1"/>
  <c r="H9" i="1"/>
  <c r="H10" i="1"/>
  <c r="H11" i="1"/>
  <c r="H12" i="1"/>
  <c r="I12" i="1" s="1"/>
  <c r="J12" i="1" s="1"/>
  <c r="K12" i="1" s="1"/>
  <c r="L12" i="1" s="1"/>
  <c r="H13" i="1"/>
  <c r="H14" i="1"/>
  <c r="I14" i="1" s="1"/>
  <c r="J14" i="1" s="1"/>
  <c r="K14" i="1" s="1"/>
  <c r="L14" i="1" s="1"/>
  <c r="H15" i="1"/>
  <c r="H16" i="1"/>
  <c r="H17" i="1"/>
  <c r="H18" i="1"/>
  <c r="I18" i="1" s="1"/>
  <c r="J18" i="1" s="1"/>
  <c r="K18" i="1" s="1"/>
  <c r="L18" i="1" s="1"/>
  <c r="H19" i="1"/>
  <c r="H20" i="1"/>
  <c r="I20" i="1" s="1"/>
  <c r="J20" i="1" s="1"/>
  <c r="K20" i="1" s="1"/>
  <c r="L20" i="1" s="1"/>
  <c r="H21" i="1"/>
  <c r="H22" i="1"/>
  <c r="I22" i="1" s="1"/>
  <c r="J22" i="1" s="1"/>
  <c r="K22" i="1" s="1"/>
  <c r="L22" i="1" s="1"/>
  <c r="H23" i="1"/>
  <c r="H24" i="1"/>
  <c r="H25" i="1"/>
  <c r="H26" i="1"/>
  <c r="I26" i="1" s="1"/>
  <c r="J26" i="1" s="1"/>
  <c r="K26" i="1" s="1"/>
  <c r="L26" i="1" s="1"/>
  <c r="H27" i="1"/>
  <c r="H28" i="1"/>
  <c r="I28" i="1" s="1"/>
  <c r="J28" i="1" s="1"/>
  <c r="K28" i="1" s="1"/>
  <c r="L28" i="1" s="1"/>
  <c r="H29" i="1"/>
  <c r="H30" i="1"/>
  <c r="I30" i="1" s="1"/>
  <c r="J30" i="1" s="1"/>
  <c r="K30" i="1" s="1"/>
  <c r="L30" i="1" s="1"/>
  <c r="H31" i="1"/>
  <c r="H32" i="1"/>
  <c r="H33" i="1"/>
  <c r="H34" i="1"/>
  <c r="H35" i="1"/>
  <c r="H36" i="1"/>
  <c r="H37" i="1"/>
  <c r="H38" i="1"/>
  <c r="I38" i="1" s="1"/>
  <c r="J38" i="1" s="1"/>
  <c r="K38" i="1" s="1"/>
  <c r="L38" i="1" s="1"/>
  <c r="H39" i="1"/>
  <c r="H40" i="1"/>
  <c r="H41" i="1"/>
  <c r="H42" i="1"/>
  <c r="I42" i="1" s="1"/>
  <c r="J42" i="1" s="1"/>
  <c r="K42" i="1" s="1"/>
  <c r="L42" i="1" s="1"/>
  <c r="H43" i="1"/>
  <c r="H44" i="1"/>
  <c r="I44" i="1" s="1"/>
  <c r="J44" i="1" s="1"/>
  <c r="K44" i="1" s="1"/>
  <c r="L44" i="1" s="1"/>
  <c r="H45" i="1"/>
  <c r="H46" i="1"/>
  <c r="I46" i="1" s="1"/>
  <c r="J46" i="1" s="1"/>
  <c r="K46" i="1" s="1"/>
  <c r="L46" i="1" s="1"/>
  <c r="H6" i="1"/>
  <c r="I45" i="1" l="1"/>
  <c r="J45" i="1" s="1"/>
  <c r="K45" i="1" s="1"/>
  <c r="M45" i="1" s="1"/>
  <c r="I29" i="1"/>
  <c r="J29" i="1" s="1"/>
  <c r="K29" i="1" s="1"/>
  <c r="I21" i="1"/>
  <c r="J21" i="1" s="1"/>
  <c r="K21" i="1" s="1"/>
  <c r="M21" i="1" s="1"/>
  <c r="I13" i="1"/>
  <c r="J13" i="1" s="1"/>
  <c r="K13" i="1" s="1"/>
  <c r="M29" i="1"/>
  <c r="I37" i="1"/>
  <c r="J37" i="1" s="1"/>
  <c r="K37" i="1" s="1"/>
  <c r="I36" i="1"/>
  <c r="J36" i="1" s="1"/>
  <c r="K36" i="1" s="1"/>
  <c r="L36" i="1" s="1"/>
  <c r="I34" i="1"/>
  <c r="J34" i="1" s="1"/>
  <c r="K34" i="1" s="1"/>
  <c r="L34" i="1" s="1"/>
  <c r="I31" i="1"/>
  <c r="J31" i="1" s="1"/>
  <c r="K31" i="1" s="1"/>
  <c r="L31" i="1" s="1"/>
  <c r="I6" i="1"/>
  <c r="J6" i="1" s="1"/>
  <c r="K6" i="1" s="1"/>
  <c r="L6" i="1" s="1"/>
  <c r="I15" i="1"/>
  <c r="J15" i="1" s="1"/>
  <c r="K15" i="1" s="1"/>
  <c r="L15" i="1" s="1"/>
  <c r="I7" i="1"/>
  <c r="J7" i="1" s="1"/>
  <c r="K7" i="1" s="1"/>
  <c r="I39" i="1"/>
  <c r="J39" i="1" s="1"/>
  <c r="K39" i="1" s="1"/>
  <c r="L39" i="1" s="1"/>
  <c r="I23" i="1"/>
  <c r="J23" i="1" s="1"/>
  <c r="K23" i="1" s="1"/>
  <c r="L23" i="1" s="1"/>
  <c r="I43" i="1"/>
  <c r="J43" i="1" s="1"/>
  <c r="K43" i="1" s="1"/>
  <c r="I35" i="1"/>
  <c r="J35" i="1" s="1"/>
  <c r="K35" i="1" s="1"/>
  <c r="I27" i="1"/>
  <c r="J27" i="1" s="1"/>
  <c r="K27" i="1" s="1"/>
  <c r="I19" i="1"/>
  <c r="J19" i="1" s="1"/>
  <c r="K19" i="1" s="1"/>
  <c r="I11" i="1"/>
  <c r="J11" i="1" s="1"/>
  <c r="K11" i="1" s="1"/>
  <c r="I10" i="1"/>
  <c r="J10" i="1" s="1"/>
  <c r="K10" i="1" s="1"/>
  <c r="I41" i="1"/>
  <c r="J41" i="1" s="1"/>
  <c r="K41" i="1" s="1"/>
  <c r="I33" i="1"/>
  <c r="J33" i="1" s="1"/>
  <c r="K33" i="1" s="1"/>
  <c r="L33" i="1" s="1"/>
  <c r="I25" i="1"/>
  <c r="J25" i="1" s="1"/>
  <c r="K25" i="1" s="1"/>
  <c r="I17" i="1"/>
  <c r="J17" i="1" s="1"/>
  <c r="K17" i="1" s="1"/>
  <c r="I9" i="1"/>
  <c r="J9" i="1" s="1"/>
  <c r="K9" i="1" s="1"/>
  <c r="L9" i="1" s="1"/>
  <c r="I40" i="1"/>
  <c r="J40" i="1" s="1"/>
  <c r="K40" i="1" s="1"/>
  <c r="L40" i="1" s="1"/>
  <c r="I32" i="1"/>
  <c r="J32" i="1" s="1"/>
  <c r="K32" i="1" s="1"/>
  <c r="L32" i="1" s="1"/>
  <c r="I24" i="1"/>
  <c r="J24" i="1" s="1"/>
  <c r="K24" i="1" s="1"/>
  <c r="L24" i="1" s="1"/>
  <c r="I16" i="1"/>
  <c r="J16" i="1" s="1"/>
  <c r="K16" i="1" s="1"/>
  <c r="L16" i="1" s="1"/>
  <c r="M38" i="1" l="1"/>
  <c r="L37" i="1"/>
  <c r="M8" i="1"/>
  <c r="L7" i="1"/>
  <c r="M14" i="1"/>
  <c r="L13" i="1"/>
  <c r="M11" i="1"/>
  <c r="L10" i="1"/>
  <c r="M30" i="1"/>
  <c r="L29" i="1"/>
  <c r="M42" i="1"/>
  <c r="L41" i="1"/>
  <c r="M12" i="1"/>
  <c r="L11" i="1"/>
  <c r="M20" i="1"/>
  <c r="L19" i="1"/>
  <c r="M28" i="1"/>
  <c r="L27" i="1"/>
  <c r="M22" i="1"/>
  <c r="L21" i="1"/>
  <c r="M18" i="1"/>
  <c r="L17" i="1"/>
  <c r="M36" i="1"/>
  <c r="L35" i="1"/>
  <c r="M26" i="1"/>
  <c r="L25" i="1"/>
  <c r="M44" i="1"/>
  <c r="L43" i="1"/>
  <c r="M46" i="1"/>
  <c r="L45" i="1"/>
  <c r="M41" i="1"/>
  <c r="M10" i="1"/>
  <c r="M13" i="1"/>
  <c r="M37" i="1"/>
  <c r="M40" i="1"/>
  <c r="M39" i="1"/>
  <c r="M19" i="1"/>
  <c r="C14" i="1"/>
  <c r="M7" i="1"/>
  <c r="M35" i="1"/>
  <c r="M34" i="1"/>
  <c r="M17" i="1"/>
  <c r="M25" i="1"/>
  <c r="M27" i="1"/>
  <c r="M9" i="1"/>
  <c r="M32" i="1"/>
  <c r="M31" i="1"/>
  <c r="M24" i="1"/>
  <c r="M23" i="1"/>
  <c r="M33" i="1"/>
  <c r="M16" i="1"/>
  <c r="M15" i="1"/>
  <c r="M43" i="1"/>
  <c r="C15" i="1" l="1"/>
  <c r="N42" i="1" s="1"/>
  <c r="O42" i="1" s="1"/>
  <c r="N26" i="1" l="1"/>
  <c r="O26" i="1" s="1"/>
  <c r="N40" i="1"/>
  <c r="O40" i="1" s="1"/>
  <c r="N37" i="1"/>
  <c r="O37" i="1" s="1"/>
  <c r="N15" i="1"/>
  <c r="O15" i="1" s="1"/>
  <c r="N18" i="1"/>
  <c r="O18" i="1" s="1"/>
  <c r="N38" i="1"/>
  <c r="O38" i="1" s="1"/>
  <c r="N43" i="1"/>
  <c r="O43" i="1" s="1"/>
  <c r="N20" i="1"/>
  <c r="O20" i="1" s="1"/>
  <c r="N11" i="1"/>
  <c r="O11" i="1" s="1"/>
  <c r="N17" i="1"/>
  <c r="O17" i="1" s="1"/>
  <c r="N31" i="1"/>
  <c r="O31" i="1" s="1"/>
  <c r="N12" i="1"/>
  <c r="O12" i="1" s="1"/>
  <c r="N34" i="1"/>
  <c r="O34" i="1" s="1"/>
  <c r="N9" i="1"/>
  <c r="O9" i="1" s="1"/>
  <c r="N23" i="1"/>
  <c r="O23" i="1" s="1"/>
  <c r="N29" i="1"/>
  <c r="O29" i="1" s="1"/>
  <c r="N32" i="1"/>
  <c r="O32" i="1" s="1"/>
  <c r="N13" i="1"/>
  <c r="O13" i="1" s="1"/>
  <c r="N21" i="1"/>
  <c r="O21" i="1" s="1"/>
  <c r="N10" i="1"/>
  <c r="O10" i="1" s="1"/>
  <c r="N24" i="1"/>
  <c r="O24" i="1" s="1"/>
  <c r="N30" i="1"/>
  <c r="O30" i="1" s="1"/>
  <c r="N39" i="1"/>
  <c r="O39" i="1" s="1"/>
  <c r="N35" i="1"/>
  <c r="O35" i="1" s="1"/>
  <c r="N41" i="1"/>
  <c r="N16" i="1"/>
  <c r="O16" i="1" s="1"/>
  <c r="N22" i="1"/>
  <c r="O22" i="1" s="1"/>
  <c r="N6" i="1"/>
  <c r="O6" i="1" s="1"/>
  <c r="N36" i="1"/>
  <c r="O36" i="1" s="1"/>
  <c r="N27" i="1"/>
  <c r="O27" i="1" s="1"/>
  <c r="N33" i="1"/>
  <c r="O33" i="1" s="1"/>
  <c r="N8" i="1"/>
  <c r="O8" i="1" s="1"/>
  <c r="N14" i="1"/>
  <c r="O14" i="1" s="1"/>
  <c r="N45" i="1"/>
  <c r="O45" i="1" s="1"/>
  <c r="N44" i="1"/>
  <c r="O44" i="1" s="1"/>
  <c r="N28" i="1"/>
  <c r="O28" i="1" s="1"/>
  <c r="N19" i="1"/>
  <c r="O19" i="1" s="1"/>
  <c r="N25" i="1"/>
  <c r="O25" i="1" s="1"/>
  <c r="N7" i="1"/>
  <c r="O7" i="1"/>
  <c r="O41" i="1"/>
  <c r="N46" i="1"/>
  <c r="O46" i="1" s="1"/>
</calcChain>
</file>

<file path=xl/sharedStrings.xml><?xml version="1.0" encoding="utf-8"?>
<sst xmlns="http://schemas.openxmlformats.org/spreadsheetml/2006/main" count="35" uniqueCount="29">
  <si>
    <t>Parameter</t>
  </si>
  <si>
    <t>Value</t>
  </si>
  <si>
    <t>Unit</t>
  </si>
  <si>
    <t>Standard Res</t>
  </si>
  <si>
    <t>Ohm</t>
  </si>
  <si>
    <t>Beta</t>
  </si>
  <si>
    <t>C</t>
  </si>
  <si>
    <t>Temp ©</t>
  </si>
  <si>
    <t>Temp (K)</t>
  </si>
  <si>
    <t>Ref Temp</t>
  </si>
  <si>
    <t>K</t>
  </si>
  <si>
    <t>Resistance (Ohm)</t>
  </si>
  <si>
    <t>Thermistor Properties</t>
  </si>
  <si>
    <t>High Res</t>
  </si>
  <si>
    <t>Low Res</t>
  </si>
  <si>
    <t>Low Res Parll. Combo (Ohm)</t>
  </si>
  <si>
    <t>Divider Properties</t>
  </si>
  <si>
    <t>Ref Voltage</t>
  </si>
  <si>
    <t>Volts</t>
  </si>
  <si>
    <t>Divider Output (V)</t>
  </si>
  <si>
    <t>Error %</t>
  </si>
  <si>
    <t>Slope</t>
  </si>
  <si>
    <t>Offset</t>
  </si>
  <si>
    <t>Parameters for Straight Line Temp Approx</t>
  </si>
  <si>
    <t>Degrees/Volt</t>
  </si>
  <si>
    <t>Degrees</t>
  </si>
  <si>
    <t>Temp Approx in Code ©</t>
  </si>
  <si>
    <t>Step For 2 deg change (V)</t>
  </si>
  <si>
    <t>ADC reading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</si>
</sst>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Thermistor Resistance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Thermistor!$G$6:$G$46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Thermistor!$I$6:$I$46</c:f>
              <c:numCache>
                <c:formatCode>General</c:formatCode>
                <c:ptCount val="41"/>
                <c:pt idx="0">
                  <c:v>12133.170007053395</c:v>
                </c:pt>
                <c:pt idx="1">
                  <c:v>11221.299475246835</c:v>
                </c:pt>
                <c:pt idx="2">
                  <c:v>10388.881137620136</c:v>
                </c:pt>
                <c:pt idx="3">
                  <c:v>9628.1310960376723</c:v>
                </c:pt>
                <c:pt idx="4">
                  <c:v>8932.1064054765284</c:v>
                </c:pt>
                <c:pt idx="5">
                  <c:v>8294.6062435985277</c:v>
                </c:pt>
                <c:pt idx="6">
                  <c:v>7710.0855859978756</c:v>
                </c:pt>
                <c:pt idx="7">
                  <c:v>7173.5796968779232</c:v>
                </c:pt>
                <c:pt idx="8">
                  <c:v>6680.6379873624974</c:v>
                </c:pt>
                <c:pt idx="9">
                  <c:v>6227.2659993852212</c:v>
                </c:pt>
                <c:pt idx="10">
                  <c:v>5809.8744479667575</c:v>
                </c:pt>
                <c:pt idx="11">
                  <c:v>5425.2344035555279</c:v>
                </c:pt>
                <c:pt idx="12">
                  <c:v>5070.4378230357088</c:v>
                </c:pt>
                <c:pt idx="13">
                  <c:v>4742.8627463983912</c:v>
                </c:pt>
                <c:pt idx="14">
                  <c:v>4440.1425687732572</c:v>
                </c:pt>
                <c:pt idx="15">
                  <c:v>4160.1388769200967</c:v>
                </c:pt>
                <c:pt idx="16">
                  <c:v>3900.9174073885106</c:v>
                </c:pt>
                <c:pt idx="17">
                  <c:v>3660.7267420612384</c:v>
                </c:pt>
                <c:pt idx="18">
                  <c:v>3437.9794071264914</c:v>
                </c:pt>
                <c:pt idx="19">
                  <c:v>3231.2350848803458</c:v>
                </c:pt>
                <c:pt idx="20">
                  <c:v>3039.1856851602356</c:v>
                </c:pt>
                <c:pt idx="21">
                  <c:v>2860.6420555154136</c:v>
                </c:pt>
                <c:pt idx="22">
                  <c:v>2694.5221371621942</c:v>
                </c:pt>
                <c:pt idx="23">
                  <c:v>2539.8403979708896</c:v>
                </c:pt>
                <c:pt idx="24">
                  <c:v>2395.6983947165331</c:v>
                </c:pt>
                <c:pt idx="25">
                  <c:v>2261.2763350461451</c:v>
                </c:pt>
                <c:pt idx="26">
                  <c:v>2135.8255254556939</c:v>
                </c:pt>
                <c:pt idx="27">
                  <c:v>2018.6616053579207</c:v>
                </c:pt>
                <c:pt idx="28">
                  <c:v>1909.1584793378038</c:v>
                </c:pt>
                <c:pt idx="29">
                  <c:v>1806.7428701767092</c:v>
                </c:pt>
                <c:pt idx="30">
                  <c:v>1710.889424384241</c:v>
                </c:pt>
                <c:pt idx="31">
                  <c:v>1621.1163099862445</c:v>
                </c:pt>
                <c:pt idx="32">
                  <c:v>1536.9812533298139</c:v>
                </c:pt>
                <c:pt idx="33">
                  <c:v>1458.0779678127624</c:v>
                </c:pt>
                <c:pt idx="34">
                  <c:v>1384.0329328386372</c:v>
                </c:pt>
                <c:pt idx="35">
                  <c:v>1314.5024860363169</c:v>
                </c:pt>
                <c:pt idx="36">
                  <c:v>1249.1701959497761</c:v>
                </c:pt>
                <c:pt idx="37">
                  <c:v>1187.7444860714663</c:v>
                </c:pt>
                <c:pt idx="38">
                  <c:v>1129.95648432504</c:v>
                </c:pt>
                <c:pt idx="39">
                  <c:v>1075.5580749543942</c:v>
                </c:pt>
                <c:pt idx="40">
                  <c:v>1024.3201322938444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2-4162-B4C1-C23EB72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81184"/>
        <c:axId val="564463088"/>
      </c:scatterChart>
      <c:valAx>
        <c:axId val="395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3088"/>
        <c:crosses val="autoZero"/>
        <c:crossBetween val="midCat"/>
      </c:valAx>
      <c:valAx>
        <c:axId val="564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Real</a:t>
            </a:r>
            <a:r>
              <a:rPr lang="en-CA" baseline="0"/>
              <a:t> Temp vs Temp in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Thermistor!$G$6:$G$46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Thermistor!$K$6:$K$46</c:f>
              <c:numCache>
                <c:formatCode>General</c:formatCode>
                <c:ptCount val="41"/>
                <c:pt idx="0">
                  <c:v>2.132807912105803</c:v>
                </c:pt>
                <c:pt idx="1">
                  <c:v>2.1054663633836923</c:v>
                </c:pt>
                <c:pt idx="2">
                  <c:v>2.0770781430980252</c:v>
                </c:pt>
                <c:pt idx="3">
                  <c:v>2.0476710862628376</c:v>
                </c:pt>
                <c:pt idx="4">
                  <c:v>2.0172788807314577</c:v>
                </c:pt>
                <c:pt idx="5">
                  <c:v>1.9859409565008219</c:v>
                </c:pt>
                <c:pt idx="6">
                  <c:v>1.9537023006499077</c:v>
                </c:pt>
                <c:pt idx="7">
                  <c:v>1.9206131988234851</c:v>
                </c:pt>
                <c:pt idx="8">
                  <c:v>1.886728905883114</c:v>
                </c:pt>
                <c:pt idx="9">
                  <c:v>1.8521092500358534</c:v>
                </c:pt>
                <c:pt idx="10">
                  <c:v>1.816818176354704</c:v>
                </c:pt>
                <c:pt idx="11">
                  <c:v>1.7809232370626893</c:v>
                </c:pt>
                <c:pt idx="12">
                  <c:v>1.7444950372089432</c:v>
                </c:pt>
                <c:pt idx="13">
                  <c:v>1.7076066453731291</c:v>
                </c:pt>
                <c:pt idx="14">
                  <c:v>1.6703329797572657</c:v>
                </c:pt>
                <c:pt idx="15">
                  <c:v>1.6327501804382811</c:v>
                </c:pt>
                <c:pt idx="16">
                  <c:v>1.5949349786503586</c:v>
                </c:pt>
                <c:pt idx="17">
                  <c:v>1.5569640737481036</c:v>
                </c:pt>
                <c:pt idx="18">
                  <c:v>1.5189135279874983</c:v>
                </c:pt>
                <c:pt idx="19">
                  <c:v>1.4808581884816019</c:v>
                </c:pt>
                <c:pt idx="20">
                  <c:v>1.4428711446819986</c:v>
                </c:pt>
                <c:pt idx="21">
                  <c:v>1.4050232285522084</c:v>
                </c:pt>
                <c:pt idx="22">
                  <c:v>1.3673825632876015</c:v>
                </c:pt>
                <c:pt idx="23">
                  <c:v>1.3300141650509789</c:v>
                </c:pt>
                <c:pt idx="24">
                  <c:v>1.2929796007861702</c:v>
                </c:pt>
                <c:pt idx="25">
                  <c:v>1.2563367037921904</c:v>
                </c:pt>
                <c:pt idx="26">
                  <c:v>1.2201393474306559</c:v>
                </c:pt>
                <c:pt idx="27">
                  <c:v>1.1844372761352069</c:v>
                </c:pt>
                <c:pt idx="28">
                  <c:v>1.1492759918213644</c:v>
                </c:pt>
                <c:pt idx="29">
                  <c:v>1.1146966928784097</c:v>
                </c:pt>
                <c:pt idx="30">
                  <c:v>1.0807362621727232</c:v>
                </c:pt>
                <c:pt idx="31">
                  <c:v>1.0474272999086227</c:v>
                </c:pt>
                <c:pt idx="32">
                  <c:v>1.0147981967750976</c:v>
                </c:pt>
                <c:pt idx="33">
                  <c:v>0.98287324254649033</c:v>
                </c:pt>
                <c:pt idx="34">
                  <c:v>0.9516727651892416</c:v>
                </c:pt>
                <c:pt idx="35">
                  <c:v>0.92121329553908593</c:v>
                </c:pt>
                <c:pt idx="36">
                  <c:v>0.89150775273545824</c:v>
                </c:pt>
                <c:pt idx="37">
                  <c:v>0.86256564581323225</c:v>
                </c:pt>
                <c:pt idx="38">
                  <c:v>0.83439328713712801</c:v>
                </c:pt>
                <c:pt idx="39">
                  <c:v>0.80699401370276036</c:v>
                </c:pt>
                <c:pt idx="40">
                  <c:v>0.78036841270333468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5-49D3-97AB-B5BC607E7F86}"/>
            </c:ext>
          </c:extLst>
        </c:ser>
        <c:ser>
          <c:idx val="1"/>
          <c:order val="1"/>
          <c:tx>
            <c:v>approx_temp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Thermistor!$N$6:$N$46</c:f>
              <c:numCache>
                <c:formatCode>General</c:formatCode>
                <c:ptCount val="41"/>
                <c:pt idx="0">
                  <c:v>20.000000000000014</c:v>
                </c:pt>
                <c:pt idx="1">
                  <c:v>21.617317372596162</c:v>
                </c:pt>
                <c:pt idx="2">
                  <c:v>23.296547847494864</c:v>
                </c:pt>
                <c:pt idx="3">
                  <c:v>25.036044917681309</c:v>
                </c:pt>
                <c:pt idx="4">
                  <c:v>26.833815866832538</c:v>
                </c:pt>
                <c:pt idx="5">
                  <c:v>28.687528317229393</c:v>
                </c:pt>
                <c:pt idx="6">
                  <c:v>30.594521176586611</c:v>
                </c:pt>
                <c:pt idx="7">
                  <c:v>32.551819929901157</c:v>
                </c:pt>
                <c:pt idx="8">
                  <c:v>34.556156121226053</c:v>
                </c:pt>
                <c:pt idx="9">
                  <c:v>36.60399077039483</c:v>
                </c:pt>
                <c:pt idx="10">
                  <c:v>38.691541374868692</c:v>
                </c:pt>
                <c:pt idx="11">
                  <c:v>40.814812060640506</c:v>
                </c:pt>
                <c:pt idx="12">
                  <c:v>42.969626371807294</c:v>
                </c:pt>
                <c:pt idx="13">
                  <c:v>45.151662128799728</c:v>
                </c:pt>
                <c:pt idx="14">
                  <c:v>47.356487742504839</c:v>
                </c:pt>
                <c:pt idx="15">
                  <c:v>49.579599347014423</c:v>
                </c:pt>
                <c:pt idx="16">
                  <c:v>51.816458108068346</c:v>
                </c:pt>
                <c:pt idx="17">
                  <c:v>54.062527077159018</c:v>
                </c:pt>
                <c:pt idx="18">
                  <c:v>56.313306991671524</c:v>
                </c:pt>
                <c:pt idx="19">
                  <c:v>58.564370467573255</c:v>
                </c:pt>
                <c:pt idx="20">
                  <c:v>60.811394090671314</c:v>
                </c:pt>
                <c:pt idx="21">
                  <c:v>63.050187982539285</c:v>
                </c:pt>
                <c:pt idx="22">
                  <c:v>65.276722494803209</c:v>
                </c:pt>
                <c:pt idx="23">
                  <c:v>67.487151767425473</c:v>
                </c:pt>
                <c:pt idx="24">
                  <c:v>69.677833969840961</c:v>
                </c:pt>
                <c:pt idx="25">
                  <c:v>71.845348125419477</c:v>
                </c:pt>
                <c:pt idx="26">
                  <c:v>73.986507497208137</c:v>
                </c:pt>
                <c:pt idx="27">
                  <c:v>76.098369584124285</c:v>
                </c:pt>
                <c:pt idx="28">
                  <c:v>78.178242840081538</c:v>
                </c:pt>
                <c:pt idx="29">
                  <c:v>80.223690282764622</c:v>
                </c:pt>
                <c:pt idx="30">
                  <c:v>82.232530203260339</c:v>
                </c:pt>
                <c:pt idx="31">
                  <c:v>84.202834222261089</c:v>
                </c:pt>
                <c:pt idx="32">
                  <c:v>86.132922963262288</c:v>
                </c:pt>
                <c:pt idx="33">
                  <c:v>88.021359628574842</c:v>
                </c:pt>
                <c:pt idx="34">
                  <c:v>89.86694177083163</c:v>
                </c:pt>
                <c:pt idx="35">
                  <c:v>91.668691551941293</c:v>
                </c:pt>
                <c:pt idx="36">
                  <c:v>93.425844774203853</c:v>
                </c:pt>
                <c:pt idx="37">
                  <c:v>95.137838955681872</c:v>
                </c:pt>
                <c:pt idx="38">
                  <c:v>96.80430070504967</c:v>
                </c:pt>
                <c:pt idx="39">
                  <c:v>98.42503263111206</c:v>
                </c:pt>
                <c:pt idx="40">
                  <c:v>100.00000000000001</c:v>
                </c:pt>
              </c:numCache>
            </c:numRef>
          </c:xVal>
          <c:yVal>
            <c:numRef>
              <c:f>Thermistor!$K$6:$K$46</c:f>
              <c:numCache>
                <c:formatCode>General</c:formatCode>
                <c:ptCount val="41"/>
                <c:pt idx="0">
                  <c:v>2.132807912105803</c:v>
                </c:pt>
                <c:pt idx="1">
                  <c:v>2.1054663633836923</c:v>
                </c:pt>
                <c:pt idx="2">
                  <c:v>2.0770781430980252</c:v>
                </c:pt>
                <c:pt idx="3">
                  <c:v>2.0476710862628376</c:v>
                </c:pt>
                <c:pt idx="4">
                  <c:v>2.0172788807314577</c:v>
                </c:pt>
                <c:pt idx="5">
                  <c:v>1.9859409565008219</c:v>
                </c:pt>
                <c:pt idx="6">
                  <c:v>1.9537023006499077</c:v>
                </c:pt>
                <c:pt idx="7">
                  <c:v>1.9206131988234851</c:v>
                </c:pt>
                <c:pt idx="8">
                  <c:v>1.886728905883114</c:v>
                </c:pt>
                <c:pt idx="9">
                  <c:v>1.8521092500358534</c:v>
                </c:pt>
                <c:pt idx="10">
                  <c:v>1.816818176354704</c:v>
                </c:pt>
                <c:pt idx="11">
                  <c:v>1.7809232370626893</c:v>
                </c:pt>
                <c:pt idx="12">
                  <c:v>1.7444950372089432</c:v>
                </c:pt>
                <c:pt idx="13">
                  <c:v>1.7076066453731291</c:v>
                </c:pt>
                <c:pt idx="14">
                  <c:v>1.6703329797572657</c:v>
                </c:pt>
                <c:pt idx="15">
                  <c:v>1.6327501804382811</c:v>
                </c:pt>
                <c:pt idx="16">
                  <c:v>1.5949349786503586</c:v>
                </c:pt>
                <c:pt idx="17">
                  <c:v>1.5569640737481036</c:v>
                </c:pt>
                <c:pt idx="18">
                  <c:v>1.5189135279874983</c:v>
                </c:pt>
                <c:pt idx="19">
                  <c:v>1.4808581884816019</c:v>
                </c:pt>
                <c:pt idx="20">
                  <c:v>1.4428711446819986</c:v>
                </c:pt>
                <c:pt idx="21">
                  <c:v>1.4050232285522084</c:v>
                </c:pt>
                <c:pt idx="22">
                  <c:v>1.3673825632876015</c:v>
                </c:pt>
                <c:pt idx="23">
                  <c:v>1.3300141650509789</c:v>
                </c:pt>
                <c:pt idx="24">
                  <c:v>1.2929796007861702</c:v>
                </c:pt>
                <c:pt idx="25">
                  <c:v>1.2563367037921904</c:v>
                </c:pt>
                <c:pt idx="26">
                  <c:v>1.2201393474306559</c:v>
                </c:pt>
                <c:pt idx="27">
                  <c:v>1.1844372761352069</c:v>
                </c:pt>
                <c:pt idx="28">
                  <c:v>1.1492759918213644</c:v>
                </c:pt>
                <c:pt idx="29">
                  <c:v>1.1146966928784097</c:v>
                </c:pt>
                <c:pt idx="30">
                  <c:v>1.0807362621727232</c:v>
                </c:pt>
                <c:pt idx="31">
                  <c:v>1.0474272999086227</c:v>
                </c:pt>
                <c:pt idx="32">
                  <c:v>1.0147981967750976</c:v>
                </c:pt>
                <c:pt idx="33">
                  <c:v>0.98287324254649033</c:v>
                </c:pt>
                <c:pt idx="34">
                  <c:v>0.9516727651892416</c:v>
                </c:pt>
                <c:pt idx="35">
                  <c:v>0.92121329553908593</c:v>
                </c:pt>
                <c:pt idx="36">
                  <c:v>0.89150775273545824</c:v>
                </c:pt>
                <c:pt idx="37">
                  <c:v>0.86256564581323225</c:v>
                </c:pt>
                <c:pt idx="38">
                  <c:v>0.83439328713712801</c:v>
                </c:pt>
                <c:pt idx="39">
                  <c:v>0.80699401370276036</c:v>
                </c:pt>
                <c:pt idx="40">
                  <c:v>0.78036841270333468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75-49D3-97AB-B5BC607E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7856"/>
        <c:axId val="657019104"/>
      </c:scatterChart>
      <c:valAx>
        <c:axId val="6570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9104"/>
        <c:crosses val="autoZero"/>
        <c:crossBetween val="midCat"/>
      </c:valAx>
      <c:valAx>
        <c:axId val="657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100013</xdr:colOff>
      <xdr:row>15</xdr:row>
      <xdr:rowOff>112258</xdr:rowOff>
    </xdr:from>
    <xdr:to>
      <xdr:col>6</xdr:col>
      <xdr:colOff>325891</xdr:colOff>
      <xdr:row>29</xdr:row>
      <xdr:rowOff>188458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54EBA-872E-4799-9B94-F3F5E3385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123264</xdr:colOff>
      <xdr:row>30</xdr:row>
      <xdr:rowOff>172943</xdr:rowOff>
    </xdr:from>
    <xdr:to>
      <xdr:col>7</xdr:col>
      <xdr:colOff>11206</xdr:colOff>
      <xdr:row>44</xdr:row>
      <xdr:rowOff>51172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A3701-BE6E-41B3-B626-42A0A16F5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358589</xdr:colOff>
      <xdr:row>13</xdr:row>
      <xdr:rowOff>20011</xdr:rowOff>
    </xdr:from>
    <xdr:ext cx="3782785" cy="35546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406304-1766-43CF-8242-D506E46C0406}"/>
            </a:ext>
          </a:extLst>
        </xdr:cNvPr>
        <xdr:cNvSpPr txBox="1"/>
      </xdr:nvSpPr>
      <xdr:spPr>
        <a:xfrm>
          <a:off x="14130618" y="2496511"/>
          <a:ext cx="3782785" cy="3554666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>
              <a:solidFill>
                <a:schemeClr val="bg1"/>
              </a:solidFill>
            </a:rPr>
            <a:t>Thermistor</a:t>
          </a:r>
          <a:r>
            <a:rPr lang="en-CA" sz="1100" baseline="0">
              <a:solidFill>
                <a:schemeClr val="bg1"/>
              </a:solidFill>
            </a:rPr>
            <a:t> Notes:</a:t>
          </a:r>
        </a:p>
        <a:p>
          <a:br>
            <a:rPr lang="en-CA" sz="1100" baseline="0">
              <a:solidFill>
                <a:schemeClr val="bg1"/>
              </a:solidFill>
            </a:rPr>
          </a:br>
          <a:r>
            <a:rPr lang="en-CA" sz="1100" baseline="0">
              <a:solidFill>
                <a:schemeClr val="bg1"/>
              </a:solidFill>
            </a:rPr>
            <a:t>1) What about self heating??!! Assuming worst case thermistor is 0 ohms (at highest temp), the 2k ohm high resistor will limit the current to 1.65mA. Across a resistance of 10k, that's a power of 27.2mW. With a theta JA of 0.2857 K/mW, temp rise is only 7 degreees which is acceptable.</a:t>
          </a:r>
        </a:p>
        <a:p>
          <a:endParaRPr lang="en-CA" sz="1100" baseline="0">
            <a:solidFill>
              <a:schemeClr val="bg1"/>
            </a:solidFill>
          </a:endParaRPr>
        </a:p>
        <a:p>
          <a:endParaRPr lang="en-CA" sz="1100" baseline="0">
            <a:solidFill>
              <a:schemeClr val="bg1"/>
            </a:solidFill>
          </a:endParaRPr>
        </a:p>
        <a:p>
          <a:r>
            <a:rPr lang="en-CA" sz="1100" baseline="0">
              <a:solidFill>
                <a:schemeClr val="bg1"/>
              </a:solidFill>
            </a:rPr>
            <a:t>2). Is a voltage setp of 20mV really ok for ADC measurement accuracy?  The STM32 has a 12bit ADC. When supplied with a 3.3V reference, that's a 0.8mV step per division. So approx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tabSelected="1" zoomScale="85" zoomScaleNormal="85" workbookViewId="0">
      <selection activeCell="C10" sqref="C10"/>
    </sheetView>
  </sheetViews>
  <sheetFormatPr defaultRowHeight="14.5" x14ac:dyDescent="0.35"/>
  <cols>
    <col min="2" max="2" width="12.453125" bestFit="1" customWidth="1"/>
    <col min="3" max="3" width="12.7265625" bestFit="1" customWidth="1"/>
    <col min="4" max="4" width="12.81640625" bestFit="1" customWidth="1"/>
    <col min="9" max="9" width="16.7265625" bestFit="1" customWidth="1"/>
    <col min="10" max="10" width="26.54296875" bestFit="1" customWidth="1"/>
    <col min="11" max="11" width="17.54296875" bestFit="1" customWidth="1"/>
    <col min="12" max="12" width="21.1796875" bestFit="1" customWidth="1"/>
    <col min="13" max="13" width="23.7265625" bestFit="1" customWidth="1"/>
    <col min="14" max="14" width="22.7265625" bestFit="1" customWidth="1"/>
    <col min="15" max="15" width="15.81640625" bestFit="1" customWidth="1"/>
    <col min="22" max="22" width="8.453125" customWidth="1"/>
  </cols>
  <sheetData>
    <row r="2" spans="2:15" x14ac:dyDescent="0.35">
      <c r="B2" s="4" t="s">
        <v>12</v>
      </c>
      <c r="C2" s="4"/>
      <c r="D2" s="4"/>
    </row>
    <row r="3" spans="2:15" x14ac:dyDescent="0.35">
      <c r="B3" s="1" t="s">
        <v>0</v>
      </c>
      <c r="C3" s="1" t="s">
        <v>1</v>
      </c>
      <c r="D3" s="1" t="s">
        <v>2</v>
      </c>
    </row>
    <row r="4" spans="2:15" x14ac:dyDescent="0.35">
      <c r="B4" t="s">
        <v>3</v>
      </c>
      <c r="C4">
        <v>10000</v>
      </c>
      <c r="D4" t="s">
        <v>4</v>
      </c>
    </row>
    <row r="5" spans="2:15" x14ac:dyDescent="0.35">
      <c r="B5" t="s">
        <v>5</v>
      </c>
      <c r="C5">
        <v>3380</v>
      </c>
      <c r="G5" s="2" t="s">
        <v>7</v>
      </c>
      <c r="H5" s="2" t="s">
        <v>8</v>
      </c>
      <c r="I5" s="1" t="s">
        <v>11</v>
      </c>
      <c r="J5" s="1" t="s">
        <v>15</v>
      </c>
      <c r="K5" s="1" t="s">
        <v>19</v>
      </c>
      <c r="L5" s="1" t="s">
        <v>28</v>
      </c>
      <c r="M5" s="1" t="s">
        <v>27</v>
      </c>
      <c r="N5" s="1" t="s">
        <v>26</v>
      </c>
      <c r="O5" s="1" t="s">
        <v>20</v>
      </c>
    </row>
    <row r="6" spans="2:15" x14ac:dyDescent="0.35">
      <c r="B6" t="s">
        <v>9</v>
      </c>
      <c r="C6">
        <v>25</v>
      </c>
      <c r="D6" t="s">
        <v>6</v>
      </c>
      <c r="G6">
        <v>20</v>
      </c>
      <c r="H6">
        <f>G6+273.15</f>
        <v>293.14999999999998</v>
      </c>
      <c r="I6">
        <f t="shared" ref="I6:I46" si="0">$C$4*EXP($C$5 * ((1/H6) - (1/$C$7)))</f>
        <v>12133.170007053395</v>
      </c>
      <c r="J6">
        <f>(I6*$C$11)/(I6+$C$11)</f>
        <v>5481.8943708410488</v>
      </c>
      <c r="K6">
        <f>$C$12*J6/(J6+$C$10)</f>
        <v>2.132807912105803</v>
      </c>
      <c r="L6" s="3">
        <f>((2^12)/3.3)*K6</f>
        <v>2647.2670327228393</v>
      </c>
      <c r="N6">
        <f>$C$14*K6+$C$15</f>
        <v>20.000000000000014</v>
      </c>
      <c r="O6">
        <f>(G6-N6)/G6*100</f>
        <v>-7.1054273576010019E-14</v>
      </c>
    </row>
    <row r="7" spans="2:15" x14ac:dyDescent="0.35">
      <c r="B7" t="s">
        <v>9</v>
      </c>
      <c r="C7">
        <f>C6+273.15</f>
        <v>298.14999999999998</v>
      </c>
      <c r="D7" t="s">
        <v>10</v>
      </c>
      <c r="G7">
        <v>22</v>
      </c>
      <c r="H7">
        <f t="shared" ref="H7:H46" si="1">G7+273.15</f>
        <v>295.14999999999998</v>
      </c>
      <c r="I7">
        <f t="shared" si="0"/>
        <v>11221.299475246835</v>
      </c>
      <c r="J7">
        <f t="shared" ref="J7:J46" si="2">(I7*$C$11)/(I7+$C$11)</f>
        <v>5287.7532256380891</v>
      </c>
      <c r="K7">
        <f t="shared" ref="K7:K46" si="3">$C$12*J7/(J7+$C$10)</f>
        <v>2.1054663633836923</v>
      </c>
      <c r="L7" s="3">
        <f t="shared" ref="L7:L46" si="4">((2^12)/3.3)*K7</f>
        <v>2613.3303710362438</v>
      </c>
      <c r="M7">
        <f>K6-K7</f>
        <v>2.7341548722110698E-2</v>
      </c>
      <c r="N7">
        <f t="shared" ref="N7:N41" si="5">$C$14*K7+$C$15</f>
        <v>21.617317372596162</v>
      </c>
      <c r="O7">
        <f t="shared" ref="O7:O46" si="6">(G7-N7)/G7*100</f>
        <v>1.7394664881992645</v>
      </c>
    </row>
    <row r="8" spans="2:15" x14ac:dyDescent="0.35">
      <c r="B8" s="4" t="s">
        <v>16</v>
      </c>
      <c r="C8" s="4"/>
      <c r="D8" s="4"/>
      <c r="G8">
        <v>24</v>
      </c>
      <c r="H8">
        <f t="shared" si="1"/>
        <v>297.14999999999998</v>
      </c>
      <c r="I8">
        <f t="shared" si="0"/>
        <v>10388.881137620136</v>
      </c>
      <c r="J8">
        <f t="shared" si="2"/>
        <v>5095.3659828107493</v>
      </c>
      <c r="K8">
        <f t="shared" si="3"/>
        <v>2.0770781430980252</v>
      </c>
      <c r="L8" s="3">
        <f t="shared" si="4"/>
        <v>2578.0945679180336</v>
      </c>
      <c r="M8">
        <f t="shared" ref="M8:M46" si="7">K7-K8</f>
        <v>2.8388220285667121E-2</v>
      </c>
      <c r="N8">
        <f t="shared" si="5"/>
        <v>23.296547847494864</v>
      </c>
      <c r="O8">
        <f t="shared" si="6"/>
        <v>2.9310506354380665</v>
      </c>
    </row>
    <row r="9" spans="2:15" x14ac:dyDescent="0.35">
      <c r="B9" s="1" t="s">
        <v>0</v>
      </c>
      <c r="C9" s="1" t="s">
        <v>1</v>
      </c>
      <c r="D9" s="1" t="s">
        <v>2</v>
      </c>
      <c r="G9">
        <v>26</v>
      </c>
      <c r="H9">
        <f t="shared" si="1"/>
        <v>299.14999999999998</v>
      </c>
      <c r="I9">
        <f t="shared" si="0"/>
        <v>9628.1310960376723</v>
      </c>
      <c r="J9">
        <f t="shared" si="2"/>
        <v>4905.2714437908462</v>
      </c>
      <c r="K9">
        <f t="shared" si="3"/>
        <v>2.0476710862628376</v>
      </c>
      <c r="L9" s="3">
        <f t="shared" si="4"/>
        <v>2541.594172525025</v>
      </c>
      <c r="M9">
        <f t="shared" si="7"/>
        <v>2.9407056835187628E-2</v>
      </c>
      <c r="N9">
        <f t="shared" si="5"/>
        <v>25.036044917681309</v>
      </c>
      <c r="O9">
        <f t="shared" si="6"/>
        <v>3.7075195473795799</v>
      </c>
    </row>
    <row r="10" spans="2:15" x14ac:dyDescent="0.35">
      <c r="B10" t="s">
        <v>13</v>
      </c>
      <c r="C10">
        <v>3000</v>
      </c>
      <c r="D10" t="s">
        <v>4</v>
      </c>
      <c r="G10">
        <v>28</v>
      </c>
      <c r="H10">
        <f t="shared" si="1"/>
        <v>301.14999999999998</v>
      </c>
      <c r="I10">
        <f t="shared" si="0"/>
        <v>8932.1064054765284</v>
      </c>
      <c r="J10">
        <f t="shared" si="2"/>
        <v>4717.9675701023525</v>
      </c>
      <c r="K10">
        <f t="shared" si="3"/>
        <v>2.0172788807314577</v>
      </c>
      <c r="L10" s="3">
        <f t="shared" si="4"/>
        <v>2503.8709986291065</v>
      </c>
      <c r="M10">
        <f t="shared" si="7"/>
        <v>3.039220553137989E-2</v>
      </c>
      <c r="N10">
        <f t="shared" si="5"/>
        <v>26.833815866832538</v>
      </c>
      <c r="O10">
        <f t="shared" si="6"/>
        <v>4.1649433327409371</v>
      </c>
    </row>
    <row r="11" spans="2:15" x14ac:dyDescent="0.35">
      <c r="B11" t="s">
        <v>14</v>
      </c>
      <c r="C11">
        <v>10000</v>
      </c>
      <c r="D11" t="s">
        <v>4</v>
      </c>
      <c r="G11">
        <v>30</v>
      </c>
      <c r="H11">
        <f t="shared" si="1"/>
        <v>303.14999999999998</v>
      </c>
      <c r="I11">
        <f t="shared" si="0"/>
        <v>8294.6062435985277</v>
      </c>
      <c r="J11">
        <f t="shared" si="2"/>
        <v>4533.9080454387458</v>
      </c>
      <c r="K11">
        <f t="shared" si="3"/>
        <v>1.9859409565008219</v>
      </c>
      <c r="L11" s="3">
        <f t="shared" si="4"/>
        <v>2464.9739872204141</v>
      </c>
      <c r="M11">
        <f t="shared" si="7"/>
        <v>3.133792423063575E-2</v>
      </c>
      <c r="N11">
        <f t="shared" si="5"/>
        <v>28.687528317229393</v>
      </c>
      <c r="O11">
        <f t="shared" si="6"/>
        <v>4.3749056092353555</v>
      </c>
    </row>
    <row r="12" spans="2:15" x14ac:dyDescent="0.35">
      <c r="B12" t="s">
        <v>17</v>
      </c>
      <c r="C12">
        <v>3.3</v>
      </c>
      <c r="D12" t="s">
        <v>18</v>
      </c>
      <c r="G12">
        <v>32</v>
      </c>
      <c r="H12">
        <f t="shared" si="1"/>
        <v>305.14999999999998</v>
      </c>
      <c r="I12">
        <f t="shared" si="0"/>
        <v>7710.0855859978756</v>
      </c>
      <c r="J12">
        <f t="shared" si="2"/>
        <v>4353.4999018263916</v>
      </c>
      <c r="K12">
        <f t="shared" si="3"/>
        <v>1.9537023006499077</v>
      </c>
      <c r="L12" s="3">
        <f t="shared" si="4"/>
        <v>2424.9589768066735</v>
      </c>
      <c r="M12">
        <f t="shared" si="7"/>
        <v>3.2238655850914233E-2</v>
      </c>
      <c r="N12">
        <f t="shared" si="5"/>
        <v>30.594521176586611</v>
      </c>
      <c r="O12">
        <f t="shared" si="6"/>
        <v>4.3921213231668421</v>
      </c>
    </row>
    <row r="13" spans="2:15" x14ac:dyDescent="0.35">
      <c r="B13" s="4" t="s">
        <v>23</v>
      </c>
      <c r="C13" s="4"/>
      <c r="D13" s="4"/>
      <c r="G13">
        <v>34</v>
      </c>
      <c r="H13">
        <f t="shared" si="1"/>
        <v>307.14999999999998</v>
      </c>
      <c r="I13">
        <f t="shared" si="0"/>
        <v>7173.5796968779232</v>
      </c>
      <c r="J13">
        <f t="shared" si="2"/>
        <v>4177.1021671050012</v>
      </c>
      <c r="K13">
        <f t="shared" si="3"/>
        <v>1.9206131988234851</v>
      </c>
      <c r="L13" s="3">
        <f t="shared" si="4"/>
        <v>2383.8883825396956</v>
      </c>
      <c r="M13">
        <f t="shared" si="7"/>
        <v>3.3089101826422551E-2</v>
      </c>
      <c r="N13">
        <f t="shared" si="5"/>
        <v>32.551819929901157</v>
      </c>
      <c r="O13">
        <f t="shared" si="6"/>
        <v>4.2593531473495378</v>
      </c>
    </row>
    <row r="14" spans="2:15" x14ac:dyDescent="0.35">
      <c r="B14" t="s">
        <v>21</v>
      </c>
      <c r="C14">
        <f>(G6-G46)/(K6-K46)</f>
        <v>-59.15236876425557</v>
      </c>
      <c r="D14" t="s">
        <v>24</v>
      </c>
      <c r="G14">
        <v>36</v>
      </c>
      <c r="H14">
        <f t="shared" si="1"/>
        <v>309.14999999999998</v>
      </c>
      <c r="I14">
        <f t="shared" si="0"/>
        <v>6680.6379873624974</v>
      </c>
      <c r="J14">
        <f t="shared" si="2"/>
        <v>4005.0254627094296</v>
      </c>
      <c r="K14">
        <f t="shared" si="3"/>
        <v>1.886728905883114</v>
      </c>
      <c r="L14" s="3">
        <f t="shared" si="4"/>
        <v>2341.8307874234047</v>
      </c>
      <c r="M14">
        <f t="shared" si="7"/>
        <v>3.3884292940371097E-2</v>
      </c>
      <c r="N14">
        <f t="shared" si="5"/>
        <v>34.556156121226053</v>
      </c>
      <c r="O14">
        <f t="shared" si="6"/>
        <v>4.0106774410387427</v>
      </c>
    </row>
    <row r="15" spans="2:15" x14ac:dyDescent="0.35">
      <c r="B15" t="s">
        <v>22</v>
      </c>
      <c r="C15">
        <f>G6-C14*K6</f>
        <v>146.16064012020445</v>
      </c>
      <c r="D15" t="s">
        <v>25</v>
      </c>
      <c r="G15">
        <v>38</v>
      </c>
      <c r="H15">
        <f t="shared" si="1"/>
        <v>311.14999999999998</v>
      </c>
      <c r="I15">
        <f t="shared" si="0"/>
        <v>6227.2659993852212</v>
      </c>
      <c r="J15">
        <f t="shared" si="2"/>
        <v>3837.5324590236855</v>
      </c>
      <c r="K15">
        <f t="shared" si="3"/>
        <v>1.8521092500358534</v>
      </c>
      <c r="L15" s="3">
        <f t="shared" si="4"/>
        <v>2298.8604509535926</v>
      </c>
      <c r="M15">
        <f t="shared" si="7"/>
        <v>3.4619655847260677E-2</v>
      </c>
      <c r="N15">
        <f t="shared" si="5"/>
        <v>36.60399077039483</v>
      </c>
      <c r="O15">
        <f t="shared" si="6"/>
        <v>3.673708498960973</v>
      </c>
    </row>
    <row r="16" spans="2:15" x14ac:dyDescent="0.35">
      <c r="G16">
        <v>40</v>
      </c>
      <c r="H16">
        <f t="shared" si="1"/>
        <v>313.14999999999998</v>
      </c>
      <c r="I16">
        <f t="shared" si="0"/>
        <v>5809.8744479667575</v>
      </c>
      <c r="J16">
        <f t="shared" si="2"/>
        <v>3674.8390805304221</v>
      </c>
      <c r="K16">
        <f t="shared" si="3"/>
        <v>1.816818176354704</v>
      </c>
      <c r="L16" s="3">
        <f t="shared" si="4"/>
        <v>2255.05674252996</v>
      </c>
      <c r="M16">
        <f t="shared" si="7"/>
        <v>3.5291073681149365E-2</v>
      </c>
      <c r="N16">
        <f t="shared" si="5"/>
        <v>38.691541374868692</v>
      </c>
      <c r="O16">
        <f t="shared" si="6"/>
        <v>3.2711465628282714</v>
      </c>
    </row>
    <row r="17" spans="7:15" x14ac:dyDescent="0.35">
      <c r="G17">
        <v>42</v>
      </c>
      <c r="H17">
        <f t="shared" si="1"/>
        <v>315.14999999999998</v>
      </c>
      <c r="I17">
        <f t="shared" si="0"/>
        <v>5425.2344035555279</v>
      </c>
      <c r="J17">
        <f t="shared" si="2"/>
        <v>3517.1163443098194</v>
      </c>
      <c r="K17">
        <f t="shared" si="3"/>
        <v>1.7809232370626893</v>
      </c>
      <c r="L17" s="3">
        <f t="shared" si="4"/>
        <v>2210.503508790538</v>
      </c>
      <c r="M17">
        <f t="shared" si="7"/>
        <v>3.5894939292014705E-2</v>
      </c>
      <c r="N17">
        <f t="shared" si="5"/>
        <v>40.814812060640506</v>
      </c>
      <c r="O17">
        <f t="shared" si="6"/>
        <v>2.8218760460940335</v>
      </c>
    </row>
    <row r="18" spans="7:15" x14ac:dyDescent="0.35">
      <c r="G18">
        <v>44</v>
      </c>
      <c r="H18">
        <f t="shared" si="1"/>
        <v>317.14999999999998</v>
      </c>
      <c r="I18">
        <f t="shared" si="0"/>
        <v>5070.4378230357088</v>
      </c>
      <c r="J18">
        <f t="shared" si="2"/>
        <v>3364.4927125377612</v>
      </c>
      <c r="K18">
        <f t="shared" si="3"/>
        <v>1.7444950372089432</v>
      </c>
      <c r="L18" s="3">
        <f t="shared" si="4"/>
        <v>2165.2883855781306</v>
      </c>
      <c r="M18">
        <f t="shared" si="7"/>
        <v>3.6428199853746124E-2</v>
      </c>
      <c r="N18">
        <f t="shared" si="5"/>
        <v>42.969626371807294</v>
      </c>
      <c r="O18">
        <f t="shared" si="6"/>
        <v>2.3417582458925135</v>
      </c>
    </row>
    <row r="19" spans="7:15" x14ac:dyDescent="0.35">
      <c r="G19">
        <v>46</v>
      </c>
      <c r="H19">
        <f t="shared" si="1"/>
        <v>319.14999999999998</v>
      </c>
      <c r="I19">
        <f t="shared" si="0"/>
        <v>4742.8627463983912</v>
      </c>
      <c r="J19">
        <f t="shared" si="2"/>
        <v>3217.0568416619426</v>
      </c>
      <c r="K19">
        <f t="shared" si="3"/>
        <v>1.7076066453731291</v>
      </c>
      <c r="L19" s="3">
        <f t="shared" si="4"/>
        <v>2119.5020664994959</v>
      </c>
      <c r="M19">
        <f t="shared" si="7"/>
        <v>3.6888391835814049E-2</v>
      </c>
      <c r="N19">
        <f t="shared" si="5"/>
        <v>45.151662128799728</v>
      </c>
      <c r="O19">
        <f t="shared" si="6"/>
        <v>1.8442127634788519</v>
      </c>
    </row>
    <row r="20" spans="7:15" x14ac:dyDescent="0.35">
      <c r="G20">
        <v>48</v>
      </c>
      <c r="H20">
        <f t="shared" si="1"/>
        <v>321.14999999999998</v>
      </c>
      <c r="I20">
        <f t="shared" si="0"/>
        <v>4440.1425687732572</v>
      </c>
      <c r="J20">
        <f t="shared" si="2"/>
        <v>3074.8606169408918</v>
      </c>
      <c r="K20">
        <f t="shared" si="3"/>
        <v>1.6703329797572657</v>
      </c>
      <c r="L20" s="3">
        <f t="shared" si="4"/>
        <v>2073.2375409350789</v>
      </c>
      <c r="M20">
        <f t="shared" si="7"/>
        <v>3.7273665615863427E-2</v>
      </c>
      <c r="N20">
        <f t="shared" si="5"/>
        <v>47.356487742504839</v>
      </c>
      <c r="O20">
        <f t="shared" si="6"/>
        <v>1.3406505364482513</v>
      </c>
    </row>
    <row r="21" spans="7:15" x14ac:dyDescent="0.35">
      <c r="G21">
        <v>50</v>
      </c>
      <c r="H21">
        <f t="shared" si="1"/>
        <v>323.14999999999998</v>
      </c>
      <c r="I21">
        <f t="shared" si="0"/>
        <v>4160.1388769200967</v>
      </c>
      <c r="J21">
        <f t="shared" si="2"/>
        <v>2937.9223700275943</v>
      </c>
      <c r="K21">
        <f t="shared" si="3"/>
        <v>1.6327501804382811</v>
      </c>
      <c r="L21" s="3">
        <f t="shared" si="4"/>
        <v>2026.5893148712726</v>
      </c>
      <c r="M21">
        <f t="shared" si="7"/>
        <v>3.7582799318984561E-2</v>
      </c>
      <c r="N21">
        <f t="shared" si="5"/>
        <v>49.579599347014423</v>
      </c>
      <c r="O21">
        <f t="shared" si="6"/>
        <v>0.8408013059711551</v>
      </c>
    </row>
    <row r="22" spans="7:15" x14ac:dyDescent="0.35">
      <c r="G22">
        <v>52</v>
      </c>
      <c r="H22">
        <f t="shared" si="1"/>
        <v>325.14999999999998</v>
      </c>
      <c r="I22">
        <f t="shared" si="0"/>
        <v>3900.9174073885106</v>
      </c>
      <c r="J22">
        <f t="shared" si="2"/>
        <v>2806.2301883148548</v>
      </c>
      <c r="K22">
        <f t="shared" si="3"/>
        <v>1.5949349786503586</v>
      </c>
      <c r="L22" s="3">
        <f t="shared" si="4"/>
        <v>1979.6526280460209</v>
      </c>
      <c r="M22">
        <f t="shared" si="7"/>
        <v>3.7815201787922526E-2</v>
      </c>
      <c r="N22">
        <f t="shared" si="5"/>
        <v>51.816458108068346</v>
      </c>
      <c r="O22">
        <f t="shared" si="6"/>
        <v>0.35296517679164197</v>
      </c>
    </row>
    <row r="23" spans="7:15" x14ac:dyDescent="0.35">
      <c r="G23">
        <v>54</v>
      </c>
      <c r="H23">
        <f t="shared" si="1"/>
        <v>327.14999999999998</v>
      </c>
      <c r="I23">
        <f t="shared" si="0"/>
        <v>3660.7267420612384</v>
      </c>
      <c r="J23">
        <f t="shared" si="2"/>
        <v>2679.7452369718358</v>
      </c>
      <c r="K23">
        <f t="shared" si="3"/>
        <v>1.5569640737481036</v>
      </c>
      <c r="L23" s="3">
        <f t="shared" si="4"/>
        <v>1932.5226806279493</v>
      </c>
      <c r="M23">
        <f t="shared" si="7"/>
        <v>3.7970904902254965E-2</v>
      </c>
      <c r="N23">
        <f t="shared" si="5"/>
        <v>54.062527077159018</v>
      </c>
      <c r="O23">
        <f t="shared" si="6"/>
        <v>-0.11579088362781123</v>
      </c>
    </row>
    <row r="24" spans="7:15" x14ac:dyDescent="0.35">
      <c r="G24">
        <v>56</v>
      </c>
      <c r="H24">
        <f t="shared" si="1"/>
        <v>329.15</v>
      </c>
      <c r="I24">
        <f t="shared" si="0"/>
        <v>3437.9794071264914</v>
      </c>
      <c r="J24">
        <f t="shared" si="2"/>
        <v>2558.405027249295</v>
      </c>
      <c r="K24">
        <f t="shared" si="3"/>
        <v>1.5189135279874983</v>
      </c>
      <c r="L24" s="3">
        <f t="shared" si="4"/>
        <v>1885.2938820111494</v>
      </c>
      <c r="M24">
        <f t="shared" si="7"/>
        <v>3.8050545760605292E-2</v>
      </c>
      <c r="N24">
        <f t="shared" si="5"/>
        <v>56.313306991671524</v>
      </c>
      <c r="O24">
        <f t="shared" si="6"/>
        <v>-0.55947677084200775</v>
      </c>
    </row>
    <row r="25" spans="7:15" x14ac:dyDescent="0.35">
      <c r="G25">
        <v>58</v>
      </c>
      <c r="H25">
        <f t="shared" si="1"/>
        <v>331.15</v>
      </c>
      <c r="I25">
        <f t="shared" si="0"/>
        <v>3231.2350848803458</v>
      </c>
      <c r="J25">
        <f t="shared" si="2"/>
        <v>2442.1265771120316</v>
      </c>
      <c r="K25">
        <f t="shared" si="3"/>
        <v>1.4808581884816019</v>
      </c>
      <c r="L25" s="3">
        <f t="shared" si="4"/>
        <v>1838.0591333395882</v>
      </c>
      <c r="M25">
        <f t="shared" si="7"/>
        <v>3.8055339505896457E-2</v>
      </c>
      <c r="N25">
        <f t="shared" si="5"/>
        <v>58.564370467573255</v>
      </c>
      <c r="O25">
        <f t="shared" si="6"/>
        <v>-0.97305253029871563</v>
      </c>
    </row>
    <row r="26" spans="7:15" x14ac:dyDescent="0.35">
      <c r="G26">
        <v>60</v>
      </c>
      <c r="H26">
        <f t="shared" si="1"/>
        <v>333.15</v>
      </c>
      <c r="I26">
        <f t="shared" si="0"/>
        <v>3039.1856851602356</v>
      </c>
      <c r="J26">
        <f t="shared" si="2"/>
        <v>2330.8094221091596</v>
      </c>
      <c r="K26" s="1">
        <f t="shared" si="3"/>
        <v>1.4428711446819986</v>
      </c>
      <c r="L26" s="3">
        <f t="shared" si="4"/>
        <v>1790.909154126505</v>
      </c>
      <c r="M26">
        <f t="shared" si="7"/>
        <v>3.7987043799603271E-2</v>
      </c>
      <c r="N26">
        <f t="shared" si="5"/>
        <v>60.811394090671314</v>
      </c>
      <c r="O26" s="1">
        <f t="shared" si="6"/>
        <v>-1.3523234844521899</v>
      </c>
    </row>
    <row r="27" spans="7:15" x14ac:dyDescent="0.35">
      <c r="G27">
        <v>62</v>
      </c>
      <c r="H27">
        <f t="shared" si="1"/>
        <v>335.15</v>
      </c>
      <c r="I27">
        <f t="shared" si="0"/>
        <v>2860.6420555154136</v>
      </c>
      <c r="J27">
        <f t="shared" si="2"/>
        <v>2224.3384452867181</v>
      </c>
      <c r="K27" s="1">
        <f t="shared" si="3"/>
        <v>1.4050232285522084</v>
      </c>
      <c r="L27" s="3">
        <f t="shared" si="4"/>
        <v>1743.9318618635896</v>
      </c>
      <c r="M27">
        <f t="shared" si="7"/>
        <v>3.7847916129790216E-2</v>
      </c>
      <c r="N27">
        <f t="shared" si="5"/>
        <v>63.050187982539285</v>
      </c>
      <c r="O27" s="1">
        <f t="shared" si="6"/>
        <v>-1.6938515847407818</v>
      </c>
    </row>
    <row r="28" spans="7:15" x14ac:dyDescent="0.35">
      <c r="G28">
        <v>64</v>
      </c>
      <c r="H28">
        <f t="shared" si="1"/>
        <v>337.15</v>
      </c>
      <c r="I28">
        <f t="shared" si="0"/>
        <v>2694.5221371621942</v>
      </c>
      <c r="J28">
        <f t="shared" si="2"/>
        <v>2122.5865046736944</v>
      </c>
      <c r="K28" s="1">
        <f t="shared" si="3"/>
        <v>1.3673825632876015</v>
      </c>
      <c r="L28" s="3">
        <f t="shared" si="4"/>
        <v>1697.2118118866715</v>
      </c>
      <c r="M28">
        <f t="shared" si="7"/>
        <v>3.7640665264606854E-2</v>
      </c>
      <c r="N28">
        <f t="shared" si="5"/>
        <v>65.276722494803209</v>
      </c>
      <c r="O28" s="1">
        <f t="shared" si="6"/>
        <v>-1.9948788981300147</v>
      </c>
    </row>
    <row r="29" spans="7:15" x14ac:dyDescent="0.35">
      <c r="G29">
        <v>66</v>
      </c>
      <c r="H29">
        <f t="shared" si="1"/>
        <v>339.15</v>
      </c>
      <c r="I29">
        <f t="shared" si="0"/>
        <v>2539.8403979708896</v>
      </c>
      <c r="J29">
        <f t="shared" si="2"/>
        <v>2025.4168453227435</v>
      </c>
      <c r="K29" s="1">
        <f t="shared" si="3"/>
        <v>1.3300141650509789</v>
      </c>
      <c r="L29" s="3">
        <f t="shared" si="4"/>
        <v>1650.8297030450938</v>
      </c>
      <c r="M29">
        <f t="shared" si="7"/>
        <v>3.7368398236622635E-2</v>
      </c>
      <c r="N29">
        <f t="shared" si="5"/>
        <v>67.487151767425473</v>
      </c>
      <c r="O29" s="1">
        <f t="shared" si="6"/>
        <v>-2.2532602536749593</v>
      </c>
    </row>
    <row r="30" spans="7:15" x14ac:dyDescent="0.35">
      <c r="G30">
        <v>68</v>
      </c>
      <c r="H30">
        <f t="shared" si="1"/>
        <v>341.15</v>
      </c>
      <c r="I30">
        <f t="shared" si="0"/>
        <v>2395.6983947165331</v>
      </c>
      <c r="J30">
        <f t="shared" si="2"/>
        <v>1932.6852900338888</v>
      </c>
      <c r="K30" s="1">
        <f t="shared" si="3"/>
        <v>1.2929796007861702</v>
      </c>
      <c r="L30" s="3">
        <f t="shared" si="4"/>
        <v>1604.8619529758041</v>
      </c>
      <c r="M30">
        <f t="shared" si="7"/>
        <v>3.7034564264808667E-2</v>
      </c>
      <c r="N30">
        <f t="shared" si="5"/>
        <v>69.677833969840961</v>
      </c>
      <c r="O30" s="1">
        <f t="shared" si="6"/>
        <v>-2.4674028968249426</v>
      </c>
    </row>
    <row r="31" spans="7:15" x14ac:dyDescent="0.35">
      <c r="G31">
        <v>70</v>
      </c>
      <c r="H31">
        <f t="shared" si="1"/>
        <v>343.15</v>
      </c>
      <c r="I31">
        <f t="shared" si="0"/>
        <v>2261.2763350461451</v>
      </c>
      <c r="J31">
        <f t="shared" si="2"/>
        <v>1844.242208768093</v>
      </c>
      <c r="K31" s="1">
        <f t="shared" si="3"/>
        <v>1.2563367037921904</v>
      </c>
      <c r="L31" s="3">
        <f t="shared" si="4"/>
        <v>1559.3803450705491</v>
      </c>
      <c r="M31">
        <f t="shared" si="7"/>
        <v>3.6642896993979823E-2</v>
      </c>
      <c r="N31">
        <f t="shared" si="5"/>
        <v>71.845348125419477</v>
      </c>
      <c r="O31" s="1">
        <f t="shared" si="6"/>
        <v>-2.6362116077421098</v>
      </c>
    </row>
    <row r="32" spans="7:15" x14ac:dyDescent="0.35">
      <c r="G32">
        <v>72</v>
      </c>
      <c r="H32">
        <f t="shared" si="1"/>
        <v>345.15</v>
      </c>
      <c r="I32">
        <f t="shared" si="0"/>
        <v>2135.8255254556939</v>
      </c>
      <c r="J32">
        <f t="shared" si="2"/>
        <v>1759.9342714475081</v>
      </c>
      <c r="K32" s="1">
        <f t="shared" si="3"/>
        <v>1.2201393474306559</v>
      </c>
      <c r="L32" s="3">
        <f t="shared" si="4"/>
        <v>1514.4517475987777</v>
      </c>
      <c r="M32">
        <f t="shared" si="7"/>
        <v>3.6197356361534538E-2</v>
      </c>
      <c r="N32">
        <f t="shared" si="5"/>
        <v>73.986507497208137</v>
      </c>
      <c r="O32" s="1">
        <f t="shared" si="6"/>
        <v>-2.7590381905668577</v>
      </c>
    </row>
    <row r="33" spans="7:15" x14ac:dyDescent="0.35">
      <c r="G33">
        <v>74</v>
      </c>
      <c r="H33">
        <f t="shared" si="1"/>
        <v>347.15</v>
      </c>
      <c r="I33">
        <f t="shared" si="0"/>
        <v>2018.6616053579207</v>
      </c>
      <c r="J33">
        <f t="shared" si="2"/>
        <v>1679.6059924492768</v>
      </c>
      <c r="K33" s="1">
        <f t="shared" si="3"/>
        <v>1.1844372761352069</v>
      </c>
      <c r="L33" s="3">
        <f t="shared" si="4"/>
        <v>1470.1379039544872</v>
      </c>
      <c r="M33">
        <f t="shared" si="7"/>
        <v>3.5702071295449E-2</v>
      </c>
      <c r="N33">
        <f t="shared" si="5"/>
        <v>76.098369584124285</v>
      </c>
      <c r="O33" s="1">
        <f t="shared" si="6"/>
        <v>-2.8356345731409256</v>
      </c>
    </row>
    <row r="34" spans="7:15" x14ac:dyDescent="0.35">
      <c r="G34">
        <v>76</v>
      </c>
      <c r="H34">
        <f t="shared" si="1"/>
        <v>349.15</v>
      </c>
      <c r="I34">
        <f t="shared" si="0"/>
        <v>1909.1584793378038</v>
      </c>
      <c r="J34">
        <f t="shared" si="2"/>
        <v>1603.1010777547065</v>
      </c>
      <c r="K34" s="1">
        <f t="shared" si="3"/>
        <v>1.1492759918213644</v>
      </c>
      <c r="L34" s="3">
        <f t="shared" si="4"/>
        <v>1426.4952916667603</v>
      </c>
      <c r="M34">
        <f t="shared" si="7"/>
        <v>3.5161284313842467E-2</v>
      </c>
      <c r="N34">
        <f t="shared" si="5"/>
        <v>78.178242840081538</v>
      </c>
      <c r="O34" s="1">
        <f t="shared" si="6"/>
        <v>-2.8661090001072864</v>
      </c>
    </row>
    <row r="35" spans="7:15" x14ac:dyDescent="0.35">
      <c r="G35">
        <v>78</v>
      </c>
      <c r="H35">
        <f t="shared" si="1"/>
        <v>351.15</v>
      </c>
      <c r="I35">
        <f t="shared" si="0"/>
        <v>1806.7428701767092</v>
      </c>
      <c r="J35">
        <f t="shared" si="2"/>
        <v>1530.2635875474671</v>
      </c>
      <c r="K35" s="1">
        <f t="shared" si="3"/>
        <v>1.1146966928784097</v>
      </c>
      <c r="L35" s="3">
        <f t="shared" si="4"/>
        <v>1383.5750466757472</v>
      </c>
      <c r="M35">
        <f t="shared" si="7"/>
        <v>3.457929894295475E-2</v>
      </c>
      <c r="N35">
        <f t="shared" si="5"/>
        <v>80.223690282764622</v>
      </c>
      <c r="O35" s="1">
        <f t="shared" si="6"/>
        <v>-2.8508849779033616</v>
      </c>
    </row>
    <row r="36" spans="7:15" x14ac:dyDescent="0.35">
      <c r="G36">
        <v>80</v>
      </c>
      <c r="H36">
        <f t="shared" si="1"/>
        <v>353.15</v>
      </c>
      <c r="I36">
        <f t="shared" si="0"/>
        <v>1710.889424384241</v>
      </c>
      <c r="J36">
        <f t="shared" si="2"/>
        <v>1460.9389281926381</v>
      </c>
      <c r="K36" s="1">
        <f t="shared" si="3"/>
        <v>1.0807362621727232</v>
      </c>
      <c r="L36" s="3">
        <f t="shared" si="4"/>
        <v>1341.4229484422649</v>
      </c>
      <c r="M36">
        <f t="shared" si="7"/>
        <v>3.396043070568644E-2</v>
      </c>
      <c r="N36">
        <f t="shared" si="5"/>
        <v>82.232530203260339</v>
      </c>
      <c r="O36" s="1">
        <f t="shared" si="6"/>
        <v>-2.7906627540754236</v>
      </c>
    </row>
    <row r="37" spans="7:15" x14ac:dyDescent="0.35">
      <c r="G37">
        <v>82</v>
      </c>
      <c r="H37">
        <f t="shared" si="1"/>
        <v>355.15</v>
      </c>
      <c r="I37">
        <f t="shared" si="0"/>
        <v>1621.1163099862445</v>
      </c>
      <c r="J37">
        <f t="shared" si="2"/>
        <v>1394.9746880970365</v>
      </c>
      <c r="K37" s="1">
        <f t="shared" si="3"/>
        <v>1.0474272999086227</v>
      </c>
      <c r="L37" s="3">
        <f t="shared" si="4"/>
        <v>1300.0794607350663</v>
      </c>
      <c r="M37">
        <f t="shared" si="7"/>
        <v>3.3308962264100517E-2</v>
      </c>
      <c r="N37">
        <f t="shared" si="5"/>
        <v>84.202834222261089</v>
      </c>
      <c r="O37" s="1">
        <f t="shared" si="6"/>
        <v>-2.6863831978793766</v>
      </c>
    </row>
    <row r="38" spans="7:15" x14ac:dyDescent="0.35">
      <c r="G38">
        <v>84</v>
      </c>
      <c r="H38">
        <f t="shared" si="1"/>
        <v>357.15</v>
      </c>
      <c r="I38">
        <f t="shared" si="0"/>
        <v>1536.9812533298139</v>
      </c>
      <c r="J38">
        <f t="shared" si="2"/>
        <v>1332.221332063107</v>
      </c>
      <c r="K38" s="1">
        <f t="shared" si="3"/>
        <v>1.0147981967750976</v>
      </c>
      <c r="L38" s="3">
        <f t="shared" si="4"/>
        <v>1259.5798224214545</v>
      </c>
      <c r="M38">
        <f t="shared" si="7"/>
        <v>3.2629103133525073E-2</v>
      </c>
      <c r="N38">
        <f t="shared" si="5"/>
        <v>86.132922963262288</v>
      </c>
      <c r="O38" s="1">
        <f t="shared" si="6"/>
        <v>-2.5391940038836767</v>
      </c>
    </row>
    <row r="39" spans="7:15" x14ac:dyDescent="0.35">
      <c r="G39">
        <v>86</v>
      </c>
      <c r="H39">
        <f t="shared" si="1"/>
        <v>359.15</v>
      </c>
      <c r="I39">
        <f t="shared" si="0"/>
        <v>1458.0779678127624</v>
      </c>
      <c r="J39">
        <f t="shared" si="2"/>
        <v>1272.5327685050615</v>
      </c>
      <c r="K39" s="1">
        <f t="shared" si="3"/>
        <v>0.98287324254649033</v>
      </c>
      <c r="L39" s="3">
        <f t="shared" si="4"/>
        <v>1219.954182263765</v>
      </c>
      <c r="M39">
        <f t="shared" si="7"/>
        <v>3.1924954228607305E-2</v>
      </c>
      <c r="N39">
        <f t="shared" si="5"/>
        <v>88.021359628574842</v>
      </c>
      <c r="O39" s="1">
        <f t="shared" si="6"/>
        <v>-2.3504181727614446</v>
      </c>
    </row>
    <row r="40" spans="7:15" x14ac:dyDescent="0.35">
      <c r="G40">
        <v>88</v>
      </c>
      <c r="H40">
        <f t="shared" si="1"/>
        <v>361.15</v>
      </c>
      <c r="I40">
        <f t="shared" si="0"/>
        <v>1384.0329328386372</v>
      </c>
      <c r="J40">
        <f t="shared" si="2"/>
        <v>1215.7668033849627</v>
      </c>
      <c r="K40" s="1">
        <f t="shared" si="3"/>
        <v>0.9516727651892416</v>
      </c>
      <c r="L40" s="3">
        <f t="shared" si="4"/>
        <v>1181.2277715803436</v>
      </c>
      <c r="M40">
        <f t="shared" si="7"/>
        <v>3.1200477357248735E-2</v>
      </c>
      <c r="N40">
        <f t="shared" si="5"/>
        <v>89.86694177083163</v>
      </c>
      <c r="O40" s="1">
        <f t="shared" si="6"/>
        <v>-2.1215247395813983</v>
      </c>
    </row>
    <row r="41" spans="7:15" x14ac:dyDescent="0.35">
      <c r="G41">
        <v>90</v>
      </c>
      <c r="H41">
        <f t="shared" si="1"/>
        <v>363.15</v>
      </c>
      <c r="I41">
        <f t="shared" si="0"/>
        <v>1314.5024860363169</v>
      </c>
      <c r="J41">
        <f t="shared" si="2"/>
        <v>1161.785494022912</v>
      </c>
      <c r="K41" s="1">
        <f t="shared" si="3"/>
        <v>0.92121329553908593</v>
      </c>
      <c r="L41" s="3">
        <f t="shared" si="4"/>
        <v>1143.4211086448777</v>
      </c>
      <c r="M41">
        <f t="shared" si="7"/>
        <v>3.0459469650155668E-2</v>
      </c>
      <c r="N41">
        <f t="shared" si="5"/>
        <v>91.668691551941293</v>
      </c>
      <c r="O41" s="1">
        <f t="shared" si="6"/>
        <v>-1.8541017243792151</v>
      </c>
    </row>
    <row r="42" spans="7:15" x14ac:dyDescent="0.35">
      <c r="G42">
        <v>92</v>
      </c>
      <c r="H42">
        <f t="shared" si="1"/>
        <v>365.15</v>
      </c>
      <c r="I42">
        <f t="shared" si="0"/>
        <v>1249.1701959497761</v>
      </c>
      <c r="J42">
        <f t="shared" si="2"/>
        <v>1110.4554151021159</v>
      </c>
      <c r="K42" s="1">
        <f t="shared" si="3"/>
        <v>0.89150775273545824</v>
      </c>
      <c r="L42" s="3">
        <f t="shared" si="4"/>
        <v>1106.5502288498294</v>
      </c>
      <c r="M42">
        <f t="shared" si="7"/>
        <v>2.9705542803627694E-2</v>
      </c>
      <c r="N42">
        <f>$C$14*K42+$C$15</f>
        <v>93.425844774203853</v>
      </c>
      <c r="O42" s="1">
        <f t="shared" si="6"/>
        <v>-1.5498312763085356</v>
      </c>
    </row>
    <row r="43" spans="7:15" x14ac:dyDescent="0.35">
      <c r="G43">
        <v>94</v>
      </c>
      <c r="H43">
        <f t="shared" si="1"/>
        <v>367.15</v>
      </c>
      <c r="I43">
        <f t="shared" si="0"/>
        <v>1187.7444860714663</v>
      </c>
      <c r="J43">
        <f t="shared" si="2"/>
        <v>1061.6478482773593</v>
      </c>
      <c r="K43" s="1">
        <f t="shared" si="3"/>
        <v>0.86256564581323225</v>
      </c>
      <c r="L43" s="3">
        <f t="shared" si="4"/>
        <v>1070.6269349245454</v>
      </c>
      <c r="M43">
        <f t="shared" si="7"/>
        <v>2.8942106922225985E-2</v>
      </c>
      <c r="N43">
        <f t="shared" ref="N43:N46" si="8">$C$14*K43+$C$15</f>
        <v>95.137838955681872</v>
      </c>
      <c r="O43" s="1">
        <f t="shared" si="6"/>
        <v>-1.210466974129651</v>
      </c>
    </row>
    <row r="44" spans="7:15" x14ac:dyDescent="0.35">
      <c r="G44">
        <v>96</v>
      </c>
      <c r="H44">
        <f t="shared" si="1"/>
        <v>369.15</v>
      </c>
      <c r="I44">
        <f t="shared" si="0"/>
        <v>1129.95648432504</v>
      </c>
      <c r="J44">
        <f t="shared" si="2"/>
        <v>1015.2389058451602</v>
      </c>
      <c r="K44" s="1">
        <f t="shared" si="3"/>
        <v>0.83439328713712801</v>
      </c>
      <c r="L44" s="3">
        <f t="shared" si="4"/>
        <v>1035.6590618526293</v>
      </c>
      <c r="M44">
        <f t="shared" si="7"/>
        <v>2.8172358676104237E-2</v>
      </c>
      <c r="N44">
        <f t="shared" si="8"/>
        <v>96.80430070504967</v>
      </c>
      <c r="O44" s="1">
        <f t="shared" si="6"/>
        <v>-0.83781323442673938</v>
      </c>
    </row>
    <row r="45" spans="7:15" x14ac:dyDescent="0.35">
      <c r="G45">
        <v>98</v>
      </c>
      <c r="H45">
        <f t="shared" si="1"/>
        <v>371.15</v>
      </c>
      <c r="I45">
        <f t="shared" si="0"/>
        <v>1075.5580749543942</v>
      </c>
      <c r="J45">
        <f t="shared" si="2"/>
        <v>971.10959797736689</v>
      </c>
      <c r="K45" s="1">
        <f t="shared" si="3"/>
        <v>0.80699401370276036</v>
      </c>
      <c r="L45" s="3">
        <f t="shared" si="4"/>
        <v>1001.6507515534868</v>
      </c>
      <c r="M45">
        <f t="shared" si="7"/>
        <v>2.7399273434367655E-2</v>
      </c>
      <c r="N45">
        <f t="shared" si="8"/>
        <v>98.42503263111206</v>
      </c>
      <c r="O45" s="1">
        <f t="shared" si="6"/>
        <v>-0.4337067664408778</v>
      </c>
    </row>
    <row r="46" spans="7:15" x14ac:dyDescent="0.35">
      <c r="G46">
        <v>100</v>
      </c>
      <c r="H46">
        <f t="shared" si="1"/>
        <v>373.15</v>
      </c>
      <c r="I46">
        <f t="shared" si="0"/>
        <v>1024.3201322938444</v>
      </c>
      <c r="J46">
        <f t="shared" si="2"/>
        <v>929.14585208141341</v>
      </c>
      <c r="K46" s="1">
        <f t="shared" si="3"/>
        <v>0.78036841270333468</v>
      </c>
      <c r="L46" s="3">
        <f t="shared" si="4"/>
        <v>968.6027328584421</v>
      </c>
      <c r="M46">
        <f t="shared" si="7"/>
        <v>2.662560099942568E-2</v>
      </c>
      <c r="N46">
        <f t="shared" si="8"/>
        <v>100.00000000000001</v>
      </c>
      <c r="O46" s="1">
        <f t="shared" si="6"/>
        <v>-1.4210854715202004E-14</v>
      </c>
    </row>
  </sheetData>
  <mergeCells count="3">
    <mergeCell ref="B2:D2"/>
    <mergeCell ref="B8:D8"/>
    <mergeCell ref="B13:D1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Walsh</dc:creator>
  <cp:lastModifiedBy>Frank Walsh</cp:lastModifiedBy>
  <dcterms:created xsi:type="dcterms:W3CDTF">2015-06-05T18:17:20Z</dcterms:created>
  <dcterms:modified xsi:type="dcterms:W3CDTF">2022-02-19T20:11:54Z</dcterms:modified>
</cp:coreProperties>
</file>