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ssa001/Desktop/Horse Project/pain_horses/results/"/>
    </mc:Choice>
  </mc:AlternateContent>
  <xr:revisionPtr revIDLastSave="0" documentId="13_ncr:1_{9C8038C2-F8AE-8540-824D-43422FFA0656}" xr6:coauthVersionLast="47" xr6:coauthVersionMax="47" xr10:uidLastSave="{00000000-0000-0000-0000-000000000000}"/>
  <bookViews>
    <workbookView xWindow="14200" yWindow="-21140" windowWidth="19200" windowHeight="21140" xr2:uid="{0191389C-6AB9-A648-B9C7-C6F469575E0B}"/>
  </bookViews>
  <sheets>
    <sheet name="Pose" sheetId="1" r:id="rId1"/>
    <sheet name="Landmarks" sheetId="2" r:id="rId2"/>
    <sheet name="Pai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5" i="1" l="1"/>
  <c r="O14" i="1"/>
  <c r="O13" i="1"/>
  <c r="O12" i="1"/>
  <c r="V47" i="2"/>
  <c r="V50" i="2"/>
  <c r="V53" i="2"/>
  <c r="S47" i="2"/>
  <c r="S50" i="2"/>
  <c r="S53" i="2"/>
  <c r="P47" i="2"/>
  <c r="P50" i="2"/>
  <c r="P53" i="2"/>
  <c r="J44" i="2"/>
  <c r="J47" i="2"/>
  <c r="J50" i="2"/>
  <c r="J53" i="2"/>
  <c r="G44" i="2"/>
  <c r="G47" i="2"/>
  <c r="G50" i="2"/>
  <c r="G53" i="2"/>
  <c r="G41" i="2"/>
  <c r="D44" i="2"/>
  <c r="D47" i="2"/>
  <c r="D50" i="2"/>
  <c r="D53" i="2"/>
  <c r="V44" i="2"/>
  <c r="S44" i="2"/>
  <c r="P44" i="2"/>
  <c r="J38" i="2"/>
  <c r="J41" i="2"/>
  <c r="V41" i="2"/>
  <c r="S41" i="2"/>
  <c r="P41" i="2"/>
  <c r="D41" i="2"/>
  <c r="E43" i="2"/>
  <c r="E42" i="2"/>
  <c r="E41" i="2"/>
  <c r="E40" i="2"/>
  <c r="V38" i="2"/>
  <c r="V35" i="2"/>
  <c r="S38" i="2"/>
  <c r="S35" i="2"/>
  <c r="P38" i="2"/>
  <c r="P35" i="2"/>
  <c r="G38" i="2"/>
  <c r="D38" i="2"/>
  <c r="O8" i="1"/>
  <c r="O7" i="1"/>
  <c r="O6" i="1"/>
  <c r="O5" i="1"/>
  <c r="J35" i="2"/>
  <c r="G35" i="2"/>
  <c r="D35" i="2"/>
  <c r="G9" i="2"/>
  <c r="G12" i="2"/>
  <c r="G15" i="2"/>
  <c r="G18" i="2"/>
  <c r="G21" i="2"/>
  <c r="G24" i="2"/>
  <c r="G27" i="2"/>
  <c r="G30" i="2"/>
  <c r="G6" i="2"/>
  <c r="E9" i="2"/>
  <c r="E12" i="2"/>
  <c r="E15" i="2"/>
  <c r="E18" i="2"/>
  <c r="E21" i="2"/>
  <c r="E24" i="2"/>
  <c r="E27" i="2"/>
  <c r="E30" i="2"/>
  <c r="E6" i="2"/>
  <c r="C9" i="2"/>
  <c r="C12" i="2"/>
  <c r="C15" i="2"/>
  <c r="C18" i="2"/>
  <c r="C21" i="2"/>
  <c r="C24" i="2"/>
  <c r="C27" i="2"/>
  <c r="C30" i="2"/>
  <c r="C6" i="2"/>
  <c r="J23" i="1"/>
  <c r="J24" i="1"/>
  <c r="J22" i="1"/>
  <c r="E31" i="1"/>
  <c r="E30" i="1"/>
  <c r="E29" i="1"/>
  <c r="E23" i="1"/>
  <c r="E24" i="1"/>
  <c r="E22" i="1"/>
  <c r="J15" i="1"/>
  <c r="J14" i="1"/>
  <c r="J13" i="1"/>
  <c r="J12" i="1"/>
  <c r="Q78" i="2" l="1"/>
  <c r="Q84" i="2"/>
  <c r="Q83" i="2"/>
  <c r="Q82" i="2"/>
  <c r="Q81" i="2"/>
  <c r="Q80" i="2"/>
  <c r="Q79" i="2"/>
  <c r="Q74" i="2"/>
  <c r="Q73" i="2"/>
  <c r="Q72" i="2"/>
  <c r="Q71" i="2"/>
  <c r="Q70" i="2"/>
  <c r="Q69" i="2"/>
  <c r="Q68" i="2"/>
  <c r="Q67" i="2"/>
  <c r="K84" i="2"/>
  <c r="K83" i="2"/>
  <c r="K82" i="2"/>
  <c r="K81" i="2"/>
  <c r="K80" i="2"/>
  <c r="K79" i="2"/>
  <c r="K78" i="2"/>
  <c r="K74" i="2"/>
  <c r="K73" i="2"/>
  <c r="K72" i="2"/>
  <c r="K71" i="2"/>
  <c r="K70" i="2"/>
  <c r="K69" i="2"/>
  <c r="K68" i="2"/>
  <c r="K67" i="2"/>
  <c r="E85" i="2"/>
  <c r="E84" i="2"/>
  <c r="E83" i="2"/>
  <c r="E82" i="2"/>
  <c r="E81" i="2"/>
  <c r="E80" i="2"/>
  <c r="E79" i="2"/>
  <c r="E78" i="2"/>
  <c r="E74" i="2"/>
  <c r="E73" i="2"/>
  <c r="E72" i="2"/>
  <c r="E71" i="2"/>
  <c r="E70" i="2"/>
  <c r="E69" i="2"/>
  <c r="E68" i="2"/>
  <c r="E67" i="2"/>
  <c r="Q111" i="2"/>
  <c r="Q110" i="2"/>
  <c r="Q109" i="2"/>
  <c r="Q108" i="2"/>
  <c r="Q107" i="2"/>
  <c r="Q106" i="2"/>
  <c r="Q105" i="2"/>
  <c r="Q101" i="2"/>
  <c r="Q100" i="2"/>
  <c r="Q99" i="2"/>
  <c r="Q98" i="2"/>
  <c r="Q97" i="2"/>
  <c r="Q96" i="2"/>
  <c r="Q95" i="2"/>
  <c r="Q94" i="2"/>
  <c r="K111" i="2"/>
  <c r="K110" i="2"/>
  <c r="K109" i="2"/>
  <c r="K108" i="2"/>
  <c r="K107" i="2"/>
  <c r="K106" i="2"/>
  <c r="K105" i="2"/>
  <c r="K101" i="2"/>
  <c r="K100" i="2"/>
  <c r="K99" i="2"/>
  <c r="K98" i="2"/>
  <c r="K97" i="2"/>
  <c r="K96" i="2"/>
  <c r="K95" i="2"/>
  <c r="K94" i="2"/>
  <c r="E111" i="2"/>
  <c r="E110" i="2"/>
  <c r="E109" i="2"/>
  <c r="E108" i="2"/>
  <c r="E107" i="2"/>
  <c r="E106" i="2"/>
  <c r="E105" i="2"/>
  <c r="E99" i="2"/>
  <c r="E98" i="2"/>
  <c r="E97" i="2"/>
  <c r="E95" i="2"/>
  <c r="E96" i="2"/>
  <c r="E100" i="2"/>
  <c r="E101" i="2"/>
  <c r="E94" i="2"/>
  <c r="P9" i="2"/>
  <c r="P12" i="2"/>
  <c r="P15" i="2"/>
  <c r="P18" i="2"/>
  <c r="P21" i="2"/>
  <c r="P24" i="2"/>
  <c r="P27" i="2"/>
  <c r="P6" i="2"/>
  <c r="N9" i="2"/>
  <c r="N12" i="2"/>
  <c r="N15" i="2"/>
  <c r="N18" i="2"/>
  <c r="N21" i="2"/>
  <c r="N24" i="2"/>
  <c r="N27" i="2"/>
  <c r="N6" i="2"/>
  <c r="L9" i="2"/>
  <c r="L12" i="2"/>
  <c r="L15" i="2"/>
  <c r="L18" i="2"/>
  <c r="L21" i="2"/>
  <c r="L24" i="2"/>
  <c r="L27" i="2"/>
  <c r="L6" i="2"/>
  <c r="T6" i="2"/>
  <c r="J8" i="1"/>
  <c r="J7" i="1"/>
  <c r="J6" i="1"/>
  <c r="J5" i="1"/>
  <c r="U26" i="2"/>
  <c r="X24" i="2"/>
  <c r="X25" i="2"/>
  <c r="X23" i="2"/>
  <c r="W24" i="2"/>
  <c r="W25" i="2"/>
  <c r="W23" i="2"/>
  <c r="T26" i="2"/>
  <c r="V26" i="2"/>
  <c r="T13" i="2" l="1"/>
  <c r="T15" i="2"/>
  <c r="T12" i="2"/>
  <c r="V12" i="2"/>
  <c r="V7" i="2"/>
  <c r="T5" i="2"/>
  <c r="Q18" i="2"/>
  <c r="V15" i="2"/>
  <c r="T8" i="2"/>
  <c r="U14" i="2"/>
  <c r="V6" i="2"/>
  <c r="Q6" i="2"/>
  <c r="H24" i="2"/>
  <c r="Q12" i="2"/>
  <c r="H30" i="2"/>
  <c r="H6" i="2"/>
  <c r="H27" i="2"/>
  <c r="H21" i="2"/>
  <c r="Q15" i="2"/>
  <c r="Q21" i="2"/>
  <c r="H9" i="2"/>
  <c r="Q9" i="2"/>
  <c r="H18" i="2"/>
  <c r="H15" i="2"/>
  <c r="H12" i="2"/>
  <c r="Q24" i="2"/>
  <c r="Q27" i="2"/>
  <c r="Q30" i="2"/>
  <c r="U12" i="2"/>
  <c r="V8" i="2"/>
  <c r="V14" i="2"/>
  <c r="U6" i="2"/>
  <c r="V13" i="2"/>
  <c r="V5" i="2"/>
  <c r="T7" i="2"/>
  <c r="U15" i="2"/>
  <c r="U13" i="2"/>
  <c r="T14" i="2"/>
  <c r="U7" i="2"/>
  <c r="U5" i="2"/>
  <c r="U8" i="2"/>
  <c r="E15" i="1" l="1"/>
  <c r="E14" i="1"/>
  <c r="E13" i="1"/>
  <c r="E12" i="1"/>
  <c r="E6" i="1"/>
  <c r="E7" i="1"/>
  <c r="E8" i="1"/>
  <c r="E5" i="1"/>
</calcChain>
</file>

<file path=xl/sharedStrings.xml><?xml version="1.0" encoding="utf-8"?>
<sst xmlns="http://schemas.openxmlformats.org/spreadsheetml/2006/main" count="417" uniqueCount="101">
  <si>
    <t>Hopenet</t>
  </si>
  <si>
    <t xml:space="preserve">Epochs tested: </t>
  </si>
  <si>
    <t>Best epoch:</t>
  </si>
  <si>
    <t>Yaw MNE</t>
  </si>
  <si>
    <t>Pitch MNE</t>
  </si>
  <si>
    <t>Roll MNE</t>
  </si>
  <si>
    <t>Sheep</t>
  </si>
  <si>
    <t>CROSS - VALIDATION</t>
  </si>
  <si>
    <t>FINAL VALUES</t>
  </si>
  <si>
    <t>MNE</t>
  </si>
  <si>
    <t>PCC</t>
  </si>
  <si>
    <t>SAGR</t>
  </si>
  <si>
    <t>frontal</t>
  </si>
  <si>
    <t>tilted</t>
  </si>
  <si>
    <t>profile</t>
  </si>
  <si>
    <t>Absolute cross validation - using ERT to define n pert (mean error for rois)</t>
  </si>
  <si>
    <t>complete cross validation - using ERT to define n pert (mean error for rois)</t>
  </si>
  <si>
    <t>TEST</t>
  </si>
  <si>
    <t>Weighted average</t>
  </si>
  <si>
    <t>Ears</t>
  </si>
  <si>
    <t>Nose</t>
  </si>
  <si>
    <t>Left Eye</t>
  </si>
  <si>
    <t>Right Eye</t>
  </si>
  <si>
    <t>-</t>
  </si>
  <si>
    <t>Mouth</t>
  </si>
  <si>
    <t>Cheeks</t>
  </si>
  <si>
    <t>Mean</t>
  </si>
  <si>
    <t>Mean ROI</t>
  </si>
  <si>
    <t>ABSOLUTE</t>
  </si>
  <si>
    <t>COMPLETE</t>
  </si>
  <si>
    <t>Test</t>
  </si>
  <si>
    <t>Train</t>
  </si>
  <si>
    <t>Val</t>
  </si>
  <si>
    <t>pred test</t>
  </si>
  <si>
    <t>Yaw</t>
  </si>
  <si>
    <t>Pitch</t>
  </si>
  <si>
    <t>Roll</t>
  </si>
  <si>
    <t>60 - 70</t>
  </si>
  <si>
    <t>70 - 80</t>
  </si>
  <si>
    <t>80 - 90</t>
  </si>
  <si>
    <t>90 - 100</t>
  </si>
  <si>
    <t>profile (90)</t>
  </si>
  <si>
    <t>Success Rate</t>
  </si>
  <si>
    <t>diference - complete</t>
  </si>
  <si>
    <t>diference - absolute</t>
  </si>
  <si>
    <t>ERT</t>
  </si>
  <si>
    <t xml:space="preserve">SDM </t>
  </si>
  <si>
    <t>SDM</t>
  </si>
  <si>
    <t xml:space="preserve">ERT </t>
  </si>
  <si>
    <t>Sheep + 0.9 data aug</t>
  </si>
  <si>
    <t>tilted (100)</t>
  </si>
  <si>
    <t>profile (100)</t>
  </si>
  <si>
    <t>frontal (90)</t>
  </si>
  <si>
    <t>frontal (80)</t>
  </si>
  <si>
    <t>tilted (90)</t>
  </si>
  <si>
    <t>median</t>
  </si>
  <si>
    <t>Eyelid</t>
  </si>
  <si>
    <t>Nostrils</t>
  </si>
  <si>
    <t>Kernel</t>
  </si>
  <si>
    <t>linear</t>
  </si>
  <si>
    <t>CPB</t>
  </si>
  <si>
    <t>PPC</t>
  </si>
  <si>
    <t>Precision</t>
  </si>
  <si>
    <t>Recall</t>
  </si>
  <si>
    <t>F1-Score</t>
  </si>
  <si>
    <t>F1-Score (MV)</t>
  </si>
  <si>
    <t xml:space="preserve">Orbital </t>
  </si>
  <si>
    <t>Sclera</t>
  </si>
  <si>
    <t>HOG - Binary</t>
  </si>
  <si>
    <t>HOG - Three classes</t>
  </si>
  <si>
    <t>LBP - Binary</t>
  </si>
  <si>
    <t>LBP - Three classes</t>
  </si>
  <si>
    <t>0.61</t>
  </si>
  <si>
    <t>0.48</t>
  </si>
  <si>
    <t>0.33</t>
  </si>
  <si>
    <t>0.83</t>
  </si>
  <si>
    <t>0.66</t>
  </si>
  <si>
    <t>default</t>
  </si>
  <si>
    <t>method</t>
  </si>
  <si>
    <t>uniform</t>
  </si>
  <si>
    <t>F1-score: 0.6812337168445545 (+/-) 0.03143620405113781</t>
  </si>
  <si>
    <t>F1-score: 0.7042360863285778 (+/-) 0.04102010721298063</t>
  </si>
  <si>
    <t>F1-score: 0.6629501272904078 (+/-) 0.09808122797732866</t>
  </si>
  <si>
    <t>F1-score: 0.6356895636395872 (+/-) 0.0976111922308955</t>
  </si>
  <si>
    <t>F1-score: 0.6297318066193145 (+/-) 0.08369238863998256</t>
  </si>
  <si>
    <t>F1-score: 0.6263081882293959 (+/-) 0.08961040723737528</t>
  </si>
  <si>
    <t>cross-val</t>
  </si>
  <si>
    <t>ror</t>
  </si>
  <si>
    <t>F1-score: 0.6471382892623453 (+/-) 0.0400190990561819</t>
  </si>
  <si>
    <t>F1-score: 0.6858991453805127 (+/-) 0.05808525511049586</t>
  </si>
  <si>
    <t>F1-score: 0.6486807992761707 (+/-) 0.10425639001924612</t>
  </si>
  <si>
    <t>F1-score: 0.604003631022935 (+/-) 0.09557107761458272</t>
  </si>
  <si>
    <t>F1-score: 0.603226951859199 (+/-) 0.09919167747393848</t>
  </si>
  <si>
    <t>F1-score: 0.622874303567882 (+/-) 0.10137264513585985</t>
  </si>
  <si>
    <t>Sheep + best data aug (0.9)</t>
  </si>
  <si>
    <t>CROSS VALIDATION (Best model was defined by median)</t>
  </si>
  <si>
    <t>Formula with mean</t>
  </si>
  <si>
    <t>Formula with median</t>
  </si>
  <si>
    <t>Sheep + 0.5 new formula data aug (propotional for pitch and roll)</t>
  </si>
  <si>
    <t>Sheep + 0.5 data aug (inverse data aug for yaw and proportional for pitch and roll)</t>
  </si>
  <si>
    <t>Sheep + 0.7 data aug (inverse data aug for yaw and proportional for pitch and roll)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</si>
</sst>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Helvetica"/>
      <family val="2"/>
    </font>
    <font>
      <sz val="12"/>
      <color theme="1"/>
      <name val="Calibri Light"/>
      <family val="2"/>
      <scheme val="major"/>
    </font>
    <font>
      <sz val="12"/>
      <color theme="0"/>
      <name val="Calibri (Body)"/>
    </font>
    <font>
      <b/>
      <sz val="12"/>
      <color theme="1"/>
      <name val="Calibri"/>
      <family val="2"/>
      <scheme val="minor"/>
    </font>
    <font>
      <sz val="12"/>
      <name val="Helvetica"/>
      <family val="2"/>
    </font>
    <font>
      <sz val="12"/>
      <color theme="4" tint="0.79998168889431442"/>
      <name val="Helvetica"/>
      <family val="2"/>
    </font>
  </fonts>
  <fills count="1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1" fillId="3" borderId="0" xfId="2"/>
    <xf numFmtId="0" fontId="1" fillId="4" borderId="0" xfId="3" applyAlignment="1">
      <alignment horizontal="center" vertical="center"/>
    </xf>
    <xf numFmtId="0" fontId="4" fillId="0" borderId="0" xfId="0" applyFont="1"/>
    <xf numFmtId="165" fontId="2" fillId="2" borderId="0" xfId="1" applyNumberFormat="1"/>
    <xf numFmtId="2" fontId="4" fillId="0" borderId="0" xfId="0" applyNumberFormat="1" applyFont="1"/>
    <xf numFmtId="165" fontId="1" fillId="4" borderId="0" xfId="3" applyNumberFormat="1"/>
    <xf numFmtId="2" fontId="1" fillId="4" borderId="0" xfId="3" applyNumberFormat="1"/>
    <xf numFmtId="0" fontId="1" fillId="3" borderId="0" xfId="2" applyAlignment="1">
      <alignment horizontal="center"/>
    </xf>
    <xf numFmtId="0" fontId="1" fillId="5" borderId="0" xfId="4" applyAlignment="1">
      <alignment horizontal="center"/>
    </xf>
    <xf numFmtId="164" fontId="3" fillId="0" borderId="0" xfId="0" applyNumberFormat="1" applyFont="1" applyFill="1"/>
    <xf numFmtId="164" fontId="3" fillId="0" borderId="0" xfId="0" applyNumberFormat="1" applyFont="1" applyFill="1" applyAlignment="1">
      <alignment horizontal="center" vertical="center"/>
    </xf>
    <xf numFmtId="0" fontId="0" fillId="0" borderId="0" xfId="0" applyFill="1"/>
    <xf numFmtId="0" fontId="0" fillId="8" borderId="0" xfId="0" applyFill="1"/>
    <xf numFmtId="0" fontId="3" fillId="0" borderId="0" xfId="0" applyFont="1" applyFill="1"/>
    <xf numFmtId="165" fontId="4" fillId="0" borderId="0" xfId="0" applyNumberFormat="1" applyFont="1" applyFill="1"/>
    <xf numFmtId="2" fontId="4" fillId="0" borderId="0" xfId="0" applyNumberFormat="1" applyFont="1" applyFill="1"/>
    <xf numFmtId="164" fontId="0" fillId="0" borderId="0" xfId="0" applyNumberFormat="1"/>
    <xf numFmtId="2" fontId="2" fillId="11" borderId="0" xfId="4" applyNumberFormat="1" applyFont="1" applyFill="1" applyAlignment="1"/>
    <xf numFmtId="2" fontId="2" fillId="11" borderId="0" xfId="4" applyNumberFormat="1" applyFont="1" applyFill="1" applyAlignment="1">
      <alignment horizontal="center"/>
    </xf>
    <xf numFmtId="0" fontId="2" fillId="11" borderId="0" xfId="4" applyFont="1" applyFill="1" applyAlignment="1">
      <alignment horizontal="center"/>
    </xf>
    <xf numFmtId="0" fontId="3" fillId="8" borderId="0" xfId="0" applyFont="1" applyFill="1"/>
    <xf numFmtId="0" fontId="1" fillId="8" borderId="0" xfId="3" applyFill="1" applyAlignment="1">
      <alignment horizontal="center" vertical="center"/>
    </xf>
    <xf numFmtId="165" fontId="4" fillId="6" borderId="0" xfId="0" applyNumberFormat="1" applyFont="1" applyFill="1"/>
    <xf numFmtId="2" fontId="0" fillId="6" borderId="0" xfId="0" applyNumberFormat="1" applyFill="1"/>
    <xf numFmtId="2" fontId="0" fillId="0" borderId="0" xfId="0" applyNumberFormat="1"/>
    <xf numFmtId="2" fontId="0" fillId="0" borderId="0" xfId="0" applyNumberFormat="1" applyFill="1"/>
    <xf numFmtId="1" fontId="0" fillId="8" borderId="0" xfId="0" applyNumberFormat="1" applyFill="1"/>
    <xf numFmtId="1" fontId="0" fillId="6" borderId="0" xfId="0" applyNumberFormat="1" applyFill="1"/>
    <xf numFmtId="1" fontId="0" fillId="7" borderId="0" xfId="0" applyNumberFormat="1" applyFill="1"/>
    <xf numFmtId="165" fontId="4" fillId="10" borderId="0" xfId="0" applyNumberFormat="1" applyFont="1" applyFill="1"/>
    <xf numFmtId="0" fontId="0" fillId="4" borderId="0" xfId="3" applyFont="1"/>
    <xf numFmtId="0" fontId="1" fillId="0" borderId="0" xfId="3" applyFill="1"/>
    <xf numFmtId="0" fontId="1" fillId="4" borderId="0" xfId="3"/>
    <xf numFmtId="0" fontId="6" fillId="3" borderId="0" xfId="2" applyFont="1"/>
    <xf numFmtId="0" fontId="1" fillId="0" borderId="0" xfId="2" applyFill="1"/>
    <xf numFmtId="0" fontId="0" fillId="12" borderId="0" xfId="0" applyFill="1"/>
    <xf numFmtId="164" fontId="1" fillId="0" borderId="0" xfId="2" applyNumberFormat="1" applyFill="1" applyAlignment="1">
      <alignment horizontal="center" vertical="center"/>
    </xf>
    <xf numFmtId="0" fontId="1" fillId="5" borderId="0" xfId="4" applyAlignment="1">
      <alignment horizontal="center"/>
    </xf>
    <xf numFmtId="0" fontId="1" fillId="3" borderId="0" xfId="2" applyAlignment="1">
      <alignment horizontal="center"/>
    </xf>
    <xf numFmtId="0" fontId="0" fillId="3" borderId="0" xfId="2" applyFont="1" applyAlignment="1">
      <alignment horizontal="center"/>
    </xf>
    <xf numFmtId="0" fontId="3" fillId="14" borderId="0" xfId="0" applyFont="1" applyFill="1"/>
    <xf numFmtId="0" fontId="0" fillId="0" borderId="2" xfId="0" applyBorder="1"/>
    <xf numFmtId="0" fontId="0" fillId="7" borderId="0" xfId="0" applyFill="1" applyAlignment="1">
      <alignment horizontal="center" vertical="center"/>
    </xf>
    <xf numFmtId="0" fontId="1" fillId="4" borderId="0" xfId="3" applyAlignment="1">
      <alignment horizontal="center" vertical="center"/>
    </xf>
    <xf numFmtId="164" fontId="7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164" fontId="3" fillId="10" borderId="0" xfId="0" applyNumberFormat="1" applyFont="1" applyFill="1" applyAlignment="1">
      <alignment horizontal="center" vertical="center"/>
    </xf>
    <xf numFmtId="0" fontId="2" fillId="11" borderId="0" xfId="0" applyFont="1" applyFill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1" fillId="5" borderId="0" xfId="4" applyAlignment="1">
      <alignment horizontal="center"/>
    </xf>
    <xf numFmtId="0" fontId="3" fillId="7" borderId="0" xfId="0" applyFont="1" applyFill="1" applyAlignment="1">
      <alignment horizontal="center" vertical="center"/>
    </xf>
    <xf numFmtId="164" fontId="3" fillId="10" borderId="0" xfId="0" applyNumberFormat="1" applyFont="1" applyFill="1" applyBorder="1" applyAlignment="1">
      <alignment horizontal="center" vertical="center"/>
    </xf>
    <xf numFmtId="0" fontId="1" fillId="3" borderId="0" xfId="2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164" fontId="7" fillId="10" borderId="0" xfId="0" applyNumberFormat="1" applyFont="1" applyFill="1" applyAlignment="1">
      <alignment horizontal="center" vertical="center"/>
    </xf>
    <xf numFmtId="0" fontId="8" fillId="13" borderId="0" xfId="0" applyFont="1" applyFill="1" applyAlignment="1">
      <alignment horizontal="center"/>
    </xf>
    <xf numFmtId="0" fontId="2" fillId="2" borderId="0" xfId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5">
    <cellStyle name="20% - Accent1" xfId="2" builtinId="30"/>
    <cellStyle name="40% - Accent1" xfId="3" builtinId="31"/>
    <cellStyle name="60% - Accent1" xfId="4" builtinId="32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6036E-CB54-2C42-A95C-97C5483F5007}">
  <dimension ref="A1:O31"/>
  <sheetViews>
    <sheetView tabSelected="1" zoomScale="117" workbookViewId="0">
      <selection activeCell="B9" sqref="B9"/>
    </sheetView>
  </sheetViews>
  <sheetFormatPr baseColWidth="10" defaultRowHeight="16" x14ac:dyDescent="0.2"/>
  <cols>
    <col min="1" max="1" width="13.5" bestFit="1" customWidth="1"/>
    <col min="6" max="6" width="29.83203125" customWidth="1"/>
    <col min="10" max="10" width="13" customWidth="1"/>
    <col min="11" max="11" width="15.83203125" customWidth="1"/>
  </cols>
  <sheetData>
    <row r="1" spans="1:15" x14ac:dyDescent="0.2">
      <c r="A1" s="44" t="s">
        <v>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</row>
    <row r="2" spans="1:1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</row>
    <row r="3" spans="1:15" ht="51" customHeight="1" x14ac:dyDescent="0.2">
      <c r="A3" t="s">
        <v>0</v>
      </c>
      <c r="F3" s="61" t="s">
        <v>99</v>
      </c>
      <c r="G3" s="61"/>
      <c r="H3" s="61"/>
      <c r="I3" s="61"/>
      <c r="J3" s="61"/>
      <c r="K3" t="s">
        <v>49</v>
      </c>
    </row>
    <row r="4" spans="1:15" x14ac:dyDescent="0.2">
      <c r="A4" t="s">
        <v>1</v>
      </c>
      <c r="B4">
        <v>100</v>
      </c>
      <c r="F4" t="s">
        <v>1</v>
      </c>
      <c r="G4">
        <v>200</v>
      </c>
      <c r="K4" t="s">
        <v>1</v>
      </c>
      <c r="L4">
        <v>100</v>
      </c>
    </row>
    <row r="5" spans="1:15" x14ac:dyDescent="0.2">
      <c r="A5" t="s">
        <v>2</v>
      </c>
      <c r="B5" s="28">
        <v>54</v>
      </c>
      <c r="C5" s="28">
        <v>45</v>
      </c>
      <c r="D5" s="28">
        <v>6</v>
      </c>
      <c r="E5" s="29">
        <f>AVERAGE(B5:D5)</f>
        <v>35</v>
      </c>
      <c r="F5" s="26" t="s">
        <v>2</v>
      </c>
      <c r="G5" s="30">
        <v>21</v>
      </c>
      <c r="H5" s="30">
        <v>28</v>
      </c>
      <c r="I5" s="30">
        <v>14</v>
      </c>
      <c r="J5" s="29">
        <f>AVERAGE(G5:I5)</f>
        <v>21</v>
      </c>
      <c r="K5" t="s">
        <v>2</v>
      </c>
      <c r="L5" s="13">
        <v>27</v>
      </c>
      <c r="M5" s="13">
        <v>20</v>
      </c>
      <c r="N5" s="13">
        <v>19</v>
      </c>
      <c r="O5" s="29">
        <f>AVERAGE(L5:N5)</f>
        <v>22</v>
      </c>
    </row>
    <row r="6" spans="1:15" x14ac:dyDescent="0.2">
      <c r="A6" t="s">
        <v>3</v>
      </c>
      <c r="B6" s="27">
        <v>15.9278</v>
      </c>
      <c r="C6" s="27">
        <v>19.4893</v>
      </c>
      <c r="D6" s="27">
        <v>36.2209</v>
      </c>
      <c r="E6" s="25">
        <f>AVERAGE(B6:D6)</f>
        <v>23.879333333333335</v>
      </c>
      <c r="F6" s="26" t="s">
        <v>3</v>
      </c>
      <c r="G6" s="27">
        <v>14.316599999999999</v>
      </c>
      <c r="H6" s="27">
        <v>11.9856</v>
      </c>
      <c r="I6" s="27">
        <v>13.394299999999999</v>
      </c>
      <c r="J6" s="25">
        <f>AVERAGE(G6:I6)</f>
        <v>13.232166666666666</v>
      </c>
      <c r="K6" t="s">
        <v>3</v>
      </c>
      <c r="L6" s="27"/>
      <c r="M6" s="27"/>
      <c r="N6" s="27"/>
      <c r="O6" s="25" t="e">
        <f>AVERAGE(L6:N6)</f>
        <v>#DIV/0!</v>
      </c>
    </row>
    <row r="7" spans="1:15" x14ac:dyDescent="0.2">
      <c r="A7" t="s">
        <v>4</v>
      </c>
      <c r="B7" s="27">
        <v>12.6768</v>
      </c>
      <c r="C7" s="27">
        <v>13.412100000000001</v>
      </c>
      <c r="D7" s="27">
        <v>10.344799999999999</v>
      </c>
      <c r="E7" s="25">
        <f>AVERAGE(B7:D7)</f>
        <v>12.144566666666668</v>
      </c>
      <c r="F7" s="26" t="s">
        <v>4</v>
      </c>
      <c r="G7" s="27">
        <v>11.998900000000001</v>
      </c>
      <c r="H7" s="27">
        <v>12.3451</v>
      </c>
      <c r="I7" s="27">
        <v>12.0373</v>
      </c>
      <c r="J7" s="25">
        <f>AVERAGE(G7:I7)</f>
        <v>12.1271</v>
      </c>
      <c r="K7" t="s">
        <v>4</v>
      </c>
      <c r="L7" s="27"/>
      <c r="M7" s="27"/>
      <c r="N7" s="27"/>
      <c r="O7" s="25" t="e">
        <f>AVERAGE(L7:N7)</f>
        <v>#DIV/0!</v>
      </c>
    </row>
    <row r="8" spans="1:15" x14ac:dyDescent="0.2">
      <c r="A8" t="s">
        <v>5</v>
      </c>
      <c r="B8" s="27">
        <v>9.6263000000000005</v>
      </c>
      <c r="C8" s="27">
        <v>10.344799999999999</v>
      </c>
      <c r="D8" s="27">
        <v>9.4823000000000004</v>
      </c>
      <c r="E8" s="25">
        <f>AVERAGE(B8:D8)</f>
        <v>9.8178000000000001</v>
      </c>
      <c r="F8" s="26" t="s">
        <v>5</v>
      </c>
      <c r="G8" s="27">
        <v>9.3093000000000004</v>
      </c>
      <c r="H8" s="27">
        <v>9.9164999999999992</v>
      </c>
      <c r="I8" s="27">
        <v>9.3561999999999994</v>
      </c>
      <c r="J8" s="25">
        <f>AVERAGE(G8:I8)</f>
        <v>9.527333333333333</v>
      </c>
      <c r="K8" t="s">
        <v>5</v>
      </c>
      <c r="L8" s="27"/>
      <c r="M8" s="27"/>
      <c r="N8" s="27"/>
      <c r="O8" s="25" t="e">
        <f>AVERAGE(L8:N8)</f>
        <v>#DIV/0!</v>
      </c>
    </row>
    <row r="9" spans="1:15" x14ac:dyDescent="0.2">
      <c r="B9" s="26"/>
      <c r="C9" s="26"/>
      <c r="D9" s="26"/>
      <c r="E9" s="26"/>
      <c r="F9" s="26"/>
      <c r="G9" s="26"/>
      <c r="H9" s="26"/>
      <c r="I9" s="26"/>
      <c r="J9" s="26"/>
    </row>
    <row r="10" spans="1:15" x14ac:dyDescent="0.2">
      <c r="A10" t="s">
        <v>6</v>
      </c>
      <c r="B10" s="26"/>
      <c r="C10" s="26"/>
      <c r="D10" s="26"/>
      <c r="E10" s="26"/>
      <c r="F10" s="60" t="s">
        <v>100</v>
      </c>
      <c r="G10" s="60"/>
      <c r="H10" s="60"/>
      <c r="I10" s="60"/>
      <c r="J10" s="60"/>
      <c r="K10" t="s">
        <v>98</v>
      </c>
    </row>
    <row r="11" spans="1:15" x14ac:dyDescent="0.2">
      <c r="A11" t="s">
        <v>1</v>
      </c>
      <c r="B11">
        <v>100</v>
      </c>
      <c r="C11" s="26"/>
      <c r="D11" s="26"/>
      <c r="E11" s="26"/>
      <c r="F11" s="26" t="s">
        <v>1</v>
      </c>
      <c r="G11">
        <v>100</v>
      </c>
      <c r="H11" s="26"/>
      <c r="I11" s="26"/>
      <c r="J11" s="26"/>
      <c r="K11" t="s">
        <v>1</v>
      </c>
      <c r="L11">
        <v>100</v>
      </c>
    </row>
    <row r="12" spans="1:15" x14ac:dyDescent="0.2">
      <c r="A12" t="s">
        <v>2</v>
      </c>
      <c r="B12" s="28">
        <v>24</v>
      </c>
      <c r="C12" s="28">
        <v>12</v>
      </c>
      <c r="D12" s="28">
        <v>24</v>
      </c>
      <c r="E12" s="29">
        <f>AVERAGE(B12:D12)</f>
        <v>20</v>
      </c>
      <c r="F12" s="26" t="s">
        <v>2</v>
      </c>
      <c r="G12" s="28">
        <v>29</v>
      </c>
      <c r="H12" s="28">
        <v>18</v>
      </c>
      <c r="I12" s="28">
        <v>14</v>
      </c>
      <c r="J12" s="29">
        <f>AVERAGE(G12:I12)</f>
        <v>20.333333333333332</v>
      </c>
      <c r="K12" t="s">
        <v>2</v>
      </c>
      <c r="L12" s="13">
        <v>15</v>
      </c>
      <c r="M12" s="13">
        <v>34</v>
      </c>
      <c r="N12" s="13">
        <v>11</v>
      </c>
      <c r="O12" s="29">
        <f>AVERAGE(L12:N12)</f>
        <v>20</v>
      </c>
    </row>
    <row r="13" spans="1:15" x14ac:dyDescent="0.2">
      <c r="A13" t="s">
        <v>3</v>
      </c>
      <c r="B13" s="27">
        <v>12.680199999999999</v>
      </c>
      <c r="C13" s="26">
        <v>14.547700000000001</v>
      </c>
      <c r="D13" s="26">
        <v>13.306800000000001</v>
      </c>
      <c r="E13" s="25">
        <f>AVERAGE(B13:D13)</f>
        <v>13.511566666666667</v>
      </c>
      <c r="F13" s="26" t="s">
        <v>3</v>
      </c>
      <c r="G13" s="27">
        <v>11.208500000000001</v>
      </c>
      <c r="H13" s="27">
        <v>12.5443</v>
      </c>
      <c r="I13" s="27">
        <v>12.8201</v>
      </c>
      <c r="J13" s="25">
        <f>AVERAGE(G13:I13)</f>
        <v>12.190966666666668</v>
      </c>
      <c r="K13" t="s">
        <v>3</v>
      </c>
      <c r="L13" s="27">
        <v>13.84</v>
      </c>
      <c r="M13" s="27">
        <v>11.142099999999999</v>
      </c>
      <c r="N13" s="27">
        <v>17.186900000000001</v>
      </c>
      <c r="O13" s="25">
        <f>AVERAGE(L13:N13)</f>
        <v>14.056333333333333</v>
      </c>
    </row>
    <row r="14" spans="1:15" x14ac:dyDescent="0.2">
      <c r="A14" t="s">
        <v>4</v>
      </c>
      <c r="B14" s="27">
        <v>13.2239</v>
      </c>
      <c r="C14" s="27">
        <v>11.4354</v>
      </c>
      <c r="D14" s="27">
        <v>11.03</v>
      </c>
      <c r="E14" s="25">
        <f>AVERAGE(B14:D14)</f>
        <v>11.896433333333334</v>
      </c>
      <c r="F14" s="26" t="s">
        <v>4</v>
      </c>
      <c r="G14" s="27">
        <v>12.625299999999999</v>
      </c>
      <c r="H14" s="27">
        <v>13.1472</v>
      </c>
      <c r="I14" s="27">
        <v>12.756600000000001</v>
      </c>
      <c r="J14" s="25">
        <f>AVERAGE(G14:I14)</f>
        <v>12.843033333333333</v>
      </c>
      <c r="K14" t="s">
        <v>4</v>
      </c>
      <c r="L14" s="27">
        <v>12.22</v>
      </c>
      <c r="M14" s="27">
        <v>12.486000000000001</v>
      </c>
      <c r="N14" s="27">
        <v>10.801600000000001</v>
      </c>
      <c r="O14" s="25">
        <f>AVERAGE(L14:N14)</f>
        <v>11.835866666666668</v>
      </c>
    </row>
    <row r="15" spans="1:15" x14ac:dyDescent="0.2">
      <c r="A15" t="s">
        <v>5</v>
      </c>
      <c r="B15" s="27">
        <v>10.6966</v>
      </c>
      <c r="C15" s="27">
        <v>9.0268999999999995</v>
      </c>
      <c r="D15" s="27">
        <v>9.5830000000000002</v>
      </c>
      <c r="E15" s="25">
        <f>AVERAGE(B15:D15)</f>
        <v>9.7688333333333333</v>
      </c>
      <c r="F15" s="26" t="s">
        <v>5</v>
      </c>
      <c r="G15" s="27">
        <v>9.7579999999999991</v>
      </c>
      <c r="H15" s="27">
        <v>9.7505000000000006</v>
      </c>
      <c r="I15" s="27">
        <v>9.7103999999999999</v>
      </c>
      <c r="J15" s="25">
        <f>AVERAGE(G15:I15)</f>
        <v>9.739633333333332</v>
      </c>
      <c r="K15" t="s">
        <v>5</v>
      </c>
      <c r="L15" s="27">
        <v>9.3988999999999994</v>
      </c>
      <c r="M15" s="27">
        <v>9.7456999999999994</v>
      </c>
      <c r="N15" s="27">
        <v>8.5213999999999999</v>
      </c>
      <c r="O15" s="25">
        <f>AVERAGE(L15:N15)</f>
        <v>9.2219999999999995</v>
      </c>
    </row>
    <row r="17" spans="1:14" x14ac:dyDescent="0.2">
      <c r="A17" s="44" t="s">
        <v>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</row>
    <row r="18" spans="1:14" x14ac:dyDescent="0.2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</row>
    <row r="19" spans="1:14" x14ac:dyDescent="0.2">
      <c r="A19" t="s">
        <v>0</v>
      </c>
      <c r="F19" t="s">
        <v>6</v>
      </c>
      <c r="K19" t="s">
        <v>94</v>
      </c>
    </row>
    <row r="20" spans="1:14" x14ac:dyDescent="0.2">
      <c r="A20" t="s">
        <v>1</v>
      </c>
      <c r="B20">
        <v>35</v>
      </c>
      <c r="F20" t="s">
        <v>1</v>
      </c>
      <c r="G20">
        <v>20</v>
      </c>
      <c r="K20" t="s">
        <v>1</v>
      </c>
      <c r="L20">
        <v>21</v>
      </c>
    </row>
    <row r="21" spans="1:14" x14ac:dyDescent="0.2">
      <c r="B21" s="14" t="s">
        <v>34</v>
      </c>
      <c r="C21" s="14" t="s">
        <v>35</v>
      </c>
      <c r="D21" s="14" t="s">
        <v>36</v>
      </c>
      <c r="G21" s="14" t="s">
        <v>34</v>
      </c>
      <c r="H21" s="14" t="s">
        <v>35</v>
      </c>
      <c r="I21" s="14" t="s">
        <v>36</v>
      </c>
      <c r="L21" s="14" t="s">
        <v>34</v>
      </c>
      <c r="M21" s="14" t="s">
        <v>35</v>
      </c>
      <c r="N21" s="14" t="s">
        <v>36</v>
      </c>
    </row>
    <row r="22" spans="1:14" x14ac:dyDescent="0.2">
      <c r="A22" t="s">
        <v>9</v>
      </c>
      <c r="B22" s="27">
        <v>23.407900000000001</v>
      </c>
      <c r="C22" s="26">
        <v>12.096500000000001</v>
      </c>
      <c r="D22" s="26">
        <v>9.6313999999999993</v>
      </c>
      <c r="E22" s="25">
        <f>AVERAGE(B22:D22)</f>
        <v>15.045266666666668</v>
      </c>
      <c r="F22" t="s">
        <v>9</v>
      </c>
      <c r="G22" s="27">
        <v>9.1674000000000007</v>
      </c>
      <c r="H22" s="26">
        <v>9.2951999999999995</v>
      </c>
      <c r="I22" s="26">
        <v>7.2076000000000002</v>
      </c>
      <c r="J22" s="25">
        <f>AVERAGE(G22:I22)</f>
        <v>8.5567333333333337</v>
      </c>
      <c r="K22" t="s">
        <v>9</v>
      </c>
      <c r="L22" s="13">
        <v>10.9641</v>
      </c>
      <c r="M22" s="13">
        <v>10.577400000000001</v>
      </c>
      <c r="N22" s="13">
        <v>7.7645999999999997</v>
      </c>
    </row>
    <row r="23" spans="1:14" x14ac:dyDescent="0.2">
      <c r="A23" t="s">
        <v>10</v>
      </c>
      <c r="B23" s="27">
        <v>0.755</v>
      </c>
      <c r="C23" s="27">
        <v>0.29499999999999998</v>
      </c>
      <c r="D23" s="27">
        <v>0.24329999999999999</v>
      </c>
      <c r="E23" s="25">
        <f>AVERAGE(B23:D23)</f>
        <v>0.43110000000000004</v>
      </c>
      <c r="F23" t="s">
        <v>10</v>
      </c>
      <c r="G23" s="27">
        <v>0.95640000000000003</v>
      </c>
      <c r="H23" s="27">
        <v>0.62109999999999999</v>
      </c>
      <c r="I23" s="27">
        <v>0.58919999999999995</v>
      </c>
      <c r="J23" s="25">
        <f>AVERAGE(G23:I23)</f>
        <v>0.72223333333333339</v>
      </c>
      <c r="K23" t="s">
        <v>10</v>
      </c>
      <c r="L23" s="13">
        <v>0.94440000000000002</v>
      </c>
      <c r="M23" s="13">
        <v>0.52829999999999999</v>
      </c>
      <c r="N23" s="13">
        <v>0.50370000000000004</v>
      </c>
    </row>
    <row r="24" spans="1:14" x14ac:dyDescent="0.2">
      <c r="A24" t="s">
        <v>11</v>
      </c>
      <c r="B24" s="27">
        <v>0.81910000000000005</v>
      </c>
      <c r="C24" s="27">
        <v>0.70179999999999998</v>
      </c>
      <c r="D24" s="27">
        <v>0.76739999999999997</v>
      </c>
      <c r="E24" s="25">
        <f>AVERAGE(B24:D24)</f>
        <v>0.7627666666666667</v>
      </c>
      <c r="F24" t="s">
        <v>11</v>
      </c>
      <c r="G24" s="27">
        <v>0.85289999999999999</v>
      </c>
      <c r="H24" s="27">
        <v>0.7833</v>
      </c>
      <c r="I24" s="27">
        <v>0.80910000000000004</v>
      </c>
      <c r="J24" s="25">
        <f>AVERAGE(G24:I24)</f>
        <v>0.81510000000000005</v>
      </c>
      <c r="K24" t="s">
        <v>11</v>
      </c>
      <c r="L24" s="13">
        <v>0.83899999999999997</v>
      </c>
      <c r="M24" s="13">
        <v>0.77729999999999999</v>
      </c>
      <c r="N24" s="13">
        <v>0.79920000000000002</v>
      </c>
    </row>
    <row r="26" spans="1:14" x14ac:dyDescent="0.2">
      <c r="A26" t="s">
        <v>26</v>
      </c>
    </row>
    <row r="27" spans="1:14" x14ac:dyDescent="0.2">
      <c r="A27" t="s">
        <v>1</v>
      </c>
      <c r="B27" t="s">
        <v>23</v>
      </c>
      <c r="H27" s="43"/>
    </row>
    <row r="28" spans="1:14" x14ac:dyDescent="0.2">
      <c r="B28" s="14" t="s">
        <v>34</v>
      </c>
      <c r="C28" s="14" t="s">
        <v>35</v>
      </c>
      <c r="D28" s="14" t="s">
        <v>36</v>
      </c>
    </row>
    <row r="29" spans="1:14" x14ac:dyDescent="0.2">
      <c r="A29" t="s">
        <v>9</v>
      </c>
      <c r="B29" s="27">
        <v>37.240700371936846</v>
      </c>
      <c r="C29" s="26">
        <v>11.146746322664372</v>
      </c>
      <c r="D29" s="26">
        <v>9.4144956016522059</v>
      </c>
      <c r="E29" s="25">
        <f>AVERAGE(B29:D29)</f>
        <v>19.26731409875114</v>
      </c>
    </row>
    <row r="30" spans="1:14" x14ac:dyDescent="0.2">
      <c r="A30" t="s">
        <v>10</v>
      </c>
      <c r="B30" s="27">
        <v>0</v>
      </c>
      <c r="C30" s="27">
        <v>0</v>
      </c>
      <c r="D30" s="27">
        <v>0</v>
      </c>
      <c r="E30" s="25">
        <f>AVERAGE(B30:D30)</f>
        <v>0</v>
      </c>
    </row>
    <row r="31" spans="1:14" x14ac:dyDescent="0.2">
      <c r="A31" t="s">
        <v>11</v>
      </c>
      <c r="B31" s="27">
        <v>0.50894632206759438</v>
      </c>
      <c r="C31" s="27">
        <v>0.6998011928429424</v>
      </c>
      <c r="D31" s="27">
        <v>0.71371769383697814</v>
      </c>
      <c r="E31" s="25">
        <f>AVERAGE(B31:D31)</f>
        <v>0.6408217362491716</v>
      </c>
    </row>
  </sheetData>
  <mergeCells count="4">
    <mergeCell ref="A1:N2"/>
    <mergeCell ref="A17:N18"/>
    <mergeCell ref="F3:J3"/>
    <mergeCell ref="F10:J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4F4AF-9A48-0049-8D88-E613F789908B}">
  <dimension ref="A1:X116"/>
  <sheetViews>
    <sheetView topLeftCell="A4" zoomScale="84" workbookViewId="0">
      <selection activeCell="D6" sqref="A1:X55"/>
    </sheetView>
  </sheetViews>
  <sheetFormatPr baseColWidth="10" defaultRowHeight="16" x14ac:dyDescent="0.2"/>
  <cols>
    <col min="1" max="1" width="10.83203125" style="1"/>
    <col min="2" max="2" width="11.1640625" style="1" customWidth="1"/>
    <col min="3" max="3" width="10.83203125" style="1"/>
    <col min="4" max="4" width="23.1640625" style="1" customWidth="1"/>
    <col min="5" max="5" width="11.1640625" style="1" customWidth="1"/>
    <col min="6" max="6" width="10.83203125" style="1"/>
    <col min="7" max="7" width="13" style="1" customWidth="1"/>
    <col min="8" max="9" width="10.83203125" style="1"/>
    <col min="10" max="10" width="20.1640625" style="1" customWidth="1"/>
    <col min="11" max="11" width="16" style="1" customWidth="1"/>
    <col min="12" max="12" width="10.83203125" style="1"/>
    <col min="13" max="13" width="13.83203125" style="1" customWidth="1"/>
    <col min="14" max="16" width="10.83203125" style="1"/>
    <col min="17" max="17" width="16.1640625" style="1" customWidth="1"/>
  </cols>
  <sheetData>
    <row r="1" spans="1:22" x14ac:dyDescent="0.2">
      <c r="A1" s="50" t="s">
        <v>95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</row>
    <row r="2" spans="1:22" x14ac:dyDescent="0.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</row>
    <row r="3" spans="1:22" x14ac:dyDescent="0.2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S3" s="49" t="s">
        <v>44</v>
      </c>
      <c r="T3" s="49"/>
      <c r="U3" s="49"/>
      <c r="V3" s="49"/>
    </row>
    <row r="4" spans="1:22" x14ac:dyDescent="0.2">
      <c r="A4" s="51" t="s">
        <v>15</v>
      </c>
      <c r="B4" s="51"/>
      <c r="C4" s="51"/>
      <c r="D4" s="51"/>
      <c r="E4" s="51"/>
      <c r="F4" s="51"/>
      <c r="G4" s="51"/>
      <c r="H4" s="51"/>
      <c r="J4" s="51" t="s">
        <v>16</v>
      </c>
      <c r="K4" s="51"/>
      <c r="L4" s="51"/>
      <c r="M4" s="51"/>
      <c r="N4" s="51"/>
      <c r="O4" s="51"/>
      <c r="P4" s="51"/>
      <c r="Q4" s="51"/>
      <c r="T4" s="14" t="s">
        <v>12</v>
      </c>
      <c r="U4" s="14" t="s">
        <v>13</v>
      </c>
      <c r="V4" s="14" t="s">
        <v>14</v>
      </c>
    </row>
    <row r="5" spans="1:22" x14ac:dyDescent="0.2">
      <c r="B5" s="2" t="s">
        <v>12</v>
      </c>
      <c r="C5" s="1" t="s">
        <v>55</v>
      </c>
      <c r="D5" s="2" t="s">
        <v>13</v>
      </c>
      <c r="E5" s="1" t="s">
        <v>55</v>
      </c>
      <c r="F5" s="2" t="s">
        <v>14</v>
      </c>
      <c r="G5" s="1" t="s">
        <v>55</v>
      </c>
      <c r="K5" s="2" t="s">
        <v>12</v>
      </c>
      <c r="L5" s="1" t="s">
        <v>55</v>
      </c>
      <c r="M5" s="2" t="s">
        <v>13</v>
      </c>
      <c r="N5" s="1" t="s">
        <v>55</v>
      </c>
      <c r="O5" s="2" t="s">
        <v>14</v>
      </c>
      <c r="P5" s="1" t="s">
        <v>55</v>
      </c>
      <c r="S5" t="s">
        <v>37</v>
      </c>
      <c r="T5" s="18">
        <f>C15-C18</f>
        <v>5.3542096410687245E-4</v>
      </c>
      <c r="U5" s="18">
        <f>E15-E18</f>
        <v>1.5887924837006129E-4</v>
      </c>
      <c r="V5" s="18">
        <f>G15-G18</f>
        <v>4.345397485144703E-4</v>
      </c>
    </row>
    <row r="6" spans="1:22" x14ac:dyDescent="0.2">
      <c r="A6" s="22">
        <v>30</v>
      </c>
      <c r="B6" s="1">
        <v>7.4242327387638293E-2</v>
      </c>
      <c r="C6" s="47">
        <f>AVERAGE(B6:B8)</f>
        <v>7.2516394779870999E-2</v>
      </c>
      <c r="D6" s="1">
        <v>6.1696994372274397E-2</v>
      </c>
      <c r="E6" s="47">
        <f>AVERAGE(D6:D8)</f>
        <v>6.5930201131281729E-2</v>
      </c>
      <c r="F6" s="1">
        <v>7.3553919379286098E-2</v>
      </c>
      <c r="G6" s="47">
        <f>AVERAGE(F6:F8)</f>
        <v>7.2886942724262813E-2</v>
      </c>
      <c r="H6" s="52">
        <f>($W$23*C6+$W$24*E6+$W$25*G6)/(SUM($W$23:$W$25))</f>
        <v>6.883485080431552E-2</v>
      </c>
      <c r="J6" s="22">
        <v>30</v>
      </c>
      <c r="K6" s="1">
        <v>7.3257090143794099E-2</v>
      </c>
      <c r="L6" s="47">
        <f>MEDIAN(K6:K8)</f>
        <v>7.3257090143794099E-2</v>
      </c>
      <c r="M6" s="1">
        <v>6.0717728591802501E-2</v>
      </c>
      <c r="N6" s="47">
        <f>MEDIAN(M6:M8)</f>
        <v>6.0717728591802501E-2</v>
      </c>
      <c r="O6" s="1">
        <v>8.8653346922190901E-2</v>
      </c>
      <c r="P6" s="47">
        <f>MEDIAN(O6:O8)</f>
        <v>7.8717723527882505E-2</v>
      </c>
      <c r="Q6" s="52">
        <f>($W$23*L6+$W$24*N6+$W$25*P6)/(SUM($W$23:$W$25))</f>
        <v>6.7237997700526811E-2</v>
      </c>
      <c r="S6" t="s">
        <v>38</v>
      </c>
      <c r="T6" s="18">
        <f>C18-C21</f>
        <v>6.1743251493562301E-4</v>
      </c>
      <c r="U6" s="18">
        <f>E18-E21</f>
        <v>2.9095389107716696E-4</v>
      </c>
      <c r="V6" s="18">
        <f>G18-G21</f>
        <v>2.2019663965178599E-3</v>
      </c>
    </row>
    <row r="7" spans="1:22" x14ac:dyDescent="0.2">
      <c r="A7" s="22"/>
      <c r="B7" s="1">
        <v>6.9446403885711994E-2</v>
      </c>
      <c r="C7" s="47"/>
      <c r="D7" s="1">
        <v>5.9450284371242099E-2</v>
      </c>
      <c r="E7" s="47"/>
      <c r="F7" s="1">
        <v>7.7228516504569605E-2</v>
      </c>
      <c r="G7" s="47"/>
      <c r="H7" s="52"/>
      <c r="J7" s="22"/>
      <c r="K7" s="1">
        <v>7.0553584743528894E-2</v>
      </c>
      <c r="L7" s="47"/>
      <c r="M7" s="1">
        <v>5.9046912536127198E-2</v>
      </c>
      <c r="N7" s="47"/>
      <c r="O7" s="1">
        <v>7.8717723527882505E-2</v>
      </c>
      <c r="P7" s="47"/>
      <c r="Q7" s="52"/>
      <c r="S7" t="s">
        <v>39</v>
      </c>
      <c r="T7" s="18">
        <f>C21-C24</f>
        <v>8.0292075520056738E-4</v>
      </c>
      <c r="U7" s="18">
        <f>E21-E24</f>
        <v>-1.1984759095533259E-4</v>
      </c>
      <c r="V7" s="18">
        <f>G21-G24</f>
        <v>8.0698634457511409E-4</v>
      </c>
    </row>
    <row r="8" spans="1:22" x14ac:dyDescent="0.2">
      <c r="A8" s="22"/>
      <c r="B8" s="1">
        <v>7.3860453066262696E-2</v>
      </c>
      <c r="C8" s="47"/>
      <c r="D8" s="1">
        <v>7.6643324650328706E-2</v>
      </c>
      <c r="E8" s="47"/>
      <c r="F8" s="1">
        <v>6.7878392288932707E-2</v>
      </c>
      <c r="G8" s="47"/>
      <c r="H8" s="52"/>
      <c r="J8" s="22"/>
      <c r="K8" s="1">
        <v>7.48587436488998E-2</v>
      </c>
      <c r="L8" s="47"/>
      <c r="M8" s="1">
        <v>7.3918262792254302E-2</v>
      </c>
      <c r="N8" s="47"/>
      <c r="O8" s="1">
        <v>7.38878226967003E-2</v>
      </c>
      <c r="P8" s="47"/>
      <c r="Q8" s="52"/>
      <c r="S8" t="s">
        <v>40</v>
      </c>
      <c r="T8" s="18">
        <f>C24-C27</f>
        <v>7.5765869736570124E-4</v>
      </c>
      <c r="U8" s="18">
        <f>E24-E27</f>
        <v>3.5873858461252933E-4</v>
      </c>
      <c r="V8" s="18">
        <f>G24-G27</f>
        <v>-1.717884946887821E-4</v>
      </c>
    </row>
    <row r="9" spans="1:22" x14ac:dyDescent="0.2">
      <c r="A9" s="22">
        <v>40</v>
      </c>
      <c r="B9" s="1">
        <v>7.1497860283077599E-2</v>
      </c>
      <c r="C9" s="47">
        <f>AVERAGE(B9:B11)</f>
        <v>7.0446168916473997E-2</v>
      </c>
      <c r="D9" s="1">
        <v>5.9349428534691002E-2</v>
      </c>
      <c r="E9" s="47">
        <f>AVERAGE(D9:D11)</f>
        <v>6.3689579180170805E-2</v>
      </c>
      <c r="F9" s="1">
        <v>8.3560462216687698E-2</v>
      </c>
      <c r="G9" s="47">
        <f>AVERAGE(F9:F11)</f>
        <v>7.332788940671893E-2</v>
      </c>
      <c r="H9" s="52">
        <f>($W$23*C9+$W$24*E9+$W$25*G9)/(SUM($W$23:$W$25))</f>
        <v>6.719027287084553E-2</v>
      </c>
      <c r="J9" s="22">
        <v>40</v>
      </c>
      <c r="K9" s="1">
        <v>6.9393627994051105E-2</v>
      </c>
      <c r="L9" s="47">
        <f>MEDIAN(K9:K11)</f>
        <v>6.9567079570668794E-2</v>
      </c>
      <c r="M9" s="1">
        <v>6.0177999656592797E-2</v>
      </c>
      <c r="N9" s="47">
        <f>MEDIAN(M9:M11)</f>
        <v>6.0177999656592797E-2</v>
      </c>
      <c r="O9" s="1">
        <v>8.8443218396520598E-2</v>
      </c>
      <c r="P9" s="47">
        <f>MEDIAN(O9:O11)</f>
        <v>8.1712911887184297E-2</v>
      </c>
      <c r="Q9" s="52">
        <f>($W$23*L9+$W$24*N9+$W$25*P9)/(SUM($W$23:$W$25))</f>
        <v>6.6737867942681356E-2</v>
      </c>
    </row>
    <row r="10" spans="1:22" x14ac:dyDescent="0.2">
      <c r="A10" s="22"/>
      <c r="B10" s="1">
        <v>6.7785441472090202E-2</v>
      </c>
      <c r="C10" s="47"/>
      <c r="D10" s="1">
        <v>5.8160575031858203E-2</v>
      </c>
      <c r="E10" s="47"/>
      <c r="F10" s="1">
        <v>7.3461217334773302E-2</v>
      </c>
      <c r="G10" s="47"/>
      <c r="H10" s="52"/>
      <c r="J10" s="22"/>
      <c r="K10" s="1">
        <v>6.9567079570668794E-2</v>
      </c>
      <c r="L10" s="47"/>
      <c r="M10" s="1">
        <v>5.7773532681844798E-2</v>
      </c>
      <c r="N10" s="47"/>
      <c r="O10" s="1">
        <v>8.1712911887184297E-2</v>
      </c>
      <c r="P10" s="47"/>
      <c r="Q10" s="52"/>
      <c r="S10" s="49" t="s">
        <v>43</v>
      </c>
      <c r="T10" s="49"/>
      <c r="U10" s="49"/>
      <c r="V10" s="49"/>
    </row>
    <row r="11" spans="1:22" x14ac:dyDescent="0.2">
      <c r="A11" s="22"/>
      <c r="B11" s="1">
        <v>7.2055204994254204E-2</v>
      </c>
      <c r="C11" s="47"/>
      <c r="D11" s="1">
        <v>7.3558733973963203E-2</v>
      </c>
      <c r="E11" s="47"/>
      <c r="F11" s="1">
        <v>6.2961988668695804E-2</v>
      </c>
      <c r="G11" s="47"/>
      <c r="H11" s="52"/>
      <c r="J11" s="22"/>
      <c r="K11" s="1">
        <v>6.9567079570668794E-2</v>
      </c>
      <c r="L11" s="47"/>
      <c r="M11" s="1">
        <v>7.28517551872397E-2</v>
      </c>
      <c r="N11" s="47"/>
      <c r="O11" s="1">
        <v>6.8611490882056494E-2</v>
      </c>
      <c r="P11" s="47"/>
      <c r="Q11" s="52"/>
      <c r="T11" s="14" t="s">
        <v>12</v>
      </c>
      <c r="U11" s="14" t="s">
        <v>13</v>
      </c>
      <c r="V11" s="14" t="s">
        <v>14</v>
      </c>
    </row>
    <row r="12" spans="1:22" x14ac:dyDescent="0.2">
      <c r="A12" s="22">
        <v>50</v>
      </c>
      <c r="B12" s="1">
        <v>6.8635828291996298E-2</v>
      </c>
      <c r="C12" s="47">
        <f>AVERAGE(B12:B14)</f>
        <v>6.9421797639299634E-2</v>
      </c>
      <c r="D12" s="1">
        <v>5.9744135075925499E-2</v>
      </c>
      <c r="E12" s="47">
        <f>AVERAGE(D12:D14)</f>
        <v>6.3787330498516662E-2</v>
      </c>
      <c r="F12" s="1">
        <v>8.0799485610991206E-2</v>
      </c>
      <c r="G12" s="47">
        <f>AVERAGE(F12:F14)</f>
        <v>7.1930676177847139E-2</v>
      </c>
      <c r="H12" s="52">
        <f>($W$23*C12+$W$24*E12+$W$25*G12)/(SUM($W$23:$W$25))</f>
        <v>6.6728654853614608E-2</v>
      </c>
      <c r="J12" s="22">
        <v>50</v>
      </c>
      <c r="K12" s="1">
        <v>7.0837146146167498E-2</v>
      </c>
      <c r="L12" s="47">
        <f>MEDIAN(K12:K14)</f>
        <v>6.8346677336347805E-2</v>
      </c>
      <c r="M12" s="1">
        <v>5.96260758245062E-2</v>
      </c>
      <c r="N12" s="47">
        <f>MEDIAN(M12:M14)</f>
        <v>5.96260758245062E-2</v>
      </c>
      <c r="O12" s="1">
        <v>8.4834733054653999E-2</v>
      </c>
      <c r="P12" s="47">
        <f>MEDIAN(O12:O14)</f>
        <v>7.7103854147694606E-2</v>
      </c>
      <c r="Q12" s="52">
        <f>($W$23*L12+$W$24*N12+$W$25*P12)/(SUM($W$23:$W$25))</f>
        <v>6.5193355449690363E-2</v>
      </c>
      <c r="S12" t="s">
        <v>37</v>
      </c>
      <c r="T12" s="18">
        <f>L15-L18</f>
        <v>-2.7982500338540051E-4</v>
      </c>
      <c r="U12" s="18">
        <f>N15-N18</f>
        <v>1.9774251397940146E-4</v>
      </c>
      <c r="V12" s="18">
        <f>P15-P18</f>
        <v>9.5378302815710136E-4</v>
      </c>
    </row>
    <row r="13" spans="1:22" x14ac:dyDescent="0.2">
      <c r="A13" s="22"/>
      <c r="B13" s="1">
        <v>6.7532651859739001E-2</v>
      </c>
      <c r="C13" s="47"/>
      <c r="D13" s="1">
        <v>5.8063937040338402E-2</v>
      </c>
      <c r="E13" s="47"/>
      <c r="F13" s="1">
        <v>7.1556499938398493E-2</v>
      </c>
      <c r="G13" s="47"/>
      <c r="H13" s="52"/>
      <c r="J13" s="22"/>
      <c r="K13" s="1">
        <v>6.8346677336347805E-2</v>
      </c>
      <c r="L13" s="47"/>
      <c r="M13" s="1">
        <v>5.8238875439599401E-2</v>
      </c>
      <c r="N13" s="47"/>
      <c r="O13" s="1">
        <v>7.7103854147694606E-2</v>
      </c>
      <c r="P13" s="47"/>
      <c r="Q13" s="52"/>
      <c r="S13" t="s">
        <v>38</v>
      </c>
      <c r="T13" s="18">
        <f>L18-L21</f>
        <v>5.1967105959765947E-3</v>
      </c>
      <c r="U13" s="18">
        <f>N18-N21</f>
        <v>6.7479219237139704E-4</v>
      </c>
      <c r="V13" s="18">
        <f>P18-P21</f>
        <v>7.1605493003806808E-5</v>
      </c>
    </row>
    <row r="14" spans="1:22" x14ac:dyDescent="0.2">
      <c r="A14" s="22"/>
      <c r="B14" s="1">
        <v>7.2096912766163604E-2</v>
      </c>
      <c r="C14" s="47"/>
      <c r="D14" s="1">
        <v>7.3553919379286098E-2</v>
      </c>
      <c r="E14" s="47"/>
      <c r="F14" s="1">
        <v>6.3436042984151703E-2</v>
      </c>
      <c r="G14" s="47"/>
      <c r="H14" s="52"/>
      <c r="J14" s="22"/>
      <c r="K14" s="1">
        <v>6.8346677336347805E-2</v>
      </c>
      <c r="L14" s="47"/>
      <c r="M14" s="1">
        <v>7.2202265989597197E-2</v>
      </c>
      <c r="N14" s="47"/>
      <c r="O14" s="1">
        <v>6.5887080057770303E-2</v>
      </c>
      <c r="P14" s="47"/>
      <c r="Q14" s="52"/>
      <c r="S14" t="s">
        <v>39</v>
      </c>
      <c r="T14" s="18">
        <f>L21-L24</f>
        <v>-1.3276320675918024E-3</v>
      </c>
      <c r="U14" s="18">
        <f>N21-N24</f>
        <v>7.8366888802119949E-4</v>
      </c>
      <c r="V14" s="18">
        <f>P21-P24-G31</f>
        <v>1.7455114656832887E-3</v>
      </c>
    </row>
    <row r="15" spans="1:22" x14ac:dyDescent="0.2">
      <c r="A15" s="23">
        <v>60</v>
      </c>
      <c r="B15" s="11">
        <v>6.8018153232609693E-2</v>
      </c>
      <c r="C15" s="47">
        <f>AVERAGE(B15:B17)</f>
        <v>6.8245163277658033E-2</v>
      </c>
      <c r="D15" s="11">
        <v>5.6742045286177198E-2</v>
      </c>
      <c r="E15" s="47">
        <f>AVERAGE(D15:D17)</f>
        <v>6.1588040296811232E-2</v>
      </c>
      <c r="F15" s="11">
        <v>8.0371040183020395E-2</v>
      </c>
      <c r="G15" s="47">
        <f>AVERAGE(F15:F17)</f>
        <v>7.1443284137181803E-2</v>
      </c>
      <c r="H15" s="52">
        <f>($W$23*C15+$W$24*E15+$W$25*G15)/(SUM($W$23:$W$25))</f>
        <v>6.5111915174504917E-2</v>
      </c>
      <c r="J15" s="3">
        <v>60</v>
      </c>
      <c r="K15" s="11">
        <v>7.1379124139467398E-2</v>
      </c>
      <c r="L15" s="47">
        <f>MEDIAN(K15:K17)</f>
        <v>7.1379124139467398E-2</v>
      </c>
      <c r="M15" s="11">
        <v>5.7886575281730801E-2</v>
      </c>
      <c r="N15" s="47">
        <f>MEDIAN(M15:M17)</f>
        <v>5.7886575281730801E-2</v>
      </c>
      <c r="O15" s="11">
        <v>8.7422888426353498E-2</v>
      </c>
      <c r="P15" s="47">
        <f>MEDIAN(O15:O17)</f>
        <v>7.6267651032206202E-2</v>
      </c>
      <c r="Q15" s="52">
        <f>($W$23*L15+$W$24*N15+$W$25*P15)/(SUM($W$23:$W$25))</f>
        <v>6.4696925763874383E-2</v>
      </c>
      <c r="S15" t="s">
        <v>40</v>
      </c>
      <c r="T15" s="18">
        <f>L24-L27</f>
        <v>1.6132733983855035E-3</v>
      </c>
      <c r="U15" s="18">
        <f>N24-N27</f>
        <v>-1.3446761083211953E-3</v>
      </c>
      <c r="V15" s="18">
        <f>P24-P27</f>
        <v>-1.0687987692416939E-3</v>
      </c>
    </row>
    <row r="16" spans="1:22" x14ac:dyDescent="0.2">
      <c r="A16" s="23"/>
      <c r="B16" s="11">
        <v>6.7058986223676606E-2</v>
      </c>
      <c r="C16" s="47"/>
      <c r="D16" s="11">
        <v>5.6710587697820301E-2</v>
      </c>
      <c r="E16" s="47"/>
      <c r="F16" s="11">
        <v>7.0830775711056101E-2</v>
      </c>
      <c r="G16" s="47"/>
      <c r="H16" s="52"/>
      <c r="J16" s="3"/>
      <c r="K16" s="11">
        <v>6.7365718630171698E-2</v>
      </c>
      <c r="L16" s="47"/>
      <c r="M16" s="11">
        <v>5.65006276602407E-2</v>
      </c>
      <c r="N16" s="47"/>
      <c r="O16" s="11">
        <v>7.6267651032206202E-2</v>
      </c>
      <c r="P16" s="47"/>
      <c r="Q16" s="52"/>
    </row>
    <row r="17" spans="1:24" x14ac:dyDescent="0.2">
      <c r="A17" s="3"/>
      <c r="B17" s="11">
        <v>6.96583503766878E-2</v>
      </c>
      <c r="C17" s="47"/>
      <c r="D17" s="11">
        <v>7.1311487906436197E-2</v>
      </c>
      <c r="E17" s="47"/>
      <c r="F17" s="11">
        <v>6.31280365174689E-2</v>
      </c>
      <c r="G17" s="47"/>
      <c r="H17" s="52"/>
      <c r="J17" s="3"/>
      <c r="K17" s="11">
        <v>7.1658949142852799E-2</v>
      </c>
      <c r="L17" s="47"/>
      <c r="M17" s="11">
        <v>7.19986148306693E-2</v>
      </c>
      <c r="N17" s="47"/>
      <c r="O17" s="11">
        <v>6.7533900880955899E-2</v>
      </c>
      <c r="P17" s="47"/>
      <c r="Q17" s="52"/>
    </row>
    <row r="18" spans="1:24" x14ac:dyDescent="0.2">
      <c r="A18" s="3">
        <v>70</v>
      </c>
      <c r="B18" s="11">
        <v>6.8172071750927404E-2</v>
      </c>
      <c r="C18" s="47">
        <f>AVERAGE(B18:B20)</f>
        <v>6.7709742313551161E-2</v>
      </c>
      <c r="D18" s="11">
        <v>5.7708708211640203E-2</v>
      </c>
      <c r="E18" s="47">
        <f>AVERAGE(D18:D20)</f>
        <v>6.1429161048441171E-2</v>
      </c>
      <c r="F18" s="11">
        <v>7.9069769694414593E-2</v>
      </c>
      <c r="G18" s="47">
        <f>AVERAGE(F18:F20)</f>
        <v>7.1008744388667333E-2</v>
      </c>
      <c r="H18" s="52">
        <f>($W$23*C18+$W$24*E18+$W$25*G18)/(SUM($W$23:$W$25))</f>
        <v>6.4812390455530569E-2</v>
      </c>
      <c r="J18" s="3">
        <v>70</v>
      </c>
      <c r="K18" s="11">
        <v>7.1658949142852799E-2</v>
      </c>
      <c r="L18" s="47">
        <f>MEDIAN(K18:K20)</f>
        <v>7.1658949142852799E-2</v>
      </c>
      <c r="M18" s="11">
        <v>5.76888327677514E-2</v>
      </c>
      <c r="N18" s="47">
        <f>MEDIAN(M18:M20)</f>
        <v>5.76888327677514E-2</v>
      </c>
      <c r="O18" s="11">
        <v>8.6255822033710905E-2</v>
      </c>
      <c r="P18" s="47">
        <f>MEDIAN(O18:O20)</f>
        <v>7.53138680040491E-2</v>
      </c>
      <c r="Q18" s="52">
        <f>($W$23*L18+$W$24*N18+$W$25*P18)/(SUM($W$23:$W$25))</f>
        <v>6.4447336270062036E-2</v>
      </c>
    </row>
    <row r="19" spans="1:24" x14ac:dyDescent="0.2">
      <c r="A19" s="3"/>
      <c r="B19" s="11">
        <v>6.5504229927947494E-2</v>
      </c>
      <c r="C19" s="47"/>
      <c r="D19" s="11">
        <v>5.5397693556751101E-2</v>
      </c>
      <c r="E19" s="47"/>
      <c r="F19" s="11">
        <v>7.0367067541821898E-2</v>
      </c>
      <c r="G19" s="47"/>
      <c r="H19" s="52"/>
      <c r="J19" s="3"/>
      <c r="K19" s="11">
        <v>6.5486319201291499E-2</v>
      </c>
      <c r="L19" s="47"/>
      <c r="M19" s="11">
        <v>5.7002339182413403E-2</v>
      </c>
      <c r="N19" s="47"/>
      <c r="O19" s="11">
        <v>7.53138680040491E-2</v>
      </c>
      <c r="P19" s="47"/>
      <c r="Q19" s="52"/>
    </row>
    <row r="20" spans="1:24" x14ac:dyDescent="0.2">
      <c r="A20" s="3"/>
      <c r="B20" s="11">
        <v>6.9452925261778597E-2</v>
      </c>
      <c r="C20" s="47"/>
      <c r="D20" s="11">
        <v>7.1181081376932201E-2</v>
      </c>
      <c r="E20" s="47"/>
      <c r="F20" s="11">
        <v>6.3589395929765494E-2</v>
      </c>
      <c r="G20" s="47"/>
      <c r="H20" s="52"/>
      <c r="J20" s="3"/>
      <c r="K20" s="11">
        <v>7.1861082574962404E-2</v>
      </c>
      <c r="L20" s="47"/>
      <c r="M20" s="11">
        <v>6.9973277500664802E-2</v>
      </c>
      <c r="N20" s="47"/>
      <c r="O20" s="11">
        <v>6.2241632843124603E-2</v>
      </c>
      <c r="P20" s="47"/>
      <c r="Q20" s="52"/>
    </row>
    <row r="21" spans="1:24" x14ac:dyDescent="0.2">
      <c r="A21" s="3">
        <v>80</v>
      </c>
      <c r="B21" s="1">
        <v>6.7672302749483396E-2</v>
      </c>
      <c r="C21" s="47">
        <f>AVERAGE(B21:B23)</f>
        <v>6.7092309798615538E-2</v>
      </c>
      <c r="D21" s="11">
        <v>5.6805382344526402E-2</v>
      </c>
      <c r="E21" s="47">
        <f>AVERAGE(D21:D23)</f>
        <v>6.1138207157364004E-2</v>
      </c>
      <c r="F21" s="11">
        <v>7.8982865655960299E-2</v>
      </c>
      <c r="G21" s="47">
        <f>AVERAGE(F21:F23)</f>
        <v>6.8806777992149473E-2</v>
      </c>
      <c r="H21" s="52">
        <f>($W$23*C21+$W$24*E21+$W$25*G21)/(SUM($W$23:$W$25))</f>
        <v>6.405133585856003E-2</v>
      </c>
      <c r="J21" s="3">
        <v>80</v>
      </c>
      <c r="K21" s="1">
        <v>6.6462238546876204E-2</v>
      </c>
      <c r="L21" s="48">
        <f>MEDIAN(K21:K23)</f>
        <v>6.6462238546876204E-2</v>
      </c>
      <c r="M21" s="11">
        <v>5.7014040575380003E-2</v>
      </c>
      <c r="N21" s="47">
        <f>MEDIAN(M21:M23)</f>
        <v>5.7014040575380003E-2</v>
      </c>
      <c r="O21" s="11">
        <v>8.6553946310278296E-2</v>
      </c>
      <c r="P21" s="47">
        <f>MEDIAN(O21:O23)</f>
        <v>7.5242262511045294E-2</v>
      </c>
      <c r="Q21" s="52">
        <f>($W$23*L21+$W$24*N21+$W$25*P21)/(SUM($W$23:$W$25))</f>
        <v>6.2898439038972714E-2</v>
      </c>
    </row>
    <row r="22" spans="1:24" x14ac:dyDescent="0.2">
      <c r="A22" s="3"/>
      <c r="B22" s="1">
        <v>6.5652320155280802E-2</v>
      </c>
      <c r="C22" s="47"/>
      <c r="D22" s="11">
        <v>5.4935696648041703E-2</v>
      </c>
      <c r="E22" s="47"/>
      <c r="F22" s="11">
        <v>6.8325855507745503E-2</v>
      </c>
      <c r="G22" s="47"/>
      <c r="H22" s="52"/>
      <c r="J22" s="3"/>
      <c r="K22" s="1">
        <v>6.6204919313017696E-2</v>
      </c>
      <c r="L22" s="48"/>
      <c r="M22" s="11">
        <v>5.61563383079038E-2</v>
      </c>
      <c r="N22" s="47"/>
      <c r="O22" s="11">
        <v>7.5242262511045294E-2</v>
      </c>
      <c r="P22" s="47"/>
      <c r="Q22" s="52"/>
      <c r="S22" s="1"/>
      <c r="T22" s="1" t="s">
        <v>30</v>
      </c>
      <c r="U22" t="s">
        <v>31</v>
      </c>
      <c r="W22" t="s">
        <v>32</v>
      </c>
      <c r="X22" t="s">
        <v>33</v>
      </c>
    </row>
    <row r="23" spans="1:24" x14ac:dyDescent="0.2">
      <c r="A23" s="3"/>
      <c r="B23" s="1">
        <v>6.7952306491082401E-2</v>
      </c>
      <c r="C23" s="47"/>
      <c r="D23" s="11">
        <v>7.16735424795239E-2</v>
      </c>
      <c r="E23" s="47"/>
      <c r="F23" s="11">
        <v>5.9111612812742603E-2</v>
      </c>
      <c r="G23" s="47"/>
      <c r="H23" s="52"/>
      <c r="J23" s="3"/>
      <c r="K23" s="1">
        <v>7.0486874797991705E-2</v>
      </c>
      <c r="L23" s="48"/>
      <c r="M23" s="11">
        <v>6.9927472235196506E-2</v>
      </c>
      <c r="N23" s="47"/>
      <c r="O23" s="11">
        <v>6.1573666728630599E-2</v>
      </c>
      <c r="P23" s="47"/>
      <c r="Q23" s="52"/>
      <c r="S23" t="s">
        <v>12</v>
      </c>
      <c r="T23" s="1">
        <v>112</v>
      </c>
      <c r="U23">
        <v>258</v>
      </c>
      <c r="W23">
        <f>U23/3</f>
        <v>86</v>
      </c>
      <c r="X23">
        <f>(SUM(T23:U23)*0.3)</f>
        <v>111</v>
      </c>
    </row>
    <row r="24" spans="1:24" x14ac:dyDescent="0.2">
      <c r="A24" s="3">
        <v>90</v>
      </c>
      <c r="B24" s="11">
        <v>6.5480329197946996E-2</v>
      </c>
      <c r="C24" s="48">
        <f>AVERAGE(B24:B26)</f>
        <v>6.628938904341497E-2</v>
      </c>
      <c r="D24" s="11">
        <v>5.6733444435602499E-2</v>
      </c>
      <c r="E24" s="47">
        <f>AVERAGE(D24:D26)</f>
        <v>6.1258054748319336E-2</v>
      </c>
      <c r="F24" s="11">
        <v>7.6497532596067896E-2</v>
      </c>
      <c r="G24" s="47">
        <f>AVERAGE(F24:F26)</f>
        <v>6.7999791647574359E-2</v>
      </c>
      <c r="H24" s="52">
        <f>($W$23*C24+$W$24*E24+$W$25*G24)/(SUM($W$23:$W$25))</f>
        <v>6.3774186980241912E-2</v>
      </c>
      <c r="J24" s="3">
        <v>90</v>
      </c>
      <c r="K24" s="11">
        <v>6.7789870614468006E-2</v>
      </c>
      <c r="L24" s="47">
        <f>MEDIAN(K24:K26)</f>
        <v>6.7789870614468006E-2</v>
      </c>
      <c r="M24" s="11">
        <v>5.6230371687358803E-2</v>
      </c>
      <c r="N24" s="48">
        <f>MEDIAN(M24:M26)</f>
        <v>5.6230371687358803E-2</v>
      </c>
      <c r="O24" s="11">
        <v>8.3472339764663797E-2</v>
      </c>
      <c r="P24" s="48">
        <f>MEDIAN(O24:O26)</f>
        <v>7.3496751045362005E-2</v>
      </c>
      <c r="Q24" s="52">
        <f>($W$23*L24+$W$24*N24+$W$25*P24)/(SUM($W$23:$W$25))</f>
        <v>6.2381255069697231E-2</v>
      </c>
      <c r="S24" t="s">
        <v>13</v>
      </c>
      <c r="T24" s="1">
        <v>286</v>
      </c>
      <c r="U24">
        <v>666</v>
      </c>
      <c r="W24">
        <f>U24/3</f>
        <v>222</v>
      </c>
      <c r="X24">
        <f>(SUM(T24:U24)*0.3)</f>
        <v>285.59999999999997</v>
      </c>
    </row>
    <row r="25" spans="1:24" x14ac:dyDescent="0.2">
      <c r="A25" s="3"/>
      <c r="B25" s="11">
        <v>6.4225149226713601E-2</v>
      </c>
      <c r="C25" s="48"/>
      <c r="D25" s="11">
        <v>5.5531520094898902E-2</v>
      </c>
      <c r="E25" s="47"/>
      <c r="F25" s="11">
        <v>6.9118774544960696E-2</v>
      </c>
      <c r="G25" s="47"/>
      <c r="H25" s="52"/>
      <c r="J25" s="3"/>
      <c r="K25" s="11">
        <v>6.4652019824830403E-2</v>
      </c>
      <c r="L25" s="47"/>
      <c r="M25" s="11">
        <v>5.5242675022226302E-2</v>
      </c>
      <c r="N25" s="48"/>
      <c r="O25" s="11">
        <v>7.3496751045362005E-2</v>
      </c>
      <c r="P25" s="48"/>
      <c r="Q25" s="52"/>
      <c r="S25" t="s">
        <v>14</v>
      </c>
      <c r="T25" s="1">
        <v>105</v>
      </c>
      <c r="U25">
        <v>243</v>
      </c>
      <c r="W25">
        <f>U25/3</f>
        <v>81</v>
      </c>
      <c r="X25">
        <f>(SUM(T25:U25)*0.3)</f>
        <v>104.39999999999999</v>
      </c>
    </row>
    <row r="26" spans="1:24" x14ac:dyDescent="0.2">
      <c r="A26" s="3"/>
      <c r="B26" s="11">
        <v>6.9162688705584299E-2</v>
      </c>
      <c r="C26" s="48"/>
      <c r="D26" s="11">
        <v>7.1509199714456601E-2</v>
      </c>
      <c r="E26" s="47"/>
      <c r="F26" s="11">
        <v>5.8383067801694499E-2</v>
      </c>
      <c r="G26" s="47"/>
      <c r="H26" s="52"/>
      <c r="J26" s="3"/>
      <c r="K26" s="11">
        <v>7.1048213073988106E-2</v>
      </c>
      <c r="L26" s="47"/>
      <c r="M26" s="11">
        <v>7.0532955029596001E-2</v>
      </c>
      <c r="N26" s="48"/>
      <c r="O26" s="11">
        <v>6.2103065683624503E-2</v>
      </c>
      <c r="P26" s="48"/>
      <c r="Q26" s="52"/>
      <c r="T26">
        <f>SUM(T23:T25)</f>
        <v>503</v>
      </c>
      <c r="U26">
        <f>SUM(U23:U25)</f>
        <v>1167</v>
      </c>
      <c r="V26">
        <f>SUM(T23:U25)</f>
        <v>1670</v>
      </c>
    </row>
    <row r="27" spans="1:24" x14ac:dyDescent="0.2">
      <c r="A27" s="3">
        <v>100</v>
      </c>
      <c r="B27" s="1">
        <v>6.6909980328561602E-2</v>
      </c>
      <c r="C27" s="47">
        <f>AVERAGE(B27:B29)</f>
        <v>6.5531730346049269E-2</v>
      </c>
      <c r="D27" s="1">
        <v>5.5495785432028301E-2</v>
      </c>
      <c r="E27" s="48">
        <f>AVERAGE(D27:D29)</f>
        <v>6.0899316163706807E-2</v>
      </c>
      <c r="F27" s="11">
        <v>7.8003634305718397E-2</v>
      </c>
      <c r="G27" s="53">
        <f>AVERAGE(F27:F29)</f>
        <v>6.8171580142263141E-2</v>
      </c>
      <c r="H27" s="52">
        <f>($W$23*C27+$W$24*E27+$W$25*G27)/(SUM($W$23:$W$25))</f>
        <v>6.3437724909065449E-2</v>
      </c>
      <c r="J27" s="3">
        <v>100</v>
      </c>
      <c r="K27" s="11">
        <v>6.6176597216082503E-2</v>
      </c>
      <c r="L27" s="47">
        <f>MEDIAN(K27:K29)</f>
        <v>6.6176597216082503E-2</v>
      </c>
      <c r="M27" s="11">
        <v>5.7575047795679998E-2</v>
      </c>
      <c r="N27" s="47">
        <f>MEDIAN(M27:M29)</f>
        <v>5.7575047795679998E-2</v>
      </c>
      <c r="O27" s="11">
        <v>8.2114171097133398E-2</v>
      </c>
      <c r="P27" s="47">
        <f>MEDIAN(O27:O29)</f>
        <v>7.4565549814603699E-2</v>
      </c>
      <c r="Q27" s="52">
        <f>($W$23*L27+$W$24*N27+$W$25*P27)/(SUM($W$23:$W$25))</f>
        <v>6.3014543717755667E-2</v>
      </c>
    </row>
    <row r="28" spans="1:24" x14ac:dyDescent="0.2">
      <c r="A28" s="3"/>
      <c r="B28" s="1">
        <v>6.24146687917446E-2</v>
      </c>
      <c r="C28" s="47"/>
      <c r="D28" s="1">
        <v>5.55611629388418E-2</v>
      </c>
      <c r="E28" s="48"/>
      <c r="F28" s="11">
        <v>6.8047748726138599E-2</v>
      </c>
      <c r="G28" s="53"/>
      <c r="H28" s="52"/>
      <c r="J28" s="3"/>
      <c r="K28" s="11">
        <v>6.3928533087228206E-2</v>
      </c>
      <c r="L28" s="47"/>
      <c r="M28" s="11">
        <v>5.4487232520194502E-2</v>
      </c>
      <c r="N28" s="47"/>
      <c r="O28" s="11">
        <v>7.4565549814603699E-2</v>
      </c>
      <c r="P28" s="47"/>
      <c r="Q28" s="52"/>
    </row>
    <row r="29" spans="1:24" x14ac:dyDescent="0.2">
      <c r="A29" s="3"/>
      <c r="B29" s="1">
        <v>6.7270541917841598E-2</v>
      </c>
      <c r="C29" s="47"/>
      <c r="D29" s="11">
        <v>7.1641000120250306E-2</v>
      </c>
      <c r="E29" s="48"/>
      <c r="F29" s="11">
        <v>5.84633573949324E-2</v>
      </c>
      <c r="G29" s="53"/>
      <c r="H29" s="52"/>
      <c r="J29" s="3"/>
      <c r="K29" s="11">
        <v>7.0172159463732398E-2</v>
      </c>
      <c r="L29" s="47"/>
      <c r="M29" s="11">
        <v>7.0236956892604605E-2</v>
      </c>
      <c r="N29" s="47"/>
      <c r="O29" s="11">
        <v>6.1236598919539302E-2</v>
      </c>
      <c r="P29" s="47"/>
      <c r="Q29" s="52"/>
    </row>
    <row r="30" spans="1:24" x14ac:dyDescent="0.2">
      <c r="A30" s="3">
        <v>110</v>
      </c>
      <c r="B30" s="1">
        <v>6.5917402189667795E-2</v>
      </c>
      <c r="C30" s="47">
        <f>AVERAGE(B30:B32)</f>
        <v>6.6404203228736594E-2</v>
      </c>
      <c r="D30" s="1">
        <v>5.6267879886338898E-2</v>
      </c>
      <c r="E30" s="47">
        <f>AVERAGE(D30:D32)</f>
        <v>6.0336784159349476E-2</v>
      </c>
      <c r="F30" s="11">
        <v>7.6961985529364396E-2</v>
      </c>
      <c r="G30" s="47">
        <f>AVERAGE(F30:F32)</f>
        <v>6.7663132924292504E-2</v>
      </c>
      <c r="H30" s="52">
        <f>($W$23*C30+$W$24*E30+$W$25*G30)/(SUM($W$23:$W$25))</f>
        <v>6.3203705213148123E-2</v>
      </c>
      <c r="J30" s="3">
        <v>110</v>
      </c>
      <c r="K30" s="11"/>
      <c r="L30" s="47"/>
      <c r="M30" s="11"/>
      <c r="N30" s="12"/>
      <c r="O30" s="11"/>
      <c r="P30" s="47"/>
      <c r="Q30" s="52">
        <f>($W$23*L30+$W$24*N30+$W$25*P30)/(SUM($W$23:$W$25))</f>
        <v>0</v>
      </c>
    </row>
    <row r="31" spans="1:24" x14ac:dyDescent="0.2">
      <c r="A31" s="3"/>
      <c r="B31" s="1">
        <v>6.5917402189667795E-2</v>
      </c>
      <c r="C31" s="47"/>
      <c r="D31" s="11">
        <v>5.3872718332262599E-2</v>
      </c>
      <c r="E31" s="47"/>
      <c r="F31" s="11">
        <v>6.8306258858999797E-2</v>
      </c>
      <c r="G31" s="47"/>
      <c r="H31" s="52"/>
      <c r="J31" s="3"/>
      <c r="K31" s="11"/>
      <c r="L31" s="47"/>
      <c r="M31" s="11"/>
      <c r="N31" s="12"/>
      <c r="O31" s="11"/>
      <c r="P31" s="47"/>
      <c r="Q31" s="52"/>
    </row>
    <row r="32" spans="1:24" x14ac:dyDescent="0.2">
      <c r="A32" s="3"/>
      <c r="B32" s="1">
        <v>6.7377805306874206E-2</v>
      </c>
      <c r="C32" s="47"/>
      <c r="D32" s="11">
        <v>7.0869754259446902E-2</v>
      </c>
      <c r="E32" s="47"/>
      <c r="F32" s="11">
        <v>5.77211543845133E-2</v>
      </c>
      <c r="G32" s="47"/>
      <c r="H32" s="52"/>
      <c r="J32" s="3"/>
      <c r="K32" s="11"/>
      <c r="L32" s="47"/>
      <c r="M32" s="11"/>
      <c r="N32" s="12"/>
      <c r="O32" s="11"/>
      <c r="P32" s="47"/>
      <c r="Q32" s="52"/>
    </row>
    <row r="33" spans="1:23" x14ac:dyDescent="0.2">
      <c r="A33" s="58" t="s">
        <v>97</v>
      </c>
      <c r="B33" s="58"/>
      <c r="C33" s="58"/>
      <c r="D33" s="58"/>
      <c r="E33" s="58"/>
      <c r="F33" s="58"/>
      <c r="G33" s="58"/>
      <c r="H33" s="58"/>
      <c r="I33" s="58"/>
      <c r="J33" s="58"/>
      <c r="K33" s="58"/>
      <c r="M33" s="58" t="s">
        <v>96</v>
      </c>
      <c r="N33" s="58"/>
      <c r="O33" s="58"/>
      <c r="P33" s="58"/>
      <c r="Q33" s="58"/>
      <c r="R33" s="58"/>
      <c r="S33" s="58"/>
      <c r="T33" s="58"/>
      <c r="U33" s="58"/>
      <c r="V33" s="58"/>
      <c r="W33" s="58"/>
    </row>
    <row r="34" spans="1:23" x14ac:dyDescent="0.2">
      <c r="B34" s="54" t="s">
        <v>12</v>
      </c>
      <c r="C34" s="54"/>
      <c r="E34" s="54" t="s">
        <v>13</v>
      </c>
      <c r="F34" s="54"/>
      <c r="H34" s="54" t="s">
        <v>14</v>
      </c>
      <c r="I34" s="54"/>
      <c r="K34" s="15"/>
      <c r="N34" s="54" t="s">
        <v>12</v>
      </c>
      <c r="O34" s="54"/>
      <c r="Q34" s="54" t="s">
        <v>13</v>
      </c>
      <c r="R34" s="54"/>
      <c r="S34" s="1"/>
      <c r="T34" s="54" t="s">
        <v>14</v>
      </c>
      <c r="U34" s="54"/>
      <c r="V34" s="1"/>
      <c r="W34" s="15"/>
    </row>
    <row r="35" spans="1:23" x14ac:dyDescent="0.2">
      <c r="A35" s="45">
        <v>0.5</v>
      </c>
      <c r="B35" s="1">
        <v>0</v>
      </c>
      <c r="C35" s="11">
        <v>6.6806397192799905E-2</v>
      </c>
      <c r="D35" s="47">
        <f>AVERAGE(C35:C37)</f>
        <v>7.0187427062153335E-2</v>
      </c>
      <c r="E35" s="15">
        <v>36</v>
      </c>
      <c r="F35" s="11">
        <v>5.6371879850239302E-2</v>
      </c>
      <c r="G35" s="47">
        <f>AVERAGE(F35:F37)</f>
        <v>6.0890493895103537E-2</v>
      </c>
      <c r="H35" s="15">
        <v>15</v>
      </c>
      <c r="I35" s="11">
        <v>8.0824444201257103E-2</v>
      </c>
      <c r="J35" s="47">
        <f>AVERAGE(I35:I37)</f>
        <v>6.8833524447829794E-2</v>
      </c>
      <c r="K35" s="38"/>
      <c r="M35" s="45">
        <v>0.5</v>
      </c>
      <c r="N35" s="15">
        <v>0</v>
      </c>
      <c r="O35" s="15">
        <v>6.5036391270512098E-2</v>
      </c>
      <c r="P35" s="47">
        <f>AVERAGE(O35:O37)</f>
        <v>6.6914236613407896E-2</v>
      </c>
      <c r="Q35" s="15">
        <v>10</v>
      </c>
      <c r="R35" s="11">
        <v>5.6426274988917301E-2</v>
      </c>
      <c r="S35" s="47">
        <f>AVERAGE(R35:R37)</f>
        <v>6.0742759570178662E-2</v>
      </c>
      <c r="T35" s="15">
        <v>3</v>
      </c>
      <c r="U35" s="11">
        <v>7.9470710334137606E-2</v>
      </c>
      <c r="V35" s="47">
        <f>AVERAGE(U35:U37)</f>
        <v>6.8312680917337026E-2</v>
      </c>
      <c r="W35" s="38"/>
    </row>
    <row r="36" spans="1:23" x14ac:dyDescent="0.2">
      <c r="A36" s="45"/>
      <c r="B36" s="1">
        <v>11</v>
      </c>
      <c r="C36" s="11">
        <v>7.2138421920273393E-2</v>
      </c>
      <c r="D36" s="47"/>
      <c r="E36" s="15">
        <v>24</v>
      </c>
      <c r="F36" s="11">
        <v>5.3398720246436798E-2</v>
      </c>
      <c r="G36" s="47"/>
      <c r="H36" s="15">
        <v>19</v>
      </c>
      <c r="I36" s="11">
        <v>6.7579705527433295E-2</v>
      </c>
      <c r="J36" s="47"/>
      <c r="K36" s="38"/>
      <c r="M36" s="45"/>
      <c r="N36" s="15">
        <v>0</v>
      </c>
      <c r="O36" s="15">
        <v>6.7858722202437896E-2</v>
      </c>
      <c r="P36" s="47"/>
      <c r="Q36" s="15">
        <v>10</v>
      </c>
      <c r="R36" s="11">
        <v>5.3722419154450897E-2</v>
      </c>
      <c r="S36" s="47"/>
      <c r="T36" s="15">
        <v>6</v>
      </c>
      <c r="U36" s="11">
        <v>6.8711118687654796E-2</v>
      </c>
      <c r="V36" s="47"/>
      <c r="W36" s="38"/>
    </row>
    <row r="37" spans="1:23" x14ac:dyDescent="0.2">
      <c r="A37" s="45"/>
      <c r="B37" s="1">
        <v>10</v>
      </c>
      <c r="C37" s="11">
        <v>7.1617462073386706E-2</v>
      </c>
      <c r="D37" s="47"/>
      <c r="E37" s="15">
        <v>51</v>
      </c>
      <c r="F37" s="11">
        <v>7.2900881588634503E-2</v>
      </c>
      <c r="G37" s="47"/>
      <c r="H37" s="15">
        <v>3</v>
      </c>
      <c r="I37" s="11">
        <v>5.8096423614798998E-2</v>
      </c>
      <c r="J37" s="47"/>
      <c r="K37" s="38"/>
      <c r="M37" s="45"/>
      <c r="N37" s="15">
        <v>0</v>
      </c>
      <c r="O37" s="15">
        <v>6.7847596367273694E-2</v>
      </c>
      <c r="P37" s="47"/>
      <c r="Q37" s="15">
        <v>7</v>
      </c>
      <c r="R37" s="11">
        <v>7.2079584567167801E-2</v>
      </c>
      <c r="S37" s="47"/>
      <c r="T37" s="15">
        <v>0</v>
      </c>
      <c r="U37" s="11">
        <v>5.6756213730218698E-2</v>
      </c>
      <c r="V37" s="47"/>
      <c r="W37" s="38"/>
    </row>
    <row r="38" spans="1:23" x14ac:dyDescent="0.2">
      <c r="A38" s="45">
        <v>0.7</v>
      </c>
      <c r="B38" s="15">
        <v>13</v>
      </c>
      <c r="C38" s="11">
        <v>6.7235106850283999E-2</v>
      </c>
      <c r="D38" s="47">
        <f>AVERAGE(C38:C40)</f>
        <v>7.4662683647653869E-2</v>
      </c>
      <c r="E38" s="15">
        <v>52</v>
      </c>
      <c r="F38" s="11">
        <v>5.5547796013478298E-2</v>
      </c>
      <c r="G38" s="47">
        <f>AVERAGE(F38:F40)</f>
        <v>6.0963376198093E-2</v>
      </c>
      <c r="H38" s="15">
        <v>22</v>
      </c>
      <c r="I38" s="11">
        <v>8.0185321579367794E-2</v>
      </c>
      <c r="J38" s="47">
        <f>AVERAGE(I38:I40)</f>
        <v>6.8744780586681972E-2</v>
      </c>
      <c r="K38" s="38"/>
      <c r="M38" s="45">
        <v>0.7</v>
      </c>
      <c r="N38" s="15">
        <v>1</v>
      </c>
      <c r="O38" s="11">
        <v>6.4963201462517398E-2</v>
      </c>
      <c r="P38" s="47">
        <f>AVERAGE(O38:O40)</f>
        <v>6.7210903648403639E-2</v>
      </c>
      <c r="Q38" s="15">
        <v>15</v>
      </c>
      <c r="R38" s="11">
        <v>5.6200141811319097E-2</v>
      </c>
      <c r="S38" s="47">
        <f>AVERAGE(R38:R40)</f>
        <v>6.1254218989291363E-2</v>
      </c>
      <c r="T38" s="15">
        <v>5</v>
      </c>
      <c r="U38" s="15">
        <v>7.7308006742691199E-2</v>
      </c>
      <c r="V38" s="47">
        <f>AVERAGE(U38:U40)</f>
        <v>6.8454246790795939E-2</v>
      </c>
      <c r="W38" s="38"/>
    </row>
    <row r="39" spans="1:23" x14ac:dyDescent="0.2">
      <c r="A39" s="45"/>
      <c r="B39" s="15">
        <v>16</v>
      </c>
      <c r="C39" s="11">
        <v>8.1706291912967799E-2</v>
      </c>
      <c r="D39" s="47"/>
      <c r="E39" s="15">
        <v>38</v>
      </c>
      <c r="F39" s="11">
        <v>5.5301264208427202E-2</v>
      </c>
      <c r="G39" s="47"/>
      <c r="H39" s="15">
        <v>29</v>
      </c>
      <c r="I39" s="11">
        <v>6.8862295411958097E-2</v>
      </c>
      <c r="J39" s="47"/>
      <c r="K39" s="38"/>
      <c r="M39" s="45"/>
      <c r="N39" s="15">
        <v>4</v>
      </c>
      <c r="O39" s="11">
        <v>6.6303535322565596E-2</v>
      </c>
      <c r="P39" s="47"/>
      <c r="Q39" s="15">
        <v>14</v>
      </c>
      <c r="R39" s="11">
        <v>5.4666167375379597E-2</v>
      </c>
      <c r="S39" s="47"/>
      <c r="T39" s="15">
        <v>9</v>
      </c>
      <c r="U39" s="11">
        <v>6.8202025546046902E-2</v>
      </c>
      <c r="V39" s="47"/>
      <c r="W39" s="38"/>
    </row>
    <row r="40" spans="1:23" x14ac:dyDescent="0.2">
      <c r="A40" s="45"/>
      <c r="B40" s="15">
        <v>14</v>
      </c>
      <c r="C40" s="11">
        <v>7.5046652179709794E-2</v>
      </c>
      <c r="D40" s="47"/>
      <c r="E40" s="15">
        <f>158/2</f>
        <v>79</v>
      </c>
      <c r="F40" s="11">
        <v>7.2041068372373507E-2</v>
      </c>
      <c r="G40" s="47"/>
      <c r="H40" s="15">
        <v>5</v>
      </c>
      <c r="I40" s="11">
        <v>5.7186724768719999E-2</v>
      </c>
      <c r="J40" s="47"/>
      <c r="K40" s="38"/>
      <c r="M40" s="45"/>
      <c r="N40" s="15">
        <v>3</v>
      </c>
      <c r="O40" s="11">
        <v>7.0365974160127895E-2</v>
      </c>
      <c r="P40" s="47"/>
      <c r="Q40" s="15">
        <v>11</v>
      </c>
      <c r="R40" s="11">
        <v>7.2896347781175402E-2</v>
      </c>
      <c r="S40" s="47"/>
      <c r="T40" s="15">
        <v>0</v>
      </c>
      <c r="U40" s="11">
        <v>5.9852708083649703E-2</v>
      </c>
      <c r="V40" s="47"/>
      <c r="W40" s="38"/>
    </row>
    <row r="41" spans="1:23" x14ac:dyDescent="0.2">
      <c r="A41" s="45">
        <v>1</v>
      </c>
      <c r="B41" s="1">
        <v>20</v>
      </c>
      <c r="C41" s="11">
        <v>7.2948705018009499E-2</v>
      </c>
      <c r="D41" s="47">
        <f>AVERAGE(C41:C43)</f>
        <v>7.5693983546809229E-2</v>
      </c>
      <c r="E41" s="1">
        <f>164/2</f>
        <v>82</v>
      </c>
      <c r="F41" s="11">
        <v>5.53172922871683E-2</v>
      </c>
      <c r="G41" s="47">
        <f>AVERAGE(F41:F43)</f>
        <v>6.0997554055367602E-2</v>
      </c>
      <c r="H41" s="1">
        <v>34</v>
      </c>
      <c r="I41" s="11">
        <v>7.92277283827999E-2</v>
      </c>
      <c r="J41" s="47">
        <f>AVERAGE(I41:I43)</f>
        <v>6.9232622479230246E-2</v>
      </c>
      <c r="K41" s="38"/>
      <c r="M41" s="45">
        <v>1</v>
      </c>
      <c r="N41" s="15">
        <v>2</v>
      </c>
      <c r="O41" s="11">
        <v>6.5878245862859494E-2</v>
      </c>
      <c r="P41" s="57">
        <f>AVERAGE(O41:O43)</f>
        <v>6.70016910642042E-2</v>
      </c>
      <c r="Q41" s="15">
        <v>24</v>
      </c>
      <c r="R41" s="11">
        <v>5.6229323568643998E-2</v>
      </c>
      <c r="S41" s="57">
        <f>AVERAGE(R41:R43)</f>
        <v>6.0728277463775203E-2</v>
      </c>
      <c r="T41" s="15">
        <v>7</v>
      </c>
      <c r="U41" s="11">
        <v>7.8034710699150397E-2</v>
      </c>
      <c r="V41" s="57">
        <f>AVERAGE(U41:U43)</f>
        <v>6.7948957168824833E-2</v>
      </c>
      <c r="W41" s="38"/>
    </row>
    <row r="42" spans="1:23" x14ac:dyDescent="0.2">
      <c r="A42" s="45"/>
      <c r="B42" s="1">
        <v>25</v>
      </c>
      <c r="C42" s="11">
        <v>7.8920769607244604E-2</v>
      </c>
      <c r="D42" s="47"/>
      <c r="E42" s="1">
        <f>112/2</f>
        <v>56</v>
      </c>
      <c r="F42" s="11">
        <v>5.4264222451447998E-2</v>
      </c>
      <c r="G42" s="47"/>
      <c r="H42" s="1">
        <v>45</v>
      </c>
      <c r="I42" s="11">
        <v>6.8102272288924001E-2</v>
      </c>
      <c r="J42" s="47"/>
      <c r="K42" s="38"/>
      <c r="M42" s="45"/>
      <c r="N42" s="15">
        <v>6</v>
      </c>
      <c r="O42" s="11">
        <v>6.50848234335374E-2</v>
      </c>
      <c r="P42" s="57"/>
      <c r="Q42" s="15">
        <v>7</v>
      </c>
      <c r="R42" s="11">
        <v>5.5249343220708798E-2</v>
      </c>
      <c r="S42" s="57"/>
      <c r="T42" s="15">
        <v>2</v>
      </c>
      <c r="U42" s="11">
        <v>6.8622127138108294E-2</v>
      </c>
      <c r="V42" s="57"/>
      <c r="W42" s="38"/>
    </row>
    <row r="43" spans="1:23" x14ac:dyDescent="0.2">
      <c r="A43" s="45"/>
      <c r="B43" s="1">
        <v>23</v>
      </c>
      <c r="C43" s="11">
        <v>7.5212476015173599E-2</v>
      </c>
      <c r="D43" s="47"/>
      <c r="E43" s="1">
        <f>242/2</f>
        <v>121</v>
      </c>
      <c r="F43" s="11">
        <v>7.3411147427486501E-2</v>
      </c>
      <c r="G43" s="47"/>
      <c r="H43" s="1">
        <v>9</v>
      </c>
      <c r="I43" s="11">
        <v>6.0367866765966803E-2</v>
      </c>
      <c r="J43" s="47"/>
      <c r="K43" s="38"/>
      <c r="M43" s="45"/>
      <c r="N43" s="15">
        <v>5</v>
      </c>
      <c r="O43" s="11">
        <v>7.0042003896215704E-2</v>
      </c>
      <c r="P43" s="57"/>
      <c r="Q43" s="15">
        <v>0</v>
      </c>
      <c r="R43" s="11">
        <v>7.0706165601972806E-2</v>
      </c>
      <c r="S43" s="57"/>
      <c r="T43" s="15">
        <v>0</v>
      </c>
      <c r="U43" s="11">
        <v>5.7190033669215802E-2</v>
      </c>
      <c r="V43" s="57"/>
      <c r="W43" s="38"/>
    </row>
    <row r="44" spans="1:23" x14ac:dyDescent="0.2">
      <c r="A44" s="45">
        <v>1.2</v>
      </c>
      <c r="B44" s="15"/>
      <c r="C44" s="11">
        <v>6.9503285203305704E-2</v>
      </c>
      <c r="D44" s="47">
        <f>AVERAGE(C44:C46)</f>
        <v>7.5930225008503605E-2</v>
      </c>
      <c r="E44" s="15"/>
      <c r="F44" s="11">
        <v>5.7055735255908201E-2</v>
      </c>
      <c r="G44" s="47">
        <f>AVERAGE(F44:F46)</f>
        <v>6.1538690244933331E-2</v>
      </c>
      <c r="H44" s="15"/>
      <c r="I44" s="11">
        <v>8.2175312482866206E-2</v>
      </c>
      <c r="J44" s="47">
        <f>AVERAGE(I44:I46)</f>
        <v>6.8649956605932733E-2</v>
      </c>
      <c r="K44" s="38"/>
      <c r="M44" s="45">
        <v>1.2</v>
      </c>
      <c r="N44" s="15">
        <v>3</v>
      </c>
      <c r="O44" s="11">
        <v>6.6633283515927302E-2</v>
      </c>
      <c r="P44" s="46">
        <f>AVERAGE(O44:O46)</f>
        <v>6.7644435570287334E-2</v>
      </c>
      <c r="Q44" s="15">
        <v>30</v>
      </c>
      <c r="R44" s="11">
        <v>5.69825721868088E-2</v>
      </c>
      <c r="S44" s="46">
        <f>AVERAGE(R44:R46)</f>
        <v>6.1353796617326629E-2</v>
      </c>
      <c r="T44" s="15">
        <v>8</v>
      </c>
      <c r="U44" s="11">
        <v>7.8387624711468595E-2</v>
      </c>
      <c r="V44" s="46">
        <f>AVERAGE(U44:U46)</f>
        <v>6.7935187044256232E-2</v>
      </c>
      <c r="W44" s="38"/>
    </row>
    <row r="45" spans="1:23" x14ac:dyDescent="0.2">
      <c r="A45" s="45"/>
      <c r="C45" s="1">
        <v>8.2544014718036102E-2</v>
      </c>
      <c r="D45" s="47"/>
      <c r="F45" s="1">
        <v>5.5563601418040301E-2</v>
      </c>
      <c r="G45" s="47"/>
      <c r="I45" s="1">
        <v>6.5133674708902897E-2</v>
      </c>
      <c r="J45" s="47"/>
      <c r="M45" s="45"/>
      <c r="N45" s="15">
        <v>7</v>
      </c>
      <c r="O45" s="11">
        <v>6.6647076502901595E-2</v>
      </c>
      <c r="P45" s="46"/>
      <c r="Q45" s="15">
        <v>27</v>
      </c>
      <c r="R45" s="11">
        <v>5.4689835231897299E-2</v>
      </c>
      <c r="S45" s="46"/>
      <c r="T45" s="15">
        <v>18</v>
      </c>
      <c r="U45" s="11">
        <v>6.67316008164512E-2</v>
      </c>
      <c r="V45" s="46"/>
      <c r="W45" s="38"/>
    </row>
    <row r="46" spans="1:23" x14ac:dyDescent="0.2">
      <c r="A46" s="45"/>
      <c r="C46" s="1">
        <v>7.5743375104168995E-2</v>
      </c>
      <c r="D46" s="47"/>
      <c r="F46" s="1">
        <v>7.1996734060851497E-2</v>
      </c>
      <c r="G46" s="47"/>
      <c r="I46" s="1">
        <v>5.8640882626029102E-2</v>
      </c>
      <c r="J46" s="47"/>
      <c r="M46" s="45"/>
      <c r="N46" s="15">
        <v>6</v>
      </c>
      <c r="O46" s="11">
        <v>6.9652946692033105E-2</v>
      </c>
      <c r="P46" s="46"/>
      <c r="Q46" s="15">
        <v>21</v>
      </c>
      <c r="R46" s="11">
        <v>7.2388982433273796E-2</v>
      </c>
      <c r="S46" s="46"/>
      <c r="T46" s="15">
        <v>2</v>
      </c>
      <c r="U46" s="11">
        <v>5.8686335604848899E-2</v>
      </c>
      <c r="V46" s="46"/>
      <c r="W46" s="38"/>
    </row>
    <row r="47" spans="1:23" x14ac:dyDescent="0.2">
      <c r="A47" s="45">
        <v>1.5</v>
      </c>
      <c r="C47" s="1">
        <v>7.5683645246998194E-2</v>
      </c>
      <c r="D47" s="47">
        <f>AVERAGE(C47:C49)</f>
        <v>7.7470775812007897E-2</v>
      </c>
      <c r="F47" s="1">
        <v>5.6912279303189602E-2</v>
      </c>
      <c r="G47" s="47">
        <f>AVERAGE(F47:F49)</f>
        <v>6.0953216965779232E-2</v>
      </c>
      <c r="I47" s="1">
        <v>8.2315559672507699E-2</v>
      </c>
      <c r="J47" s="47">
        <f>AVERAGE(I47:I49)</f>
        <v>7.3874628754879351E-2</v>
      </c>
      <c r="M47" s="45">
        <v>1.5</v>
      </c>
      <c r="N47" s="15">
        <v>4</v>
      </c>
      <c r="O47" s="11">
        <v>6.9537868187763197E-2</v>
      </c>
      <c r="P47" s="46">
        <f>AVERAGE(O47:O49)</f>
        <v>6.9950465285597535E-2</v>
      </c>
      <c r="Q47" s="15">
        <v>38</v>
      </c>
      <c r="R47" s="11">
        <v>5.6938411718859799E-2</v>
      </c>
      <c r="S47" s="46">
        <f>AVERAGE(R47:R49)</f>
        <v>6.1099658609353236E-2</v>
      </c>
      <c r="T47" s="15">
        <v>11</v>
      </c>
      <c r="U47" s="11">
        <v>7.9706294210901293E-2</v>
      </c>
      <c r="V47" s="46">
        <f>AVERAGE(U47:U49)</f>
        <v>6.8692859889733504E-2</v>
      </c>
      <c r="W47" s="38"/>
    </row>
    <row r="48" spans="1:23" x14ac:dyDescent="0.2">
      <c r="A48" s="45"/>
      <c r="C48" s="1">
        <v>8.0870450534842098E-2</v>
      </c>
      <c r="D48" s="47"/>
      <c r="F48" s="1">
        <v>5.4506614622459197E-2</v>
      </c>
      <c r="G48" s="47"/>
      <c r="I48" s="1">
        <v>6.5433697837251004E-2</v>
      </c>
      <c r="J48" s="47"/>
      <c r="M48" s="45"/>
      <c r="N48" s="15">
        <v>10</v>
      </c>
      <c r="O48" s="11">
        <v>7.1109476603882005E-2</v>
      </c>
      <c r="P48" s="46"/>
      <c r="Q48" s="15">
        <v>34</v>
      </c>
      <c r="R48" s="11">
        <v>5.4391483163116101E-2</v>
      </c>
      <c r="S48" s="46"/>
      <c r="T48" s="15">
        <v>23</v>
      </c>
      <c r="U48" s="11">
        <v>6.8614239231452101E-2</v>
      </c>
      <c r="V48" s="46"/>
      <c r="W48" s="38"/>
    </row>
    <row r="49" spans="1:23" x14ac:dyDescent="0.2">
      <c r="A49" s="45"/>
      <c r="C49" s="1">
        <v>7.58582316541834E-2</v>
      </c>
      <c r="D49" s="47"/>
      <c r="F49" s="1">
        <v>7.1440756971688904E-2</v>
      </c>
      <c r="G49" s="47"/>
      <c r="I49" s="42"/>
      <c r="J49" s="47"/>
      <c r="M49" s="45"/>
      <c r="N49" s="15">
        <v>8</v>
      </c>
      <c r="O49" s="11">
        <v>6.9204051065147404E-2</v>
      </c>
      <c r="P49" s="46"/>
      <c r="Q49" s="15">
        <v>27</v>
      </c>
      <c r="R49" s="11">
        <v>7.1969080946083799E-2</v>
      </c>
      <c r="S49" s="46"/>
      <c r="T49" s="15">
        <v>2</v>
      </c>
      <c r="U49" s="11">
        <v>5.7758046226847097E-2</v>
      </c>
      <c r="V49" s="46"/>
      <c r="W49" s="38"/>
    </row>
    <row r="50" spans="1:23" x14ac:dyDescent="0.2">
      <c r="A50" s="45">
        <v>1.7</v>
      </c>
      <c r="D50" s="47" t="e">
        <f>AVERAGE(C50:C52)</f>
        <v>#DIV/0!</v>
      </c>
      <c r="G50" s="47" t="e">
        <f>AVERAGE(F50:F52)</f>
        <v>#DIV/0!</v>
      </c>
      <c r="I50" s="42"/>
      <c r="J50" s="47" t="e">
        <f>AVERAGE(I50:I52)</f>
        <v>#DIV/0!</v>
      </c>
      <c r="M50" s="45">
        <v>1.7</v>
      </c>
      <c r="N50" s="15">
        <v>5</v>
      </c>
      <c r="O50" s="11">
        <v>6.7278801378468006E-2</v>
      </c>
      <c r="P50" s="46">
        <f>AVERAGE(O50:O52)</f>
        <v>7.1400612050443804E-2</v>
      </c>
      <c r="Q50" s="15">
        <v>47</v>
      </c>
      <c r="R50" s="11">
        <v>5.5260951818783897E-2</v>
      </c>
      <c r="S50" s="46">
        <f>AVERAGE(R50:R52)</f>
        <v>6.0832309340733436E-2</v>
      </c>
      <c r="T50" s="15">
        <v>13</v>
      </c>
      <c r="U50" s="11">
        <v>8.0642694264930703E-2</v>
      </c>
      <c r="V50" s="46">
        <f>AVERAGE(U50:U52)</f>
        <v>6.8208604230275471E-2</v>
      </c>
      <c r="W50" s="38"/>
    </row>
    <row r="51" spans="1:23" x14ac:dyDescent="0.2">
      <c r="A51" s="45"/>
      <c r="D51" s="47"/>
      <c r="E51" s="42"/>
      <c r="G51" s="47"/>
      <c r="I51" s="42"/>
      <c r="J51" s="47"/>
      <c r="M51" s="45"/>
      <c r="N51" s="1">
        <v>11</v>
      </c>
      <c r="O51" s="1">
        <v>7.575440468446E-2</v>
      </c>
      <c r="P51" s="46"/>
      <c r="Q51" s="1">
        <v>40</v>
      </c>
      <c r="R51" s="1">
        <v>5.4996185422315297E-2</v>
      </c>
      <c r="S51" s="46"/>
      <c r="T51" s="1">
        <v>27</v>
      </c>
      <c r="U51" s="1">
        <v>6.6099527204354802E-2</v>
      </c>
      <c r="V51" s="46"/>
      <c r="W51" s="1"/>
    </row>
    <row r="52" spans="1:23" x14ac:dyDescent="0.2">
      <c r="A52" s="45"/>
      <c r="D52" s="47"/>
      <c r="E52" s="42"/>
      <c r="G52" s="47"/>
      <c r="I52" s="42"/>
      <c r="J52" s="47"/>
      <c r="M52" s="45"/>
      <c r="N52" s="1">
        <v>9</v>
      </c>
      <c r="O52" s="1">
        <v>7.1168630088403406E-2</v>
      </c>
      <c r="P52" s="46"/>
      <c r="Q52" s="1">
        <v>33</v>
      </c>
      <c r="R52" s="1">
        <v>7.2239790781101099E-2</v>
      </c>
      <c r="S52" s="46"/>
      <c r="T52" s="1">
        <v>3</v>
      </c>
      <c r="U52" s="1">
        <v>5.7883591221540902E-2</v>
      </c>
      <c r="V52" s="46"/>
      <c r="W52" s="1"/>
    </row>
    <row r="53" spans="1:23" x14ac:dyDescent="0.2">
      <c r="A53" s="45">
        <v>2</v>
      </c>
      <c r="D53" s="47" t="e">
        <f>AVERAGE(C53:C55)</f>
        <v>#DIV/0!</v>
      </c>
      <c r="E53" s="42"/>
      <c r="G53" s="47" t="e">
        <f>AVERAGE(F53:F55)</f>
        <v>#DIV/0!</v>
      </c>
      <c r="I53" s="42"/>
      <c r="J53" s="47" t="e">
        <f>AVERAGE(I53:I55)</f>
        <v>#DIV/0!</v>
      </c>
      <c r="M53" s="45">
        <v>2</v>
      </c>
      <c r="O53" s="1">
        <v>7.0525855560078093E-2</v>
      </c>
      <c r="P53" s="46">
        <f>AVERAGE(O53:O55)</f>
        <v>6.9490512225892795E-2</v>
      </c>
      <c r="Q53" s="1">
        <v>56</v>
      </c>
      <c r="R53" s="1">
        <v>5.67309228172337E-2</v>
      </c>
      <c r="S53" s="46">
        <f>AVERAGE(R53:R55)</f>
        <v>6.1610069359005599E-2</v>
      </c>
      <c r="T53" s="1">
        <v>15</v>
      </c>
      <c r="U53" s="1">
        <v>8.2203610508146702E-2</v>
      </c>
      <c r="V53" s="46">
        <f>AVERAGE(U53:U55)</f>
        <v>6.9289106424540295E-2</v>
      </c>
      <c r="W53" s="1"/>
    </row>
    <row r="54" spans="1:23" x14ac:dyDescent="0.2">
      <c r="A54" s="45"/>
      <c r="D54" s="47"/>
      <c r="E54" s="42"/>
      <c r="G54" s="47"/>
      <c r="I54" s="42"/>
      <c r="J54" s="47"/>
      <c r="M54" s="45"/>
      <c r="O54" s="1">
        <v>7.2793813151280196E-2</v>
      </c>
      <c r="P54" s="46"/>
      <c r="Q54" s="1">
        <v>48</v>
      </c>
      <c r="R54" s="1">
        <v>5.5705042723388401E-2</v>
      </c>
      <c r="S54" s="46"/>
      <c r="T54" s="1">
        <v>33</v>
      </c>
      <c r="U54" s="1">
        <v>6.7266358340107094E-2</v>
      </c>
      <c r="V54" s="46"/>
      <c r="W54" s="1"/>
    </row>
    <row r="55" spans="1:23" x14ac:dyDescent="0.2">
      <c r="A55" s="45"/>
      <c r="D55" s="47"/>
      <c r="E55" s="42"/>
      <c r="G55" s="47"/>
      <c r="I55" s="42"/>
      <c r="J55" s="47"/>
      <c r="M55" s="45"/>
      <c r="O55" s="1">
        <v>6.5151867966320096E-2</v>
      </c>
      <c r="P55" s="46"/>
      <c r="Q55" s="42">
        <v>3</v>
      </c>
      <c r="R55" s="42">
        <v>7.2394242536394704E-2</v>
      </c>
      <c r="S55" s="46"/>
      <c r="T55" s="42">
        <v>3</v>
      </c>
      <c r="U55" s="42">
        <v>5.8397350425367103E-2</v>
      </c>
      <c r="V55" s="46"/>
      <c r="W55" s="1"/>
    </row>
    <row r="56" spans="1:23" x14ac:dyDescent="0.2">
      <c r="R56" s="1"/>
      <c r="S56" s="1"/>
      <c r="T56" s="1"/>
      <c r="U56" s="1"/>
      <c r="V56" s="1"/>
      <c r="W56" s="1"/>
    </row>
    <row r="58" spans="1:23" ht="13" customHeight="1" x14ac:dyDescent="0.2"/>
    <row r="61" spans="1:23" x14ac:dyDescent="0.2">
      <c r="A61" s="55" t="s">
        <v>17</v>
      </c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</row>
    <row r="62" spans="1:23" x14ac:dyDescent="0.2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</row>
    <row r="63" spans="1:23" x14ac:dyDescent="0.2">
      <c r="A63" s="56" t="s">
        <v>29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</row>
    <row r="64" spans="1:23" x14ac:dyDescent="0.2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</row>
    <row r="65" spans="1:17" x14ac:dyDescent="0.2">
      <c r="A65" s="9" t="s">
        <v>48</v>
      </c>
      <c r="B65" s="9"/>
      <c r="C65" s="9"/>
      <c r="D65" s="9"/>
      <c r="E65" s="9"/>
      <c r="F65" s="4"/>
      <c r="G65" s="9" t="s">
        <v>46</v>
      </c>
      <c r="H65" s="9"/>
      <c r="I65" s="9"/>
      <c r="J65" s="9"/>
      <c r="K65" s="9"/>
      <c r="L65" s="4"/>
      <c r="M65" s="41" t="s">
        <v>26</v>
      </c>
      <c r="N65" s="41"/>
      <c r="O65" s="41"/>
      <c r="P65" s="41"/>
      <c r="Q65" s="41"/>
    </row>
    <row r="66" spans="1:17" x14ac:dyDescent="0.2">
      <c r="A66" s="21" t="s">
        <v>9</v>
      </c>
      <c r="B66" s="10" t="s">
        <v>53</v>
      </c>
      <c r="C66" s="10" t="s">
        <v>54</v>
      </c>
      <c r="D66" s="10" t="s">
        <v>41</v>
      </c>
      <c r="E66" s="5" t="s">
        <v>18</v>
      </c>
      <c r="F66" s="6"/>
      <c r="G66" s="20" t="s">
        <v>9</v>
      </c>
      <c r="H66" s="10" t="s">
        <v>53</v>
      </c>
      <c r="I66" s="10" t="s">
        <v>54</v>
      </c>
      <c r="J66" s="10" t="s">
        <v>41</v>
      </c>
      <c r="K66" s="5" t="s">
        <v>18</v>
      </c>
      <c r="L66" s="4"/>
      <c r="M66" s="20" t="s">
        <v>9</v>
      </c>
      <c r="N66" s="39" t="s">
        <v>53</v>
      </c>
      <c r="O66" s="39" t="s">
        <v>54</v>
      </c>
      <c r="P66" s="39" t="s">
        <v>41</v>
      </c>
      <c r="Q66" s="5" t="s">
        <v>18</v>
      </c>
    </row>
    <row r="67" spans="1:17" x14ac:dyDescent="0.2">
      <c r="A67" s="7" t="s">
        <v>19</v>
      </c>
      <c r="B67" s="17">
        <v>6.4205137364492099E-2</v>
      </c>
      <c r="C67" s="1">
        <v>5.7844751809826803E-2</v>
      </c>
      <c r="D67" s="1">
        <v>7.6844604007573203E-2</v>
      </c>
      <c r="E67" s="16">
        <f>(B67*$T$23+C67*$T$24+D67*$T$25)/(SUM($T$23:$T$25))</f>
        <v>6.3227152730077063E-2</v>
      </c>
      <c r="F67" s="6"/>
      <c r="G67" s="8" t="s">
        <v>19</v>
      </c>
      <c r="H67" s="16">
        <v>6.4435660352339705E-2</v>
      </c>
      <c r="I67" s="1">
        <v>6.3155908887902304E-2</v>
      </c>
      <c r="J67" s="16">
        <v>9.7835050547354196E-2</v>
      </c>
      <c r="K67" s="24">
        <f>(H67*$T$23+I67*$T$24+J67*$T$25)/(SUM($T$23:$T$25))</f>
        <v>7.0680048128974743E-2</v>
      </c>
      <c r="L67" s="4"/>
      <c r="M67" s="8" t="s">
        <v>19</v>
      </c>
      <c r="N67" s="17">
        <v>9.5461617888562805E-2</v>
      </c>
      <c r="O67" s="1">
        <v>0.122199214216098</v>
      </c>
      <c r="P67" s="17">
        <v>0.18652783807262899</v>
      </c>
      <c r="Q67" s="24">
        <f>(N67*$T$23+O67*$T$24+P67*$T$25)/(SUM($T$23:$T$25))</f>
        <v>0.12967415400983917</v>
      </c>
    </row>
    <row r="68" spans="1:17" x14ac:dyDescent="0.2">
      <c r="A68" s="7" t="s">
        <v>20</v>
      </c>
      <c r="B68" s="16">
        <v>7.7200950299973994E-2</v>
      </c>
      <c r="C68" s="1">
        <v>6.6498750093666001E-2</v>
      </c>
      <c r="D68" s="1">
        <v>4.2380429544479702E-2</v>
      </c>
      <c r="E68" s="16">
        <f t="shared" ref="E68:E74" si="0">(B68*$T$23+C68*$T$24+D68*$T$25)/(SUM($T$23:$T$25))</f>
        <v>6.3847105492158912E-2</v>
      </c>
      <c r="F68" s="6"/>
      <c r="G68" s="8" t="s">
        <v>20</v>
      </c>
      <c r="H68" s="16">
        <v>7.8411973020322795E-2</v>
      </c>
      <c r="I68" s="1">
        <v>7.0116192864105406E-2</v>
      </c>
      <c r="J68" s="16">
        <v>5.1497389229123398E-2</v>
      </c>
      <c r="K68" s="24">
        <f t="shared" ref="K68:K74" si="1">(H68*$T$23+I68*$T$24+J68*$T$25)/(SUM($T$23:$T$25))</f>
        <v>6.8076735599340465E-2</v>
      </c>
      <c r="L68" s="4"/>
      <c r="M68" s="8" t="s">
        <v>20</v>
      </c>
      <c r="N68" s="17">
        <v>0.14920477585033301</v>
      </c>
      <c r="O68" s="1">
        <v>0.12776913666304199</v>
      </c>
      <c r="P68" s="17">
        <v>0.100450162781632</v>
      </c>
      <c r="Q68" s="24">
        <f t="shared" ref="Q68:Q74" si="2">(N68*$T$23+O68*$T$24+P68*$T$25)/(SUM($T$23:$T$25))</f>
        <v>0.12683931426031544</v>
      </c>
    </row>
    <row r="69" spans="1:17" x14ac:dyDescent="0.2">
      <c r="A69" s="7" t="s">
        <v>21</v>
      </c>
      <c r="B69" s="16">
        <v>0.52060439560439498</v>
      </c>
      <c r="C69" s="1">
        <v>3.9238538581672602E-2</v>
      </c>
      <c r="D69" s="1">
        <v>4.9808877628240503E-2</v>
      </c>
      <c r="E69" s="16">
        <f t="shared" si="0"/>
        <v>0.14862792543343112</v>
      </c>
      <c r="F69" s="6"/>
      <c r="G69" s="7" t="s">
        <v>21</v>
      </c>
      <c r="H69" s="16">
        <v>6.0033486407122201E-2</v>
      </c>
      <c r="I69" s="1">
        <v>4.4193111172540399E-2</v>
      </c>
      <c r="J69" s="16">
        <v>5.1596795700995603E-2</v>
      </c>
      <c r="K69" s="24">
        <f t="shared" si="1"/>
        <v>4.9265693482204331E-2</v>
      </c>
      <c r="L69" s="4"/>
      <c r="M69" s="7" t="s">
        <v>21</v>
      </c>
      <c r="N69" s="17">
        <v>9.1801063236875605E-2</v>
      </c>
      <c r="O69" s="1">
        <v>9.8764642796873595E-2</v>
      </c>
      <c r="P69" s="17">
        <v>0.12054727420566499</v>
      </c>
      <c r="Q69" s="24">
        <f t="shared" si="2"/>
        <v>0.10176117438177086</v>
      </c>
    </row>
    <row r="70" spans="1:17" x14ac:dyDescent="0.2">
      <c r="A70" s="7" t="s">
        <v>22</v>
      </c>
      <c r="B70" s="16">
        <v>5.1830543048671303E-2</v>
      </c>
      <c r="C70" s="1" t="s">
        <v>23</v>
      </c>
      <c r="E70" s="16">
        <f>B70</f>
        <v>5.1830543048671303E-2</v>
      </c>
      <c r="F70" s="6"/>
      <c r="G70" s="7" t="s">
        <v>22</v>
      </c>
      <c r="H70" s="16">
        <v>5.6489620629774501E-2</v>
      </c>
      <c r="I70" s="1" t="s">
        <v>23</v>
      </c>
      <c r="J70" s="16"/>
      <c r="K70" s="24">
        <f>H70</f>
        <v>5.6489620629774501E-2</v>
      </c>
      <c r="L70" s="4"/>
      <c r="M70" s="7" t="s">
        <v>22</v>
      </c>
      <c r="N70" s="17">
        <v>9.2161794166827599E-2</v>
      </c>
      <c r="O70" s="1" t="s">
        <v>23</v>
      </c>
      <c r="P70" s="17"/>
      <c r="Q70" s="24">
        <f>N70</f>
        <v>9.2161794166827599E-2</v>
      </c>
    </row>
    <row r="71" spans="1:17" x14ac:dyDescent="0.2">
      <c r="A71" s="7" t="s">
        <v>24</v>
      </c>
      <c r="B71" s="15"/>
      <c r="C71" s="1">
        <v>6.06780256377253E-2</v>
      </c>
      <c r="D71" s="1">
        <v>4.0078335870020201E-2</v>
      </c>
      <c r="E71" s="16">
        <f>(C71*$T$24+D71*$T$25)/(SUM($T$24:$T$25))</f>
        <v>5.5146139638725208E-2</v>
      </c>
      <c r="F71" s="6"/>
      <c r="G71" s="8" t="s">
        <v>24</v>
      </c>
      <c r="H71" s="16"/>
      <c r="I71" s="1">
        <v>5.6615836449412697E-2</v>
      </c>
      <c r="J71" s="16">
        <v>5.0408679349661298E-2</v>
      </c>
      <c r="K71" s="24">
        <f>(I71*$T$24+J71*$T$25)/(SUM($T$24:$T$25))</f>
        <v>5.4948952829274852E-2</v>
      </c>
      <c r="L71" s="4"/>
      <c r="M71" s="8" t="s">
        <v>24</v>
      </c>
      <c r="N71" s="15" t="s">
        <v>23</v>
      </c>
      <c r="O71" s="1">
        <v>9.9871830840606204E-2</v>
      </c>
      <c r="P71" s="17">
        <v>0.106377692350755</v>
      </c>
      <c r="Q71" s="24">
        <f>(O71*$T$24+P71*$T$25)/(SUM($T$24:$T$25))</f>
        <v>0.10161892920010909</v>
      </c>
    </row>
    <row r="72" spans="1:17" x14ac:dyDescent="0.2">
      <c r="A72" s="7" t="s">
        <v>25</v>
      </c>
      <c r="B72" s="16"/>
      <c r="C72" s="1" t="s">
        <v>23</v>
      </c>
      <c r="E72" s="16">
        <f>D72</f>
        <v>0</v>
      </c>
      <c r="F72" s="6"/>
      <c r="G72" s="8" t="s">
        <v>25</v>
      </c>
      <c r="H72" s="16"/>
      <c r="I72" s="1" t="s">
        <v>23</v>
      </c>
      <c r="J72" s="16"/>
      <c r="K72" s="24">
        <f>J72</f>
        <v>0</v>
      </c>
      <c r="L72" s="4"/>
      <c r="M72" s="8" t="s">
        <v>25</v>
      </c>
      <c r="N72" s="17" t="s">
        <v>23</v>
      </c>
      <c r="O72" s="1" t="s">
        <v>23</v>
      </c>
      <c r="P72" s="17" t="s">
        <v>23</v>
      </c>
      <c r="Q72" s="24" t="str">
        <f>P72</f>
        <v>-</v>
      </c>
    </row>
    <row r="73" spans="1:17" x14ac:dyDescent="0.2">
      <c r="A73" s="7" t="s">
        <v>26</v>
      </c>
      <c r="B73" s="16">
        <v>6.8956902002724099E-2</v>
      </c>
      <c r="C73" s="1">
        <v>5.8453664690762797E-2</v>
      </c>
      <c r="D73" s="1">
        <v>6.1707027550872998E-2</v>
      </c>
      <c r="E73" s="31">
        <f t="shared" si="0"/>
        <v>6.1471489102793098E-2</v>
      </c>
      <c r="F73" s="6"/>
      <c r="G73" s="8" t="s">
        <v>26</v>
      </c>
      <c r="H73" s="16">
        <v>7.11976491218589E-2</v>
      </c>
      <c r="I73" s="1">
        <v>6.3783609532034602E-2</v>
      </c>
      <c r="J73" s="16">
        <v>7.1345315701488804E-2</v>
      </c>
      <c r="K73" s="31">
        <f t="shared" si="1"/>
        <v>6.7012936732537623E-2</v>
      </c>
      <c r="L73" s="4"/>
      <c r="M73" s="8" t="s">
        <v>26</v>
      </c>
      <c r="N73" s="17">
        <v>0.114238995745105</v>
      </c>
      <c r="O73" s="1">
        <v>0.11010349042654199</v>
      </c>
      <c r="P73" s="17">
        <v>0.13622761986791301</v>
      </c>
      <c r="Q73" s="31">
        <f t="shared" si="2"/>
        <v>0.11647766574865535</v>
      </c>
    </row>
    <row r="74" spans="1:17" x14ac:dyDescent="0.2">
      <c r="A74" s="7" t="s">
        <v>27</v>
      </c>
      <c r="B74" s="13">
        <v>6.4205137364492099E-2</v>
      </c>
      <c r="C74" s="1">
        <v>5.5654519510567803E-2</v>
      </c>
      <c r="D74" s="1">
        <v>5.4083588520135499E-2</v>
      </c>
      <c r="E74" s="16">
        <f t="shared" si="0"/>
        <v>5.7230506480039238E-2</v>
      </c>
      <c r="F74"/>
      <c r="G74" s="7" t="s">
        <v>27</v>
      </c>
      <c r="H74" s="13">
        <v>6.6944127723381694E-2</v>
      </c>
      <c r="I74" s="1">
        <v>5.9444826546845603E-2</v>
      </c>
      <c r="J74" s="13">
        <v>6.5039657724573E-2</v>
      </c>
      <c r="K74" s="24">
        <f t="shared" si="1"/>
        <v>6.2282558167985599E-2</v>
      </c>
      <c r="L74"/>
      <c r="M74" s="7" t="s">
        <v>27</v>
      </c>
      <c r="N74" s="13">
        <v>0.11257732476549</v>
      </c>
      <c r="O74" s="1">
        <v>0.115322799770289</v>
      </c>
      <c r="P74" s="13">
        <v>0.13622761986791301</v>
      </c>
      <c r="Q74" s="24">
        <f t="shared" si="2"/>
        <v>0.11907531052518568</v>
      </c>
    </row>
    <row r="76" spans="1:17" x14ac:dyDescent="0.2">
      <c r="A76" s="9" t="s">
        <v>45</v>
      </c>
      <c r="B76" s="9"/>
      <c r="C76" s="9"/>
      <c r="D76" s="9"/>
      <c r="E76" s="9"/>
      <c r="F76" s="4"/>
      <c r="G76" s="9" t="s">
        <v>47</v>
      </c>
      <c r="H76" s="9"/>
      <c r="I76" s="9"/>
      <c r="J76" s="9"/>
      <c r="K76" s="9"/>
      <c r="L76" s="4"/>
      <c r="M76" s="41" t="s">
        <v>26</v>
      </c>
      <c r="N76" s="41"/>
      <c r="O76" s="41"/>
      <c r="P76" s="41"/>
      <c r="Q76" s="41"/>
    </row>
    <row r="77" spans="1:17" x14ac:dyDescent="0.2">
      <c r="A77" s="19" t="s">
        <v>42</v>
      </c>
      <c r="B77" s="10" t="s">
        <v>53</v>
      </c>
      <c r="C77" s="10" t="s">
        <v>54</v>
      </c>
      <c r="D77" s="10" t="s">
        <v>41</v>
      </c>
      <c r="E77" s="5" t="s">
        <v>18</v>
      </c>
      <c r="F77" s="6"/>
      <c r="G77" s="19" t="s">
        <v>42</v>
      </c>
      <c r="H77" s="10" t="s">
        <v>53</v>
      </c>
      <c r="I77" s="10" t="s">
        <v>54</v>
      </c>
      <c r="J77" s="10" t="s">
        <v>41</v>
      </c>
      <c r="K77" s="5" t="s">
        <v>18</v>
      </c>
      <c r="L77" s="4"/>
      <c r="M77" s="19" t="s">
        <v>42</v>
      </c>
      <c r="N77" s="39" t="s">
        <v>53</v>
      </c>
      <c r="O77" s="39" t="s">
        <v>54</v>
      </c>
      <c r="P77" s="39" t="s">
        <v>41</v>
      </c>
      <c r="Q77" s="5" t="s">
        <v>18</v>
      </c>
    </row>
    <row r="78" spans="1:17" x14ac:dyDescent="0.2">
      <c r="A78" s="7" t="s">
        <v>19</v>
      </c>
      <c r="B78" s="17">
        <v>0.60699755899104901</v>
      </c>
      <c r="C78" s="1">
        <v>0.68832000000000004</v>
      </c>
      <c r="D78" s="1">
        <v>0.558998808104886</v>
      </c>
      <c r="E78" s="16">
        <f>(B78*$T$23+C78*$T$24+D78*$T$25)/(SUM($T$23:$T$25))</f>
        <v>0.64321694126841056</v>
      </c>
      <c r="F78" s="6"/>
      <c r="G78" s="8" t="s">
        <v>19</v>
      </c>
      <c r="H78" s="16">
        <v>0.60048820179007301</v>
      </c>
      <c r="I78" s="1">
        <v>0.62656000000000001</v>
      </c>
      <c r="J78" s="16">
        <v>0.41001191895113198</v>
      </c>
      <c r="K78" s="24">
        <f>(H78*$T$23+I78*$T$24+J78*$T$25)/(SUM($T$23:$T$25))</f>
        <v>0.57555087493112722</v>
      </c>
      <c r="L78" s="4"/>
      <c r="M78" s="8" t="s">
        <v>19</v>
      </c>
      <c r="N78" s="17">
        <v>0.327095199349064</v>
      </c>
      <c r="O78" s="1">
        <v>0.23136000000000001</v>
      </c>
      <c r="P78" s="17">
        <v>8.5816448152562494E-2</v>
      </c>
      <c r="Q78" s="24">
        <f>(N78*$T$23+O78*$T$24+P78*$T$25)/(SUM($T$23:$T$25))</f>
        <v>0.22229492919108199</v>
      </c>
    </row>
    <row r="79" spans="1:17" x14ac:dyDescent="0.2">
      <c r="A79" s="7" t="s">
        <v>20</v>
      </c>
      <c r="B79" s="16">
        <v>0.52060439560439498</v>
      </c>
      <c r="C79" s="1">
        <v>0.55444555444555399</v>
      </c>
      <c r="D79" s="1">
        <v>0.78911564625850295</v>
      </c>
      <c r="E79" s="16">
        <f t="shared" ref="E79:E85" si="3">(B79*$T$23+C79*$T$24+D79*$T$25)/(SUM($T$23:$T$25))</f>
        <v>0.59589714460489762</v>
      </c>
      <c r="F79" s="6"/>
      <c r="G79" s="8" t="s">
        <v>20</v>
      </c>
      <c r="H79" s="16">
        <v>0.50068681318681296</v>
      </c>
      <c r="I79" s="1">
        <v>0.52747252747252704</v>
      </c>
      <c r="J79" s="16">
        <v>0.69251700680272099</v>
      </c>
      <c r="K79" s="24">
        <f t="shared" ref="K79:K84" si="4">(H79*$T$23+I79*$T$24+J79*$T$25)/(SUM($T$23:$T$25))</f>
        <v>0.555960937670679</v>
      </c>
      <c r="L79" s="4"/>
      <c r="M79" s="8" t="s">
        <v>20</v>
      </c>
      <c r="N79" s="17">
        <v>0.130494505494505</v>
      </c>
      <c r="O79" s="1">
        <v>0.17932067932067899</v>
      </c>
      <c r="P79" s="17">
        <v>0.24761904761904699</v>
      </c>
      <c r="Q79" s="24">
        <f t="shared" ref="Q79:Q84" si="5">(N79*$T$23+O79*$T$24+P79*$T$25)/(SUM($T$23:$T$25))</f>
        <v>0.18270596203001724</v>
      </c>
    </row>
    <row r="80" spans="1:17" x14ac:dyDescent="0.2">
      <c r="A80" s="7" t="s">
        <v>21</v>
      </c>
      <c r="B80" s="16">
        <v>0.68239795918367296</v>
      </c>
      <c r="C80" s="1">
        <v>0.80919080919080899</v>
      </c>
      <c r="D80" s="1">
        <v>0.74557823129251699</v>
      </c>
      <c r="E80" s="16">
        <f t="shared" si="3"/>
        <v>0.76767963646691251</v>
      </c>
      <c r="F80" s="6"/>
      <c r="G80" s="7" t="s">
        <v>21</v>
      </c>
      <c r="H80" s="16">
        <v>0.64285714285714202</v>
      </c>
      <c r="I80" s="1">
        <v>0.77772227772227698</v>
      </c>
      <c r="J80" s="16">
        <v>0.68843537414965905</v>
      </c>
      <c r="K80" s="24">
        <f t="shared" si="4"/>
        <v>0.72905424595285351</v>
      </c>
      <c r="L80" s="4"/>
      <c r="M80" s="7" t="s">
        <v>21</v>
      </c>
      <c r="N80" s="17">
        <v>0.34821428571428498</v>
      </c>
      <c r="O80" s="1">
        <v>0.304195804195804</v>
      </c>
      <c r="P80" s="17">
        <v>0.1578231292517</v>
      </c>
      <c r="Q80" s="24">
        <f t="shared" si="5"/>
        <v>0.28344220391934066</v>
      </c>
    </row>
    <row r="81" spans="1:17" x14ac:dyDescent="0.2">
      <c r="A81" s="7" t="s">
        <v>22</v>
      </c>
      <c r="B81" s="16">
        <v>0.71045918367346905</v>
      </c>
      <c r="C81" s="1" t="s">
        <v>23</v>
      </c>
      <c r="E81" s="16">
        <f>B81</f>
        <v>0.71045918367346905</v>
      </c>
      <c r="F81" s="6"/>
      <c r="G81" s="7" t="s">
        <v>22</v>
      </c>
      <c r="H81" s="16">
        <v>0.66198979591836704</v>
      </c>
      <c r="I81" s="1" t="s">
        <v>23</v>
      </c>
      <c r="J81" s="16"/>
      <c r="K81" s="24">
        <f>H81</f>
        <v>0.66198979591836704</v>
      </c>
      <c r="L81" s="4"/>
      <c r="M81" s="7" t="s">
        <v>22</v>
      </c>
      <c r="N81" s="17">
        <v>0.29591836734693799</v>
      </c>
      <c r="O81" s="1" t="s">
        <v>23</v>
      </c>
      <c r="P81" s="17" t="s">
        <v>23</v>
      </c>
      <c r="Q81" s="24">
        <f>N81</f>
        <v>0.29591836734693799</v>
      </c>
    </row>
    <row r="82" spans="1:17" x14ac:dyDescent="0.2">
      <c r="A82" s="7" t="s">
        <v>24</v>
      </c>
      <c r="B82" s="16"/>
      <c r="C82" s="1">
        <v>0.62820512820512797</v>
      </c>
      <c r="D82" s="1">
        <v>0.80571428571428505</v>
      </c>
      <c r="E82" s="16">
        <f>(C82*$T$24+D82*$T$25)/(SUM($T$24:$T$25))</f>
        <v>0.67587382779198601</v>
      </c>
      <c r="F82" s="6"/>
      <c r="G82" s="8" t="s">
        <v>24</v>
      </c>
      <c r="H82" s="16"/>
      <c r="I82" s="1">
        <v>0.66200466200466201</v>
      </c>
      <c r="J82" s="16">
        <v>0.68952380952380898</v>
      </c>
      <c r="K82" s="24">
        <f>(I82*$T$24+J82*$T$25)/(SUM($T$24:$T$25))</f>
        <v>0.66939471440750198</v>
      </c>
      <c r="L82" s="4"/>
      <c r="M82" s="8" t="s">
        <v>24</v>
      </c>
      <c r="N82" s="17" t="s">
        <v>23</v>
      </c>
      <c r="O82" s="1">
        <v>0.29487179487179399</v>
      </c>
      <c r="P82" s="17">
        <v>0.196190476190476</v>
      </c>
      <c r="Q82" s="24">
        <f>(O82*$T$24+P82*$T$25)/(SUM($T$24:$T$25))</f>
        <v>0.26837169650468817</v>
      </c>
    </row>
    <row r="83" spans="1:17" x14ac:dyDescent="0.2">
      <c r="A83" s="7" t="s">
        <v>25</v>
      </c>
      <c r="B83" s="16"/>
      <c r="C83" s="1" t="s">
        <v>23</v>
      </c>
      <c r="E83" s="16">
        <f>D83</f>
        <v>0</v>
      </c>
      <c r="F83" s="6"/>
      <c r="G83" s="8" t="s">
        <v>25</v>
      </c>
      <c r="H83" s="16"/>
      <c r="I83" s="1" t="s">
        <v>23</v>
      </c>
      <c r="J83" s="16"/>
      <c r="K83" s="24">
        <f>J83</f>
        <v>0</v>
      </c>
      <c r="L83" s="4"/>
      <c r="M83" s="8" t="s">
        <v>25</v>
      </c>
      <c r="N83" s="17" t="s">
        <v>23</v>
      </c>
      <c r="O83" s="1" t="s">
        <v>23</v>
      </c>
      <c r="P83" s="17" t="s">
        <v>23</v>
      </c>
      <c r="Q83" s="24" t="str">
        <f>P83</f>
        <v>-</v>
      </c>
    </row>
    <row r="84" spans="1:17" x14ac:dyDescent="0.2">
      <c r="A84" s="7" t="s">
        <v>26</v>
      </c>
      <c r="B84" s="13">
        <v>0.56095947063689</v>
      </c>
      <c r="C84" s="1">
        <v>0.64946647555343195</v>
      </c>
      <c r="D84" s="1">
        <v>0.64662290916790099</v>
      </c>
      <c r="E84" s="31">
        <f t="shared" si="3"/>
        <v>0.62916556298656634</v>
      </c>
      <c r="F84" s="6"/>
      <c r="G84" s="8" t="s">
        <v>26</v>
      </c>
      <c r="H84" s="13">
        <v>0.54540942928039704</v>
      </c>
      <c r="I84" s="1">
        <v>0.60049370918936096</v>
      </c>
      <c r="J84" s="16">
        <v>0.54901545627778903</v>
      </c>
      <c r="K84" s="31">
        <f t="shared" si="4"/>
        <v>0.5774824648443927</v>
      </c>
      <c r="L84" s="4"/>
      <c r="M84" s="8" t="s">
        <v>26</v>
      </c>
      <c r="N84" s="13">
        <v>0.24582299421009099</v>
      </c>
      <c r="O84" s="1">
        <v>0.26349737219302399</v>
      </c>
      <c r="P84" s="17">
        <v>0.15117510057167</v>
      </c>
      <c r="Q84" s="31">
        <f t="shared" si="5"/>
        <v>0.23611492914266483</v>
      </c>
    </row>
    <row r="85" spans="1:17" x14ac:dyDescent="0.2">
      <c r="E85" s="16">
        <f t="shared" si="3"/>
        <v>0</v>
      </c>
      <c r="K85" s="16"/>
      <c r="Q85" s="16"/>
    </row>
    <row r="90" spans="1:17" x14ac:dyDescent="0.2">
      <c r="A90" s="56" t="s">
        <v>28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</row>
    <row r="91" spans="1:17" x14ac:dyDescent="0.2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</row>
    <row r="92" spans="1:17" x14ac:dyDescent="0.2">
      <c r="A92" s="54" t="s">
        <v>45</v>
      </c>
      <c r="B92" s="54"/>
      <c r="C92" s="54"/>
      <c r="D92" s="54"/>
      <c r="E92" s="54"/>
      <c r="F92" s="4"/>
      <c r="G92" s="54" t="s">
        <v>46</v>
      </c>
      <c r="H92" s="54"/>
      <c r="I92" s="54"/>
      <c r="J92" s="54"/>
      <c r="K92" s="54"/>
      <c r="L92" s="4"/>
      <c r="M92" s="41" t="s">
        <v>26</v>
      </c>
      <c r="N92" s="41"/>
      <c r="O92" s="41"/>
      <c r="P92" s="41"/>
      <c r="Q92" s="41"/>
    </row>
    <row r="93" spans="1:17" x14ac:dyDescent="0.2">
      <c r="A93" s="21" t="s">
        <v>9</v>
      </c>
      <c r="B93" s="10" t="s">
        <v>52</v>
      </c>
      <c r="C93" s="10" t="s">
        <v>50</v>
      </c>
      <c r="D93" s="10" t="s">
        <v>51</v>
      </c>
      <c r="E93" s="5" t="s">
        <v>18</v>
      </c>
      <c r="F93" s="6"/>
      <c r="G93" s="20" t="s">
        <v>9</v>
      </c>
      <c r="H93" s="10" t="s">
        <v>52</v>
      </c>
      <c r="I93" s="10" t="s">
        <v>50</v>
      </c>
      <c r="J93" s="10" t="s">
        <v>51</v>
      </c>
      <c r="K93" s="5" t="s">
        <v>18</v>
      </c>
      <c r="L93" s="4"/>
      <c r="M93" s="20" t="s">
        <v>9</v>
      </c>
      <c r="N93" s="39" t="s">
        <v>52</v>
      </c>
      <c r="O93" s="39" t="s">
        <v>50</v>
      </c>
      <c r="P93" s="39" t="s">
        <v>51</v>
      </c>
      <c r="Q93" s="5" t="s">
        <v>18</v>
      </c>
    </row>
    <row r="94" spans="1:17" x14ac:dyDescent="0.2">
      <c r="A94" s="7" t="s">
        <v>19</v>
      </c>
      <c r="B94" s="17">
        <v>6.7653340615458094E-2</v>
      </c>
      <c r="C94" s="16">
        <v>6.1584012869812403E-2</v>
      </c>
      <c r="D94" s="16">
        <v>8.2704852431151304E-2</v>
      </c>
      <c r="E94" s="16">
        <f>(B94*$T$23+C94*$T$24+D94*$T$25)/(SUM($T$23:$T$25))</f>
        <v>6.7344356530752561E-2</v>
      </c>
      <c r="F94" s="6"/>
      <c r="G94" s="8" t="s">
        <v>19</v>
      </c>
      <c r="H94" s="16">
        <v>6.6835536030820097E-2</v>
      </c>
      <c r="I94" s="16">
        <v>6.69235232610743E-2</v>
      </c>
      <c r="J94" s="16">
        <v>0.106192209379457</v>
      </c>
      <c r="K94" s="24">
        <f>(H94*$T$23+I94*$T$24+J94*$T$25)/(SUM($T$23:$T$25))</f>
        <v>7.5101172312051864E-2</v>
      </c>
      <c r="L94" s="4"/>
      <c r="M94" s="8" t="s">
        <v>19</v>
      </c>
      <c r="N94" s="17">
        <v>9.6601241692864201E-2</v>
      </c>
      <c r="O94" s="15">
        <v>0.123358358500628</v>
      </c>
      <c r="P94" s="17">
        <v>0.198284756320174</v>
      </c>
      <c r="Q94" s="24">
        <f>(N94*$T$23+O94*$T$24+P94*$T$25)/(SUM($T$23:$T$25))</f>
        <v>0.13304121076421208</v>
      </c>
    </row>
    <row r="95" spans="1:17" x14ac:dyDescent="0.2">
      <c r="A95" s="7" t="s">
        <v>20</v>
      </c>
      <c r="B95" s="16">
        <v>6.9214388343993502E-2</v>
      </c>
      <c r="C95" s="16">
        <v>7.3124884472258497E-2</v>
      </c>
      <c r="D95" s="16">
        <v>3.8930792633318501E-2</v>
      </c>
      <c r="E95" s="16">
        <f t="shared" ref="E95:E101" si="6">(B95*$T$23+C95*$T$24+D95*$T$25)/(SUM($T$23:$T$25))</f>
        <v>6.511622600415834E-2</v>
      </c>
      <c r="F95" s="6"/>
      <c r="G95" s="8" t="s">
        <v>20</v>
      </c>
      <c r="H95" s="16">
        <v>7.4678242973854198E-2</v>
      </c>
      <c r="I95" s="16">
        <v>7.1149563381005004E-2</v>
      </c>
      <c r="J95" s="16">
        <v>4.8758607886198797E-2</v>
      </c>
      <c r="K95" s="24">
        <f t="shared" ref="K95:K101" si="7">(H95*$T$23+I95*$T$24+J95*$T$25)/(SUM($T$23:$T$25))</f>
        <v>6.7261217033976098E-2</v>
      </c>
      <c r="L95" s="4"/>
      <c r="M95" s="8" t="s">
        <v>20</v>
      </c>
      <c r="N95" s="17">
        <v>0.15143556704970701</v>
      </c>
      <c r="O95" s="15">
        <v>0.126751481286101</v>
      </c>
      <c r="P95" s="17">
        <v>9.8432939107381406E-2</v>
      </c>
      <c r="Q95" s="24">
        <f t="shared" ref="Q95:Q101" si="8">(N95*$T$23+O95*$T$24+P95*$T$25)/(SUM($T$23:$T$25))</f>
        <v>0.12633631364546147</v>
      </c>
    </row>
    <row r="96" spans="1:17" x14ac:dyDescent="0.2">
      <c r="A96" s="7" t="s">
        <v>21</v>
      </c>
      <c r="B96" s="16">
        <v>4.9455805220286198E-2</v>
      </c>
      <c r="C96" s="16">
        <v>3.1307248786660899E-2</v>
      </c>
      <c r="D96" s="16">
        <v>4.7142340599380897E-2</v>
      </c>
      <c r="E96" s="16">
        <f t="shared" si="6"/>
        <v>3.8653815309328161E-2</v>
      </c>
      <c r="F96" s="6"/>
      <c r="G96" s="7" t="s">
        <v>21</v>
      </c>
      <c r="H96" s="16">
        <v>4.8491050285278899E-2</v>
      </c>
      <c r="I96" s="16">
        <v>3.6949501174113102E-2</v>
      </c>
      <c r="J96" s="16">
        <v>4.6713239589906003E-2</v>
      </c>
      <c r="K96" s="24">
        <f t="shared" si="7"/>
        <v>4.1557544979498436E-2</v>
      </c>
      <c r="L96" s="4"/>
      <c r="M96" s="7" t="s">
        <v>21</v>
      </c>
      <c r="N96" s="17">
        <v>8.0907952173924894E-2</v>
      </c>
      <c r="O96" s="15">
        <v>9.4204477137518394E-2</v>
      </c>
      <c r="P96" s="17">
        <v>0.11873931675935399</v>
      </c>
      <c r="Q96" s="24">
        <f t="shared" si="8"/>
        <v>9.6365406291336025E-2</v>
      </c>
    </row>
    <row r="97" spans="1:17" x14ac:dyDescent="0.2">
      <c r="A97" s="7" t="s">
        <v>22</v>
      </c>
      <c r="B97" s="16">
        <v>4.6452883502081897E-2</v>
      </c>
      <c r="C97" s="16" t="s">
        <v>23</v>
      </c>
      <c r="D97" s="16" t="s">
        <v>23</v>
      </c>
      <c r="E97" s="16">
        <f>B97</f>
        <v>4.6452883502081897E-2</v>
      </c>
      <c r="F97" s="6"/>
      <c r="G97" s="7" t="s">
        <v>22</v>
      </c>
      <c r="H97" s="16">
        <v>4.7031771657737899E-2</v>
      </c>
      <c r="I97" s="16" t="s">
        <v>23</v>
      </c>
      <c r="J97" s="16"/>
      <c r="K97" s="24">
        <f>H97</f>
        <v>4.7031771657737899E-2</v>
      </c>
      <c r="L97" s="4"/>
      <c r="M97" s="7" t="s">
        <v>22</v>
      </c>
      <c r="N97" s="17">
        <v>8.9480552387698406E-2</v>
      </c>
      <c r="O97" s="15" t="s">
        <v>23</v>
      </c>
      <c r="P97" s="17"/>
      <c r="Q97" s="24">
        <f>N97</f>
        <v>8.9480552387698406E-2</v>
      </c>
    </row>
    <row r="98" spans="1:17" x14ac:dyDescent="0.2">
      <c r="A98" s="7" t="s">
        <v>24</v>
      </c>
      <c r="B98" s="16" t="s">
        <v>23</v>
      </c>
      <c r="C98" s="16">
        <v>6.8600444548765696E-2</v>
      </c>
      <c r="D98" s="16">
        <v>3.9053830664554097E-2</v>
      </c>
      <c r="E98" s="16">
        <f>(C98*$T$24+D98*$T$25)/(SUM($T$24:$T$25))</f>
        <v>6.0665931868862322E-2</v>
      </c>
      <c r="F98" s="6"/>
      <c r="G98" s="8" t="s">
        <v>24</v>
      </c>
      <c r="H98" s="16"/>
      <c r="I98" s="16">
        <v>5.7662513946730498E-2</v>
      </c>
      <c r="J98" s="16">
        <v>4.3719246331091401E-2</v>
      </c>
      <c r="K98" s="24">
        <f>(I98*$T$24+J98*$T$25)/(SUM($T$24:$T$25))</f>
        <v>5.391815819317012E-2</v>
      </c>
      <c r="L98" s="4"/>
      <c r="M98" s="8" t="s">
        <v>24</v>
      </c>
      <c r="N98" s="17"/>
      <c r="O98" s="15">
        <v>9.9871830840606204E-2</v>
      </c>
      <c r="P98" s="17">
        <v>0.105164446962128</v>
      </c>
      <c r="Q98" s="24">
        <f>(O98*$T$24+P98*$T$25)/(SUM($T$24:$T$25))</f>
        <v>0.1012931216149279</v>
      </c>
    </row>
    <row r="99" spans="1:17" x14ac:dyDescent="0.2">
      <c r="A99" s="7" t="s">
        <v>25</v>
      </c>
      <c r="B99" s="16" t="s">
        <v>23</v>
      </c>
      <c r="C99" s="16" t="s">
        <v>23</v>
      </c>
      <c r="D99" s="16">
        <v>5.4959634276458301E-2</v>
      </c>
      <c r="E99" s="16">
        <f>D99</f>
        <v>5.4959634276458301E-2</v>
      </c>
      <c r="F99" s="6"/>
      <c r="G99" s="8" t="s">
        <v>25</v>
      </c>
      <c r="H99" s="16"/>
      <c r="I99" s="16" t="s">
        <v>23</v>
      </c>
      <c r="J99" s="16">
        <v>6.7716711473661303E-2</v>
      </c>
      <c r="K99" s="24">
        <f>J99</f>
        <v>6.7716711473661303E-2</v>
      </c>
      <c r="L99" s="4"/>
      <c r="M99" s="8" t="s">
        <v>25</v>
      </c>
      <c r="N99" s="17"/>
      <c r="O99" s="15" t="s">
        <v>23</v>
      </c>
      <c r="P99" s="17">
        <v>0.111530807923978</v>
      </c>
      <c r="Q99" s="24">
        <f>P99</f>
        <v>0.111530807923978</v>
      </c>
    </row>
    <row r="100" spans="1:17" x14ac:dyDescent="0.2">
      <c r="A100" s="7" t="s">
        <v>26</v>
      </c>
      <c r="B100" s="16">
        <v>6.1583429329644501E-2</v>
      </c>
      <c r="C100" s="16">
        <v>6.2342049238027199E-2</v>
      </c>
      <c r="D100" s="16">
        <v>5.1634170315597201E-2</v>
      </c>
      <c r="E100" s="31">
        <f t="shared" si="6"/>
        <v>5.9937888767661374E-2</v>
      </c>
      <c r="F100" s="6"/>
      <c r="G100" s="8" t="s">
        <v>26</v>
      </c>
      <c r="H100" s="16">
        <v>6.2774043226858395E-2</v>
      </c>
      <c r="I100" s="16">
        <v>6.4398990707753206E-2</v>
      </c>
      <c r="J100" s="16">
        <v>6.08597065069671E-2</v>
      </c>
      <c r="K100" s="31">
        <f t="shared" si="7"/>
        <v>6.3298356594546926E-2</v>
      </c>
      <c r="L100" s="4"/>
      <c r="M100" s="8" t="s">
        <v>26</v>
      </c>
      <c r="N100" s="17">
        <v>0.11581195620423899</v>
      </c>
      <c r="O100" s="15">
        <v>0.11141312348076</v>
      </c>
      <c r="P100" s="17">
        <v>0.124131616401305</v>
      </c>
      <c r="Q100" s="31">
        <f t="shared" si="8"/>
        <v>0.1150475390308333</v>
      </c>
    </row>
    <row r="101" spans="1:17" x14ac:dyDescent="0.2">
      <c r="A101" s="7" t="s">
        <v>27</v>
      </c>
      <c r="B101" s="13">
        <v>6.0391677577450099E-2</v>
      </c>
      <c r="C101" s="13">
        <v>6.2342049238027199E-2</v>
      </c>
      <c r="D101" s="13">
        <v>4.8444336248292301E-2</v>
      </c>
      <c r="E101" s="16">
        <f t="shared" si="6"/>
        <v>5.9006658602029589E-2</v>
      </c>
      <c r="F101"/>
      <c r="G101" s="7" t="s">
        <v>27</v>
      </c>
      <c r="H101" s="13">
        <v>6.2338953978905501E-2</v>
      </c>
      <c r="I101" s="13">
        <v>5.8214956096501798E-2</v>
      </c>
      <c r="J101" s="13">
        <v>6.08597065069671E-2</v>
      </c>
      <c r="K101" s="24">
        <f t="shared" si="7"/>
        <v>5.9685307102323011E-2</v>
      </c>
      <c r="L101"/>
      <c r="M101" s="7" t="s">
        <v>27</v>
      </c>
      <c r="N101" s="13">
        <v>0.11581195620423899</v>
      </c>
      <c r="O101" s="15">
        <v>0.112607121873243</v>
      </c>
      <c r="P101" s="13">
        <v>0.12199047262019599</v>
      </c>
      <c r="Q101" s="24">
        <f t="shared" si="8"/>
        <v>0.11527947430565177</v>
      </c>
    </row>
    <row r="102" spans="1:17" x14ac:dyDescent="0.2">
      <c r="C102" s="15"/>
      <c r="I102" s="15"/>
    </row>
    <row r="103" spans="1:17" x14ac:dyDescent="0.2">
      <c r="A103" s="40" t="s">
        <v>45</v>
      </c>
      <c r="B103" s="40"/>
      <c r="C103" s="40"/>
      <c r="D103" s="40"/>
      <c r="E103" s="40"/>
      <c r="F103" s="4"/>
      <c r="G103" s="40" t="s">
        <v>47</v>
      </c>
      <c r="H103" s="40"/>
      <c r="I103" s="40"/>
      <c r="J103" s="40"/>
      <c r="K103" s="40"/>
      <c r="L103" s="4"/>
      <c r="M103" s="41" t="s">
        <v>26</v>
      </c>
      <c r="N103" s="41"/>
      <c r="O103" s="41"/>
      <c r="P103" s="41"/>
      <c r="Q103" s="41"/>
    </row>
    <row r="104" spans="1:17" x14ac:dyDescent="0.2">
      <c r="A104" s="19" t="s">
        <v>42</v>
      </c>
      <c r="B104" s="39" t="s">
        <v>52</v>
      </c>
      <c r="C104" s="39" t="s">
        <v>50</v>
      </c>
      <c r="D104" s="39" t="s">
        <v>51</v>
      </c>
      <c r="E104" s="5" t="s">
        <v>18</v>
      </c>
      <c r="F104" s="6"/>
      <c r="G104" s="19" t="s">
        <v>42</v>
      </c>
      <c r="H104" s="39" t="s">
        <v>52</v>
      </c>
      <c r="I104" s="39" t="s">
        <v>50</v>
      </c>
      <c r="J104" s="39" t="s">
        <v>51</v>
      </c>
      <c r="K104" s="5" t="s">
        <v>18</v>
      </c>
      <c r="L104" s="4"/>
      <c r="M104" s="19" t="s">
        <v>42</v>
      </c>
      <c r="N104" s="39" t="s">
        <v>52</v>
      </c>
      <c r="O104" s="39" t="s">
        <v>50</v>
      </c>
      <c r="P104" s="39" t="s">
        <v>51</v>
      </c>
      <c r="Q104" s="5" t="s">
        <v>18</v>
      </c>
    </row>
    <row r="105" spans="1:17" x14ac:dyDescent="0.2">
      <c r="A105" s="7" t="s">
        <v>19</v>
      </c>
      <c r="B105" s="17">
        <v>0.548579970104633</v>
      </c>
      <c r="C105" s="1">
        <v>0.64917452830188604</v>
      </c>
      <c r="D105" s="1">
        <v>0.53821656050955402</v>
      </c>
      <c r="E105" s="24">
        <f>(B105*$T$23+C105*$T$24+D105*$T$25)/(SUM($T$23:$T$25))</f>
        <v>0.60361353995936673</v>
      </c>
      <c r="F105" s="6"/>
      <c r="G105" s="8" t="s">
        <v>19</v>
      </c>
      <c r="H105" s="16">
        <v>0.59342301943198805</v>
      </c>
      <c r="I105" s="1">
        <v>0.57134433962264097</v>
      </c>
      <c r="J105" s="16">
        <v>0.353503184713375</v>
      </c>
      <c r="K105" s="24">
        <f>(H105*$T$23+I105*$T$24+J105*$T$25)/(SUM($T$23:$T$25))</f>
        <v>0.53078666740231084</v>
      </c>
      <c r="L105" s="4"/>
      <c r="M105" s="8" t="s">
        <v>19</v>
      </c>
      <c r="N105" s="17">
        <v>0.318385650224215</v>
      </c>
      <c r="O105" s="1">
        <v>0.23113207547169801</v>
      </c>
      <c r="P105" s="17">
        <v>7.9617834394904399E-2</v>
      </c>
      <c r="Q105" s="24">
        <f>(N105*$T$23+O105*$T$24+P105*$T$25)/(SUM($T$23:$T$25))</f>
        <v>0.2189320855297866</v>
      </c>
    </row>
    <row r="106" spans="1:17" x14ac:dyDescent="0.2">
      <c r="A106" s="7" t="s">
        <v>20</v>
      </c>
      <c r="B106" s="16">
        <v>0.57663690476190399</v>
      </c>
      <c r="C106" s="1">
        <v>0.52214452214452201</v>
      </c>
      <c r="D106" s="1">
        <v>0.82222222222222197</v>
      </c>
      <c r="E106" s="24">
        <f t="shared" ref="E106:E111" si="9">(B106*$T$23+C106*$T$24+D106*$T$25)/(SUM($T$23:$T$25))</f>
        <v>0.59691848906560607</v>
      </c>
      <c r="F106" s="6"/>
      <c r="G106" s="8" t="s">
        <v>20</v>
      </c>
      <c r="H106" s="16">
        <v>0.52008928571428503</v>
      </c>
      <c r="I106" s="1">
        <v>0.52797202797202802</v>
      </c>
      <c r="J106" s="16">
        <v>0.715873015873015</v>
      </c>
      <c r="K106" s="24">
        <f t="shared" ref="K106:K111" si="10">(H106*$T$23+I106*$T$24+J106*$T$25)/(SUM($T$23:$T$25))</f>
        <v>0.56544068919814416</v>
      </c>
      <c r="L106" s="4"/>
      <c r="M106" s="8" t="s">
        <v>20</v>
      </c>
      <c r="N106" s="17">
        <v>0.12202380952380899</v>
      </c>
      <c r="O106" s="1">
        <v>0.18298368298368201</v>
      </c>
      <c r="P106" s="17">
        <v>0.26031746031746</v>
      </c>
      <c r="Q106" s="24">
        <f t="shared" ref="Q106:Q111" si="11">(N106*$T$23+O106*$T$24+P106*$T$25)/(SUM($T$23:$T$25))</f>
        <v>0.18555334658714306</v>
      </c>
    </row>
    <row r="107" spans="1:17" x14ac:dyDescent="0.2">
      <c r="A107" s="7" t="s">
        <v>21</v>
      </c>
      <c r="B107" s="16">
        <v>0.72767857142857095</v>
      </c>
      <c r="C107" s="1">
        <v>0.893356643356643</v>
      </c>
      <c r="D107" s="1">
        <v>0.82857142857142796</v>
      </c>
      <c r="E107" s="24">
        <f t="shared" si="9"/>
        <v>0.84294234592445283</v>
      </c>
      <c r="F107" s="6"/>
      <c r="G107" s="7" t="s">
        <v>21</v>
      </c>
      <c r="H107" s="16">
        <v>0.73065476190476097</v>
      </c>
      <c r="I107" s="1">
        <v>0.84149184149184098</v>
      </c>
      <c r="J107" s="16">
        <v>0.71746031746031702</v>
      </c>
      <c r="K107" s="24">
        <f t="shared" si="10"/>
        <v>0.79092113982769985</v>
      </c>
      <c r="L107" s="4"/>
      <c r="M107" s="7" t="s">
        <v>21</v>
      </c>
      <c r="N107" s="17">
        <v>0.398809523809523</v>
      </c>
      <c r="O107" s="1">
        <v>0.32226107226107198</v>
      </c>
      <c r="P107" s="17">
        <v>0.157142857142857</v>
      </c>
      <c r="Q107" s="24">
        <f t="shared" si="11"/>
        <v>0.30483764082173587</v>
      </c>
    </row>
    <row r="108" spans="1:17" x14ac:dyDescent="0.2">
      <c r="A108" s="7" t="s">
        <v>22</v>
      </c>
      <c r="B108" s="16">
        <v>0.74255952380952295</v>
      </c>
      <c r="C108" s="1" t="s">
        <v>23</v>
      </c>
      <c r="E108" s="24">
        <f>B108</f>
        <v>0.74255952380952295</v>
      </c>
      <c r="F108" s="6"/>
      <c r="G108" s="7" t="s">
        <v>22</v>
      </c>
      <c r="H108" s="16">
        <v>0.75148809523809501</v>
      </c>
      <c r="I108" s="1" t="s">
        <v>23</v>
      </c>
      <c r="J108" s="16"/>
      <c r="K108" s="24">
        <f>H108</f>
        <v>0.75148809523809501</v>
      </c>
      <c r="L108" s="4"/>
      <c r="M108" s="7" t="s">
        <v>22</v>
      </c>
      <c r="N108" s="17">
        <v>0.29910714285714202</v>
      </c>
      <c r="O108" s="1" t="s">
        <v>23</v>
      </c>
      <c r="P108" s="17"/>
      <c r="Q108" s="24">
        <f>N108</f>
        <v>0.29910714285714202</v>
      </c>
    </row>
    <row r="109" spans="1:17" x14ac:dyDescent="0.2">
      <c r="A109" s="7" t="s">
        <v>24</v>
      </c>
      <c r="B109" s="16"/>
      <c r="C109" s="1">
        <v>0.52913752913752898</v>
      </c>
      <c r="D109" s="1">
        <v>0.82142857142857095</v>
      </c>
      <c r="E109" s="24">
        <f>(C109*$T$24+D109*$T$25)/(SUM($T$24:$T$25))</f>
        <v>0.60763000852514892</v>
      </c>
      <c r="F109" s="6"/>
      <c r="G109" s="8" t="s">
        <v>24</v>
      </c>
      <c r="H109" s="16"/>
      <c r="I109" s="1">
        <v>0.64568764568764503</v>
      </c>
      <c r="J109" s="16">
        <v>0.77857142857142803</v>
      </c>
      <c r="K109" s="24">
        <f>(I109*$T$24+J109*$T$25)/(SUM($T$24:$T$25))</f>
        <v>0.6813725490196072</v>
      </c>
      <c r="L109" s="4"/>
      <c r="M109" s="8" t="s">
        <v>24</v>
      </c>
      <c r="N109" s="17"/>
      <c r="O109" s="1">
        <v>0.29487179487179399</v>
      </c>
      <c r="P109" s="17">
        <v>0.21190476190476101</v>
      </c>
      <c r="Q109" s="24">
        <f>(O109*$T$24+P109*$T$25)/(SUM($T$24:$T$25))</f>
        <v>0.27259164535379282</v>
      </c>
    </row>
    <row r="110" spans="1:17" x14ac:dyDescent="0.2">
      <c r="A110" s="7" t="s">
        <v>25</v>
      </c>
      <c r="B110" s="16"/>
      <c r="C110" s="1" t="s">
        <v>23</v>
      </c>
      <c r="D110" s="1">
        <v>0.66666666666666596</v>
      </c>
      <c r="E110" s="24">
        <f>D110</f>
        <v>0.66666666666666596</v>
      </c>
      <c r="F110" s="6"/>
      <c r="G110" s="8" t="s">
        <v>25</v>
      </c>
      <c r="H110" s="16"/>
      <c r="I110" s="1" t="s">
        <v>23</v>
      </c>
      <c r="J110" s="16">
        <v>0.54285714285714204</v>
      </c>
      <c r="K110" s="24">
        <f>J110</f>
        <v>0.54285714285714204</v>
      </c>
      <c r="L110" s="4"/>
      <c r="M110" s="8" t="s">
        <v>25</v>
      </c>
      <c r="N110" s="17"/>
      <c r="O110" s="1" t="s">
        <v>23</v>
      </c>
      <c r="P110" s="17">
        <v>0.15952380952380901</v>
      </c>
      <c r="Q110" s="24">
        <f>P110</f>
        <v>0.15952380952380901</v>
      </c>
    </row>
    <row r="111" spans="1:17" x14ac:dyDescent="0.2">
      <c r="A111" s="7" t="s">
        <v>26</v>
      </c>
      <c r="B111" s="13">
        <v>0.62759526938239096</v>
      </c>
      <c r="C111" s="1">
        <v>0.60865884629338496</v>
      </c>
      <c r="D111" s="1">
        <v>0.72393878140340695</v>
      </c>
      <c r="E111" s="31">
        <f t="shared" si="9"/>
        <v>0.63693970627851615</v>
      </c>
      <c r="F111" s="6"/>
      <c r="G111" s="8" t="s">
        <v>26</v>
      </c>
      <c r="H111" s="13">
        <v>0.62128777923784495</v>
      </c>
      <c r="I111" s="1">
        <v>0.59027693796105896</v>
      </c>
      <c r="J111" s="16">
        <v>0.62402541149292501</v>
      </c>
      <c r="K111" s="31">
        <f t="shared" si="10"/>
        <v>0.60422684639812851</v>
      </c>
      <c r="L111" s="4"/>
      <c r="M111" s="8" t="s">
        <v>26</v>
      </c>
      <c r="N111" s="13">
        <v>0.24415243101182599</v>
      </c>
      <c r="O111" s="1">
        <v>0.25541177893336497</v>
      </c>
      <c r="P111" s="17">
        <v>0.153335258446433</v>
      </c>
      <c r="Q111" s="31">
        <f t="shared" si="11"/>
        <v>0.23159650732632675</v>
      </c>
    </row>
    <row r="112" spans="1:17" x14ac:dyDescent="0.2">
      <c r="E112" s="16"/>
      <c r="J112" s="15"/>
      <c r="K112" s="16"/>
    </row>
    <row r="113" spans="10:17" x14ac:dyDescent="0.2">
      <c r="J113" s="15"/>
      <c r="K113" s="15"/>
    </row>
    <row r="115" spans="10:17" x14ac:dyDescent="0.2">
      <c r="P115" s="15"/>
      <c r="Q115" s="16"/>
    </row>
    <row r="116" spans="10:17" x14ac:dyDescent="0.2">
      <c r="P116" s="15"/>
      <c r="Q116" s="15"/>
    </row>
  </sheetData>
  <mergeCells count="145">
    <mergeCell ref="G30:G32"/>
    <mergeCell ref="D38:D40"/>
    <mergeCell ref="G38:G40"/>
    <mergeCell ref="J38:J40"/>
    <mergeCell ref="D35:D37"/>
    <mergeCell ref="G35:G37"/>
    <mergeCell ref="J35:J37"/>
    <mergeCell ref="S41:S43"/>
    <mergeCell ref="V41:V43"/>
    <mergeCell ref="G41:G43"/>
    <mergeCell ref="J41:J43"/>
    <mergeCell ref="M35:M37"/>
    <mergeCell ref="M38:M40"/>
    <mergeCell ref="M41:M43"/>
    <mergeCell ref="V35:V37"/>
    <mergeCell ref="P38:P40"/>
    <mergeCell ref="S38:S40"/>
    <mergeCell ref="V38:V40"/>
    <mergeCell ref="P41:P43"/>
    <mergeCell ref="H34:I34"/>
    <mergeCell ref="M33:W33"/>
    <mergeCell ref="A33:K33"/>
    <mergeCell ref="A35:A37"/>
    <mergeCell ref="A38:A40"/>
    <mergeCell ref="G92:K92"/>
    <mergeCell ref="A92:E92"/>
    <mergeCell ref="D41:D43"/>
    <mergeCell ref="N34:O34"/>
    <mergeCell ref="Q34:R34"/>
    <mergeCell ref="T34:U34"/>
    <mergeCell ref="P35:P37"/>
    <mergeCell ref="S35:S37"/>
    <mergeCell ref="P44:P46"/>
    <mergeCell ref="S44:S46"/>
    <mergeCell ref="A47:A49"/>
    <mergeCell ref="A50:A52"/>
    <mergeCell ref="A53:A55"/>
    <mergeCell ref="B34:C34"/>
    <mergeCell ref="E34:F34"/>
    <mergeCell ref="A61:Q62"/>
    <mergeCell ref="A63:Q64"/>
    <mergeCell ref="A90:Q91"/>
    <mergeCell ref="D44:D46"/>
    <mergeCell ref="D47:D49"/>
    <mergeCell ref="D50:D52"/>
    <mergeCell ref="D53:D55"/>
    <mergeCell ref="G44:G46"/>
    <mergeCell ref="G47:G49"/>
    <mergeCell ref="Q15:Q17"/>
    <mergeCell ref="Q18:Q20"/>
    <mergeCell ref="L30:L32"/>
    <mergeCell ref="P30:P32"/>
    <mergeCell ref="H21:H23"/>
    <mergeCell ref="H15:H17"/>
    <mergeCell ref="H18:H20"/>
    <mergeCell ref="H24:H26"/>
    <mergeCell ref="H27:H29"/>
    <mergeCell ref="H30:H32"/>
    <mergeCell ref="L21:L23"/>
    <mergeCell ref="L24:L26"/>
    <mergeCell ref="L27:L29"/>
    <mergeCell ref="N21:N23"/>
    <mergeCell ref="N24:N26"/>
    <mergeCell ref="N27:N29"/>
    <mergeCell ref="Q21:Q23"/>
    <mergeCell ref="Q24:Q26"/>
    <mergeCell ref="Q27:Q29"/>
    <mergeCell ref="Q30:Q32"/>
    <mergeCell ref="P21:P23"/>
    <mergeCell ref="P24:P26"/>
    <mergeCell ref="P27:P29"/>
    <mergeCell ref="L15:L17"/>
    <mergeCell ref="L18:L20"/>
    <mergeCell ref="N6:N8"/>
    <mergeCell ref="N9:N11"/>
    <mergeCell ref="N12:N14"/>
    <mergeCell ref="N15:N17"/>
    <mergeCell ref="N18:N20"/>
    <mergeCell ref="P6:P8"/>
    <mergeCell ref="P9:P11"/>
    <mergeCell ref="P12:P14"/>
    <mergeCell ref="P15:P17"/>
    <mergeCell ref="P18:P20"/>
    <mergeCell ref="G15:G17"/>
    <mergeCell ref="G18:G20"/>
    <mergeCell ref="G21:G23"/>
    <mergeCell ref="G24:G26"/>
    <mergeCell ref="G27:G29"/>
    <mergeCell ref="E6:E8"/>
    <mergeCell ref="E9:E11"/>
    <mergeCell ref="E12:E14"/>
    <mergeCell ref="E15:E17"/>
    <mergeCell ref="E18:E20"/>
    <mergeCell ref="G6:G8"/>
    <mergeCell ref="G9:G11"/>
    <mergeCell ref="G12:G14"/>
    <mergeCell ref="C12:C14"/>
    <mergeCell ref="S3:V3"/>
    <mergeCell ref="S10:V10"/>
    <mergeCell ref="A1:Q3"/>
    <mergeCell ref="A4:H4"/>
    <mergeCell ref="J4:Q4"/>
    <mergeCell ref="C6:C8"/>
    <mergeCell ref="C9:C11"/>
    <mergeCell ref="H6:H8"/>
    <mergeCell ref="H9:H11"/>
    <mergeCell ref="H12:H14"/>
    <mergeCell ref="L6:L8"/>
    <mergeCell ref="L9:L11"/>
    <mergeCell ref="L12:L14"/>
    <mergeCell ref="Q6:Q8"/>
    <mergeCell ref="Q9:Q11"/>
    <mergeCell ref="Q12:Q14"/>
    <mergeCell ref="C15:C17"/>
    <mergeCell ref="C18:C20"/>
    <mergeCell ref="C21:C23"/>
    <mergeCell ref="C24:C26"/>
    <mergeCell ref="C27:C29"/>
    <mergeCell ref="E21:E23"/>
    <mergeCell ref="E24:E26"/>
    <mergeCell ref="E27:E29"/>
    <mergeCell ref="C30:C32"/>
    <mergeCell ref="E30:E32"/>
    <mergeCell ref="A41:A43"/>
    <mergeCell ref="A44:A46"/>
    <mergeCell ref="S47:S49"/>
    <mergeCell ref="S50:S52"/>
    <mergeCell ref="S53:S55"/>
    <mergeCell ref="V47:V49"/>
    <mergeCell ref="V50:V52"/>
    <mergeCell ref="V53:V55"/>
    <mergeCell ref="M44:M46"/>
    <mergeCell ref="M47:M49"/>
    <mergeCell ref="M50:M52"/>
    <mergeCell ref="M53:M55"/>
    <mergeCell ref="V44:V46"/>
    <mergeCell ref="G50:G52"/>
    <mergeCell ref="G53:G55"/>
    <mergeCell ref="J44:J46"/>
    <mergeCell ref="J47:J49"/>
    <mergeCell ref="J50:J52"/>
    <mergeCell ref="J53:J55"/>
    <mergeCell ref="P47:P49"/>
    <mergeCell ref="P50:P52"/>
    <mergeCell ref="P53:P5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5A25C-C9F0-9046-A8C3-827E80549862}">
  <dimension ref="A1:T17"/>
  <sheetViews>
    <sheetView topLeftCell="K1" workbookViewId="0">
      <selection activeCell="E29" sqref="E29"/>
    </sheetView>
  </sheetViews>
  <sheetFormatPr baseColWidth="10" defaultRowHeight="16" x14ac:dyDescent="0.2"/>
  <cols>
    <col min="1" max="1" width="11.1640625" customWidth="1"/>
    <col min="5" max="5" width="13" bestFit="1" customWidth="1"/>
    <col min="6" max="6" width="3.5" customWidth="1"/>
    <col min="16" max="16" width="12.5" customWidth="1"/>
    <col min="17" max="17" width="4" customWidth="1"/>
  </cols>
  <sheetData>
    <row r="1" spans="1:20" x14ac:dyDescent="0.2">
      <c r="A1" s="59" t="s">
        <v>68</v>
      </c>
      <c r="B1" s="59"/>
      <c r="C1" s="59"/>
      <c r="D1" s="59"/>
      <c r="E1" s="59"/>
      <c r="F1" s="59"/>
      <c r="G1" s="59"/>
      <c r="H1" s="59"/>
      <c r="I1" s="59"/>
      <c r="L1" s="59" t="s">
        <v>70</v>
      </c>
      <c r="M1" s="59"/>
      <c r="N1" s="59"/>
      <c r="O1" s="59"/>
      <c r="P1" s="59"/>
      <c r="Q1" s="59"/>
      <c r="R1" s="59"/>
      <c r="S1" s="59"/>
      <c r="T1" s="59"/>
    </row>
    <row r="2" spans="1:20" x14ac:dyDescent="0.2">
      <c r="B2" s="32" t="s">
        <v>62</v>
      </c>
      <c r="C2" s="32" t="s">
        <v>63</v>
      </c>
      <c r="D2" s="32" t="s">
        <v>64</v>
      </c>
      <c r="E2" s="32" t="s">
        <v>65</v>
      </c>
      <c r="F2" s="33"/>
      <c r="G2" s="34" t="s">
        <v>58</v>
      </c>
      <c r="H2" s="34" t="s">
        <v>60</v>
      </c>
      <c r="I2" s="34" t="s">
        <v>61</v>
      </c>
      <c r="M2" s="32" t="s">
        <v>62</v>
      </c>
      <c r="N2" s="32" t="s">
        <v>63</v>
      </c>
      <c r="O2" s="32" t="s">
        <v>64</v>
      </c>
      <c r="P2" s="32" t="s">
        <v>65</v>
      </c>
      <c r="Q2" s="33"/>
      <c r="R2" s="34" t="s">
        <v>78</v>
      </c>
      <c r="S2" s="34" t="s">
        <v>86</v>
      </c>
      <c r="T2" s="34"/>
    </row>
    <row r="3" spans="1:20" x14ac:dyDescent="0.2">
      <c r="A3" s="35" t="s">
        <v>19</v>
      </c>
      <c r="B3" s="13">
        <v>0.66</v>
      </c>
      <c r="C3" s="13">
        <v>0.66</v>
      </c>
      <c r="D3" s="37">
        <v>0.66</v>
      </c>
      <c r="E3" s="13">
        <v>0.66</v>
      </c>
      <c r="G3" t="s">
        <v>59</v>
      </c>
      <c r="H3">
        <v>1</v>
      </c>
      <c r="I3">
        <v>8</v>
      </c>
      <c r="L3" s="35" t="s">
        <v>19</v>
      </c>
      <c r="M3" s="13">
        <v>0.72</v>
      </c>
      <c r="N3" s="13">
        <v>0.74</v>
      </c>
      <c r="O3" s="37">
        <v>0.72</v>
      </c>
      <c r="P3" s="13">
        <v>0.66</v>
      </c>
      <c r="R3" t="s">
        <v>77</v>
      </c>
      <c r="S3" t="s">
        <v>80</v>
      </c>
    </row>
    <row r="4" spans="1:20" x14ac:dyDescent="0.2">
      <c r="A4" s="35" t="s">
        <v>57</v>
      </c>
      <c r="B4" s="13">
        <v>0.59</v>
      </c>
      <c r="C4" s="13">
        <v>0.56999999999999995</v>
      </c>
      <c r="D4" s="37">
        <v>0.57999999999999996</v>
      </c>
      <c r="E4" s="13">
        <v>0.57999999999999996</v>
      </c>
      <c r="G4" t="s">
        <v>59</v>
      </c>
      <c r="H4">
        <v>1</v>
      </c>
      <c r="I4">
        <v>8</v>
      </c>
      <c r="L4" s="35" t="s">
        <v>57</v>
      </c>
      <c r="M4" s="13">
        <v>0.57999999999999996</v>
      </c>
      <c r="N4" s="13">
        <v>0.59</v>
      </c>
      <c r="O4" s="37">
        <v>0.57999999999999996</v>
      </c>
      <c r="P4" s="13">
        <v>0.57999999999999996</v>
      </c>
      <c r="R4" t="s">
        <v>77</v>
      </c>
      <c r="S4" t="s">
        <v>85</v>
      </c>
    </row>
    <row r="5" spans="1:20" x14ac:dyDescent="0.2">
      <c r="A5" s="35" t="s">
        <v>66</v>
      </c>
      <c r="B5" s="13">
        <v>0.83</v>
      </c>
      <c r="C5" s="13">
        <v>0.65</v>
      </c>
      <c r="D5" s="13">
        <v>0.71</v>
      </c>
      <c r="E5" s="13">
        <v>0.83</v>
      </c>
      <c r="G5" t="s">
        <v>59</v>
      </c>
      <c r="H5">
        <v>3</v>
      </c>
      <c r="I5">
        <v>16</v>
      </c>
      <c r="L5" s="35" t="s">
        <v>66</v>
      </c>
      <c r="M5" s="13">
        <v>0.81</v>
      </c>
      <c r="N5" s="13">
        <v>0.85</v>
      </c>
      <c r="O5" s="37">
        <v>0.83</v>
      </c>
      <c r="P5" s="13">
        <v>0.83</v>
      </c>
      <c r="R5" t="s">
        <v>79</v>
      </c>
      <c r="S5" t="s">
        <v>81</v>
      </c>
    </row>
    <row r="6" spans="1:20" x14ac:dyDescent="0.2">
      <c r="A6" s="35" t="s">
        <v>56</v>
      </c>
      <c r="B6" s="13">
        <v>0.49</v>
      </c>
      <c r="C6" s="13">
        <v>0.49</v>
      </c>
      <c r="D6" s="37">
        <v>0.49</v>
      </c>
      <c r="E6" s="13">
        <v>0.37</v>
      </c>
      <c r="G6" t="s">
        <v>59</v>
      </c>
      <c r="H6">
        <v>1</v>
      </c>
      <c r="I6">
        <v>8</v>
      </c>
      <c r="L6" s="35" t="s">
        <v>56</v>
      </c>
      <c r="M6" s="13">
        <v>0.49</v>
      </c>
      <c r="N6" s="13">
        <v>0.5</v>
      </c>
      <c r="O6" s="37">
        <v>0.5</v>
      </c>
      <c r="P6" s="13">
        <v>0.37</v>
      </c>
      <c r="R6" t="s">
        <v>77</v>
      </c>
      <c r="S6" t="s">
        <v>82</v>
      </c>
    </row>
    <row r="7" spans="1:20" x14ac:dyDescent="0.2">
      <c r="A7" s="35" t="s">
        <v>67</v>
      </c>
      <c r="B7" s="13">
        <v>0.57999999999999996</v>
      </c>
      <c r="C7" s="13">
        <v>0.54</v>
      </c>
      <c r="D7" s="13">
        <v>0.56000000000000005</v>
      </c>
      <c r="E7" s="13">
        <v>0.61</v>
      </c>
      <c r="G7" t="s">
        <v>59</v>
      </c>
      <c r="H7">
        <v>1</v>
      </c>
      <c r="I7">
        <v>8</v>
      </c>
      <c r="L7" s="35" t="s">
        <v>67</v>
      </c>
      <c r="M7" s="13">
        <v>0.6</v>
      </c>
      <c r="N7" s="13">
        <v>0.6</v>
      </c>
      <c r="O7" s="13">
        <v>0.6</v>
      </c>
      <c r="P7" s="13">
        <v>0.61</v>
      </c>
      <c r="R7" t="s">
        <v>77</v>
      </c>
      <c r="S7" t="s">
        <v>83</v>
      </c>
    </row>
    <row r="8" spans="1:20" x14ac:dyDescent="0.2">
      <c r="A8" s="35" t="s">
        <v>24</v>
      </c>
      <c r="B8" s="13">
        <v>0.59</v>
      </c>
      <c r="C8" s="13">
        <v>0.59</v>
      </c>
      <c r="D8" s="13">
        <v>0.59</v>
      </c>
      <c r="E8" s="13">
        <v>0.63</v>
      </c>
      <c r="G8" t="s">
        <v>59</v>
      </c>
      <c r="H8">
        <v>1</v>
      </c>
      <c r="I8">
        <v>8</v>
      </c>
      <c r="L8" s="35" t="s">
        <v>24</v>
      </c>
      <c r="M8" s="13">
        <v>0.65</v>
      </c>
      <c r="N8" s="13">
        <v>0.68</v>
      </c>
      <c r="O8" s="37">
        <v>0.66</v>
      </c>
      <c r="P8" s="13">
        <v>0.63</v>
      </c>
      <c r="R8" t="s">
        <v>79</v>
      </c>
      <c r="S8" t="s">
        <v>84</v>
      </c>
    </row>
    <row r="9" spans="1:20" x14ac:dyDescent="0.2">
      <c r="A9" s="36"/>
      <c r="L9" s="36"/>
    </row>
    <row r="10" spans="1:20" x14ac:dyDescent="0.2">
      <c r="A10" s="59" t="s">
        <v>69</v>
      </c>
      <c r="B10" s="59"/>
      <c r="C10" s="59"/>
      <c r="D10" s="59"/>
      <c r="E10" s="59"/>
      <c r="F10" s="59"/>
      <c r="G10" s="59"/>
      <c r="H10" s="59"/>
      <c r="I10" s="59"/>
      <c r="L10" s="59" t="s">
        <v>71</v>
      </c>
      <c r="M10" s="59"/>
      <c r="N10" s="59"/>
      <c r="O10" s="59"/>
      <c r="P10" s="59"/>
      <c r="Q10" s="59"/>
      <c r="R10" s="59"/>
      <c r="S10" s="59"/>
      <c r="T10" s="59"/>
    </row>
    <row r="11" spans="1:20" x14ac:dyDescent="0.2">
      <c r="B11" s="32" t="s">
        <v>62</v>
      </c>
      <c r="C11" s="32" t="s">
        <v>63</v>
      </c>
      <c r="D11" s="32" t="s">
        <v>64</v>
      </c>
      <c r="E11" s="32" t="s">
        <v>65</v>
      </c>
      <c r="F11" s="33"/>
      <c r="G11" s="34" t="s">
        <v>58</v>
      </c>
      <c r="H11" s="34" t="s">
        <v>60</v>
      </c>
      <c r="I11" s="34" t="s">
        <v>61</v>
      </c>
      <c r="M11" s="32" t="s">
        <v>62</v>
      </c>
      <c r="N11" s="32" t="s">
        <v>63</v>
      </c>
      <c r="O11" s="32" t="s">
        <v>64</v>
      </c>
      <c r="P11" s="32" t="s">
        <v>65</v>
      </c>
      <c r="Q11" s="33"/>
      <c r="R11" s="34" t="s">
        <v>78</v>
      </c>
      <c r="S11" s="34"/>
      <c r="T11" s="34"/>
    </row>
    <row r="12" spans="1:20" x14ac:dyDescent="0.2">
      <c r="A12" s="35" t="s">
        <v>19</v>
      </c>
      <c r="B12">
        <v>0.64</v>
      </c>
      <c r="C12">
        <v>0.66</v>
      </c>
      <c r="D12">
        <v>0.65</v>
      </c>
      <c r="E12" t="s">
        <v>76</v>
      </c>
      <c r="G12" t="s">
        <v>59</v>
      </c>
      <c r="H12">
        <v>1</v>
      </c>
      <c r="I12">
        <v>8</v>
      </c>
      <c r="L12" s="35" t="s">
        <v>19</v>
      </c>
      <c r="M12" s="13">
        <v>0.65</v>
      </c>
      <c r="N12" s="13">
        <v>0.74</v>
      </c>
      <c r="O12" s="37">
        <v>0.68</v>
      </c>
      <c r="P12" t="s">
        <v>76</v>
      </c>
      <c r="R12" t="s">
        <v>87</v>
      </c>
      <c r="S12" t="s">
        <v>88</v>
      </c>
    </row>
    <row r="13" spans="1:20" x14ac:dyDescent="0.2">
      <c r="A13" s="35" t="s">
        <v>57</v>
      </c>
      <c r="B13">
        <v>0.49</v>
      </c>
      <c r="C13">
        <v>0.45</v>
      </c>
      <c r="D13">
        <v>0.47</v>
      </c>
      <c r="E13" t="s">
        <v>73</v>
      </c>
      <c r="G13" t="s">
        <v>59</v>
      </c>
      <c r="H13">
        <v>1</v>
      </c>
      <c r="I13">
        <v>8</v>
      </c>
      <c r="L13" s="35" t="s">
        <v>57</v>
      </c>
      <c r="M13" s="13">
        <v>0.5</v>
      </c>
      <c r="N13" s="13">
        <v>0.53</v>
      </c>
      <c r="O13" s="37">
        <v>0.52</v>
      </c>
      <c r="P13" t="s">
        <v>73</v>
      </c>
      <c r="R13" t="s">
        <v>77</v>
      </c>
      <c r="S13" t="s">
        <v>92</v>
      </c>
    </row>
    <row r="14" spans="1:20" x14ac:dyDescent="0.2">
      <c r="A14" s="35" t="s">
        <v>66</v>
      </c>
      <c r="B14">
        <v>0.81</v>
      </c>
      <c r="C14">
        <v>0.61</v>
      </c>
      <c r="D14">
        <v>0.68</v>
      </c>
      <c r="E14" t="s">
        <v>75</v>
      </c>
      <c r="G14" t="s">
        <v>59</v>
      </c>
      <c r="H14">
        <v>3</v>
      </c>
      <c r="I14">
        <v>16</v>
      </c>
      <c r="L14" s="35" t="s">
        <v>66</v>
      </c>
      <c r="M14" s="13">
        <v>0.79</v>
      </c>
      <c r="N14" s="13">
        <v>0.83</v>
      </c>
      <c r="O14" s="13">
        <v>0.81</v>
      </c>
      <c r="P14" t="s">
        <v>75</v>
      </c>
      <c r="R14" t="s">
        <v>79</v>
      </c>
      <c r="S14" t="s">
        <v>89</v>
      </c>
    </row>
    <row r="15" spans="1:20" x14ac:dyDescent="0.2">
      <c r="A15" s="35" t="s">
        <v>56</v>
      </c>
      <c r="B15">
        <v>0.49</v>
      </c>
      <c r="C15">
        <v>0.51</v>
      </c>
      <c r="D15" s="37">
        <v>0.5</v>
      </c>
      <c r="E15" t="s">
        <v>74</v>
      </c>
      <c r="G15" t="s">
        <v>59</v>
      </c>
      <c r="H15">
        <v>1</v>
      </c>
      <c r="I15">
        <v>8</v>
      </c>
      <c r="L15" s="35" t="s">
        <v>56</v>
      </c>
      <c r="M15" s="13">
        <v>0.44</v>
      </c>
      <c r="N15" s="13">
        <v>0.46</v>
      </c>
      <c r="O15" s="37">
        <v>0.45</v>
      </c>
      <c r="P15" t="s">
        <v>74</v>
      </c>
      <c r="R15" t="s">
        <v>77</v>
      </c>
      <c r="S15" t="s">
        <v>90</v>
      </c>
    </row>
    <row r="16" spans="1:20" x14ac:dyDescent="0.2">
      <c r="A16" s="35" t="s">
        <v>67</v>
      </c>
      <c r="B16">
        <v>0.56999999999999995</v>
      </c>
      <c r="C16">
        <v>0.54</v>
      </c>
      <c r="D16">
        <v>0.55000000000000004</v>
      </c>
      <c r="E16" t="s">
        <v>72</v>
      </c>
      <c r="G16" t="s">
        <v>59</v>
      </c>
      <c r="H16">
        <v>1</v>
      </c>
      <c r="I16">
        <v>8</v>
      </c>
      <c r="L16" s="35" t="s">
        <v>67</v>
      </c>
      <c r="M16" s="13">
        <v>0.59</v>
      </c>
      <c r="N16" s="13">
        <v>0.62</v>
      </c>
      <c r="O16" s="13">
        <v>0.6</v>
      </c>
      <c r="P16" t="s">
        <v>72</v>
      </c>
      <c r="R16" t="s">
        <v>77</v>
      </c>
      <c r="S16" t="s">
        <v>93</v>
      </c>
    </row>
    <row r="17" spans="1:19" x14ac:dyDescent="0.2">
      <c r="A17" s="35" t="s">
        <v>24</v>
      </c>
      <c r="B17">
        <v>0.61</v>
      </c>
      <c r="C17">
        <v>0.56000000000000005</v>
      </c>
      <c r="D17">
        <v>0.56999999999999995</v>
      </c>
      <c r="E17" t="s">
        <v>72</v>
      </c>
      <c r="G17" t="s">
        <v>59</v>
      </c>
      <c r="H17">
        <v>3</v>
      </c>
      <c r="I17">
        <v>16</v>
      </c>
      <c r="L17" s="35" t="s">
        <v>24</v>
      </c>
      <c r="M17" s="13">
        <v>0.61</v>
      </c>
      <c r="N17" s="13">
        <v>0.65</v>
      </c>
      <c r="O17" s="37">
        <v>0.62</v>
      </c>
      <c r="P17" t="s">
        <v>72</v>
      </c>
      <c r="R17" t="s">
        <v>79</v>
      </c>
      <c r="S17" t="s">
        <v>91</v>
      </c>
    </row>
  </sheetData>
  <mergeCells count="4">
    <mergeCell ref="A1:I1"/>
    <mergeCell ref="A10:I10"/>
    <mergeCell ref="L1:T1"/>
    <mergeCell ref="L10:T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Pose</vt:lpstr>
      <vt:lpstr>Landmarks</vt:lpstr>
      <vt:lpstr>Pain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Francisca Pessanha</dc:creator>
  <cp:lastModifiedBy>Francisca Pessanha</cp:lastModifiedBy>
  <dcterms:created xsi:type="dcterms:W3CDTF">2021-04-14T10:10:09Z</dcterms:created>
  <dcterms:modified xsi:type="dcterms:W3CDTF">2021-06-03T19:56:36Z</dcterms:modified>
</cp:coreProperties>
</file>