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sa001/Documents/Research/Horse Project/pain_horses/results/"/>
    </mc:Choice>
  </mc:AlternateContent>
  <xr:revisionPtr revIDLastSave="0" documentId="13_ncr:1_{BAA57F7D-1BCF-824A-A283-C63A6678EC68}" xr6:coauthVersionLast="47" xr6:coauthVersionMax="47" xr10:uidLastSave="{00000000-0000-0000-0000-000000000000}"/>
  <bookViews>
    <workbookView xWindow="0" yWindow="460" windowWidth="28800" windowHeight="17540" xr2:uid="{0191389C-6AB9-A648-B9C7-C6F469575E0B}"/>
  </bookViews>
  <sheets>
    <sheet name="Pose" sheetId="1" r:id="rId1"/>
    <sheet name="Landmarks" sheetId="2" r:id="rId2"/>
    <sheet name="Pa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2" l="1"/>
  <c r="I47" i="2"/>
  <c r="C47" i="2"/>
  <c r="I44" i="2"/>
  <c r="C44" i="2"/>
  <c r="I41" i="2"/>
  <c r="F41" i="2"/>
  <c r="C41" i="2"/>
  <c r="I38" i="2"/>
  <c r="F38" i="2"/>
  <c r="C38" i="2"/>
  <c r="I35" i="2"/>
  <c r="F35" i="2"/>
  <c r="C35" i="2"/>
  <c r="E115" i="2"/>
  <c r="E122" i="2"/>
  <c r="E121" i="2"/>
  <c r="E120" i="2"/>
  <c r="E119" i="2"/>
  <c r="E118" i="2"/>
  <c r="E117" i="2"/>
  <c r="E116" i="2"/>
  <c r="G9" i="2"/>
  <c r="G12" i="2"/>
  <c r="G15" i="2"/>
  <c r="G18" i="2"/>
  <c r="G21" i="2"/>
  <c r="G24" i="2"/>
  <c r="G27" i="2"/>
  <c r="G30" i="2"/>
  <c r="G6" i="2"/>
  <c r="E9" i="2"/>
  <c r="E12" i="2"/>
  <c r="E15" i="2"/>
  <c r="E18" i="2"/>
  <c r="E21" i="2"/>
  <c r="E24" i="2"/>
  <c r="E27" i="2"/>
  <c r="E30" i="2"/>
  <c r="E6" i="2"/>
  <c r="C9" i="2"/>
  <c r="C12" i="2"/>
  <c r="C15" i="2"/>
  <c r="C18" i="2"/>
  <c r="C21" i="2"/>
  <c r="C24" i="2"/>
  <c r="C27" i="2"/>
  <c r="C30" i="2"/>
  <c r="C6" i="2"/>
  <c r="J9" i="1" l="1"/>
  <c r="E16" i="1"/>
  <c r="P9" i="2"/>
  <c r="P12" i="2"/>
  <c r="P15" i="2"/>
  <c r="P18" i="2"/>
  <c r="P21" i="2"/>
  <c r="P24" i="2"/>
  <c r="P27" i="2"/>
  <c r="P6" i="2"/>
  <c r="N9" i="2"/>
  <c r="N12" i="2"/>
  <c r="N15" i="2"/>
  <c r="N18" i="2"/>
  <c r="N21" i="2"/>
  <c r="N24" i="2"/>
  <c r="N27" i="2"/>
  <c r="N6" i="2"/>
  <c r="L9" i="2"/>
  <c r="L12" i="2"/>
  <c r="L15" i="2"/>
  <c r="L18" i="2"/>
  <c r="L21" i="2"/>
  <c r="L24" i="2"/>
  <c r="L27" i="2"/>
  <c r="L6" i="2"/>
  <c r="O31" i="1"/>
  <c r="O30" i="1"/>
  <c r="O29" i="1"/>
  <c r="O24" i="1"/>
  <c r="O23" i="1"/>
  <c r="O22" i="1"/>
  <c r="O16" i="1"/>
  <c r="J16" i="1"/>
  <c r="O8" i="1"/>
  <c r="O9" i="1" s="1"/>
  <c r="O7" i="1"/>
  <c r="O6" i="1"/>
  <c r="O5" i="1"/>
  <c r="O15" i="1"/>
  <c r="O14" i="1"/>
  <c r="O13" i="1"/>
  <c r="O12" i="1"/>
  <c r="J23" i="1"/>
  <c r="J24" i="1"/>
  <c r="J22" i="1"/>
  <c r="E31" i="1"/>
  <c r="E30" i="1"/>
  <c r="E29" i="1"/>
  <c r="E23" i="1"/>
  <c r="E24" i="1"/>
  <c r="E22" i="1"/>
  <c r="J15" i="1"/>
  <c r="J14" i="1"/>
  <c r="J13" i="1"/>
  <c r="J12" i="1"/>
  <c r="Q78" i="2" l="1"/>
  <c r="Q84" i="2"/>
  <c r="Q83" i="2"/>
  <c r="Q82" i="2"/>
  <c r="Q81" i="2"/>
  <c r="Q80" i="2"/>
  <c r="Q79" i="2"/>
  <c r="Q74" i="2"/>
  <c r="Q73" i="2"/>
  <c r="Q72" i="2"/>
  <c r="Q71" i="2"/>
  <c r="Q70" i="2"/>
  <c r="Q69" i="2"/>
  <c r="Q68" i="2"/>
  <c r="Q67" i="2"/>
  <c r="K84" i="2"/>
  <c r="K83" i="2"/>
  <c r="K82" i="2"/>
  <c r="K81" i="2"/>
  <c r="K80" i="2"/>
  <c r="K79" i="2"/>
  <c r="K78" i="2"/>
  <c r="K74" i="2"/>
  <c r="K73" i="2"/>
  <c r="K72" i="2"/>
  <c r="K71" i="2"/>
  <c r="K70" i="2"/>
  <c r="K69" i="2"/>
  <c r="K68" i="2"/>
  <c r="K67" i="2"/>
  <c r="E85" i="2"/>
  <c r="E84" i="2"/>
  <c r="E83" i="2"/>
  <c r="E82" i="2"/>
  <c r="E81" i="2"/>
  <c r="E80" i="2"/>
  <c r="E79" i="2"/>
  <c r="E78" i="2"/>
  <c r="E74" i="2"/>
  <c r="E73" i="2"/>
  <c r="E72" i="2"/>
  <c r="E71" i="2"/>
  <c r="E70" i="2"/>
  <c r="E69" i="2"/>
  <c r="E68" i="2"/>
  <c r="E67" i="2"/>
  <c r="Q111" i="2"/>
  <c r="Q110" i="2"/>
  <c r="Q109" i="2"/>
  <c r="Q108" i="2"/>
  <c r="Q107" i="2"/>
  <c r="Q106" i="2"/>
  <c r="Q105" i="2"/>
  <c r="Q101" i="2"/>
  <c r="Q100" i="2"/>
  <c r="Q99" i="2"/>
  <c r="Q98" i="2"/>
  <c r="Q97" i="2"/>
  <c r="Q96" i="2"/>
  <c r="Q95" i="2"/>
  <c r="Q94" i="2"/>
  <c r="K111" i="2"/>
  <c r="K110" i="2"/>
  <c r="K109" i="2"/>
  <c r="K108" i="2"/>
  <c r="K107" i="2"/>
  <c r="K106" i="2"/>
  <c r="K105" i="2"/>
  <c r="K101" i="2"/>
  <c r="K100" i="2"/>
  <c r="K99" i="2"/>
  <c r="K98" i="2"/>
  <c r="K97" i="2"/>
  <c r="K96" i="2"/>
  <c r="K95" i="2"/>
  <c r="K94" i="2"/>
  <c r="E111" i="2"/>
  <c r="E110" i="2"/>
  <c r="E109" i="2"/>
  <c r="E108" i="2"/>
  <c r="E107" i="2"/>
  <c r="E106" i="2"/>
  <c r="E105" i="2"/>
  <c r="E99" i="2"/>
  <c r="E98" i="2"/>
  <c r="E97" i="2"/>
  <c r="E95" i="2"/>
  <c r="E96" i="2"/>
  <c r="E100" i="2"/>
  <c r="E101" i="2"/>
  <c r="E94" i="2"/>
  <c r="T6" i="2"/>
  <c r="J8" i="1"/>
  <c r="J7" i="1"/>
  <c r="J6" i="1"/>
  <c r="J5" i="1"/>
  <c r="U26" i="2"/>
  <c r="X24" i="2"/>
  <c r="X25" i="2"/>
  <c r="X23" i="2"/>
  <c r="W24" i="2"/>
  <c r="W25" i="2"/>
  <c r="W23" i="2"/>
  <c r="T26" i="2"/>
  <c r="V26" i="2"/>
  <c r="T13" i="2" l="1"/>
  <c r="T15" i="2"/>
  <c r="T12" i="2"/>
  <c r="V12" i="2"/>
  <c r="V7" i="2"/>
  <c r="T5" i="2"/>
  <c r="Q18" i="2"/>
  <c r="V15" i="2"/>
  <c r="T8" i="2"/>
  <c r="U14" i="2"/>
  <c r="V6" i="2"/>
  <c r="Q6" i="2"/>
  <c r="H24" i="2"/>
  <c r="Q12" i="2"/>
  <c r="H30" i="2"/>
  <c r="H6" i="2"/>
  <c r="H27" i="2"/>
  <c r="H21" i="2"/>
  <c r="Q15" i="2"/>
  <c r="Q21" i="2"/>
  <c r="H9" i="2"/>
  <c r="Q9" i="2"/>
  <c r="H18" i="2"/>
  <c r="H15" i="2"/>
  <c r="H12" i="2"/>
  <c r="Q24" i="2"/>
  <c r="Q27" i="2"/>
  <c r="Q30" i="2"/>
  <c r="U12" i="2"/>
  <c r="V8" i="2"/>
  <c r="V14" i="2"/>
  <c r="U6" i="2"/>
  <c r="V13" i="2"/>
  <c r="V5" i="2"/>
  <c r="T7" i="2"/>
  <c r="U15" i="2"/>
  <c r="U13" i="2"/>
  <c r="T14" i="2"/>
  <c r="U7" i="2"/>
  <c r="U5" i="2"/>
  <c r="U8" i="2"/>
  <c r="E15" i="1" l="1"/>
  <c r="E14" i="1"/>
  <c r="E13" i="1"/>
  <c r="E12" i="1"/>
  <c r="E6" i="1"/>
  <c r="E7" i="1"/>
  <c r="E8" i="1"/>
  <c r="E5" i="1"/>
</calcChain>
</file>

<file path=xl/sharedStrings.xml><?xml version="1.0" encoding="utf-8"?>
<sst xmlns="http://schemas.openxmlformats.org/spreadsheetml/2006/main" count="432" uniqueCount="105">
  <si>
    <t>Hopenet</t>
  </si>
  <si>
    <t xml:space="preserve">Epochs tested: </t>
  </si>
  <si>
    <t>Best epoch:</t>
  </si>
  <si>
    <t>Yaw MNE</t>
  </si>
  <si>
    <t>Pitch MNE</t>
  </si>
  <si>
    <t>Roll MNE</t>
  </si>
  <si>
    <t>Sheep</t>
  </si>
  <si>
    <t>CROSS - VALIDATION</t>
  </si>
  <si>
    <t>FINAL VALUES</t>
  </si>
  <si>
    <t>MNE</t>
  </si>
  <si>
    <t>PCC</t>
  </si>
  <si>
    <t>SAGR</t>
  </si>
  <si>
    <t>frontal</t>
  </si>
  <si>
    <t>tilted</t>
  </si>
  <si>
    <t>profile</t>
  </si>
  <si>
    <t>Absolute cross validation - using ERT to define n pert (mean error for rois)</t>
  </si>
  <si>
    <t>complete cross validation - using ERT to define n pert (mean error for rois)</t>
  </si>
  <si>
    <t>TEST</t>
  </si>
  <si>
    <t>Weighted average</t>
  </si>
  <si>
    <t>Ears</t>
  </si>
  <si>
    <t>Nose</t>
  </si>
  <si>
    <t>Left Eye</t>
  </si>
  <si>
    <t>Right Eye</t>
  </si>
  <si>
    <t>-</t>
  </si>
  <si>
    <t>Mouth</t>
  </si>
  <si>
    <t>Cheeks</t>
  </si>
  <si>
    <t>Mean</t>
  </si>
  <si>
    <t>Mean ROI</t>
  </si>
  <si>
    <t>ABSOLUTE</t>
  </si>
  <si>
    <t>COMPLETE</t>
  </si>
  <si>
    <t>Test</t>
  </si>
  <si>
    <t>Train</t>
  </si>
  <si>
    <t>Val</t>
  </si>
  <si>
    <t>pred test</t>
  </si>
  <si>
    <t>Yaw</t>
  </si>
  <si>
    <t>Pitch</t>
  </si>
  <si>
    <t>Roll</t>
  </si>
  <si>
    <t>60 - 70</t>
  </si>
  <si>
    <t>70 - 80</t>
  </si>
  <si>
    <t>80 - 90</t>
  </si>
  <si>
    <t>90 - 100</t>
  </si>
  <si>
    <t>profile (90)</t>
  </si>
  <si>
    <t>Success Rate</t>
  </si>
  <si>
    <t>diference - complete</t>
  </si>
  <si>
    <t>diference - absolute</t>
  </si>
  <si>
    <t>ERT</t>
  </si>
  <si>
    <t xml:space="preserve">SDM </t>
  </si>
  <si>
    <t>SDM</t>
  </si>
  <si>
    <t xml:space="preserve">ERT </t>
  </si>
  <si>
    <t>tilted (100)</t>
  </si>
  <si>
    <t>profile (100)</t>
  </si>
  <si>
    <t>frontal (90)</t>
  </si>
  <si>
    <t>frontal (80)</t>
  </si>
  <si>
    <t>tilted (90)</t>
  </si>
  <si>
    <t>median</t>
  </si>
  <si>
    <t>Eyelid</t>
  </si>
  <si>
    <t>Nostrils</t>
  </si>
  <si>
    <t>Kernel</t>
  </si>
  <si>
    <t>linear</t>
  </si>
  <si>
    <t>CPB</t>
  </si>
  <si>
    <t>PPC</t>
  </si>
  <si>
    <t>Precision</t>
  </si>
  <si>
    <t>Recall</t>
  </si>
  <si>
    <t>F1-Score</t>
  </si>
  <si>
    <t>F1-Score (MV)</t>
  </si>
  <si>
    <t xml:space="preserve">Orbital </t>
  </si>
  <si>
    <t>Sclera</t>
  </si>
  <si>
    <t>HOG - Binary</t>
  </si>
  <si>
    <t>HOG - Three classes</t>
  </si>
  <si>
    <t>LBP - Binary</t>
  </si>
  <si>
    <t>LBP - Three classes</t>
  </si>
  <si>
    <t>0.61</t>
  </si>
  <si>
    <t>0.48</t>
  </si>
  <si>
    <t>0.33</t>
  </si>
  <si>
    <t>0.83</t>
  </si>
  <si>
    <t>0.66</t>
  </si>
  <si>
    <t>default</t>
  </si>
  <si>
    <t>method</t>
  </si>
  <si>
    <t>uniform</t>
  </si>
  <si>
    <t>F1-score: 0.6812337168445545 (+/-) 0.03143620405113781</t>
  </si>
  <si>
    <t>F1-score: 0.7042360863285778 (+/-) 0.04102010721298063</t>
  </si>
  <si>
    <t>F1-score: 0.6629501272904078 (+/-) 0.09808122797732866</t>
  </si>
  <si>
    <t>F1-score: 0.6356895636395872 (+/-) 0.0976111922308955</t>
  </si>
  <si>
    <t>F1-score: 0.6297318066193145 (+/-) 0.08369238863998256</t>
  </si>
  <si>
    <t>F1-score: 0.6263081882293959 (+/-) 0.08961040723737528</t>
  </si>
  <si>
    <t>cross-val</t>
  </si>
  <si>
    <t>ror</t>
  </si>
  <si>
    <t>F1-score: 0.6471382892623453 (+/-) 0.0400190990561819</t>
  </si>
  <si>
    <t>F1-score: 0.6858991453805127 (+/-) 0.05808525511049586</t>
  </si>
  <si>
    <t>F1-score: 0.6486807992761707 (+/-) 0.10425639001924612</t>
  </si>
  <si>
    <t>F1-score: 0.604003631022935 (+/-) 0.09557107761458272</t>
  </si>
  <si>
    <t>F1-score: 0.603226951859199 (+/-) 0.09919167747393848</t>
  </si>
  <si>
    <t>F1-score: 0.622874303567882 (+/-) 0.10137264513585985</t>
  </si>
  <si>
    <t>CROSS VALIDATION (Best model was defined by median)</t>
  </si>
  <si>
    <t>Sheep + 0.5 data aug (inverse data aug for yaw and proportional for pitch and roll)</t>
  </si>
  <si>
    <t>Sheep + 0.7 data aug (inverse data aug for yaw and proportional for pitch and roll)</t>
  </si>
  <si>
    <t>Sheep + 0.8 data aug (inverse data aug for yaw and proportional for pitch and roll)</t>
  </si>
  <si>
    <t>Sheep + 0.7 data aug (inverse data aug for yaw and inversel for pitch and roll)</t>
  </si>
  <si>
    <t>Sheep + best data aug (0.7 - non inverted)</t>
  </si>
  <si>
    <t>Sheep + best data aug (0.7 - inverted)</t>
  </si>
  <si>
    <t>error formula  (with median)</t>
  </si>
  <si>
    <t>ERT - FINAL</t>
  </si>
  <si>
    <t>profile (100) - AUG 1,1</t>
  </si>
  <si>
    <t>tilted (100) - 0.1</t>
  </si>
  <si>
    <t>frontal (90) - 0.2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</si>
</sst>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Calibri Light"/>
      <family val="2"/>
      <scheme val="major"/>
    </font>
    <font>
      <sz val="12"/>
      <color theme="0"/>
      <name val="Calibri (Body)"/>
    </font>
    <font>
      <b/>
      <sz val="12"/>
      <color theme="1"/>
      <name val="Calibri"/>
      <family val="2"/>
      <scheme val="minor"/>
    </font>
    <font>
      <sz val="12"/>
      <name val="Helvetica"/>
      <family val="2"/>
    </font>
    <font>
      <sz val="12"/>
      <color theme="4" tint="0.79998168889431442"/>
      <name val="Helvetic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75">
    <xf numFmtId="0" fontId="0" fillId="0" borderId="0" xfId="0"/>
    <xf numFmtId="165" fontId="2" fillId="2" borderId="0" xfId="1" applyNumberFormat="1"/>
    <xf numFmtId="165" fontId="1" fillId="4" borderId="0" xfId="3" applyNumberFormat="1"/>
    <xf numFmtId="0" fontId="0" fillId="0" borderId="0" xfId="0" applyFill="1"/>
    <xf numFmtId="0" fontId="0" fillId="8" borderId="0" xfId="0" applyFill="1"/>
    <xf numFmtId="165" fontId="4" fillId="0" borderId="0" xfId="0" applyNumberFormat="1" applyFont="1" applyFill="1"/>
    <xf numFmtId="164" fontId="0" fillId="0" borderId="0" xfId="0" applyNumberFormat="1"/>
    <xf numFmtId="165" fontId="4" fillId="6" borderId="0" xfId="0" applyNumberFormat="1" applyFont="1" applyFill="1"/>
    <xf numFmtId="2" fontId="0" fillId="6" borderId="0" xfId="0" applyNumberFormat="1" applyFill="1"/>
    <xf numFmtId="2" fontId="0" fillId="0" borderId="0" xfId="0" applyNumberFormat="1"/>
    <xf numFmtId="2" fontId="0" fillId="0" borderId="0" xfId="0" applyNumberFormat="1" applyFill="1"/>
    <xf numFmtId="1" fontId="0" fillId="8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65" fontId="4" fillId="10" borderId="0" xfId="0" applyNumberFormat="1" applyFont="1" applyFill="1"/>
    <xf numFmtId="0" fontId="0" fillId="4" borderId="0" xfId="3" applyFont="1"/>
    <xf numFmtId="0" fontId="1" fillId="0" borderId="0" xfId="3" applyFill="1"/>
    <xf numFmtId="0" fontId="1" fillId="4" borderId="0" xfId="3"/>
    <xf numFmtId="0" fontId="6" fillId="3" borderId="0" xfId="2" applyFont="1"/>
    <xf numFmtId="0" fontId="1" fillId="0" borderId="0" xfId="2" applyFill="1"/>
    <xf numFmtId="0" fontId="0" fillId="12" borderId="0" xfId="0" applyFill="1"/>
    <xf numFmtId="0" fontId="0" fillId="0" borderId="2" xfId="0" applyBorder="1"/>
    <xf numFmtId="164" fontId="3" fillId="0" borderId="0" xfId="0" applyNumberFormat="1" applyFont="1"/>
    <xf numFmtId="164" fontId="4" fillId="0" borderId="0" xfId="0" applyNumberFormat="1" applyFont="1"/>
    <xf numFmtId="166" fontId="0" fillId="0" borderId="0" xfId="0" applyNumberFormat="1"/>
    <xf numFmtId="166" fontId="3" fillId="0" borderId="0" xfId="0" applyNumberFormat="1" applyFont="1"/>
    <xf numFmtId="166" fontId="0" fillId="8" borderId="0" xfId="0" applyNumberFormat="1" applyFill="1"/>
    <xf numFmtId="166" fontId="1" fillId="3" borderId="0" xfId="2" applyNumberFormat="1"/>
    <xf numFmtId="166" fontId="3" fillId="8" borderId="0" xfId="0" applyNumberFormat="1" applyFont="1" applyFill="1"/>
    <xf numFmtId="166" fontId="1" fillId="8" borderId="0" xfId="3" applyNumberFormat="1" applyFill="1" applyAlignment="1">
      <alignment horizontal="center" vertical="center"/>
    </xf>
    <xf numFmtId="166" fontId="3" fillId="0" borderId="0" xfId="0" applyNumberFormat="1" applyFont="1" applyFill="1"/>
    <xf numFmtId="166" fontId="1" fillId="4" borderId="0" xfId="3" applyNumberFormat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166" fontId="0" fillId="0" borderId="0" xfId="0" applyNumberFormat="1" applyFill="1"/>
    <xf numFmtId="166" fontId="1" fillId="0" borderId="0" xfId="2" applyNumberFormat="1" applyFill="1" applyAlignment="1"/>
    <xf numFmtId="166" fontId="1" fillId="0" borderId="0" xfId="3" applyNumberFormat="1" applyFill="1" applyAlignment="1">
      <alignment vertical="center"/>
    </xf>
    <xf numFmtId="166" fontId="3" fillId="0" borderId="0" xfId="0" applyNumberFormat="1" applyFont="1" applyFill="1" applyAlignment="1">
      <alignment vertical="center"/>
    </xf>
    <xf numFmtId="166" fontId="1" fillId="0" borderId="0" xfId="2" applyNumberFormat="1" applyFill="1" applyAlignment="1">
      <alignment horizontal="center" vertical="center"/>
    </xf>
    <xf numFmtId="166" fontId="7" fillId="0" borderId="0" xfId="0" applyNumberFormat="1" applyFont="1" applyFill="1" applyAlignment="1">
      <alignment vertical="center"/>
    </xf>
    <xf numFmtId="166" fontId="3" fillId="14" borderId="0" xfId="0" applyNumberFormat="1" applyFont="1" applyFill="1" applyAlignment="1">
      <alignment horizontal="center" vertical="center"/>
    </xf>
    <xf numFmtId="166" fontId="1" fillId="3" borderId="0" xfId="2" applyNumberFormat="1" applyAlignment="1">
      <alignment horizontal="center"/>
    </xf>
    <xf numFmtId="166" fontId="4" fillId="0" borderId="0" xfId="0" applyNumberFormat="1" applyFont="1"/>
    <xf numFmtId="166" fontId="0" fillId="3" borderId="0" xfId="2" applyNumberFormat="1" applyFont="1" applyAlignment="1">
      <alignment horizontal="center"/>
    </xf>
    <xf numFmtId="166" fontId="2" fillId="11" borderId="0" xfId="4" applyNumberFormat="1" applyFont="1" applyFill="1" applyAlignment="1">
      <alignment horizontal="center"/>
    </xf>
    <xf numFmtId="166" fontId="1" fillId="5" borderId="0" xfId="4" applyNumberFormat="1" applyAlignment="1">
      <alignment horizontal="center"/>
    </xf>
    <xf numFmtId="166" fontId="2" fillId="2" borderId="0" xfId="1" applyNumberFormat="1"/>
    <xf numFmtId="166" fontId="1" fillId="4" borderId="0" xfId="3" applyNumberFormat="1"/>
    <xf numFmtId="166" fontId="4" fillId="0" borderId="0" xfId="0" applyNumberFormat="1" applyFont="1" applyFill="1"/>
    <xf numFmtId="166" fontId="4" fillId="6" borderId="0" xfId="0" applyNumberFormat="1" applyFont="1" applyFill="1"/>
    <xf numFmtId="166" fontId="4" fillId="10" borderId="0" xfId="0" applyNumberFormat="1" applyFont="1" applyFill="1"/>
    <xf numFmtId="166" fontId="2" fillId="11" borderId="0" xfId="4" applyNumberFormat="1" applyFont="1" applyFill="1" applyAlignment="1"/>
    <xf numFmtId="165" fontId="2" fillId="11" borderId="0" xfId="4" applyNumberFormat="1" applyFont="1" applyFill="1" applyAlignment="1">
      <alignment horizontal="center"/>
    </xf>
    <xf numFmtId="165" fontId="1" fillId="5" borderId="0" xfId="4" applyNumberFormat="1" applyAlignment="1">
      <alignment horizontal="center"/>
    </xf>
    <xf numFmtId="165" fontId="0" fillId="0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1" fillId="3" borderId="0" xfId="2" applyNumberFormat="1" applyAlignment="1">
      <alignment horizontal="center"/>
    </xf>
    <xf numFmtId="165" fontId="2" fillId="11" borderId="0" xfId="4" applyNumberFormat="1" applyFont="1" applyFill="1" applyAlignment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3" fillId="10" borderId="0" xfId="0" applyNumberFormat="1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165" fontId="1" fillId="3" borderId="0" xfId="2" applyNumberFormat="1" applyAlignment="1">
      <alignment horizontal="center"/>
    </xf>
    <xf numFmtId="166" fontId="3" fillId="14" borderId="0" xfId="0" applyNumberFormat="1" applyFont="1" applyFill="1" applyAlignment="1">
      <alignment horizontal="center" vertical="center"/>
    </xf>
    <xf numFmtId="166" fontId="8" fillId="0" borderId="0" xfId="0" applyNumberFormat="1" applyFont="1" applyFill="1" applyAlignment="1">
      <alignment horizontal="center"/>
    </xf>
    <xf numFmtId="166" fontId="1" fillId="3" borderId="0" xfId="2" applyNumberFormat="1" applyAlignment="1">
      <alignment horizontal="center"/>
    </xf>
    <xf numFmtId="166" fontId="3" fillId="6" borderId="0" xfId="0" applyNumberFormat="1" applyFont="1" applyFill="1" applyAlignment="1">
      <alignment horizontal="center" vertical="center"/>
    </xf>
    <xf numFmtId="166" fontId="5" fillId="9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13" borderId="0" xfId="0" applyNumberFormat="1" applyFont="1" applyFill="1" applyAlignment="1">
      <alignment horizontal="center" vertical="center"/>
    </xf>
    <xf numFmtId="166" fontId="2" fillId="11" borderId="0" xfId="0" applyNumberFormat="1" applyFont="1" applyFill="1" applyAlignment="1">
      <alignment horizontal="center"/>
    </xf>
    <xf numFmtId="166" fontId="3" fillId="6" borderId="1" xfId="0" applyNumberFormat="1" applyFont="1" applyFill="1" applyBorder="1" applyAlignment="1">
      <alignment horizontal="center" vertical="center"/>
    </xf>
    <xf numFmtId="166" fontId="1" fillId="5" borderId="0" xfId="4" applyNumberFormat="1" applyAlignment="1">
      <alignment horizontal="center"/>
    </xf>
    <xf numFmtId="0" fontId="2" fillId="2" borderId="0" xfId="1" applyAlignment="1">
      <alignment horizontal="center"/>
    </xf>
  </cellXfs>
  <cellStyles count="5">
    <cellStyle name="20% - Accent1" xfId="2" builtinId="30"/>
    <cellStyle name="40% - Accent1" xfId="3" builtinId="31"/>
    <cellStyle name="60% - Accent1" xfId="4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036E-CB54-2C42-A95C-97C5483F5007}">
  <dimension ref="A1:O31"/>
  <sheetViews>
    <sheetView tabSelected="1" zoomScale="92" workbookViewId="0">
      <selection activeCell="B24" sqref="B24"/>
    </sheetView>
  </sheetViews>
  <sheetFormatPr baseColWidth="10" defaultRowHeight="16" x14ac:dyDescent="0.2"/>
  <cols>
    <col min="1" max="1" width="13.5" bestFit="1" customWidth="1"/>
    <col min="6" max="6" width="29.83203125" customWidth="1"/>
    <col min="10" max="10" width="13" customWidth="1"/>
    <col min="11" max="11" width="15.83203125" customWidth="1"/>
  </cols>
  <sheetData>
    <row r="1" spans="1:15" x14ac:dyDescent="0.2">
      <c r="A1" s="58" t="s">
        <v>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5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5" ht="51" customHeight="1" x14ac:dyDescent="0.2">
      <c r="A3" t="s">
        <v>0</v>
      </c>
      <c r="F3" s="59" t="s">
        <v>94</v>
      </c>
      <c r="G3" s="59"/>
      <c r="H3" s="59"/>
      <c r="I3" s="59"/>
      <c r="J3" s="59"/>
      <c r="K3" s="60" t="s">
        <v>97</v>
      </c>
      <c r="L3" s="60"/>
      <c r="M3" s="60"/>
      <c r="N3" s="60"/>
      <c r="O3" s="60"/>
    </row>
    <row r="4" spans="1:15" x14ac:dyDescent="0.2">
      <c r="A4" t="s">
        <v>1</v>
      </c>
      <c r="B4">
        <v>100</v>
      </c>
      <c r="F4" t="s">
        <v>1</v>
      </c>
      <c r="G4">
        <v>100</v>
      </c>
      <c r="K4" s="9" t="s">
        <v>1</v>
      </c>
      <c r="L4">
        <v>100</v>
      </c>
      <c r="M4" s="9"/>
      <c r="N4" s="9"/>
      <c r="O4" s="9"/>
    </row>
    <row r="5" spans="1:15" x14ac:dyDescent="0.2">
      <c r="A5" t="s">
        <v>2</v>
      </c>
      <c r="B5" s="11">
        <v>54</v>
      </c>
      <c r="C5" s="11">
        <v>45</v>
      </c>
      <c r="D5" s="11">
        <v>6</v>
      </c>
      <c r="E5" s="12">
        <f>AVERAGE(B5:D5)</f>
        <v>35</v>
      </c>
      <c r="F5" s="9" t="s">
        <v>2</v>
      </c>
      <c r="G5" s="13">
        <v>21</v>
      </c>
      <c r="H5" s="13">
        <v>28</v>
      </c>
      <c r="I5" s="13">
        <v>14</v>
      </c>
      <c r="J5" s="12">
        <f>AVERAGE(G5:I5)</f>
        <v>21</v>
      </c>
      <c r="K5" s="9" t="s">
        <v>2</v>
      </c>
      <c r="L5" s="11">
        <v>20</v>
      </c>
      <c r="M5" s="11">
        <v>16</v>
      </c>
      <c r="N5" s="11">
        <v>13</v>
      </c>
      <c r="O5" s="12">
        <f>AVERAGE(L5:N5)</f>
        <v>16.333333333333332</v>
      </c>
    </row>
    <row r="6" spans="1:15" x14ac:dyDescent="0.2">
      <c r="A6" t="s">
        <v>3</v>
      </c>
      <c r="B6" s="10">
        <v>15.9278</v>
      </c>
      <c r="C6" s="10">
        <v>19.4893</v>
      </c>
      <c r="D6" s="10">
        <v>36.2209</v>
      </c>
      <c r="E6" s="8">
        <f>AVERAGE(B6:D6)</f>
        <v>23.879333333333335</v>
      </c>
      <c r="F6" s="9" t="s">
        <v>3</v>
      </c>
      <c r="G6" s="10">
        <v>14.316599999999999</v>
      </c>
      <c r="H6" s="10">
        <v>11.9856</v>
      </c>
      <c r="I6" s="10">
        <v>13.394299999999999</v>
      </c>
      <c r="J6" s="8">
        <f>AVERAGE(G6:I6)</f>
        <v>13.232166666666666</v>
      </c>
      <c r="K6" s="9" t="s">
        <v>3</v>
      </c>
      <c r="L6" s="10">
        <v>12.3064</v>
      </c>
      <c r="M6" s="10">
        <v>13.3004</v>
      </c>
      <c r="N6" s="10">
        <v>13.4345</v>
      </c>
      <c r="O6" s="8">
        <f>AVERAGE(L6:N6)</f>
        <v>13.013766666666667</v>
      </c>
    </row>
    <row r="7" spans="1:15" x14ac:dyDescent="0.2">
      <c r="A7" t="s">
        <v>4</v>
      </c>
      <c r="B7" s="10">
        <v>12.6768</v>
      </c>
      <c r="C7" s="10">
        <v>13.412100000000001</v>
      </c>
      <c r="D7" s="10">
        <v>10.344799999999999</v>
      </c>
      <c r="E7" s="8">
        <f>AVERAGE(B7:D7)</f>
        <v>12.144566666666668</v>
      </c>
      <c r="F7" s="9" t="s">
        <v>4</v>
      </c>
      <c r="G7" s="10">
        <v>11.998900000000001</v>
      </c>
      <c r="H7" s="10">
        <v>12.3451</v>
      </c>
      <c r="I7" s="10">
        <v>12.0373</v>
      </c>
      <c r="J7" s="8">
        <f>AVERAGE(G7:I7)</f>
        <v>12.1271</v>
      </c>
      <c r="K7" s="9" t="s">
        <v>4</v>
      </c>
      <c r="L7" s="10">
        <v>12.620100000000001</v>
      </c>
      <c r="M7" s="10">
        <v>11.2996</v>
      </c>
      <c r="N7" s="10">
        <v>10.8741</v>
      </c>
      <c r="O7" s="8">
        <f>AVERAGE(L7:N7)</f>
        <v>11.597933333333332</v>
      </c>
    </row>
    <row r="8" spans="1:15" x14ac:dyDescent="0.2">
      <c r="A8" t="s">
        <v>5</v>
      </c>
      <c r="B8" s="10">
        <v>9.6263000000000005</v>
      </c>
      <c r="C8" s="10">
        <v>10.344799999999999</v>
      </c>
      <c r="D8" s="10">
        <v>9.4823000000000004</v>
      </c>
      <c r="E8" s="8">
        <f>AVERAGE(B8:D8)</f>
        <v>9.8178000000000001</v>
      </c>
      <c r="F8" s="9" t="s">
        <v>5</v>
      </c>
      <c r="G8" s="10">
        <v>9.3093000000000004</v>
      </c>
      <c r="H8" s="10">
        <v>9.9164999999999992</v>
      </c>
      <c r="I8" s="10">
        <v>9.3561999999999994</v>
      </c>
      <c r="J8" s="8">
        <f>AVERAGE(G8:I8)</f>
        <v>9.527333333333333</v>
      </c>
      <c r="K8" s="9" t="s">
        <v>5</v>
      </c>
      <c r="L8" s="10">
        <v>9.4451999999999998</v>
      </c>
      <c r="M8" s="10">
        <v>9.0398999999999994</v>
      </c>
      <c r="N8" s="10">
        <v>8.5925999999999991</v>
      </c>
      <c r="O8" s="8">
        <f>AVERAGE(L8:N8)</f>
        <v>9.0259</v>
      </c>
    </row>
    <row r="9" spans="1:15" x14ac:dyDescent="0.2">
      <c r="B9" s="9"/>
      <c r="C9" s="9"/>
      <c r="D9" s="9"/>
      <c r="E9" s="9"/>
      <c r="F9" s="9"/>
      <c r="G9" s="9"/>
      <c r="H9" s="9"/>
      <c r="I9" s="9"/>
      <c r="J9" s="9">
        <f>AVERAGE(J6:J8)</f>
        <v>11.628866666666667</v>
      </c>
      <c r="M9" s="10">
        <v>2</v>
      </c>
      <c r="O9" s="9">
        <f>AVERAGE(O6:O8)</f>
        <v>11.212533333333333</v>
      </c>
    </row>
    <row r="10" spans="1:15" x14ac:dyDescent="0.2">
      <c r="A10" t="s">
        <v>6</v>
      </c>
      <c r="B10" s="9"/>
      <c r="C10" s="9"/>
      <c r="D10" s="9"/>
      <c r="E10" s="9"/>
      <c r="F10" s="60" t="s">
        <v>95</v>
      </c>
      <c r="G10" s="60"/>
      <c r="H10" s="60"/>
      <c r="I10" s="60"/>
      <c r="J10" s="60"/>
      <c r="K10" s="60" t="s">
        <v>96</v>
      </c>
      <c r="L10" s="60"/>
      <c r="M10" s="60"/>
      <c r="N10" s="60"/>
      <c r="O10" s="60"/>
    </row>
    <row r="11" spans="1:15" x14ac:dyDescent="0.2">
      <c r="A11" t="s">
        <v>1</v>
      </c>
      <c r="B11">
        <v>100</v>
      </c>
      <c r="C11" s="9"/>
      <c r="D11" s="9"/>
      <c r="E11" s="9"/>
      <c r="F11" s="9" t="s">
        <v>1</v>
      </c>
      <c r="G11">
        <v>100</v>
      </c>
      <c r="H11" s="9"/>
      <c r="I11" s="9"/>
      <c r="J11" s="9"/>
      <c r="K11" t="s">
        <v>1</v>
      </c>
      <c r="L11">
        <v>100</v>
      </c>
    </row>
    <row r="12" spans="1:15" x14ac:dyDescent="0.2">
      <c r="A12" t="s">
        <v>2</v>
      </c>
      <c r="B12" s="11">
        <v>24</v>
      </c>
      <c r="C12" s="11">
        <v>12</v>
      </c>
      <c r="D12" s="11">
        <v>24</v>
      </c>
      <c r="E12" s="12">
        <f>AVERAGE(B12:D12)</f>
        <v>20</v>
      </c>
      <c r="F12" s="9" t="s">
        <v>2</v>
      </c>
      <c r="G12" s="11">
        <v>29</v>
      </c>
      <c r="H12" s="11">
        <v>18</v>
      </c>
      <c r="I12" s="11">
        <v>14</v>
      </c>
      <c r="J12" s="12">
        <f>AVERAGE(G12:I12)</f>
        <v>20.333333333333332</v>
      </c>
      <c r="K12" t="s">
        <v>2</v>
      </c>
      <c r="L12" s="3">
        <v>25</v>
      </c>
      <c r="M12" s="3">
        <v>12</v>
      </c>
      <c r="N12" s="3">
        <v>9</v>
      </c>
      <c r="O12" s="12">
        <f>AVERAGE(L12:N12)</f>
        <v>15.333333333333334</v>
      </c>
    </row>
    <row r="13" spans="1:15" x14ac:dyDescent="0.2">
      <c r="A13" t="s">
        <v>3</v>
      </c>
      <c r="B13" s="10">
        <v>12.680199999999999</v>
      </c>
      <c r="C13" s="9">
        <v>14.547700000000001</v>
      </c>
      <c r="D13" s="9">
        <v>13.306800000000001</v>
      </c>
      <c r="E13" s="8">
        <f>AVERAGE(B13:D13)</f>
        <v>13.511566666666667</v>
      </c>
      <c r="F13" s="9" t="s">
        <v>3</v>
      </c>
      <c r="G13" s="10">
        <v>11.208500000000001</v>
      </c>
      <c r="H13" s="10">
        <v>12.5443</v>
      </c>
      <c r="I13" s="10">
        <v>12.8201</v>
      </c>
      <c r="J13" s="8">
        <f>AVERAGE(G13:I13)</f>
        <v>12.190966666666668</v>
      </c>
      <c r="K13" t="s">
        <v>3</v>
      </c>
      <c r="L13" s="10">
        <v>12.531000000000001</v>
      </c>
      <c r="M13" s="10">
        <v>12.701499999999999</v>
      </c>
      <c r="N13" s="10">
        <v>17.503499999999999</v>
      </c>
      <c r="O13" s="8">
        <f>AVERAGE(L13:N13)</f>
        <v>14.245333333333335</v>
      </c>
    </row>
    <row r="14" spans="1:15" x14ac:dyDescent="0.2">
      <c r="A14" t="s">
        <v>4</v>
      </c>
      <c r="B14" s="10">
        <v>13.2239</v>
      </c>
      <c r="C14" s="10">
        <v>11.4354</v>
      </c>
      <c r="D14" s="10">
        <v>11.03</v>
      </c>
      <c r="E14" s="8">
        <f>AVERAGE(B14:D14)</f>
        <v>11.896433333333334</v>
      </c>
      <c r="F14" s="9" t="s">
        <v>4</v>
      </c>
      <c r="G14" s="10">
        <v>12.625299999999999</v>
      </c>
      <c r="H14" s="10">
        <v>13.1472</v>
      </c>
      <c r="I14" s="10">
        <v>12.756600000000001</v>
      </c>
      <c r="J14" s="8">
        <f>AVERAGE(G14:I14)</f>
        <v>12.843033333333333</v>
      </c>
      <c r="K14" t="s">
        <v>4</v>
      </c>
      <c r="L14" s="10">
        <v>12.5526</v>
      </c>
      <c r="M14" s="10">
        <v>12.131500000000001</v>
      </c>
      <c r="N14" s="10">
        <v>11.9313</v>
      </c>
      <c r="O14" s="8">
        <f>AVERAGE(L14:N14)</f>
        <v>12.205133333333334</v>
      </c>
    </row>
    <row r="15" spans="1:15" x14ac:dyDescent="0.2">
      <c r="A15" t="s">
        <v>5</v>
      </c>
      <c r="B15" s="10">
        <v>10.6966</v>
      </c>
      <c r="C15" s="10">
        <v>9.0268999999999995</v>
      </c>
      <c r="D15" s="10">
        <v>9.5830000000000002</v>
      </c>
      <c r="E15" s="8">
        <f>AVERAGE(B15:D15)</f>
        <v>9.7688333333333333</v>
      </c>
      <c r="F15" s="9" t="s">
        <v>5</v>
      </c>
      <c r="G15" s="10">
        <v>9.7579999999999991</v>
      </c>
      <c r="H15" s="10">
        <v>9.7505000000000006</v>
      </c>
      <c r="I15" s="10">
        <v>9.7103999999999999</v>
      </c>
      <c r="J15" s="8">
        <f>AVERAGE(G15:I15)</f>
        <v>9.739633333333332</v>
      </c>
      <c r="K15" t="s">
        <v>5</v>
      </c>
      <c r="L15" s="10">
        <v>9.5914000000000001</v>
      </c>
      <c r="M15" s="10">
        <v>8.6439000000000004</v>
      </c>
      <c r="N15" s="10">
        <v>8.6578999999999997</v>
      </c>
      <c r="O15" s="8">
        <f>AVERAGE(L15:N15)</f>
        <v>8.9643999999999995</v>
      </c>
    </row>
    <row r="16" spans="1:15" x14ac:dyDescent="0.2">
      <c r="E16" s="9">
        <f>AVERAGE(E13:E15)</f>
        <v>11.725611111111112</v>
      </c>
      <c r="J16" s="9">
        <f>AVERAGE(J13:J15)</f>
        <v>11.591211111111109</v>
      </c>
      <c r="O16" s="9">
        <f>AVERAGE(O13:O15)</f>
        <v>11.804955555555557</v>
      </c>
    </row>
    <row r="17" spans="1:15" x14ac:dyDescent="0.2">
      <c r="A17" s="58" t="s">
        <v>8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</row>
    <row r="18" spans="1:15" x14ac:dyDescent="0.2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</row>
    <row r="19" spans="1:15" x14ac:dyDescent="0.2">
      <c r="A19" t="s">
        <v>0</v>
      </c>
      <c r="F19" t="s">
        <v>6</v>
      </c>
      <c r="K19" t="s">
        <v>98</v>
      </c>
    </row>
    <row r="20" spans="1:15" x14ac:dyDescent="0.2">
      <c r="A20" t="s">
        <v>1</v>
      </c>
      <c r="B20">
        <v>35</v>
      </c>
      <c r="F20" t="s">
        <v>1</v>
      </c>
      <c r="G20">
        <v>20</v>
      </c>
      <c r="K20" t="s">
        <v>1</v>
      </c>
      <c r="L20">
        <v>20</v>
      </c>
    </row>
    <row r="21" spans="1:15" x14ac:dyDescent="0.2">
      <c r="B21" s="4" t="s">
        <v>34</v>
      </c>
      <c r="C21" s="4" t="s">
        <v>35</v>
      </c>
      <c r="D21" s="4" t="s">
        <v>36</v>
      </c>
      <c r="G21" s="4" t="s">
        <v>34</v>
      </c>
      <c r="H21" s="4" t="s">
        <v>35</v>
      </c>
      <c r="I21" s="4" t="s">
        <v>36</v>
      </c>
      <c r="L21" s="4" t="s">
        <v>34</v>
      </c>
      <c r="M21" s="4" t="s">
        <v>35</v>
      </c>
      <c r="N21" s="4" t="s">
        <v>36</v>
      </c>
    </row>
    <row r="22" spans="1:15" x14ac:dyDescent="0.2">
      <c r="A22" t="s">
        <v>9</v>
      </c>
      <c r="B22" s="10">
        <v>23.407900000000001</v>
      </c>
      <c r="C22" s="9">
        <v>12.096500000000001</v>
      </c>
      <c r="D22" s="9">
        <v>9.6313999999999993</v>
      </c>
      <c r="E22" s="8">
        <f>AVERAGE(B22:D22)</f>
        <v>15.045266666666668</v>
      </c>
      <c r="F22" t="s">
        <v>9</v>
      </c>
      <c r="G22" s="10">
        <v>9.3034999999999997</v>
      </c>
      <c r="H22" s="9">
        <v>9.3468</v>
      </c>
      <c r="I22" s="9">
        <v>7.1737000000000002</v>
      </c>
      <c r="J22" s="8">
        <f>AVERAGE(G22:I22)</f>
        <v>8.6080000000000005</v>
      </c>
      <c r="K22" t="s">
        <v>9</v>
      </c>
      <c r="L22" s="9">
        <v>8.9535</v>
      </c>
      <c r="M22" s="10">
        <v>9.8285</v>
      </c>
      <c r="N22" s="10">
        <v>7.5529999999999999</v>
      </c>
      <c r="O22" s="8">
        <f>AVERAGE(L22:N22)</f>
        <v>8.7783333333333342</v>
      </c>
    </row>
    <row r="23" spans="1:15" x14ac:dyDescent="0.2">
      <c r="A23" t="s">
        <v>10</v>
      </c>
      <c r="B23" s="10">
        <v>0.755</v>
      </c>
      <c r="C23" s="10">
        <v>0.29499999999999998</v>
      </c>
      <c r="D23" s="10">
        <v>0.24329999999999999</v>
      </c>
      <c r="E23" s="8">
        <f>AVERAGE(B23:D23)</f>
        <v>0.43110000000000004</v>
      </c>
      <c r="F23" t="s">
        <v>10</v>
      </c>
      <c r="G23" s="10">
        <v>0.95509999999999995</v>
      </c>
      <c r="H23" s="10">
        <v>0.61309999999999998</v>
      </c>
      <c r="I23" s="10">
        <v>0.57640000000000002</v>
      </c>
      <c r="J23" s="8">
        <f>AVERAGE(G23:I23)</f>
        <v>0.71486666666666665</v>
      </c>
      <c r="K23" t="s">
        <v>10</v>
      </c>
      <c r="L23" s="10">
        <v>0.96689999999999998</v>
      </c>
      <c r="M23" s="10">
        <v>0.60029999999999994</v>
      </c>
      <c r="N23" s="10">
        <v>0.60289999999999999</v>
      </c>
      <c r="O23" s="8">
        <f>AVERAGE(L23:N23)</f>
        <v>0.7233666666666666</v>
      </c>
    </row>
    <row r="24" spans="1:15" x14ac:dyDescent="0.2">
      <c r="A24" t="s">
        <v>11</v>
      </c>
      <c r="B24" s="10">
        <v>0.81910000000000005</v>
      </c>
      <c r="C24" s="10">
        <v>0.70179999999999998</v>
      </c>
      <c r="D24" s="10">
        <v>0.76739999999999997</v>
      </c>
      <c r="E24" s="8">
        <f>AVERAGE(B24:D24)</f>
        <v>0.7627666666666667</v>
      </c>
      <c r="F24" t="s">
        <v>11</v>
      </c>
      <c r="G24" s="10">
        <v>0.85489999999999999</v>
      </c>
      <c r="H24" s="10">
        <v>0.7913</v>
      </c>
      <c r="I24" s="10">
        <v>0.81110000000000004</v>
      </c>
      <c r="J24" s="8">
        <f>AVERAGE(G24:I24)</f>
        <v>0.81910000000000005</v>
      </c>
      <c r="K24" t="s">
        <v>11</v>
      </c>
      <c r="L24" s="10">
        <v>0.85489999999999999</v>
      </c>
      <c r="M24" s="10">
        <v>0.76139999999999997</v>
      </c>
      <c r="N24" s="10">
        <v>0.83099999999999996</v>
      </c>
      <c r="O24" s="8">
        <f>AVERAGE(L24:N24)</f>
        <v>0.81576666666666664</v>
      </c>
    </row>
    <row r="26" spans="1:15" x14ac:dyDescent="0.2">
      <c r="A26" t="s">
        <v>26</v>
      </c>
      <c r="K26" t="s">
        <v>99</v>
      </c>
    </row>
    <row r="27" spans="1:15" x14ac:dyDescent="0.2">
      <c r="A27" t="s">
        <v>1</v>
      </c>
      <c r="B27" t="s">
        <v>23</v>
      </c>
      <c r="H27" s="21"/>
      <c r="K27" t="s">
        <v>1</v>
      </c>
      <c r="L27">
        <v>20</v>
      </c>
    </row>
    <row r="28" spans="1:15" x14ac:dyDescent="0.2">
      <c r="B28" s="4" t="s">
        <v>34</v>
      </c>
      <c r="C28" s="4" t="s">
        <v>35</v>
      </c>
      <c r="D28" s="4" t="s">
        <v>36</v>
      </c>
      <c r="L28" s="4" t="s">
        <v>34</v>
      </c>
      <c r="M28" s="4" t="s">
        <v>35</v>
      </c>
      <c r="N28" s="4" t="s">
        <v>36</v>
      </c>
    </row>
    <row r="29" spans="1:15" x14ac:dyDescent="0.2">
      <c r="A29" t="s">
        <v>9</v>
      </c>
      <c r="B29" s="10">
        <v>37.240700371936846</v>
      </c>
      <c r="C29" s="9">
        <v>11.146746322664372</v>
      </c>
      <c r="D29" s="9">
        <v>9.4144956016522059</v>
      </c>
      <c r="E29" s="8">
        <f>AVERAGE(B29:D29)</f>
        <v>19.26731409875114</v>
      </c>
      <c r="K29" t="s">
        <v>9</v>
      </c>
      <c r="L29" s="9">
        <v>9.0965000000000007</v>
      </c>
      <c r="M29" s="10">
        <v>9.9995999999999992</v>
      </c>
      <c r="N29" s="10">
        <v>7.9435000000000002</v>
      </c>
      <c r="O29" s="8">
        <f>AVERAGE(L29:N29)</f>
        <v>9.0131999999999994</v>
      </c>
    </row>
    <row r="30" spans="1:15" x14ac:dyDescent="0.2">
      <c r="A30" t="s">
        <v>10</v>
      </c>
      <c r="B30" s="10">
        <v>0</v>
      </c>
      <c r="C30" s="10">
        <v>0</v>
      </c>
      <c r="D30" s="10">
        <v>0</v>
      </c>
      <c r="E30" s="8">
        <f>AVERAGE(B30:D30)</f>
        <v>0</v>
      </c>
      <c r="K30" t="s">
        <v>10</v>
      </c>
      <c r="L30" s="10">
        <v>0.96689999999999998</v>
      </c>
      <c r="M30" s="10">
        <v>0.5534</v>
      </c>
      <c r="N30" s="10">
        <v>0.50170000000000003</v>
      </c>
      <c r="O30" s="8">
        <f>AVERAGE(L30:N30)</f>
        <v>0.67400000000000004</v>
      </c>
    </row>
    <row r="31" spans="1:15" x14ac:dyDescent="0.2">
      <c r="A31" t="s">
        <v>11</v>
      </c>
      <c r="B31" s="10">
        <v>0.50894632206759438</v>
      </c>
      <c r="C31" s="10">
        <v>0.6998011928429424</v>
      </c>
      <c r="D31" s="10">
        <v>0.71371769383697814</v>
      </c>
      <c r="E31" s="8">
        <f>AVERAGE(B31:D31)</f>
        <v>0.6408217362491716</v>
      </c>
      <c r="K31" t="s">
        <v>11</v>
      </c>
      <c r="L31" s="10">
        <v>0.87080000000000002</v>
      </c>
      <c r="M31" s="10">
        <v>0.77529999999999999</v>
      </c>
      <c r="N31" s="10">
        <v>0.7873</v>
      </c>
      <c r="O31" s="8">
        <f>AVERAGE(L31:N31)</f>
        <v>0.81113333333333337</v>
      </c>
    </row>
  </sheetData>
  <mergeCells count="6">
    <mergeCell ref="A1:N2"/>
    <mergeCell ref="A17:N18"/>
    <mergeCell ref="F3:J3"/>
    <mergeCell ref="F10:J10"/>
    <mergeCell ref="K10:O10"/>
    <mergeCell ref="K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F4AF-9A48-0049-8D88-E613F789908B}">
  <dimension ref="A1:AJ137"/>
  <sheetViews>
    <sheetView topLeftCell="A27" zoomScale="75" workbookViewId="0">
      <selection activeCell="J122" sqref="J122"/>
    </sheetView>
  </sheetViews>
  <sheetFormatPr baseColWidth="10" defaultRowHeight="16" x14ac:dyDescent="0.2"/>
  <cols>
    <col min="1" max="1" width="10.83203125" style="25"/>
    <col min="2" max="2" width="11.1640625" style="25" customWidth="1"/>
    <col min="3" max="3" width="10.83203125" style="25"/>
    <col min="4" max="4" width="23.1640625" style="25" customWidth="1"/>
    <col min="5" max="5" width="11.1640625" style="25" customWidth="1"/>
    <col min="6" max="6" width="10.83203125" style="25"/>
    <col min="7" max="7" width="13" style="25" customWidth="1"/>
    <col min="8" max="9" width="10.83203125" style="25"/>
    <col min="10" max="10" width="20.1640625" style="25" customWidth="1"/>
    <col min="11" max="11" width="16" style="25" customWidth="1"/>
    <col min="12" max="12" width="10.83203125" style="25"/>
    <col min="13" max="13" width="13.83203125" style="25" customWidth="1"/>
    <col min="14" max="16" width="10.83203125" style="25"/>
    <col min="17" max="17" width="16.1640625" style="25" customWidth="1"/>
    <col min="18" max="36" width="10.83203125" style="24"/>
  </cols>
  <sheetData>
    <row r="1" spans="1:22" x14ac:dyDescent="0.2">
      <c r="A1" s="72" t="s">
        <v>93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22" x14ac:dyDescent="0.2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1:22" x14ac:dyDescent="0.2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S3" s="71" t="s">
        <v>44</v>
      </c>
      <c r="T3" s="71"/>
      <c r="U3" s="71"/>
      <c r="V3" s="71"/>
    </row>
    <row r="4" spans="1:22" x14ac:dyDescent="0.2">
      <c r="A4" s="73" t="s">
        <v>15</v>
      </c>
      <c r="B4" s="73"/>
      <c r="C4" s="73"/>
      <c r="D4" s="73"/>
      <c r="E4" s="73"/>
      <c r="F4" s="73"/>
      <c r="G4" s="73"/>
      <c r="H4" s="73"/>
      <c r="J4" s="73" t="s">
        <v>16</v>
      </c>
      <c r="K4" s="73"/>
      <c r="L4" s="73"/>
      <c r="M4" s="73"/>
      <c r="N4" s="73"/>
      <c r="O4" s="73"/>
      <c r="P4" s="73"/>
      <c r="Q4" s="73"/>
      <c r="T4" s="26" t="s">
        <v>12</v>
      </c>
      <c r="U4" s="26" t="s">
        <v>13</v>
      </c>
      <c r="V4" s="26" t="s">
        <v>14</v>
      </c>
    </row>
    <row r="5" spans="1:22" x14ac:dyDescent="0.2">
      <c r="B5" s="27" t="s">
        <v>12</v>
      </c>
      <c r="C5" s="25" t="s">
        <v>54</v>
      </c>
      <c r="D5" s="27" t="s">
        <v>13</v>
      </c>
      <c r="E5" s="25" t="s">
        <v>54</v>
      </c>
      <c r="F5" s="27" t="s">
        <v>14</v>
      </c>
      <c r="G5" s="25" t="s">
        <v>54</v>
      </c>
      <c r="K5" s="27" t="s">
        <v>12</v>
      </c>
      <c r="L5" s="25" t="s">
        <v>54</v>
      </c>
      <c r="M5" s="27" t="s">
        <v>13</v>
      </c>
      <c r="N5" s="25" t="s">
        <v>54</v>
      </c>
      <c r="O5" s="27" t="s">
        <v>14</v>
      </c>
      <c r="P5" s="25" t="s">
        <v>54</v>
      </c>
      <c r="S5" s="24" t="s">
        <v>37</v>
      </c>
      <c r="T5" s="24">
        <f>C15-C18</f>
        <v>-1.5391851831771108E-4</v>
      </c>
      <c r="U5" s="24">
        <f>E15-E18</f>
        <v>-9.6666292546300492E-4</v>
      </c>
      <c r="V5" s="24">
        <f>G15-G18</f>
        <v>4.6370816923420322E-4</v>
      </c>
    </row>
    <row r="6" spans="1:22" x14ac:dyDescent="0.2">
      <c r="A6" s="28">
        <v>30</v>
      </c>
      <c r="B6" s="25">
        <v>7.4242327387638293E-2</v>
      </c>
      <c r="C6" s="62">
        <f>MEDIAN(B6:B8)</f>
        <v>7.3860453066262696E-2</v>
      </c>
      <c r="D6" s="25">
        <v>6.1696994372274397E-2</v>
      </c>
      <c r="E6" s="62">
        <f>MEDIAN(D6:D8)</f>
        <v>6.1696994372274397E-2</v>
      </c>
      <c r="F6" s="25">
        <v>7.3553919379286098E-2</v>
      </c>
      <c r="G6" s="62">
        <f>MEDIAN(F6:F8)</f>
        <v>7.3553919379286098E-2</v>
      </c>
      <c r="H6" s="69">
        <f>($W$23*C6+$W$24*E6+$W$25*G6)/(SUM($W$23:$W$25))</f>
        <v>6.6855010755952904E-2</v>
      </c>
      <c r="J6" s="28">
        <v>30</v>
      </c>
      <c r="K6" s="25">
        <v>7.3257090143794099E-2</v>
      </c>
      <c r="L6" s="62">
        <f>AVERAGE(K6:K8)</f>
        <v>7.2889806178740926E-2</v>
      </c>
      <c r="M6" s="25">
        <v>6.0717728591802501E-2</v>
      </c>
      <c r="N6" s="62">
        <f>AVERAGE(M6:M8)</f>
        <v>6.4560967973394667E-2</v>
      </c>
      <c r="O6" s="25">
        <v>8.8653346922190901E-2</v>
      </c>
      <c r="P6" s="62">
        <f>AVERAGE(O6:O8)</f>
        <v>8.0419631048924564E-2</v>
      </c>
      <c r="Q6" s="69">
        <f>($W$23*L6+$W$24*N6+$W$25*P6)/(SUM($W$23:$W$25))</f>
        <v>6.9704494438118839E-2</v>
      </c>
      <c r="S6" s="24" t="s">
        <v>38</v>
      </c>
      <c r="T6" s="24">
        <f>C18-C21</f>
        <v>4.9976900144400871E-4</v>
      </c>
      <c r="U6" s="24">
        <f>E18-E21</f>
        <v>9.0332586711380086E-4</v>
      </c>
      <c r="V6" s="24">
        <f>G18-G21</f>
        <v>2.0412120340763951E-3</v>
      </c>
    </row>
    <row r="7" spans="1:22" x14ac:dyDescent="0.2">
      <c r="A7" s="28"/>
      <c r="B7" s="25">
        <v>6.9446403885711994E-2</v>
      </c>
      <c r="C7" s="62"/>
      <c r="D7" s="25">
        <v>5.9450284371242099E-2</v>
      </c>
      <c r="E7" s="62"/>
      <c r="F7" s="25">
        <v>7.7228516504569605E-2</v>
      </c>
      <c r="G7" s="62"/>
      <c r="H7" s="69"/>
      <c r="J7" s="28"/>
      <c r="K7" s="25">
        <v>7.0553584743528894E-2</v>
      </c>
      <c r="L7" s="62"/>
      <c r="M7" s="25">
        <v>5.9046912536127198E-2</v>
      </c>
      <c r="N7" s="62"/>
      <c r="O7" s="25">
        <v>7.8717723527882505E-2</v>
      </c>
      <c r="P7" s="62"/>
      <c r="Q7" s="69"/>
      <c r="S7" s="24" t="s">
        <v>39</v>
      </c>
      <c r="T7" s="24">
        <f>C21-C24</f>
        <v>2.1919735515363997E-3</v>
      </c>
      <c r="U7" s="24">
        <f>E21-E24</f>
        <v>7.1937908923902505E-5</v>
      </c>
      <c r="V7" s="24">
        <f>G21-G24</f>
        <v>-7.929190372151923E-4</v>
      </c>
    </row>
    <row r="8" spans="1:22" x14ac:dyDescent="0.2">
      <c r="A8" s="28"/>
      <c r="B8" s="25">
        <v>7.3860453066262696E-2</v>
      </c>
      <c r="C8" s="62"/>
      <c r="D8" s="25">
        <v>7.6643324650328706E-2</v>
      </c>
      <c r="E8" s="62"/>
      <c r="F8" s="25">
        <v>6.7878392288932707E-2</v>
      </c>
      <c r="G8" s="62"/>
      <c r="H8" s="69"/>
      <c r="J8" s="28"/>
      <c r="K8" s="25">
        <v>7.48587436488998E-2</v>
      </c>
      <c r="L8" s="62"/>
      <c r="M8" s="25">
        <v>7.3918262792254302E-2</v>
      </c>
      <c r="N8" s="62"/>
      <c r="O8" s="25">
        <v>7.38878226967003E-2</v>
      </c>
      <c r="P8" s="62"/>
      <c r="Q8" s="69"/>
      <c r="S8" s="24" t="s">
        <v>40</v>
      </c>
      <c r="T8" s="24">
        <f>C24-C27</f>
        <v>-1.4296511306146065E-3</v>
      </c>
      <c r="U8" s="24">
        <f>E24-E27</f>
        <v>1.1722814967606993E-3</v>
      </c>
      <c r="V8" s="24">
        <f>G24-G27</f>
        <v>1.0710258188220967E-3</v>
      </c>
    </row>
    <row r="9" spans="1:22" x14ac:dyDescent="0.2">
      <c r="A9" s="28">
        <v>40</v>
      </c>
      <c r="B9" s="25">
        <v>7.1497860283077599E-2</v>
      </c>
      <c r="C9" s="62">
        <f t="shared" ref="C9" si="0">MEDIAN(B9:B11)</f>
        <v>7.1497860283077599E-2</v>
      </c>
      <c r="D9" s="25">
        <v>5.9349428534691002E-2</v>
      </c>
      <c r="E9" s="62">
        <f t="shared" ref="E9" si="1">MEDIAN(D9:D11)</f>
        <v>5.9349428534691002E-2</v>
      </c>
      <c r="F9" s="25">
        <v>8.3560462216687698E-2</v>
      </c>
      <c r="G9" s="62">
        <f t="shared" ref="G9" si="2">MEDIAN(F9:F11)</f>
        <v>7.3461217334773302E-2</v>
      </c>
      <c r="H9" s="69">
        <f>($W$23*C9+$W$24*E9+$W$25*G9)/(SUM($W$23:$W$25))</f>
        <v>6.4973644532551958E-2</v>
      </c>
      <c r="J9" s="28">
        <v>40</v>
      </c>
      <c r="K9" s="25">
        <v>6.9393627994051105E-2</v>
      </c>
      <c r="L9" s="62">
        <f t="shared" ref="L9" si="3">AVERAGE(K9:K11)</f>
        <v>6.9509262378462902E-2</v>
      </c>
      <c r="M9" s="25">
        <v>6.0177999656592797E-2</v>
      </c>
      <c r="N9" s="62">
        <f t="shared" ref="N9" si="4">AVERAGE(M9:M11)</f>
        <v>6.3601095841892427E-2</v>
      </c>
      <c r="O9" s="25">
        <v>8.8443218396520598E-2</v>
      </c>
      <c r="P9" s="62">
        <f t="shared" ref="P9" si="5">AVERAGE(O9:O11)</f>
        <v>7.9589207055253797E-2</v>
      </c>
      <c r="Q9" s="69">
        <f>($W$23*L9+$W$24*N9+$W$25*P9)/(SUM($W$23:$W$25))</f>
        <v>6.8236415457386859E-2</v>
      </c>
    </row>
    <row r="10" spans="1:22" x14ac:dyDescent="0.2">
      <c r="A10" s="28"/>
      <c r="B10" s="25">
        <v>6.7785441472090202E-2</v>
      </c>
      <c r="C10" s="62"/>
      <c r="D10" s="25">
        <v>5.8160575031858203E-2</v>
      </c>
      <c r="E10" s="62"/>
      <c r="F10" s="25">
        <v>7.3461217334773302E-2</v>
      </c>
      <c r="G10" s="62"/>
      <c r="H10" s="69"/>
      <c r="J10" s="28"/>
      <c r="K10" s="25">
        <v>6.9567079570668794E-2</v>
      </c>
      <c r="L10" s="62"/>
      <c r="M10" s="25">
        <v>5.7773532681844798E-2</v>
      </c>
      <c r="N10" s="62"/>
      <c r="O10" s="25">
        <v>8.1712911887184297E-2</v>
      </c>
      <c r="P10" s="62"/>
      <c r="Q10" s="69"/>
      <c r="S10" s="71" t="s">
        <v>43</v>
      </c>
      <c r="T10" s="71"/>
      <c r="U10" s="71"/>
      <c r="V10" s="71"/>
    </row>
    <row r="11" spans="1:22" x14ac:dyDescent="0.2">
      <c r="A11" s="28"/>
      <c r="B11" s="25">
        <v>7.2055204994254204E-2</v>
      </c>
      <c r="C11" s="62"/>
      <c r="D11" s="25">
        <v>7.3558733973963203E-2</v>
      </c>
      <c r="E11" s="62"/>
      <c r="F11" s="25">
        <v>6.2961988668695804E-2</v>
      </c>
      <c r="G11" s="62"/>
      <c r="H11" s="69"/>
      <c r="J11" s="28"/>
      <c r="K11" s="25">
        <v>6.9567079570668794E-2</v>
      </c>
      <c r="L11" s="62"/>
      <c r="M11" s="25">
        <v>7.28517551872397E-2</v>
      </c>
      <c r="N11" s="62"/>
      <c r="O11" s="25">
        <v>6.8611490882056494E-2</v>
      </c>
      <c r="P11" s="62"/>
      <c r="Q11" s="69"/>
      <c r="T11" s="26" t="s">
        <v>12</v>
      </c>
      <c r="U11" s="26" t="s">
        <v>13</v>
      </c>
      <c r="V11" s="26" t="s">
        <v>14</v>
      </c>
    </row>
    <row r="12" spans="1:22" x14ac:dyDescent="0.2">
      <c r="A12" s="28">
        <v>50</v>
      </c>
      <c r="B12" s="25">
        <v>6.8635828291996298E-2</v>
      </c>
      <c r="C12" s="62">
        <f t="shared" ref="C12" si="6">MEDIAN(B12:B14)</f>
        <v>6.8635828291996298E-2</v>
      </c>
      <c r="D12" s="25">
        <v>5.9744135075925499E-2</v>
      </c>
      <c r="E12" s="62">
        <f t="shared" ref="E12" si="7">MEDIAN(D12:D14)</f>
        <v>5.9744135075925499E-2</v>
      </c>
      <c r="F12" s="25">
        <v>8.0799485610991206E-2</v>
      </c>
      <c r="G12" s="62">
        <f t="shared" ref="G12" si="8">MEDIAN(F12:F14)</f>
        <v>7.1556499938398493E-2</v>
      </c>
      <c r="H12" s="69">
        <f>($W$23*C12+$W$24*E12+$W$25*G12)/(SUM($W$23:$W$25))</f>
        <v>6.4169551966522936E-2</v>
      </c>
      <c r="J12" s="28">
        <v>50</v>
      </c>
      <c r="K12" s="25">
        <v>7.0837146146167498E-2</v>
      </c>
      <c r="L12" s="62">
        <f t="shared" ref="L12" si="9">AVERAGE(K12:K14)</f>
        <v>6.9176833606287694E-2</v>
      </c>
      <c r="M12" s="25">
        <v>5.96260758245062E-2</v>
      </c>
      <c r="N12" s="62">
        <f t="shared" ref="N12" si="10">AVERAGE(M12:M14)</f>
        <v>6.3355739084567597E-2</v>
      </c>
      <c r="O12" s="25">
        <v>8.4834733054653999E-2</v>
      </c>
      <c r="P12" s="62">
        <f t="shared" ref="P12" si="11">AVERAGE(O12:O14)</f>
        <v>7.5941889086706307E-2</v>
      </c>
      <c r="Q12" s="69">
        <f>($W$23*L12+$W$24*N12+$W$25*P12)/(SUM($W$23:$W$25))</f>
        <v>6.7263431318606584E-2</v>
      </c>
      <c r="S12" s="24" t="s">
        <v>37</v>
      </c>
      <c r="T12" s="24">
        <f>L15-L18</f>
        <v>4.6581366446174499E-4</v>
      </c>
      <c r="U12" s="24">
        <f>N15-N18</f>
        <v>5.7378944060373221E-4</v>
      </c>
      <c r="V12" s="24">
        <f>P15-P18</f>
        <v>2.471039152876997E-3</v>
      </c>
    </row>
    <row r="13" spans="1:22" x14ac:dyDescent="0.2">
      <c r="A13" s="28"/>
      <c r="B13" s="25">
        <v>6.7532651859739001E-2</v>
      </c>
      <c r="C13" s="62"/>
      <c r="D13" s="25">
        <v>5.8063937040338402E-2</v>
      </c>
      <c r="E13" s="62"/>
      <c r="F13" s="25">
        <v>7.1556499938398493E-2</v>
      </c>
      <c r="G13" s="62"/>
      <c r="H13" s="69"/>
      <c r="J13" s="28"/>
      <c r="K13" s="25">
        <v>6.8346677336347805E-2</v>
      </c>
      <c r="L13" s="62"/>
      <c r="M13" s="25">
        <v>5.8238875439599401E-2</v>
      </c>
      <c r="N13" s="62"/>
      <c r="O13" s="25">
        <v>7.7103854147694606E-2</v>
      </c>
      <c r="P13" s="62"/>
      <c r="Q13" s="69"/>
      <c r="S13" s="24" t="s">
        <v>38</v>
      </c>
      <c r="T13" s="24">
        <f>L18-L21</f>
        <v>1.9507727537403652E-3</v>
      </c>
      <c r="U13" s="24">
        <f>N18-N21</f>
        <v>5.2219944411642516E-4</v>
      </c>
      <c r="V13" s="24">
        <f>P18-P21</f>
        <v>1.4714911031013522E-4</v>
      </c>
    </row>
    <row r="14" spans="1:22" x14ac:dyDescent="0.2">
      <c r="A14" s="28"/>
      <c r="B14" s="25">
        <v>7.2096912766163604E-2</v>
      </c>
      <c r="C14" s="62"/>
      <c r="D14" s="25">
        <v>7.3553919379286098E-2</v>
      </c>
      <c r="E14" s="62"/>
      <c r="F14" s="25">
        <v>6.3436042984151703E-2</v>
      </c>
      <c r="G14" s="62"/>
      <c r="H14" s="69"/>
      <c r="J14" s="28"/>
      <c r="K14" s="25">
        <v>6.8346677336347805E-2</v>
      </c>
      <c r="L14" s="62"/>
      <c r="M14" s="25">
        <v>7.2202265989597197E-2</v>
      </c>
      <c r="N14" s="62"/>
      <c r="O14" s="25">
        <v>6.5887080057770303E-2</v>
      </c>
      <c r="P14" s="62"/>
      <c r="Q14" s="69"/>
      <c r="S14" s="24" t="s">
        <v>39</v>
      </c>
      <c r="T14" s="24">
        <f>L21-L24</f>
        <v>-1.1202361846696096E-4</v>
      </c>
      <c r="U14" s="24">
        <f>N21-N24</f>
        <v>3.6394979309974096E-4</v>
      </c>
      <c r="V14" s="24">
        <f>P21-P24-G31</f>
        <v>1.4325730187679658E-3</v>
      </c>
    </row>
    <row r="15" spans="1:22" x14ac:dyDescent="0.2">
      <c r="A15" s="29">
        <v>60</v>
      </c>
      <c r="B15" s="30">
        <v>6.8018153232609693E-2</v>
      </c>
      <c r="C15" s="62">
        <f t="shared" ref="C15" si="12">MEDIAN(B15:B17)</f>
        <v>6.8018153232609693E-2</v>
      </c>
      <c r="D15" s="30">
        <v>5.6742045286177198E-2</v>
      </c>
      <c r="E15" s="62">
        <f t="shared" ref="E15" si="13">MEDIAN(D15:D17)</f>
        <v>5.6742045286177198E-2</v>
      </c>
      <c r="F15" s="30">
        <v>8.0371040183020395E-2</v>
      </c>
      <c r="G15" s="62">
        <f t="shared" ref="G15" si="14">MEDIAN(F15:F17)</f>
        <v>7.0830775711056101E-2</v>
      </c>
      <c r="H15" s="69">
        <f>($W$23*C15+$W$24*E15+$W$25*G15)/(SUM($W$23:$W$25))</f>
        <v>6.2168606848666617E-2</v>
      </c>
      <c r="J15" s="31">
        <v>60</v>
      </c>
      <c r="K15" s="30">
        <v>7.1379124139467398E-2</v>
      </c>
      <c r="L15" s="62">
        <f t="shared" ref="L15" si="15">AVERAGE(K15:K17)</f>
        <v>7.0134597304163979E-2</v>
      </c>
      <c r="M15" s="30">
        <v>5.7886575281730801E-2</v>
      </c>
      <c r="N15" s="62">
        <f t="shared" ref="N15" si="16">AVERAGE(M15:M17)</f>
        <v>6.2128605924213598E-2</v>
      </c>
      <c r="O15" s="30">
        <v>8.7422888426353498E-2</v>
      </c>
      <c r="P15" s="62">
        <f t="shared" ref="P15" si="17">AVERAGE(O15:O17)</f>
        <v>7.70748134465052E-2</v>
      </c>
      <c r="Q15" s="69">
        <f>($W$23*L15+$W$24*N15+$W$25*P15)/(SUM($W$23:$W$25))</f>
        <v>6.7010760340618106E-2</v>
      </c>
      <c r="S15" s="24" t="s">
        <v>40</v>
      </c>
      <c r="T15" s="24">
        <f>L24-L27</f>
        <v>1.0709379154144605E-3</v>
      </c>
      <c r="U15" s="24">
        <f>N24-N27</f>
        <v>-9.7745156432675617E-5</v>
      </c>
      <c r="V15" s="24">
        <f>P24-P27</f>
        <v>3.8527888745797101E-4</v>
      </c>
    </row>
    <row r="16" spans="1:22" x14ac:dyDescent="0.2">
      <c r="A16" s="29"/>
      <c r="B16" s="30">
        <v>6.7058986223676606E-2</v>
      </c>
      <c r="C16" s="62"/>
      <c r="D16" s="30">
        <v>5.6710587697820301E-2</v>
      </c>
      <c r="E16" s="62"/>
      <c r="F16" s="30">
        <v>7.0830775711056101E-2</v>
      </c>
      <c r="G16" s="62"/>
      <c r="H16" s="69"/>
      <c r="J16" s="31"/>
      <c r="K16" s="30">
        <v>6.7365718630171698E-2</v>
      </c>
      <c r="L16" s="62"/>
      <c r="M16" s="30">
        <v>5.65006276602407E-2</v>
      </c>
      <c r="N16" s="62"/>
      <c r="O16" s="30">
        <v>7.6267651032206202E-2</v>
      </c>
      <c r="P16" s="62"/>
      <c r="Q16" s="69"/>
    </row>
    <row r="17" spans="1:24" x14ac:dyDescent="0.2">
      <c r="A17" s="31"/>
      <c r="B17" s="30">
        <v>6.96583503766878E-2</v>
      </c>
      <c r="C17" s="62"/>
      <c r="D17" s="30">
        <v>7.1311487906436197E-2</v>
      </c>
      <c r="E17" s="62"/>
      <c r="F17" s="30">
        <v>6.31280365174689E-2</v>
      </c>
      <c r="G17" s="62"/>
      <c r="H17" s="69"/>
      <c r="J17" s="31"/>
      <c r="K17" s="30">
        <v>7.1658949142852799E-2</v>
      </c>
      <c r="L17" s="62"/>
      <c r="M17" s="30">
        <v>7.19986148306693E-2</v>
      </c>
      <c r="N17" s="62"/>
      <c r="O17" s="30">
        <v>6.7533900880955899E-2</v>
      </c>
      <c r="P17" s="62"/>
      <c r="Q17" s="69"/>
    </row>
    <row r="18" spans="1:24" x14ac:dyDescent="0.2">
      <c r="A18" s="31">
        <v>70</v>
      </c>
      <c r="B18" s="30">
        <v>6.8172071750927404E-2</v>
      </c>
      <c r="C18" s="62">
        <f t="shared" ref="C18" si="18">MEDIAN(B18:B20)</f>
        <v>6.8172071750927404E-2</v>
      </c>
      <c r="D18" s="30">
        <v>5.7708708211640203E-2</v>
      </c>
      <c r="E18" s="62">
        <f t="shared" ref="E18" si="19">MEDIAN(D18:D20)</f>
        <v>5.7708708211640203E-2</v>
      </c>
      <c r="F18" s="30">
        <v>7.9069769694414593E-2</v>
      </c>
      <c r="G18" s="62">
        <f t="shared" ref="G18" si="20">MEDIAN(F18:F20)</f>
        <v>7.0367067541821898E-2</v>
      </c>
      <c r="H18" s="69">
        <f>($W$23*C18+$W$24*E18+$W$25*G18)/(SUM($W$23:$W$25))</f>
        <v>6.26577477235256E-2</v>
      </c>
      <c r="J18" s="31">
        <v>70</v>
      </c>
      <c r="K18" s="30">
        <v>7.1658949142852799E-2</v>
      </c>
      <c r="L18" s="62">
        <f t="shared" ref="L18" si="21">AVERAGE(K18:K20)</f>
        <v>6.9668783639702234E-2</v>
      </c>
      <c r="M18" s="30">
        <v>5.76888327677514E-2</v>
      </c>
      <c r="N18" s="62">
        <f t="shared" ref="N18" si="22">AVERAGE(M18:M20)</f>
        <v>6.1554816483609866E-2</v>
      </c>
      <c r="O18" s="30">
        <v>8.6255822033710905E-2</v>
      </c>
      <c r="P18" s="62">
        <f t="shared" ref="P18" si="23">AVERAGE(O18:O20)</f>
        <v>7.4603774293628203E-2</v>
      </c>
      <c r="Q18" s="69">
        <f>($W$23*L18+$W$24*N18+$W$25*P18)/(SUM($W$23:$W$25))</f>
        <v>6.606578501326392E-2</v>
      </c>
    </row>
    <row r="19" spans="1:24" x14ac:dyDescent="0.2">
      <c r="A19" s="31"/>
      <c r="B19" s="30">
        <v>6.5504229927947494E-2</v>
      </c>
      <c r="C19" s="62"/>
      <c r="D19" s="30">
        <v>5.5397693556751101E-2</v>
      </c>
      <c r="E19" s="62"/>
      <c r="F19" s="30">
        <v>7.0367067541821898E-2</v>
      </c>
      <c r="G19" s="62"/>
      <c r="H19" s="69"/>
      <c r="J19" s="31"/>
      <c r="K19" s="30">
        <v>6.5486319201291499E-2</v>
      </c>
      <c r="L19" s="62"/>
      <c r="M19" s="30">
        <v>5.7002339182413403E-2</v>
      </c>
      <c r="N19" s="62"/>
      <c r="O19" s="30">
        <v>7.53138680040491E-2</v>
      </c>
      <c r="P19" s="62"/>
      <c r="Q19" s="69"/>
    </row>
    <row r="20" spans="1:24" x14ac:dyDescent="0.2">
      <c r="A20" s="31"/>
      <c r="B20" s="30">
        <v>6.9452925261778597E-2</v>
      </c>
      <c r="C20" s="62"/>
      <c r="D20" s="30">
        <v>7.1181081376932201E-2</v>
      </c>
      <c r="E20" s="62"/>
      <c r="F20" s="30">
        <v>6.3589395929765494E-2</v>
      </c>
      <c r="G20" s="62"/>
      <c r="H20" s="69"/>
      <c r="J20" s="31"/>
      <c r="K20" s="30">
        <v>7.1861082574962404E-2</v>
      </c>
      <c r="L20" s="62"/>
      <c r="M20" s="30">
        <v>6.9973277500664802E-2</v>
      </c>
      <c r="N20" s="62"/>
      <c r="O20" s="30">
        <v>6.2241632843124603E-2</v>
      </c>
      <c r="P20" s="62"/>
      <c r="Q20" s="69"/>
    </row>
    <row r="21" spans="1:24" x14ac:dyDescent="0.2">
      <c r="A21" s="31">
        <v>80</v>
      </c>
      <c r="B21" s="25">
        <v>6.7672302749483396E-2</v>
      </c>
      <c r="C21" s="62">
        <f t="shared" ref="C21" si="24">MEDIAN(B21:B23)</f>
        <v>6.7672302749483396E-2</v>
      </c>
      <c r="D21" s="30">
        <v>5.6805382344526402E-2</v>
      </c>
      <c r="E21" s="62">
        <f t="shared" ref="E21" si="25">MEDIAN(D21:D23)</f>
        <v>5.6805382344526402E-2</v>
      </c>
      <c r="F21" s="30">
        <v>7.8982865655960299E-2</v>
      </c>
      <c r="G21" s="62">
        <f t="shared" ref="G21" si="26">MEDIAN(F21:F23)</f>
        <v>6.8325855507745503E-2</v>
      </c>
      <c r="H21" s="69">
        <f>($W$23*C21+$W$24*E21+$W$25*G21)/(SUM($W$23:$W$25))</f>
        <v>6.1606702347218038E-2</v>
      </c>
      <c r="J21" s="31">
        <v>80</v>
      </c>
      <c r="K21" s="25">
        <v>6.6462238546876204E-2</v>
      </c>
      <c r="L21" s="62">
        <f t="shared" ref="L21" si="27">AVERAGE(K21:K23)</f>
        <v>6.7718010885961868E-2</v>
      </c>
      <c r="M21" s="30">
        <v>5.7014040575380003E-2</v>
      </c>
      <c r="N21" s="62">
        <f t="shared" ref="N21" si="28">AVERAGE(M21:M23)</f>
        <v>6.1032617039493441E-2</v>
      </c>
      <c r="O21" s="30">
        <v>8.6553946310278296E-2</v>
      </c>
      <c r="P21" s="62">
        <f t="shared" ref="P21" si="29">AVERAGE(O21:O23)</f>
        <v>7.4456625183318068E-2</v>
      </c>
      <c r="Q21" s="69">
        <f>($W$23*L21+$W$24*N21+$W$25*P21)/(SUM($W$23:$W$25))</f>
        <v>6.5305852336269996E-2</v>
      </c>
    </row>
    <row r="22" spans="1:24" x14ac:dyDescent="0.2">
      <c r="A22" s="31"/>
      <c r="B22" s="25">
        <v>6.5652320155280802E-2</v>
      </c>
      <c r="C22" s="62"/>
      <c r="D22" s="30">
        <v>5.4935696648041703E-2</v>
      </c>
      <c r="E22" s="62"/>
      <c r="F22" s="30">
        <v>6.8325855507745503E-2</v>
      </c>
      <c r="G22" s="62"/>
      <c r="H22" s="69"/>
      <c r="J22" s="31"/>
      <c r="K22" s="25">
        <v>6.6204919313017696E-2</v>
      </c>
      <c r="L22" s="62"/>
      <c r="M22" s="30">
        <v>5.61563383079038E-2</v>
      </c>
      <c r="N22" s="62"/>
      <c r="O22" s="30">
        <v>7.5242262511045294E-2</v>
      </c>
      <c r="P22" s="62"/>
      <c r="Q22" s="69"/>
      <c r="S22" s="25"/>
      <c r="T22" s="25" t="s">
        <v>30</v>
      </c>
      <c r="U22" s="24" t="s">
        <v>31</v>
      </c>
      <c r="W22" s="24" t="s">
        <v>32</v>
      </c>
      <c r="X22" s="24" t="s">
        <v>33</v>
      </c>
    </row>
    <row r="23" spans="1:24" x14ac:dyDescent="0.2">
      <c r="A23" s="31"/>
      <c r="B23" s="25">
        <v>6.7952306491082401E-2</v>
      </c>
      <c r="C23" s="62"/>
      <c r="D23" s="30">
        <v>7.16735424795239E-2</v>
      </c>
      <c r="E23" s="62"/>
      <c r="F23" s="30">
        <v>5.9111612812742603E-2</v>
      </c>
      <c r="G23" s="62"/>
      <c r="H23" s="69"/>
      <c r="J23" s="31"/>
      <c r="K23" s="25">
        <v>7.0486874797991705E-2</v>
      </c>
      <c r="L23" s="62"/>
      <c r="M23" s="30">
        <v>6.9927472235196506E-2</v>
      </c>
      <c r="N23" s="62"/>
      <c r="O23" s="30">
        <v>6.1573666728630599E-2</v>
      </c>
      <c r="P23" s="62"/>
      <c r="Q23" s="69"/>
      <c r="S23" s="24" t="s">
        <v>12</v>
      </c>
      <c r="T23" s="25">
        <v>112</v>
      </c>
      <c r="U23" s="24">
        <v>258</v>
      </c>
      <c r="W23" s="24">
        <f>U23/3</f>
        <v>86</v>
      </c>
      <c r="X23" s="24">
        <f>(SUM(T23:U23)*0.3)</f>
        <v>111</v>
      </c>
    </row>
    <row r="24" spans="1:24" x14ac:dyDescent="0.2">
      <c r="A24" s="31">
        <v>90</v>
      </c>
      <c r="B24" s="30">
        <v>6.5480329197946996E-2</v>
      </c>
      <c r="C24" s="61">
        <f t="shared" ref="C24" si="30">MEDIAN(B24:B26)</f>
        <v>6.5480329197946996E-2</v>
      </c>
      <c r="D24" s="30">
        <v>5.6733444435602499E-2</v>
      </c>
      <c r="E24" s="62">
        <f t="shared" ref="E24" si="31">MEDIAN(D24:D26)</f>
        <v>5.6733444435602499E-2</v>
      </c>
      <c r="F24" s="30">
        <v>7.6497532596067896E-2</v>
      </c>
      <c r="G24" s="62">
        <f t="shared" ref="G24" si="32">MEDIAN(F24:F26)</f>
        <v>6.9118774544960696E-2</v>
      </c>
      <c r="H24" s="69">
        <f>($W$23*C24+$W$24*E24+$W$25*G24)/(SUM($W$23:$W$25))</f>
        <v>6.1246153506090015E-2</v>
      </c>
      <c r="J24" s="31">
        <v>90</v>
      </c>
      <c r="K24" s="30">
        <v>6.7789870614468006E-2</v>
      </c>
      <c r="L24" s="70">
        <f t="shared" ref="L24" si="33">AVERAGE(K24:K26)</f>
        <v>6.7830034504428829E-2</v>
      </c>
      <c r="M24" s="30">
        <v>5.6230371687358803E-2</v>
      </c>
      <c r="N24" s="62">
        <f t="shared" ref="N24" si="34">AVERAGE(M24:M26)</f>
        <v>6.06686672463937E-2</v>
      </c>
      <c r="O24" s="30">
        <v>8.3472339764663797E-2</v>
      </c>
      <c r="P24" s="62">
        <f t="shared" ref="P24" si="35">AVERAGE(O24:O26)</f>
        <v>7.3024052164550102E-2</v>
      </c>
      <c r="Q24" s="69">
        <f>($W$23*L24+$W$24*N24+$W$25*P24)/(SUM($W$23:$W$25))</f>
        <v>6.4824615222130691E-2</v>
      </c>
      <c r="S24" s="24" t="s">
        <v>13</v>
      </c>
      <c r="T24" s="25">
        <v>286</v>
      </c>
      <c r="U24" s="24">
        <v>666</v>
      </c>
      <c r="W24" s="24">
        <f>U24/3</f>
        <v>222</v>
      </c>
      <c r="X24" s="24">
        <f>(SUM(T24:U24)*0.3)</f>
        <v>285.59999999999997</v>
      </c>
    </row>
    <row r="25" spans="1:24" x14ac:dyDescent="0.2">
      <c r="A25" s="31"/>
      <c r="B25" s="30">
        <v>6.4225149226713601E-2</v>
      </c>
      <c r="C25" s="61"/>
      <c r="D25" s="30">
        <v>5.5531520094898902E-2</v>
      </c>
      <c r="E25" s="62"/>
      <c r="F25" s="30">
        <v>6.9118774544960696E-2</v>
      </c>
      <c r="G25" s="62"/>
      <c r="H25" s="69"/>
      <c r="J25" s="31"/>
      <c r="K25" s="30">
        <v>6.4652019824830403E-2</v>
      </c>
      <c r="L25" s="70"/>
      <c r="M25" s="30">
        <v>5.5242675022226302E-2</v>
      </c>
      <c r="N25" s="62"/>
      <c r="O25" s="30">
        <v>7.3496751045362005E-2</v>
      </c>
      <c r="P25" s="62"/>
      <c r="Q25" s="69"/>
      <c r="S25" s="24" t="s">
        <v>14</v>
      </c>
      <c r="T25" s="25">
        <v>105</v>
      </c>
      <c r="U25" s="24">
        <v>243</v>
      </c>
      <c r="W25" s="24">
        <f>U25/3</f>
        <v>81</v>
      </c>
      <c r="X25" s="24">
        <f>(SUM(T25:U25)*0.3)</f>
        <v>104.39999999999999</v>
      </c>
    </row>
    <row r="26" spans="1:24" x14ac:dyDescent="0.2">
      <c r="A26" s="31"/>
      <c r="B26" s="30">
        <v>6.9162688705584299E-2</v>
      </c>
      <c r="C26" s="61"/>
      <c r="D26" s="30">
        <v>7.1509199714456601E-2</v>
      </c>
      <c r="E26" s="62"/>
      <c r="F26" s="30">
        <v>5.8383067801694499E-2</v>
      </c>
      <c r="G26" s="62"/>
      <c r="H26" s="69"/>
      <c r="J26" s="31"/>
      <c r="K26" s="30">
        <v>7.1048213073988106E-2</v>
      </c>
      <c r="L26" s="70"/>
      <c r="M26" s="30">
        <v>7.0532955029596001E-2</v>
      </c>
      <c r="N26" s="62"/>
      <c r="O26" s="30">
        <v>6.2103065683624503E-2</v>
      </c>
      <c r="P26" s="62"/>
      <c r="Q26" s="69"/>
      <c r="T26" s="24">
        <f>SUM(T23:T25)</f>
        <v>503</v>
      </c>
      <c r="U26" s="24">
        <f>SUM(U23:U25)</f>
        <v>1167</v>
      </c>
      <c r="V26" s="24">
        <f>SUM(T23:U25)</f>
        <v>1670</v>
      </c>
    </row>
    <row r="27" spans="1:24" x14ac:dyDescent="0.2">
      <c r="A27" s="31">
        <v>100</v>
      </c>
      <c r="B27" s="25">
        <v>6.6909980328561602E-2</v>
      </c>
      <c r="C27" s="62">
        <f t="shared" ref="C27" si="36">MEDIAN(B27:B29)</f>
        <v>6.6909980328561602E-2</v>
      </c>
      <c r="D27" s="25">
        <v>5.5495785432028301E-2</v>
      </c>
      <c r="E27" s="61">
        <f t="shared" ref="E27" si="37">MEDIAN(D27:D29)</f>
        <v>5.55611629388418E-2</v>
      </c>
      <c r="F27" s="30">
        <v>7.8003634305718397E-2</v>
      </c>
      <c r="G27" s="61">
        <f t="shared" ref="G27" si="38">MEDIAN(F27:F29)</f>
        <v>6.8047748726138599E-2</v>
      </c>
      <c r="H27" s="69">
        <f>($W$23*C27+$W$24*E27+$W$25*G27)/(SUM($W$23:$W$25))</f>
        <v>6.0670190559116717E-2</v>
      </c>
      <c r="J27" s="31">
        <v>100</v>
      </c>
      <c r="K27" s="30">
        <v>6.6176597216082503E-2</v>
      </c>
      <c r="L27" s="62">
        <f t="shared" ref="L27" si="39">AVERAGE(K27:K29)</f>
        <v>6.6759096589014369E-2</v>
      </c>
      <c r="M27" s="30">
        <v>5.7575047795679998E-2</v>
      </c>
      <c r="N27" s="70">
        <f t="shared" ref="N27" si="40">AVERAGE(M27:M29)</f>
        <v>6.0766412402826375E-2</v>
      </c>
      <c r="O27" s="30">
        <v>8.2114171097133398E-2</v>
      </c>
      <c r="P27" s="70">
        <f t="shared" ref="P27" si="41">AVERAGE(O27:O29)</f>
        <v>7.2638773277092131E-2</v>
      </c>
      <c r="Q27" s="69">
        <f>($W$23*L27+$W$24*N27+$W$25*P27)/(SUM($W$23:$W$25))</f>
        <v>6.4563410014208622E-2</v>
      </c>
    </row>
    <row r="28" spans="1:24" x14ac:dyDescent="0.2">
      <c r="A28" s="31"/>
      <c r="B28" s="25">
        <v>6.24146687917446E-2</v>
      </c>
      <c r="C28" s="62"/>
      <c r="D28" s="25">
        <v>5.55611629388418E-2</v>
      </c>
      <c r="E28" s="61"/>
      <c r="F28" s="30">
        <v>6.8047748726138599E-2</v>
      </c>
      <c r="G28" s="61"/>
      <c r="H28" s="69"/>
      <c r="J28" s="31"/>
      <c r="K28" s="30">
        <v>6.3928533087228206E-2</v>
      </c>
      <c r="L28" s="62"/>
      <c r="M28" s="30">
        <v>5.4487232520194502E-2</v>
      </c>
      <c r="N28" s="70"/>
      <c r="O28" s="30">
        <v>7.4565549814603699E-2</v>
      </c>
      <c r="P28" s="70"/>
      <c r="Q28" s="69"/>
    </row>
    <row r="29" spans="1:24" x14ac:dyDescent="0.2">
      <c r="A29" s="31"/>
      <c r="B29" s="25">
        <v>6.7270541917841598E-2</v>
      </c>
      <c r="C29" s="62"/>
      <c r="D29" s="30">
        <v>7.1641000120250306E-2</v>
      </c>
      <c r="E29" s="61"/>
      <c r="F29" s="30">
        <v>5.84633573949324E-2</v>
      </c>
      <c r="G29" s="61"/>
      <c r="H29" s="69"/>
      <c r="J29" s="31"/>
      <c r="K29" s="30">
        <v>7.0172159463732398E-2</v>
      </c>
      <c r="L29" s="62"/>
      <c r="M29" s="30">
        <v>7.0236956892604605E-2</v>
      </c>
      <c r="N29" s="70"/>
      <c r="O29" s="30">
        <v>6.1236598919539302E-2</v>
      </c>
      <c r="P29" s="70"/>
      <c r="Q29" s="69"/>
    </row>
    <row r="30" spans="1:24" x14ac:dyDescent="0.2">
      <c r="A30" s="31">
        <v>110</v>
      </c>
      <c r="B30" s="25">
        <v>6.5917402189667795E-2</v>
      </c>
      <c r="C30" s="62">
        <f t="shared" ref="C30" si="42">MEDIAN(B30:B32)</f>
        <v>6.5917402189667795E-2</v>
      </c>
      <c r="D30" s="25">
        <v>5.6267879886338898E-2</v>
      </c>
      <c r="E30" s="62">
        <f t="shared" ref="E30" si="43">MEDIAN(D30:D32)</f>
        <v>5.6267879886338898E-2</v>
      </c>
      <c r="F30" s="30">
        <v>7.6961985529364396E-2</v>
      </c>
      <c r="G30" s="62">
        <f t="shared" ref="G30" si="44">MEDIAN(F30:F32)</f>
        <v>6.8306258858999797E-2</v>
      </c>
      <c r="H30" s="69">
        <f>($W$23*C30+$W$24*E30+$W$25*G30)/(SUM($W$23:$W$25))</f>
        <v>6.0907899461844855E-2</v>
      </c>
      <c r="J30" s="31">
        <v>110</v>
      </c>
      <c r="K30" s="30"/>
      <c r="L30" s="62"/>
      <c r="M30" s="30"/>
      <c r="N30" s="32"/>
      <c r="O30" s="30"/>
      <c r="P30" s="62"/>
      <c r="Q30" s="69">
        <f>($W$23*L30+$W$24*N30+$W$25*P30)/(SUM($W$23:$W$25))</f>
        <v>0</v>
      </c>
    </row>
    <row r="31" spans="1:24" x14ac:dyDescent="0.2">
      <c r="A31" s="31"/>
      <c r="B31" s="25">
        <v>6.5917402189667795E-2</v>
      </c>
      <c r="C31" s="62"/>
      <c r="D31" s="30">
        <v>5.3872718332262599E-2</v>
      </c>
      <c r="E31" s="62"/>
      <c r="F31" s="30">
        <v>6.8306258858999797E-2</v>
      </c>
      <c r="G31" s="62"/>
      <c r="H31" s="69"/>
      <c r="J31" s="31"/>
      <c r="K31" s="30"/>
      <c r="L31" s="62"/>
      <c r="M31" s="30"/>
      <c r="N31" s="32"/>
      <c r="O31" s="30"/>
      <c r="P31" s="62"/>
      <c r="Q31" s="69"/>
    </row>
    <row r="32" spans="1:24" x14ac:dyDescent="0.2">
      <c r="A32" s="31"/>
      <c r="B32" s="25">
        <v>6.7377805306874206E-2</v>
      </c>
      <c r="C32" s="62"/>
      <c r="D32" s="30">
        <v>7.0869754259446902E-2</v>
      </c>
      <c r="E32" s="62"/>
      <c r="F32" s="30">
        <v>5.77211543845133E-2</v>
      </c>
      <c r="G32" s="62"/>
      <c r="H32" s="69"/>
      <c r="J32" s="31"/>
      <c r="K32" s="30"/>
      <c r="L32" s="62"/>
      <c r="M32" s="30"/>
      <c r="N32" s="32"/>
      <c r="O32" s="30"/>
      <c r="P32" s="62"/>
      <c r="Q32" s="69"/>
    </row>
    <row r="33" spans="1:36" x14ac:dyDescent="0.2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30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33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33"/>
    </row>
    <row r="34" spans="1:36" x14ac:dyDescent="0.2">
      <c r="A34" s="35" t="s">
        <v>100</v>
      </c>
      <c r="B34" s="30"/>
      <c r="C34" s="30"/>
      <c r="D34" s="36"/>
      <c r="E34" s="30"/>
      <c r="F34" s="30"/>
      <c r="G34" s="36"/>
      <c r="H34" s="30"/>
      <c r="I34" s="36"/>
      <c r="J34" s="30"/>
      <c r="K34" s="30"/>
      <c r="L34" s="30"/>
      <c r="M34" s="30"/>
      <c r="N34" s="34"/>
      <c r="O34" s="34"/>
      <c r="P34" s="30"/>
      <c r="Q34" s="34"/>
      <c r="R34" s="34"/>
      <c r="S34" s="30"/>
      <c r="T34" s="34"/>
      <c r="U34" s="34"/>
      <c r="V34" s="30"/>
      <c r="W34" s="30"/>
      <c r="X34" s="33"/>
      <c r="Y34" s="30"/>
      <c r="Z34" s="34"/>
      <c r="AA34" s="34"/>
      <c r="AB34" s="30"/>
      <c r="AC34" s="34"/>
      <c r="AD34" s="34"/>
      <c r="AE34" s="30"/>
      <c r="AF34" s="34"/>
      <c r="AG34" s="34"/>
      <c r="AH34" s="30"/>
      <c r="AI34" s="30"/>
      <c r="AJ34" s="33"/>
    </row>
    <row r="35" spans="1:36" x14ac:dyDescent="0.2">
      <c r="A35" s="24">
        <v>0.1</v>
      </c>
      <c r="B35" s="24">
        <v>6.4927241297216706E-2</v>
      </c>
      <c r="C35" s="62">
        <f>AVERAGE(B35:B37)</f>
        <v>6.6296919392409906E-2</v>
      </c>
      <c r="D35" s="32">
        <v>0.1</v>
      </c>
      <c r="E35" s="30">
        <v>5.6004931798926801E-2</v>
      </c>
      <c r="F35" s="39">
        <f>AVERAGE(E35:E37)</f>
        <v>6.0531387301384069E-2</v>
      </c>
      <c r="G35" s="30">
        <v>0.3</v>
      </c>
      <c r="H35" s="36">
        <v>7.77527790046455E-2</v>
      </c>
      <c r="I35" s="62">
        <f>AVERAGE(H35:H37)</f>
        <v>6.7949838880448532E-2</v>
      </c>
      <c r="J35" s="36"/>
      <c r="K35" s="37"/>
      <c r="L35" s="30"/>
      <c r="M35" s="35"/>
      <c r="N35" s="30"/>
      <c r="O35" s="30"/>
      <c r="P35" s="36"/>
      <c r="Q35" s="30"/>
      <c r="R35" s="36"/>
      <c r="S35" s="36"/>
      <c r="T35" s="30"/>
      <c r="U35" s="36"/>
      <c r="V35" s="36"/>
      <c r="W35" s="37"/>
      <c r="X35" s="33"/>
      <c r="Y35" s="35"/>
      <c r="Z35" s="30"/>
      <c r="AA35" s="30"/>
      <c r="AB35" s="36"/>
      <c r="AC35" s="30"/>
      <c r="AD35" s="30"/>
      <c r="AE35" s="36"/>
      <c r="AF35" s="33"/>
      <c r="AG35" s="30"/>
      <c r="AH35" s="36"/>
      <c r="AI35" s="37"/>
      <c r="AJ35" s="33"/>
    </row>
    <row r="36" spans="1:36" x14ac:dyDescent="0.2">
      <c r="A36" s="24"/>
      <c r="B36" s="24">
        <v>6.4718449850807006E-2</v>
      </c>
      <c r="C36" s="62"/>
      <c r="D36" s="32"/>
      <c r="E36" s="30">
        <v>5.54156830056491E-2</v>
      </c>
      <c r="F36" s="39"/>
      <c r="G36" s="30"/>
      <c r="H36" s="36">
        <v>6.9513057117465499E-2</v>
      </c>
      <c r="I36" s="62"/>
      <c r="J36" s="36"/>
      <c r="K36" s="37"/>
      <c r="L36" s="30"/>
      <c r="M36" s="35"/>
      <c r="N36" s="30"/>
      <c r="O36" s="30"/>
      <c r="P36" s="36"/>
      <c r="Q36" s="30"/>
      <c r="R36" s="36"/>
      <c r="S36" s="36"/>
      <c r="T36" s="30"/>
      <c r="U36" s="36"/>
      <c r="V36" s="36"/>
      <c r="W36" s="37"/>
      <c r="X36" s="33"/>
      <c r="Y36" s="35"/>
      <c r="Z36" s="30"/>
      <c r="AA36" s="30"/>
      <c r="AB36" s="36"/>
      <c r="AC36" s="30"/>
      <c r="AD36" s="30"/>
      <c r="AE36" s="36"/>
      <c r="AF36" s="33"/>
      <c r="AG36" s="30"/>
      <c r="AH36" s="36"/>
      <c r="AI36" s="37"/>
      <c r="AJ36" s="33"/>
    </row>
    <row r="37" spans="1:36" x14ac:dyDescent="0.2">
      <c r="A37" s="24"/>
      <c r="B37" s="24">
        <v>6.9245067029206006E-2</v>
      </c>
      <c r="C37" s="62"/>
      <c r="D37" s="32"/>
      <c r="E37" s="30">
        <v>7.0173547099576294E-2</v>
      </c>
      <c r="F37" s="39"/>
      <c r="G37" s="30"/>
      <c r="H37" s="36">
        <v>5.6583680519234597E-2</v>
      </c>
      <c r="I37" s="62"/>
      <c r="J37" s="36"/>
      <c r="K37" s="37"/>
      <c r="L37" s="30"/>
      <c r="M37" s="35"/>
      <c r="N37" s="30"/>
      <c r="O37" s="30"/>
      <c r="P37" s="36"/>
      <c r="Q37" s="30"/>
      <c r="R37" s="36"/>
      <c r="S37" s="36"/>
      <c r="T37" s="30"/>
      <c r="U37" s="36"/>
      <c r="V37" s="36"/>
      <c r="W37" s="37"/>
      <c r="X37" s="33"/>
      <c r="Y37" s="35"/>
      <c r="Z37" s="30"/>
      <c r="AA37" s="30"/>
      <c r="AB37" s="36"/>
      <c r="AC37" s="30"/>
      <c r="AD37" s="30"/>
      <c r="AE37" s="36"/>
      <c r="AF37" s="33"/>
      <c r="AG37" s="30"/>
      <c r="AH37" s="36"/>
      <c r="AI37" s="37"/>
      <c r="AJ37" s="33"/>
    </row>
    <row r="38" spans="1:36" x14ac:dyDescent="0.2">
      <c r="A38" s="35">
        <v>0.2</v>
      </c>
      <c r="B38" s="24">
        <v>6.7084376161189702E-2</v>
      </c>
      <c r="C38" s="64">
        <f>AVERAGE(B38:B40)</f>
        <v>6.6266153585599327E-2</v>
      </c>
      <c r="D38" s="32">
        <v>0.2</v>
      </c>
      <c r="E38" s="30">
        <v>5.6803344090789701E-2</v>
      </c>
      <c r="F38" s="32">
        <f t="shared" ref="F38" si="45">AVERAGE(E38:E40)</f>
        <v>6.2385925856165335E-2</v>
      </c>
      <c r="G38" s="30">
        <v>0.5</v>
      </c>
      <c r="H38" s="36">
        <v>7.5180664038819095E-2</v>
      </c>
      <c r="I38" s="62">
        <f>AVERAGE(H38:H40)</f>
        <v>6.6525425957722942E-2</v>
      </c>
      <c r="J38" s="36"/>
      <c r="K38" s="37"/>
      <c r="L38" s="30"/>
      <c r="M38" s="35"/>
      <c r="N38" s="30"/>
      <c r="O38" s="30"/>
      <c r="P38" s="36"/>
      <c r="Q38" s="30"/>
      <c r="R38" s="36"/>
      <c r="S38" s="36"/>
      <c r="T38" s="30"/>
      <c r="U38" s="36"/>
      <c r="V38" s="36"/>
      <c r="W38" s="37"/>
      <c r="X38" s="33"/>
      <c r="Y38" s="35"/>
      <c r="Z38" s="30"/>
      <c r="AA38" s="30"/>
      <c r="AB38" s="36"/>
      <c r="AC38" s="30"/>
      <c r="AD38" s="30"/>
      <c r="AE38" s="36"/>
      <c r="AF38" s="30"/>
      <c r="AG38" s="30"/>
      <c r="AH38" s="36"/>
      <c r="AI38" s="37"/>
      <c r="AJ38" s="33"/>
    </row>
    <row r="39" spans="1:36" ht="17" customHeight="1" x14ac:dyDescent="0.2">
      <c r="A39" s="35"/>
      <c r="B39" s="24">
        <v>6.4528765203787697E-2</v>
      </c>
      <c r="C39" s="64"/>
      <c r="D39" s="32"/>
      <c r="E39" s="30">
        <v>5.6329819088449098E-2</v>
      </c>
      <c r="F39" s="32"/>
      <c r="G39" s="30"/>
      <c r="H39" s="36">
        <v>6.7254273268407397E-2</v>
      </c>
      <c r="I39" s="62"/>
      <c r="J39" s="36"/>
      <c r="K39" s="37"/>
      <c r="L39" s="30"/>
      <c r="M39" s="35"/>
      <c r="N39" s="30"/>
      <c r="O39" s="30"/>
      <c r="P39" s="36"/>
      <c r="Q39" s="30"/>
      <c r="R39" s="36"/>
      <c r="S39" s="36"/>
      <c r="T39" s="30"/>
      <c r="U39" s="36"/>
      <c r="V39" s="36"/>
      <c r="W39" s="37"/>
      <c r="X39" s="33"/>
      <c r="Y39" s="35"/>
      <c r="Z39" s="30"/>
      <c r="AA39" s="30"/>
      <c r="AB39" s="36"/>
      <c r="AC39" s="30"/>
      <c r="AD39" s="30"/>
      <c r="AE39" s="36"/>
      <c r="AF39" s="30"/>
      <c r="AG39" s="30"/>
      <c r="AH39" s="36"/>
      <c r="AI39" s="37"/>
      <c r="AJ39" s="33"/>
    </row>
    <row r="40" spans="1:36" x14ac:dyDescent="0.2">
      <c r="A40" s="35"/>
      <c r="B40" s="24">
        <v>6.7185319391820597E-2</v>
      </c>
      <c r="C40" s="64"/>
      <c r="D40" s="32"/>
      <c r="E40" s="30">
        <v>7.4024614389257198E-2</v>
      </c>
      <c r="F40" s="32"/>
      <c r="G40" s="30"/>
      <c r="H40" s="36">
        <v>5.7141340565942299E-2</v>
      </c>
      <c r="I40" s="62"/>
      <c r="J40" s="36"/>
      <c r="K40" s="37"/>
      <c r="L40" s="30"/>
      <c r="M40" s="35"/>
      <c r="N40" s="30"/>
      <c r="O40" s="30"/>
      <c r="P40" s="36"/>
      <c r="Q40" s="30"/>
      <c r="R40" s="30"/>
      <c r="S40" s="36"/>
      <c r="T40" s="30"/>
      <c r="U40" s="36"/>
      <c r="V40" s="36"/>
      <c r="W40" s="37"/>
      <c r="X40" s="33"/>
      <c r="Y40" s="35"/>
      <c r="Z40" s="30"/>
      <c r="AA40" s="30"/>
      <c r="AB40" s="36"/>
      <c r="AC40" s="30"/>
      <c r="AD40" s="30"/>
      <c r="AE40" s="36"/>
      <c r="AF40" s="30"/>
      <c r="AG40" s="30"/>
      <c r="AH40" s="36"/>
      <c r="AI40" s="37"/>
      <c r="AJ40" s="33"/>
    </row>
    <row r="41" spans="1:36" x14ac:dyDescent="0.2">
      <c r="A41" s="35">
        <v>0.3</v>
      </c>
      <c r="B41" s="30">
        <v>6.4746769881807095E-2</v>
      </c>
      <c r="C41" s="62">
        <f>AVERAGE(B41:B43)</f>
        <v>6.6565488454171734E-2</v>
      </c>
      <c r="D41" s="32">
        <v>0.3</v>
      </c>
      <c r="E41" s="30">
        <v>5.6845317585489302E-2</v>
      </c>
      <c r="F41" s="32">
        <f t="shared" ref="F41" si="46">AVERAGE(E41:E43)</f>
        <v>6.1832375846760858E-2</v>
      </c>
      <c r="G41" s="30">
        <v>0.7</v>
      </c>
      <c r="H41" s="36">
        <v>7.5032509866874403E-2</v>
      </c>
      <c r="I41" s="62">
        <f>AVERAGE(H41:H43)</f>
        <v>6.7450528222832276E-2</v>
      </c>
      <c r="J41" s="36"/>
      <c r="K41" s="37"/>
      <c r="L41" s="30"/>
      <c r="M41" s="33"/>
      <c r="N41" s="33"/>
      <c r="O41" s="62"/>
      <c r="P41" s="32"/>
      <c r="Q41" s="30"/>
      <c r="R41" s="32"/>
      <c r="S41" s="30"/>
      <c r="T41" s="36"/>
      <c r="U41" s="62"/>
      <c r="V41" s="38"/>
      <c r="W41" s="37"/>
      <c r="X41" s="33"/>
      <c r="Y41" s="35"/>
      <c r="Z41" s="30"/>
      <c r="AA41" s="30"/>
      <c r="AB41" s="36"/>
      <c r="AC41" s="30"/>
      <c r="AD41" s="30"/>
      <c r="AE41" s="36"/>
      <c r="AF41" s="30"/>
      <c r="AG41" s="30"/>
      <c r="AH41" s="36"/>
      <c r="AI41" s="37"/>
      <c r="AJ41" s="33"/>
    </row>
    <row r="42" spans="1:36" x14ac:dyDescent="0.2">
      <c r="A42" s="35"/>
      <c r="B42" s="30">
        <v>6.5057417051323896E-2</v>
      </c>
      <c r="C42" s="62"/>
      <c r="D42" s="32"/>
      <c r="E42" s="30">
        <v>5.6221816016071298E-2</v>
      </c>
      <c r="F42" s="32"/>
      <c r="G42" s="30"/>
      <c r="H42" s="36">
        <v>6.7939338645913505E-2</v>
      </c>
      <c r="I42" s="62"/>
      <c r="J42" s="36"/>
      <c r="K42" s="37"/>
      <c r="L42" s="30"/>
      <c r="M42" s="33"/>
      <c r="N42" s="33"/>
      <c r="O42" s="62"/>
      <c r="P42" s="32"/>
      <c r="Q42" s="30"/>
      <c r="R42" s="32"/>
      <c r="S42" s="30"/>
      <c r="T42" s="36"/>
      <c r="U42" s="62"/>
      <c r="V42" s="38"/>
      <c r="W42" s="37"/>
      <c r="X42" s="33"/>
      <c r="Y42" s="35"/>
      <c r="Z42" s="30"/>
      <c r="AA42" s="30"/>
      <c r="AB42" s="36"/>
      <c r="AC42" s="30"/>
      <c r="AD42" s="30"/>
      <c r="AE42" s="36"/>
      <c r="AF42" s="30"/>
      <c r="AG42" s="30"/>
      <c r="AH42" s="36"/>
      <c r="AI42" s="37"/>
      <c r="AJ42" s="33"/>
    </row>
    <row r="43" spans="1:36" x14ac:dyDescent="0.2">
      <c r="A43" s="35"/>
      <c r="B43" s="24">
        <v>6.9892278429384197E-2</v>
      </c>
      <c r="C43" s="62"/>
      <c r="D43" s="32"/>
      <c r="E43" s="30">
        <v>7.2429993938722001E-2</v>
      </c>
      <c r="F43" s="32"/>
      <c r="G43" s="30"/>
      <c r="H43" s="36">
        <v>5.93797361557089E-2</v>
      </c>
      <c r="I43" s="62"/>
      <c r="J43" s="36"/>
      <c r="K43" s="37"/>
      <c r="L43" s="30"/>
      <c r="M43" s="33"/>
      <c r="N43" s="33"/>
      <c r="O43" s="62"/>
      <c r="P43" s="32"/>
      <c r="Q43" s="30"/>
      <c r="R43" s="32"/>
      <c r="S43" s="30"/>
      <c r="T43" s="36"/>
      <c r="U43" s="62"/>
      <c r="V43" s="38"/>
      <c r="W43" s="37"/>
      <c r="X43" s="33"/>
      <c r="Y43" s="35"/>
      <c r="Z43" s="30"/>
      <c r="AA43" s="30"/>
      <c r="AB43" s="36"/>
      <c r="AC43" s="30"/>
      <c r="AD43" s="30"/>
      <c r="AE43" s="36"/>
      <c r="AF43" s="30"/>
      <c r="AG43" s="30"/>
      <c r="AH43" s="36"/>
      <c r="AI43" s="37"/>
      <c r="AJ43" s="33"/>
    </row>
    <row r="44" spans="1:36" x14ac:dyDescent="0.2">
      <c r="A44" s="30">
        <v>0.5</v>
      </c>
      <c r="B44" s="38">
        <v>6.8296853704746599E-2</v>
      </c>
      <c r="C44" s="62">
        <f>AVERAGE(B44:B46)</f>
        <v>6.892263477501967E-2</v>
      </c>
      <c r="D44" s="38"/>
      <c r="E44" s="30"/>
      <c r="F44" s="32"/>
      <c r="G44" s="30">
        <v>0.9</v>
      </c>
      <c r="H44" s="36">
        <v>7.6210327871177597E-2</v>
      </c>
      <c r="I44" s="62">
        <f>AVERAGE(H44:H46)</f>
        <v>6.5309930612045666E-2</v>
      </c>
      <c r="J44" s="36"/>
      <c r="K44" s="37"/>
      <c r="L44" s="30"/>
      <c r="M44" s="35"/>
      <c r="N44" s="33"/>
      <c r="O44" s="62"/>
      <c r="P44" s="32"/>
      <c r="Q44" s="30"/>
      <c r="R44" s="32"/>
      <c r="S44" s="30"/>
      <c r="T44" s="36"/>
      <c r="U44" s="62"/>
      <c r="V44" s="38"/>
      <c r="W44" s="37"/>
      <c r="X44" s="33"/>
      <c r="Y44" s="35"/>
      <c r="Z44" s="33"/>
      <c r="AA44" s="30"/>
      <c r="AB44" s="36"/>
      <c r="AC44" s="30"/>
      <c r="AD44" s="30"/>
      <c r="AE44" s="36"/>
      <c r="AF44" s="30"/>
      <c r="AG44" s="30"/>
      <c r="AH44" s="36"/>
      <c r="AI44" s="37"/>
      <c r="AJ44" s="33"/>
    </row>
    <row r="45" spans="1:36" x14ac:dyDescent="0.2">
      <c r="A45" s="30"/>
      <c r="B45" s="30">
        <v>6.7981985411000395E-2</v>
      </c>
      <c r="C45" s="62"/>
      <c r="D45" s="30"/>
      <c r="E45" s="30"/>
      <c r="F45" s="32"/>
      <c r="G45" s="33"/>
      <c r="H45" s="33">
        <v>6.4829654413491297E-2</v>
      </c>
      <c r="I45" s="62"/>
      <c r="J45" s="35"/>
      <c r="K45" s="30"/>
      <c r="L45" s="30"/>
      <c r="M45" s="35"/>
      <c r="N45" s="33"/>
      <c r="O45" s="62"/>
      <c r="P45" s="32"/>
      <c r="Q45" s="30"/>
      <c r="R45" s="32"/>
      <c r="S45" s="30"/>
      <c r="T45" s="36"/>
      <c r="U45" s="62"/>
      <c r="V45" s="30"/>
      <c r="W45" s="30"/>
      <c r="X45" s="36"/>
      <c r="Y45" s="35"/>
      <c r="Z45" s="33"/>
      <c r="AA45" s="33"/>
      <c r="AI45" s="30"/>
      <c r="AJ45" s="33"/>
    </row>
    <row r="46" spans="1:36" x14ac:dyDescent="0.2">
      <c r="A46" s="33"/>
      <c r="B46" s="33">
        <v>7.0489065209312002E-2</v>
      </c>
      <c r="C46" s="62"/>
      <c r="D46" s="33"/>
      <c r="E46" s="33"/>
      <c r="F46" s="32"/>
      <c r="G46" s="33"/>
      <c r="H46" s="33">
        <v>5.4889809551468098E-2</v>
      </c>
      <c r="I46" s="62"/>
      <c r="J46" s="35"/>
      <c r="K46" s="30"/>
      <c r="L46" s="62"/>
      <c r="M46" s="35"/>
      <c r="N46" s="33"/>
      <c r="O46" s="62"/>
      <c r="P46" s="32"/>
      <c r="Q46" s="30"/>
      <c r="R46" s="32"/>
      <c r="S46" s="30"/>
      <c r="T46" s="36"/>
      <c r="U46" s="62"/>
      <c r="V46" s="62"/>
      <c r="W46" s="30"/>
      <c r="X46" s="62"/>
      <c r="Y46" s="35"/>
      <c r="Z46" s="33"/>
      <c r="AA46" s="33"/>
    </row>
    <row r="47" spans="1:36" x14ac:dyDescent="0.2">
      <c r="A47" s="24">
        <v>7.0000000000000007E-2</v>
      </c>
      <c r="B47" s="24">
        <v>6.4927241297216706E-2</v>
      </c>
      <c r="C47" s="62">
        <f>AVERAGE(B47:B49)</f>
        <v>6.636651654121313E-2</v>
      </c>
      <c r="D47" s="24"/>
      <c r="E47" s="24"/>
      <c r="F47" s="24"/>
      <c r="G47" s="24">
        <v>1.1000000000000001</v>
      </c>
      <c r="H47" s="24">
        <v>7.4202233558286201E-2</v>
      </c>
      <c r="I47" s="64">
        <f>AVERAGE(H47:H49)</f>
        <v>6.4996972382093857E-2</v>
      </c>
      <c r="J47" s="35"/>
      <c r="K47" s="30"/>
      <c r="L47" s="62"/>
      <c r="M47" s="35"/>
      <c r="N47" s="30"/>
      <c r="O47" s="62"/>
      <c r="P47" s="32"/>
      <c r="Q47" s="30"/>
      <c r="R47" s="32"/>
      <c r="S47" s="30"/>
      <c r="T47" s="36"/>
      <c r="U47" s="62"/>
      <c r="V47" s="62"/>
      <c r="W47" s="30"/>
      <c r="X47" s="62"/>
      <c r="Y47" s="35"/>
      <c r="Z47" s="33"/>
      <c r="AA47" s="33"/>
    </row>
    <row r="48" spans="1:36" x14ac:dyDescent="0.2">
      <c r="A48" s="24"/>
      <c r="B48" s="24">
        <v>6.4927241297216706E-2</v>
      </c>
      <c r="C48" s="62"/>
      <c r="D48" s="24"/>
      <c r="E48" s="24"/>
      <c r="F48" s="24"/>
      <c r="G48" s="24"/>
      <c r="H48" s="24">
        <v>6.5605161705994397E-2</v>
      </c>
      <c r="I48" s="64"/>
      <c r="J48" s="35"/>
      <c r="K48" s="30"/>
      <c r="L48" s="62"/>
      <c r="M48" s="35"/>
      <c r="N48" s="30"/>
      <c r="O48" s="62"/>
      <c r="P48" s="32"/>
      <c r="Q48" s="30"/>
      <c r="R48" s="32"/>
      <c r="S48" s="30"/>
      <c r="T48" s="36"/>
      <c r="U48" s="62"/>
      <c r="V48" s="62"/>
      <c r="W48" s="30"/>
      <c r="X48" s="62"/>
      <c r="Y48" s="35"/>
      <c r="Z48" s="33"/>
      <c r="AA48" s="33"/>
    </row>
    <row r="49" spans="1:27" x14ac:dyDescent="0.2">
      <c r="A49" s="24"/>
      <c r="B49" s="24">
        <v>6.9245067029206006E-2</v>
      </c>
      <c r="C49" s="62"/>
      <c r="D49" s="24"/>
      <c r="E49" s="24"/>
      <c r="F49" s="24"/>
      <c r="G49" s="24"/>
      <c r="H49" s="24">
        <v>5.5183521882000999E-2</v>
      </c>
      <c r="I49" s="64"/>
      <c r="J49" s="35"/>
      <c r="K49" s="30"/>
      <c r="L49" s="62"/>
      <c r="M49" s="35"/>
      <c r="N49" s="33"/>
      <c r="O49" s="62"/>
      <c r="P49" s="32"/>
      <c r="Q49" s="30"/>
      <c r="R49" s="32"/>
      <c r="S49" s="30"/>
      <c r="T49" s="36"/>
      <c r="U49" s="62"/>
      <c r="V49" s="62"/>
      <c r="W49" s="30"/>
      <c r="X49" s="62"/>
      <c r="Y49" s="35"/>
      <c r="Z49" s="33"/>
      <c r="AA49" s="33"/>
    </row>
    <row r="50" spans="1:27" x14ac:dyDescent="0.2">
      <c r="A50" s="24"/>
      <c r="B50" s="24"/>
      <c r="C50" s="24"/>
      <c r="D50" s="24"/>
      <c r="E50" s="24"/>
      <c r="F50" s="24"/>
      <c r="G50" s="24">
        <v>1.2</v>
      </c>
      <c r="H50" s="24">
        <v>7.45136561117207E-2</v>
      </c>
      <c r="I50" s="32">
        <f t="shared" ref="I50" si="47">MEDIAN(H50:H52)</f>
        <v>6.8070017350483999E-2</v>
      </c>
      <c r="J50" s="35"/>
      <c r="K50" s="30"/>
      <c r="L50" s="62"/>
      <c r="M50" s="30"/>
      <c r="N50" s="38"/>
      <c r="O50" s="62"/>
      <c r="P50" s="38"/>
      <c r="Q50" s="30"/>
      <c r="R50" s="32"/>
      <c r="S50" s="30"/>
      <c r="T50" s="36"/>
      <c r="U50" s="62"/>
      <c r="V50" s="62"/>
      <c r="W50" s="30"/>
      <c r="X50" s="62"/>
      <c r="Y50" s="35"/>
      <c r="Z50" s="33"/>
      <c r="AA50" s="33"/>
    </row>
    <row r="51" spans="1:27" x14ac:dyDescent="0.2">
      <c r="A51" s="24"/>
      <c r="B51" s="24"/>
      <c r="C51" s="24"/>
      <c r="D51" s="24"/>
      <c r="E51" s="24"/>
      <c r="F51" s="24"/>
      <c r="G51" s="24"/>
      <c r="H51" s="24">
        <v>6.8070017350483999E-2</v>
      </c>
      <c r="I51" s="32"/>
      <c r="J51" s="35"/>
      <c r="K51" s="30"/>
      <c r="L51" s="62"/>
      <c r="M51" s="30"/>
      <c r="N51" s="30"/>
      <c r="O51" s="62"/>
      <c r="P51" s="30"/>
      <c r="Q51" s="30"/>
      <c r="R51" s="32"/>
      <c r="S51" s="33"/>
      <c r="T51" s="33"/>
      <c r="U51" s="62"/>
      <c r="V51" s="62"/>
      <c r="W51" s="30"/>
      <c r="X51" s="62"/>
      <c r="Y51" s="35"/>
      <c r="Z51" s="33"/>
      <c r="AA51" s="33"/>
    </row>
    <row r="52" spans="1:27" x14ac:dyDescent="0.2">
      <c r="A52" s="24"/>
      <c r="B52" s="24"/>
      <c r="C52" s="24"/>
      <c r="D52" s="24"/>
      <c r="E52" s="24"/>
      <c r="F52" s="24"/>
      <c r="G52" s="24"/>
      <c r="H52" s="24">
        <v>6.0261777771677898E-2</v>
      </c>
      <c r="I52" s="32"/>
      <c r="J52" s="35"/>
      <c r="K52" s="30"/>
      <c r="L52" s="62"/>
      <c r="M52" s="33"/>
      <c r="N52" s="33"/>
      <c r="O52" s="62"/>
      <c r="P52" s="33"/>
      <c r="Q52" s="33"/>
      <c r="R52" s="32"/>
      <c r="S52" s="33"/>
      <c r="T52" s="33"/>
      <c r="U52" s="62"/>
      <c r="V52" s="62"/>
      <c r="W52" s="30"/>
      <c r="X52" s="62"/>
      <c r="Y52" s="35"/>
      <c r="Z52" s="33"/>
      <c r="AA52" s="33"/>
    </row>
    <row r="53" spans="1:27" x14ac:dyDescent="0.2">
      <c r="A53" s="35"/>
      <c r="B53" s="35"/>
      <c r="C53" s="35"/>
      <c r="D53" s="35"/>
      <c r="E53" s="35"/>
      <c r="F53" s="35"/>
      <c r="G53" s="35"/>
      <c r="H53" s="30"/>
      <c r="I53" s="30"/>
      <c r="J53" s="35"/>
      <c r="K53" s="30"/>
      <c r="L53" s="62"/>
      <c r="M53" s="33"/>
      <c r="N53" s="33"/>
      <c r="O53" s="62"/>
      <c r="P53" s="33"/>
      <c r="Q53" s="33"/>
      <c r="R53" s="33"/>
      <c r="S53" s="33"/>
      <c r="T53" s="33"/>
      <c r="U53" s="62"/>
      <c r="V53" s="62"/>
      <c r="W53" s="30"/>
      <c r="X53" s="62"/>
      <c r="Y53" s="35"/>
      <c r="Z53" s="33"/>
      <c r="AA53" s="33"/>
    </row>
    <row r="54" spans="1:27" x14ac:dyDescent="0.2">
      <c r="A54" s="35"/>
      <c r="B54" s="35"/>
      <c r="C54" s="35"/>
      <c r="D54" s="35"/>
      <c r="E54" s="35"/>
      <c r="F54" s="35"/>
      <c r="G54" s="35"/>
      <c r="H54" s="30"/>
      <c r="I54" s="30"/>
      <c r="J54" s="35"/>
      <c r="K54" s="30"/>
      <c r="L54" s="62"/>
      <c r="M54" s="33"/>
      <c r="N54" s="33"/>
      <c r="O54" s="62"/>
      <c r="P54" s="33"/>
      <c r="Q54" s="33"/>
      <c r="R54" s="33"/>
      <c r="S54" s="33"/>
      <c r="T54" s="33"/>
      <c r="U54" s="62"/>
      <c r="V54" s="62"/>
      <c r="W54" s="30"/>
      <c r="X54" s="62"/>
      <c r="Y54" s="35"/>
      <c r="Z54" s="33"/>
      <c r="AA54" s="33"/>
    </row>
    <row r="55" spans="1:27" x14ac:dyDescent="0.2">
      <c r="A55" s="35"/>
      <c r="B55" s="30"/>
      <c r="C55" s="30"/>
      <c r="D55" s="36"/>
      <c r="E55" s="30"/>
      <c r="F55" s="30"/>
      <c r="G55" s="36"/>
      <c r="H55" s="30"/>
      <c r="I55" s="30"/>
      <c r="J55" s="36"/>
      <c r="K55" s="30"/>
      <c r="L55" s="30"/>
      <c r="M55" s="33"/>
      <c r="N55" s="33"/>
      <c r="O55" s="62"/>
      <c r="P55" s="33"/>
      <c r="Q55" s="33"/>
      <c r="R55" s="33"/>
      <c r="S55" s="33"/>
      <c r="T55" s="33"/>
      <c r="U55" s="62"/>
      <c r="V55" s="38"/>
      <c r="W55" s="30"/>
      <c r="X55" s="62"/>
      <c r="Y55" s="35"/>
      <c r="Z55" s="33"/>
      <c r="AA55" s="33"/>
    </row>
    <row r="56" spans="1:27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3"/>
      <c r="N56" s="33"/>
      <c r="O56" s="33"/>
      <c r="P56" s="33"/>
      <c r="Q56" s="33"/>
      <c r="R56" s="33"/>
      <c r="S56" s="33"/>
      <c r="T56" s="33"/>
      <c r="U56" s="32"/>
      <c r="V56" s="30"/>
      <c r="W56" s="30"/>
      <c r="X56" s="62"/>
      <c r="Y56" s="33"/>
      <c r="Z56" s="33"/>
      <c r="AA56" s="33"/>
    </row>
    <row r="57" spans="1:27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3"/>
      <c r="N57" s="33"/>
      <c r="O57" s="33"/>
      <c r="P57" s="33"/>
      <c r="Q57" s="33"/>
      <c r="R57" s="33"/>
      <c r="S57" s="33"/>
      <c r="T57" s="33"/>
      <c r="U57" s="32"/>
      <c r="V57" s="33"/>
      <c r="W57" s="33"/>
      <c r="X57" s="62"/>
      <c r="Y57" s="33"/>
      <c r="Z57" s="33"/>
      <c r="AA57" s="33"/>
    </row>
    <row r="58" spans="1:27" ht="13" customHeight="1" x14ac:dyDescent="0.2">
      <c r="L58" s="30"/>
      <c r="M58" s="33"/>
      <c r="N58" s="33"/>
      <c r="O58" s="33"/>
      <c r="P58" s="33"/>
      <c r="Q58" s="33"/>
      <c r="R58" s="33"/>
      <c r="S58" s="33"/>
      <c r="T58" s="33"/>
      <c r="U58" s="32"/>
      <c r="V58" s="33"/>
      <c r="W58" s="33"/>
      <c r="X58" s="33"/>
      <c r="Y58" s="33"/>
      <c r="Z58" s="33"/>
      <c r="AA58" s="33"/>
    </row>
    <row r="61" spans="1:27" x14ac:dyDescent="0.2">
      <c r="A61" s="67" t="s">
        <v>17</v>
      </c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</row>
    <row r="62" spans="1:27" x14ac:dyDescent="0.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</row>
    <row r="63" spans="1:27" x14ac:dyDescent="0.2">
      <c r="A63" s="68" t="s">
        <v>29</v>
      </c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</row>
    <row r="64" spans="1:27" x14ac:dyDescent="0.2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</row>
    <row r="65" spans="1:17" x14ac:dyDescent="0.2">
      <c r="A65" s="40" t="s">
        <v>48</v>
      </c>
      <c r="B65" s="40"/>
      <c r="C65" s="40"/>
      <c r="D65" s="40"/>
      <c r="E65" s="40"/>
      <c r="F65" s="41"/>
      <c r="G65" s="40" t="s">
        <v>46</v>
      </c>
      <c r="H65" s="40"/>
      <c r="I65" s="40"/>
      <c r="J65" s="40"/>
      <c r="K65" s="40"/>
      <c r="L65" s="41"/>
      <c r="M65" s="42" t="s">
        <v>26</v>
      </c>
      <c r="N65" s="42"/>
      <c r="O65" s="42"/>
      <c r="P65" s="42"/>
      <c r="Q65" s="42"/>
    </row>
    <row r="66" spans="1:17" x14ac:dyDescent="0.2">
      <c r="A66" s="43" t="s">
        <v>9</v>
      </c>
      <c r="B66" s="44" t="s">
        <v>52</v>
      </c>
      <c r="C66" s="44" t="s">
        <v>53</v>
      </c>
      <c r="D66" s="44" t="s">
        <v>41</v>
      </c>
      <c r="E66" s="45" t="s">
        <v>18</v>
      </c>
      <c r="F66" s="41"/>
      <c r="G66" s="43" t="s">
        <v>9</v>
      </c>
      <c r="H66" s="44" t="s">
        <v>52</v>
      </c>
      <c r="I66" s="44" t="s">
        <v>53</v>
      </c>
      <c r="J66" s="44" t="s">
        <v>41</v>
      </c>
      <c r="K66" s="45" t="s">
        <v>18</v>
      </c>
      <c r="L66" s="41"/>
      <c r="M66" s="43" t="s">
        <v>9</v>
      </c>
      <c r="N66" s="44" t="s">
        <v>52</v>
      </c>
      <c r="O66" s="44" t="s">
        <v>53</v>
      </c>
      <c r="P66" s="44" t="s">
        <v>41</v>
      </c>
      <c r="Q66" s="45" t="s">
        <v>18</v>
      </c>
    </row>
    <row r="67" spans="1:17" x14ac:dyDescent="0.2">
      <c r="A67" s="46" t="s">
        <v>19</v>
      </c>
      <c r="B67" s="47">
        <v>6.4205137364492099E-2</v>
      </c>
      <c r="C67" s="25">
        <v>5.7844751809826803E-2</v>
      </c>
      <c r="D67" s="25">
        <v>7.6844604007573203E-2</v>
      </c>
      <c r="E67" s="47">
        <f>(B67*$T$23+C67*$T$24+D67*$T$25)/(SUM($T$23:$T$25))</f>
        <v>6.3227152730077063E-2</v>
      </c>
      <c r="F67" s="41"/>
      <c r="G67" s="46" t="s">
        <v>19</v>
      </c>
      <c r="H67" s="47">
        <v>6.4435660352339705E-2</v>
      </c>
      <c r="I67" s="25">
        <v>6.3155908887902304E-2</v>
      </c>
      <c r="J67" s="47">
        <v>9.7835050547354196E-2</v>
      </c>
      <c r="K67" s="48">
        <f>(H67*$T$23+I67*$T$24+J67*$T$25)/(SUM($T$23:$T$25))</f>
        <v>7.0680048128974743E-2</v>
      </c>
      <c r="L67" s="41"/>
      <c r="M67" s="46" t="s">
        <v>19</v>
      </c>
      <c r="N67" s="47">
        <v>9.5461617888562805E-2</v>
      </c>
      <c r="O67" s="25">
        <v>0.122199214216098</v>
      </c>
      <c r="P67" s="47">
        <v>0.18652783807262899</v>
      </c>
      <c r="Q67" s="48">
        <f>(N67*$T$23+O67*$T$24+P67*$T$25)/(SUM($T$23:$T$25))</f>
        <v>0.12967415400983917</v>
      </c>
    </row>
    <row r="68" spans="1:17" x14ac:dyDescent="0.2">
      <c r="A68" s="46" t="s">
        <v>20</v>
      </c>
      <c r="B68" s="47">
        <v>7.7200950299973994E-2</v>
      </c>
      <c r="C68" s="25">
        <v>6.6498750093666001E-2</v>
      </c>
      <c r="D68" s="25">
        <v>4.2380429544479702E-2</v>
      </c>
      <c r="E68" s="47">
        <f t="shared" ref="E68:E74" si="48">(B68*$T$23+C68*$T$24+D68*$T$25)/(SUM($T$23:$T$25))</f>
        <v>6.3847105492158912E-2</v>
      </c>
      <c r="F68" s="41"/>
      <c r="G68" s="46" t="s">
        <v>20</v>
      </c>
      <c r="H68" s="47">
        <v>7.8411973020322795E-2</v>
      </c>
      <c r="I68" s="25">
        <v>7.0116192864105406E-2</v>
      </c>
      <c r="J68" s="47">
        <v>5.1497389229123398E-2</v>
      </c>
      <c r="K68" s="48">
        <f t="shared" ref="K68:K74" si="49">(H68*$T$23+I68*$T$24+J68*$T$25)/(SUM($T$23:$T$25))</f>
        <v>6.8076735599340465E-2</v>
      </c>
      <c r="L68" s="41"/>
      <c r="M68" s="46" t="s">
        <v>20</v>
      </c>
      <c r="N68" s="47">
        <v>0.14920477585033301</v>
      </c>
      <c r="O68" s="25">
        <v>0.12776913666304199</v>
      </c>
      <c r="P68" s="47">
        <v>0.100450162781632</v>
      </c>
      <c r="Q68" s="48">
        <f t="shared" ref="Q68:Q74" si="50">(N68*$T$23+O68*$T$24+P68*$T$25)/(SUM($T$23:$T$25))</f>
        <v>0.12683931426031544</v>
      </c>
    </row>
    <row r="69" spans="1:17" x14ac:dyDescent="0.2">
      <c r="A69" s="46" t="s">
        <v>21</v>
      </c>
      <c r="B69" s="47">
        <v>0.52060439560439498</v>
      </c>
      <c r="C69" s="25">
        <v>3.9238538581672602E-2</v>
      </c>
      <c r="D69" s="25">
        <v>4.9808877628240503E-2</v>
      </c>
      <c r="E69" s="47">
        <f t="shared" si="48"/>
        <v>0.14862792543343112</v>
      </c>
      <c r="F69" s="41"/>
      <c r="G69" s="46" t="s">
        <v>21</v>
      </c>
      <c r="H69" s="47">
        <v>6.0033486407122201E-2</v>
      </c>
      <c r="I69" s="25">
        <v>4.4193111172540399E-2</v>
      </c>
      <c r="J69" s="47">
        <v>5.1596795700995603E-2</v>
      </c>
      <c r="K69" s="48">
        <f t="shared" si="49"/>
        <v>4.9265693482204331E-2</v>
      </c>
      <c r="L69" s="41"/>
      <c r="M69" s="46" t="s">
        <v>21</v>
      </c>
      <c r="N69" s="47">
        <v>9.1801063236875605E-2</v>
      </c>
      <c r="O69" s="25">
        <v>9.8764642796873595E-2</v>
      </c>
      <c r="P69" s="47">
        <v>0.12054727420566499</v>
      </c>
      <c r="Q69" s="48">
        <f t="shared" si="50"/>
        <v>0.10176117438177086</v>
      </c>
    </row>
    <row r="70" spans="1:17" x14ac:dyDescent="0.2">
      <c r="A70" s="46" t="s">
        <v>22</v>
      </c>
      <c r="B70" s="47">
        <v>5.1830543048671303E-2</v>
      </c>
      <c r="C70" s="25" t="s">
        <v>23</v>
      </c>
      <c r="E70" s="47">
        <f>B70</f>
        <v>5.1830543048671303E-2</v>
      </c>
      <c r="F70" s="41"/>
      <c r="G70" s="46" t="s">
        <v>22</v>
      </c>
      <c r="H70" s="47">
        <v>5.6489620629774501E-2</v>
      </c>
      <c r="I70" s="25" t="s">
        <v>23</v>
      </c>
      <c r="J70" s="47"/>
      <c r="K70" s="48">
        <f>H70</f>
        <v>5.6489620629774501E-2</v>
      </c>
      <c r="L70" s="41"/>
      <c r="M70" s="46" t="s">
        <v>22</v>
      </c>
      <c r="N70" s="47">
        <v>9.2161794166827599E-2</v>
      </c>
      <c r="O70" s="25" t="s">
        <v>23</v>
      </c>
      <c r="P70" s="47"/>
      <c r="Q70" s="48">
        <f>N70</f>
        <v>9.2161794166827599E-2</v>
      </c>
    </row>
    <row r="71" spans="1:17" x14ac:dyDescent="0.2">
      <c r="A71" s="46" t="s">
        <v>24</v>
      </c>
      <c r="B71" s="30"/>
      <c r="C71" s="25">
        <v>6.06780256377253E-2</v>
      </c>
      <c r="D71" s="25">
        <v>4.0078335870020201E-2</v>
      </c>
      <c r="E71" s="47">
        <f>(C71*$T$24+D71*$T$25)/(SUM($T$24:$T$25))</f>
        <v>5.5146139638725208E-2</v>
      </c>
      <c r="F71" s="41"/>
      <c r="G71" s="46" t="s">
        <v>24</v>
      </c>
      <c r="H71" s="47"/>
      <c r="I71" s="25">
        <v>5.6615836449412697E-2</v>
      </c>
      <c r="J71" s="47">
        <v>5.0408679349661298E-2</v>
      </c>
      <c r="K71" s="48">
        <f>(I71*$T$24+J71*$T$25)/(SUM($T$24:$T$25))</f>
        <v>5.4948952829274852E-2</v>
      </c>
      <c r="L71" s="41"/>
      <c r="M71" s="46" t="s">
        <v>24</v>
      </c>
      <c r="N71" s="30" t="s">
        <v>23</v>
      </c>
      <c r="O71" s="25">
        <v>9.9871830840606204E-2</v>
      </c>
      <c r="P71" s="47">
        <v>0.106377692350755</v>
      </c>
      <c r="Q71" s="48">
        <f>(O71*$T$24+P71*$T$25)/(SUM($T$24:$T$25))</f>
        <v>0.10161892920010909</v>
      </c>
    </row>
    <row r="72" spans="1:17" x14ac:dyDescent="0.2">
      <c r="A72" s="46" t="s">
        <v>25</v>
      </c>
      <c r="B72" s="47"/>
      <c r="C72" s="25" t="s">
        <v>23</v>
      </c>
      <c r="E72" s="47">
        <f>D72</f>
        <v>0</v>
      </c>
      <c r="F72" s="41"/>
      <c r="G72" s="46" t="s">
        <v>25</v>
      </c>
      <c r="H72" s="47"/>
      <c r="I72" s="25" t="s">
        <v>23</v>
      </c>
      <c r="J72" s="47"/>
      <c r="K72" s="48">
        <f>J72</f>
        <v>0</v>
      </c>
      <c r="L72" s="41"/>
      <c r="M72" s="46" t="s">
        <v>25</v>
      </c>
      <c r="N72" s="47" t="s">
        <v>23</v>
      </c>
      <c r="O72" s="25" t="s">
        <v>23</v>
      </c>
      <c r="P72" s="47" t="s">
        <v>23</v>
      </c>
      <c r="Q72" s="48" t="str">
        <f>P72</f>
        <v>-</v>
      </c>
    </row>
    <row r="73" spans="1:17" x14ac:dyDescent="0.2">
      <c r="A73" s="46" t="s">
        <v>26</v>
      </c>
      <c r="B73" s="47">
        <v>6.8956902002724099E-2</v>
      </c>
      <c r="C73" s="25">
        <v>5.8453664690762797E-2</v>
      </c>
      <c r="D73" s="25">
        <v>6.1707027550872998E-2</v>
      </c>
      <c r="E73" s="49">
        <f t="shared" si="48"/>
        <v>6.1471489102793098E-2</v>
      </c>
      <c r="F73" s="41"/>
      <c r="G73" s="46" t="s">
        <v>26</v>
      </c>
      <c r="H73" s="47">
        <v>7.11976491218589E-2</v>
      </c>
      <c r="I73" s="25">
        <v>6.3783609532034602E-2</v>
      </c>
      <c r="J73" s="47">
        <v>7.1345315701488804E-2</v>
      </c>
      <c r="K73" s="49">
        <f t="shared" si="49"/>
        <v>6.7012936732537623E-2</v>
      </c>
      <c r="L73" s="41"/>
      <c r="M73" s="46" t="s">
        <v>26</v>
      </c>
      <c r="N73" s="47">
        <v>0.114238995745105</v>
      </c>
      <c r="O73" s="25">
        <v>0.11010349042654199</v>
      </c>
      <c r="P73" s="47">
        <v>0.13622761986791301</v>
      </c>
      <c r="Q73" s="49">
        <f t="shared" si="50"/>
        <v>0.11647766574865535</v>
      </c>
    </row>
    <row r="74" spans="1:17" x14ac:dyDescent="0.2">
      <c r="A74" s="46" t="s">
        <v>27</v>
      </c>
      <c r="B74" s="33">
        <v>6.4205137364492099E-2</v>
      </c>
      <c r="C74" s="25">
        <v>5.5654519510567803E-2</v>
      </c>
      <c r="D74" s="25">
        <v>5.4083588520135499E-2</v>
      </c>
      <c r="E74" s="47">
        <f t="shared" si="48"/>
        <v>5.7230506480039238E-2</v>
      </c>
      <c r="F74" s="24"/>
      <c r="G74" s="46" t="s">
        <v>27</v>
      </c>
      <c r="H74" s="33">
        <v>6.6944127723381694E-2</v>
      </c>
      <c r="I74" s="25">
        <v>5.9444826546845603E-2</v>
      </c>
      <c r="J74" s="33">
        <v>6.5039657724573E-2</v>
      </c>
      <c r="K74" s="48">
        <f t="shared" si="49"/>
        <v>6.2282558167985599E-2</v>
      </c>
      <c r="L74" s="24"/>
      <c r="M74" s="46" t="s">
        <v>27</v>
      </c>
      <c r="N74" s="33">
        <v>0.11257732476549</v>
      </c>
      <c r="O74" s="25">
        <v>0.115322799770289</v>
      </c>
      <c r="P74" s="33">
        <v>0.13622761986791301</v>
      </c>
      <c r="Q74" s="48">
        <f t="shared" si="50"/>
        <v>0.11907531052518568</v>
      </c>
    </row>
    <row r="76" spans="1:17" x14ac:dyDescent="0.2">
      <c r="A76" s="40" t="s">
        <v>45</v>
      </c>
      <c r="B76" s="40"/>
      <c r="C76" s="40"/>
      <c r="D76" s="40"/>
      <c r="E76" s="40"/>
      <c r="F76" s="41"/>
      <c r="G76" s="40" t="s">
        <v>47</v>
      </c>
      <c r="H76" s="40"/>
      <c r="I76" s="40"/>
      <c r="J76" s="40"/>
      <c r="K76" s="40"/>
      <c r="L76" s="41"/>
      <c r="M76" s="42" t="s">
        <v>26</v>
      </c>
      <c r="N76" s="42"/>
      <c r="O76" s="42"/>
      <c r="P76" s="42"/>
      <c r="Q76" s="42"/>
    </row>
    <row r="77" spans="1:17" x14ac:dyDescent="0.2">
      <c r="A77" s="50" t="s">
        <v>42</v>
      </c>
      <c r="B77" s="44" t="s">
        <v>52</v>
      </c>
      <c r="C77" s="44" t="s">
        <v>53</v>
      </c>
      <c r="D77" s="44" t="s">
        <v>41</v>
      </c>
      <c r="E77" s="45" t="s">
        <v>18</v>
      </c>
      <c r="F77" s="41"/>
      <c r="G77" s="50" t="s">
        <v>42</v>
      </c>
      <c r="H77" s="44" t="s">
        <v>52</v>
      </c>
      <c r="I77" s="44" t="s">
        <v>53</v>
      </c>
      <c r="J77" s="44" t="s">
        <v>41</v>
      </c>
      <c r="K77" s="45" t="s">
        <v>18</v>
      </c>
      <c r="L77" s="41"/>
      <c r="M77" s="50" t="s">
        <v>42</v>
      </c>
      <c r="N77" s="44" t="s">
        <v>52</v>
      </c>
      <c r="O77" s="44" t="s">
        <v>53</v>
      </c>
      <c r="P77" s="44" t="s">
        <v>41</v>
      </c>
      <c r="Q77" s="45" t="s">
        <v>18</v>
      </c>
    </row>
    <row r="78" spans="1:17" x14ac:dyDescent="0.2">
      <c r="A78" s="46" t="s">
        <v>19</v>
      </c>
      <c r="B78" s="47">
        <v>0.60699755899104901</v>
      </c>
      <c r="C78" s="25">
        <v>0.68832000000000004</v>
      </c>
      <c r="D78" s="25">
        <v>0.558998808104886</v>
      </c>
      <c r="E78" s="47">
        <f>(B78*$T$23+C78*$T$24+D78*$T$25)/(SUM($T$23:$T$25))</f>
        <v>0.64321694126841056</v>
      </c>
      <c r="F78" s="41"/>
      <c r="G78" s="46" t="s">
        <v>19</v>
      </c>
      <c r="H78" s="47">
        <v>0.60048820179007301</v>
      </c>
      <c r="I78" s="25">
        <v>0.62656000000000001</v>
      </c>
      <c r="J78" s="47">
        <v>0.41001191895113198</v>
      </c>
      <c r="K78" s="48">
        <f>(H78*$T$23+I78*$T$24+J78*$T$25)/(SUM($T$23:$T$25))</f>
        <v>0.57555087493112722</v>
      </c>
      <c r="L78" s="41"/>
      <c r="M78" s="46" t="s">
        <v>19</v>
      </c>
      <c r="N78" s="47">
        <v>0.327095199349064</v>
      </c>
      <c r="O78" s="25">
        <v>0.23136000000000001</v>
      </c>
      <c r="P78" s="47">
        <v>8.5816448152562494E-2</v>
      </c>
      <c r="Q78" s="48">
        <f>(N78*$T$23+O78*$T$24+P78*$T$25)/(SUM($T$23:$T$25))</f>
        <v>0.22229492919108199</v>
      </c>
    </row>
    <row r="79" spans="1:17" x14ac:dyDescent="0.2">
      <c r="A79" s="46" t="s">
        <v>20</v>
      </c>
      <c r="B79" s="47">
        <v>0.52060439560439498</v>
      </c>
      <c r="C79" s="25">
        <v>0.55444555444555399</v>
      </c>
      <c r="D79" s="25">
        <v>0.78911564625850295</v>
      </c>
      <c r="E79" s="47">
        <f t="shared" ref="E79:E85" si="51">(B79*$T$23+C79*$T$24+D79*$T$25)/(SUM($T$23:$T$25))</f>
        <v>0.59589714460489762</v>
      </c>
      <c r="F79" s="41"/>
      <c r="G79" s="46" t="s">
        <v>20</v>
      </c>
      <c r="H79" s="47">
        <v>0.50068681318681296</v>
      </c>
      <c r="I79" s="25">
        <v>0.52747252747252704</v>
      </c>
      <c r="J79" s="47">
        <v>0.69251700680272099</v>
      </c>
      <c r="K79" s="48">
        <f t="shared" ref="K79:K84" si="52">(H79*$T$23+I79*$T$24+J79*$T$25)/(SUM($T$23:$T$25))</f>
        <v>0.555960937670679</v>
      </c>
      <c r="L79" s="41"/>
      <c r="M79" s="46" t="s">
        <v>20</v>
      </c>
      <c r="N79" s="47">
        <v>0.130494505494505</v>
      </c>
      <c r="O79" s="25">
        <v>0.17932067932067899</v>
      </c>
      <c r="P79" s="47">
        <v>0.24761904761904699</v>
      </c>
      <c r="Q79" s="48">
        <f t="shared" ref="Q79:Q84" si="53">(N79*$T$23+O79*$T$24+P79*$T$25)/(SUM($T$23:$T$25))</f>
        <v>0.18270596203001724</v>
      </c>
    </row>
    <row r="80" spans="1:17" x14ac:dyDescent="0.2">
      <c r="A80" s="46" t="s">
        <v>21</v>
      </c>
      <c r="B80" s="47">
        <v>0.68239795918367296</v>
      </c>
      <c r="C80" s="25">
        <v>0.80919080919080899</v>
      </c>
      <c r="D80" s="25">
        <v>0.74557823129251699</v>
      </c>
      <c r="E80" s="47">
        <f t="shared" si="51"/>
        <v>0.76767963646691251</v>
      </c>
      <c r="F80" s="41"/>
      <c r="G80" s="46" t="s">
        <v>21</v>
      </c>
      <c r="H80" s="47">
        <v>0.64285714285714202</v>
      </c>
      <c r="I80" s="25">
        <v>0.77772227772227698</v>
      </c>
      <c r="J80" s="47">
        <v>0.68843537414965905</v>
      </c>
      <c r="K80" s="48">
        <f t="shared" si="52"/>
        <v>0.72905424595285351</v>
      </c>
      <c r="L80" s="41"/>
      <c r="M80" s="46" t="s">
        <v>21</v>
      </c>
      <c r="N80" s="47">
        <v>0.34821428571428498</v>
      </c>
      <c r="O80" s="25">
        <v>0.304195804195804</v>
      </c>
      <c r="P80" s="47">
        <v>0.1578231292517</v>
      </c>
      <c r="Q80" s="48">
        <f t="shared" si="53"/>
        <v>0.28344220391934066</v>
      </c>
    </row>
    <row r="81" spans="1:17" x14ac:dyDescent="0.2">
      <c r="A81" s="46" t="s">
        <v>22</v>
      </c>
      <c r="B81" s="47">
        <v>0.71045918367346905</v>
      </c>
      <c r="C81" s="25" t="s">
        <v>23</v>
      </c>
      <c r="E81" s="47">
        <f>B81</f>
        <v>0.71045918367346905</v>
      </c>
      <c r="F81" s="41"/>
      <c r="G81" s="46" t="s">
        <v>22</v>
      </c>
      <c r="H81" s="47">
        <v>0.66198979591836704</v>
      </c>
      <c r="I81" s="25" t="s">
        <v>23</v>
      </c>
      <c r="J81" s="47"/>
      <c r="K81" s="48">
        <f>H81</f>
        <v>0.66198979591836704</v>
      </c>
      <c r="L81" s="41"/>
      <c r="M81" s="46" t="s">
        <v>22</v>
      </c>
      <c r="N81" s="47">
        <v>0.29591836734693799</v>
      </c>
      <c r="O81" s="25" t="s">
        <v>23</v>
      </c>
      <c r="P81" s="47" t="s">
        <v>23</v>
      </c>
      <c r="Q81" s="48">
        <f>N81</f>
        <v>0.29591836734693799</v>
      </c>
    </row>
    <row r="82" spans="1:17" x14ac:dyDescent="0.2">
      <c r="A82" s="46" t="s">
        <v>24</v>
      </c>
      <c r="B82" s="47"/>
      <c r="C82" s="25">
        <v>0.62820512820512797</v>
      </c>
      <c r="D82" s="25">
        <v>0.80571428571428505</v>
      </c>
      <c r="E82" s="47">
        <f>(C82*$T$24+D82*$T$25)/(SUM($T$24:$T$25))</f>
        <v>0.67587382779198601</v>
      </c>
      <c r="F82" s="41"/>
      <c r="G82" s="46" t="s">
        <v>24</v>
      </c>
      <c r="H82" s="47"/>
      <c r="I82" s="25">
        <v>0.66200466200466201</v>
      </c>
      <c r="J82" s="47">
        <v>0.68952380952380898</v>
      </c>
      <c r="K82" s="48">
        <f>(I82*$T$24+J82*$T$25)/(SUM($T$24:$T$25))</f>
        <v>0.66939471440750198</v>
      </c>
      <c r="L82" s="41"/>
      <c r="M82" s="46" t="s">
        <v>24</v>
      </c>
      <c r="N82" s="47" t="s">
        <v>23</v>
      </c>
      <c r="O82" s="25">
        <v>0.29487179487179399</v>
      </c>
      <c r="P82" s="47">
        <v>0.196190476190476</v>
      </c>
      <c r="Q82" s="48">
        <f>(O82*$T$24+P82*$T$25)/(SUM($T$24:$T$25))</f>
        <v>0.26837169650468817</v>
      </c>
    </row>
    <row r="83" spans="1:17" x14ac:dyDescent="0.2">
      <c r="A83" s="46" t="s">
        <v>25</v>
      </c>
      <c r="B83" s="47"/>
      <c r="C83" s="25" t="s">
        <v>23</v>
      </c>
      <c r="E83" s="47">
        <f>D83</f>
        <v>0</v>
      </c>
      <c r="F83" s="41"/>
      <c r="G83" s="46" t="s">
        <v>25</v>
      </c>
      <c r="H83" s="47"/>
      <c r="I83" s="25" t="s">
        <v>23</v>
      </c>
      <c r="J83" s="47"/>
      <c r="K83" s="48">
        <f>J83</f>
        <v>0</v>
      </c>
      <c r="L83" s="41"/>
      <c r="M83" s="46" t="s">
        <v>25</v>
      </c>
      <c r="N83" s="47" t="s">
        <v>23</v>
      </c>
      <c r="O83" s="25" t="s">
        <v>23</v>
      </c>
      <c r="P83" s="47" t="s">
        <v>23</v>
      </c>
      <c r="Q83" s="48" t="str">
        <f>P83</f>
        <v>-</v>
      </c>
    </row>
    <row r="84" spans="1:17" x14ac:dyDescent="0.2">
      <c r="A84" s="46" t="s">
        <v>26</v>
      </c>
      <c r="B84" s="33">
        <v>0.56095947063689</v>
      </c>
      <c r="C84" s="25">
        <v>0.64946647555343195</v>
      </c>
      <c r="D84" s="25">
        <v>0.64662290916790099</v>
      </c>
      <c r="E84" s="49">
        <f t="shared" si="51"/>
        <v>0.62916556298656634</v>
      </c>
      <c r="F84" s="41"/>
      <c r="G84" s="46" t="s">
        <v>26</v>
      </c>
      <c r="H84" s="33">
        <v>0.54540942928039704</v>
      </c>
      <c r="I84" s="25">
        <v>0.60049370918936096</v>
      </c>
      <c r="J84" s="47">
        <v>0.54901545627778903</v>
      </c>
      <c r="K84" s="49">
        <f t="shared" si="52"/>
        <v>0.5774824648443927</v>
      </c>
      <c r="L84" s="41"/>
      <c r="M84" s="46" t="s">
        <v>26</v>
      </c>
      <c r="N84" s="33">
        <v>0.24582299421009099</v>
      </c>
      <c r="O84" s="25">
        <v>0.26349737219302399</v>
      </c>
      <c r="P84" s="47">
        <v>0.15117510057167</v>
      </c>
      <c r="Q84" s="49">
        <f t="shared" si="53"/>
        <v>0.23611492914266483</v>
      </c>
    </row>
    <row r="85" spans="1:17" x14ac:dyDescent="0.2">
      <c r="E85" s="47">
        <f t="shared" si="51"/>
        <v>0</v>
      </c>
      <c r="K85" s="47"/>
      <c r="Q85" s="47"/>
    </row>
    <row r="90" spans="1:17" x14ac:dyDescent="0.2">
      <c r="A90" s="68" t="s">
        <v>28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</row>
    <row r="91" spans="1:17" x14ac:dyDescent="0.2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</row>
    <row r="92" spans="1:17" x14ac:dyDescent="0.2">
      <c r="A92" s="63" t="s">
        <v>45</v>
      </c>
      <c r="B92" s="63"/>
      <c r="C92" s="63"/>
      <c r="D92" s="63"/>
      <c r="E92" s="63"/>
      <c r="F92" s="41"/>
      <c r="G92" s="66" t="s">
        <v>46</v>
      </c>
      <c r="H92" s="66"/>
      <c r="I92" s="66"/>
      <c r="J92" s="66"/>
      <c r="K92" s="66"/>
      <c r="L92" s="41"/>
      <c r="M92" s="42" t="s">
        <v>26</v>
      </c>
      <c r="N92" s="42"/>
      <c r="O92" s="42"/>
      <c r="P92" s="42"/>
      <c r="Q92" s="42"/>
    </row>
    <row r="93" spans="1:17" x14ac:dyDescent="0.2">
      <c r="A93" s="51" t="s">
        <v>9</v>
      </c>
      <c r="B93" s="52" t="s">
        <v>51</v>
      </c>
      <c r="C93" s="52" t="s">
        <v>49</v>
      </c>
      <c r="D93" s="52" t="s">
        <v>50</v>
      </c>
      <c r="E93" s="1" t="s">
        <v>18</v>
      </c>
      <c r="F93" s="41"/>
      <c r="G93" s="43" t="s">
        <v>9</v>
      </c>
      <c r="H93" s="44" t="s">
        <v>51</v>
      </c>
      <c r="I93" s="44" t="s">
        <v>49</v>
      </c>
      <c r="J93" s="44" t="s">
        <v>50</v>
      </c>
      <c r="K93" s="45" t="s">
        <v>18</v>
      </c>
      <c r="L93" s="41"/>
      <c r="M93" s="43" t="s">
        <v>9</v>
      </c>
      <c r="N93" s="44" t="s">
        <v>51</v>
      </c>
      <c r="O93" s="44" t="s">
        <v>49</v>
      </c>
      <c r="P93" s="44" t="s">
        <v>50</v>
      </c>
      <c r="Q93" s="45" t="s">
        <v>18</v>
      </c>
    </row>
    <row r="94" spans="1:17" x14ac:dyDescent="0.2">
      <c r="A94" s="2" t="s">
        <v>19</v>
      </c>
      <c r="B94" s="5">
        <v>6.7653340615458094E-2</v>
      </c>
      <c r="C94" s="5">
        <v>6.1584012869812403E-2</v>
      </c>
      <c r="D94" s="5">
        <v>8.2704852431151304E-2</v>
      </c>
      <c r="E94" s="5">
        <f>(B94*$T$23+C94*$T$24+D94*$T$25)/(SUM($T$23:$T$25))</f>
        <v>6.7344356530752561E-2</v>
      </c>
      <c r="F94" s="23"/>
      <c r="G94" s="46" t="s">
        <v>19</v>
      </c>
      <c r="H94" s="47">
        <v>6.6835536030820097E-2</v>
      </c>
      <c r="I94" s="47">
        <v>6.69235232610743E-2</v>
      </c>
      <c r="J94" s="47">
        <v>0.106192209379457</v>
      </c>
      <c r="K94" s="48">
        <f>(H94*$T$23+I94*$T$24+J94*$T$25)/(SUM($T$23:$T$25))</f>
        <v>7.5101172312051864E-2</v>
      </c>
      <c r="L94" s="41"/>
      <c r="M94" s="46" t="s">
        <v>19</v>
      </c>
      <c r="N94" s="47">
        <v>9.6601241692864201E-2</v>
      </c>
      <c r="O94" s="30">
        <v>0.123358358500628</v>
      </c>
      <c r="P94" s="47">
        <v>0.198284756320174</v>
      </c>
      <c r="Q94" s="48">
        <f>(N94*$T$23+O94*$T$24+P94*$T$25)/(SUM($T$23:$T$25))</f>
        <v>0.13304121076421208</v>
      </c>
    </row>
    <row r="95" spans="1:17" x14ac:dyDescent="0.2">
      <c r="A95" s="2" t="s">
        <v>20</v>
      </c>
      <c r="B95" s="5">
        <v>6.9214388343993502E-2</v>
      </c>
      <c r="C95" s="5">
        <v>7.3124884472258497E-2</v>
      </c>
      <c r="D95" s="5">
        <v>3.8930792633318501E-2</v>
      </c>
      <c r="E95" s="5">
        <f t="shared" ref="E95:E101" si="54">(B95*$T$23+C95*$T$24+D95*$T$25)/(SUM($T$23:$T$25))</f>
        <v>6.511622600415834E-2</v>
      </c>
      <c r="F95" s="23"/>
      <c r="G95" s="46" t="s">
        <v>20</v>
      </c>
      <c r="H95" s="47">
        <v>7.4678242973854198E-2</v>
      </c>
      <c r="I95" s="47">
        <v>7.1149563381005004E-2</v>
      </c>
      <c r="J95" s="47">
        <v>4.8758607886198797E-2</v>
      </c>
      <c r="K95" s="48">
        <f t="shared" ref="K95:K101" si="55">(H95*$T$23+I95*$T$24+J95*$T$25)/(SUM($T$23:$T$25))</f>
        <v>6.7261217033976098E-2</v>
      </c>
      <c r="L95" s="41"/>
      <c r="M95" s="46" t="s">
        <v>20</v>
      </c>
      <c r="N95" s="47">
        <v>0.15143556704970701</v>
      </c>
      <c r="O95" s="30">
        <v>0.126751481286101</v>
      </c>
      <c r="P95" s="47">
        <v>9.8432939107381406E-2</v>
      </c>
      <c r="Q95" s="48">
        <f t="shared" ref="Q95:Q101" si="56">(N95*$T$23+O95*$T$24+P95*$T$25)/(SUM($T$23:$T$25))</f>
        <v>0.12633631364546147</v>
      </c>
    </row>
    <row r="96" spans="1:17" x14ac:dyDescent="0.2">
      <c r="A96" s="2" t="s">
        <v>21</v>
      </c>
      <c r="B96" s="5">
        <v>4.9455805220286198E-2</v>
      </c>
      <c r="C96" s="5">
        <v>3.1307248786660899E-2</v>
      </c>
      <c r="D96" s="5">
        <v>4.7142340599380897E-2</v>
      </c>
      <c r="E96" s="5">
        <f t="shared" si="54"/>
        <v>3.8653815309328161E-2</v>
      </c>
      <c r="F96" s="23"/>
      <c r="G96" s="46" t="s">
        <v>21</v>
      </c>
      <c r="H96" s="47">
        <v>4.8491050285278899E-2</v>
      </c>
      <c r="I96" s="47">
        <v>3.6949501174113102E-2</v>
      </c>
      <c r="J96" s="47">
        <v>4.6713239589906003E-2</v>
      </c>
      <c r="K96" s="48">
        <f t="shared" si="55"/>
        <v>4.1557544979498436E-2</v>
      </c>
      <c r="L96" s="41"/>
      <c r="M96" s="46" t="s">
        <v>21</v>
      </c>
      <c r="N96" s="47">
        <v>8.0907952173924894E-2</v>
      </c>
      <c r="O96" s="30">
        <v>9.4204477137518394E-2</v>
      </c>
      <c r="P96" s="47">
        <v>0.11873931675935399</v>
      </c>
      <c r="Q96" s="48">
        <f t="shared" si="56"/>
        <v>9.6365406291336025E-2</v>
      </c>
    </row>
    <row r="97" spans="1:17" x14ac:dyDescent="0.2">
      <c r="A97" s="2" t="s">
        <v>22</v>
      </c>
      <c r="B97" s="5">
        <v>4.6452883502081897E-2</v>
      </c>
      <c r="C97" s="5" t="s">
        <v>23</v>
      </c>
      <c r="D97" s="5" t="s">
        <v>23</v>
      </c>
      <c r="E97" s="5">
        <f>B97</f>
        <v>4.6452883502081897E-2</v>
      </c>
      <c r="F97" s="23"/>
      <c r="G97" s="46" t="s">
        <v>22</v>
      </c>
      <c r="H97" s="47">
        <v>4.7031771657737899E-2</v>
      </c>
      <c r="I97" s="47" t="s">
        <v>23</v>
      </c>
      <c r="J97" s="47"/>
      <c r="K97" s="48">
        <f>H97</f>
        <v>4.7031771657737899E-2</v>
      </c>
      <c r="L97" s="41"/>
      <c r="M97" s="46" t="s">
        <v>22</v>
      </c>
      <c r="N97" s="47">
        <v>8.9480552387698406E-2</v>
      </c>
      <c r="O97" s="30" t="s">
        <v>23</v>
      </c>
      <c r="P97" s="47"/>
      <c r="Q97" s="48">
        <f>N97</f>
        <v>8.9480552387698406E-2</v>
      </c>
    </row>
    <row r="98" spans="1:17" x14ac:dyDescent="0.2">
      <c r="A98" s="2" t="s">
        <v>24</v>
      </c>
      <c r="B98" s="5" t="s">
        <v>23</v>
      </c>
      <c r="C98" s="5">
        <v>6.8600444548765696E-2</v>
      </c>
      <c r="D98" s="5">
        <v>3.9053830664554097E-2</v>
      </c>
      <c r="E98" s="5">
        <f>(C98*$T$24+D98*$T$25)/(SUM($T$24:$T$25))</f>
        <v>6.0665931868862322E-2</v>
      </c>
      <c r="F98" s="23"/>
      <c r="G98" s="46" t="s">
        <v>24</v>
      </c>
      <c r="H98" s="47"/>
      <c r="I98" s="47">
        <v>5.7662513946730498E-2</v>
      </c>
      <c r="J98" s="47">
        <v>4.3719246331091401E-2</v>
      </c>
      <c r="K98" s="48">
        <f>(I98*$T$24+J98*$T$25)/(SUM($T$24:$T$25))</f>
        <v>5.391815819317012E-2</v>
      </c>
      <c r="L98" s="41"/>
      <c r="M98" s="46" t="s">
        <v>24</v>
      </c>
      <c r="N98" s="47"/>
      <c r="O98" s="30">
        <v>9.9871830840606204E-2</v>
      </c>
      <c r="P98" s="47">
        <v>0.105164446962128</v>
      </c>
      <c r="Q98" s="48">
        <f>(O98*$T$24+P98*$T$25)/(SUM($T$24:$T$25))</f>
        <v>0.1012931216149279</v>
      </c>
    </row>
    <row r="99" spans="1:17" x14ac:dyDescent="0.2">
      <c r="A99" s="2" t="s">
        <v>25</v>
      </c>
      <c r="B99" s="5" t="s">
        <v>23</v>
      </c>
      <c r="C99" s="5" t="s">
        <v>23</v>
      </c>
      <c r="D99" s="5">
        <v>5.4959634276458301E-2</v>
      </c>
      <c r="E99" s="5">
        <f>D99</f>
        <v>5.4959634276458301E-2</v>
      </c>
      <c r="F99" s="23"/>
      <c r="G99" s="46" t="s">
        <v>25</v>
      </c>
      <c r="H99" s="47"/>
      <c r="I99" s="47" t="s">
        <v>23</v>
      </c>
      <c r="J99" s="47">
        <v>6.7716711473661303E-2</v>
      </c>
      <c r="K99" s="48">
        <f>J99</f>
        <v>6.7716711473661303E-2</v>
      </c>
      <c r="L99" s="41"/>
      <c r="M99" s="46" t="s">
        <v>25</v>
      </c>
      <c r="N99" s="47"/>
      <c r="O99" s="30" t="s">
        <v>23</v>
      </c>
      <c r="P99" s="47">
        <v>0.111530807923978</v>
      </c>
      <c r="Q99" s="48">
        <f>P99</f>
        <v>0.111530807923978</v>
      </c>
    </row>
    <row r="100" spans="1:17" x14ac:dyDescent="0.2">
      <c r="A100" s="2" t="s">
        <v>26</v>
      </c>
      <c r="B100" s="5">
        <v>6.1583429329644501E-2</v>
      </c>
      <c r="C100" s="5">
        <v>6.2342049238027199E-2</v>
      </c>
      <c r="D100" s="5">
        <v>5.1634170315597201E-2</v>
      </c>
      <c r="E100" s="14">
        <f t="shared" si="54"/>
        <v>5.9937888767661374E-2</v>
      </c>
      <c r="F100" s="23"/>
      <c r="G100" s="46" t="s">
        <v>26</v>
      </c>
      <c r="H100" s="47">
        <v>6.2774043226858395E-2</v>
      </c>
      <c r="I100" s="47">
        <v>6.4398990707753206E-2</v>
      </c>
      <c r="J100" s="47">
        <v>6.08597065069671E-2</v>
      </c>
      <c r="K100" s="49">
        <f t="shared" si="55"/>
        <v>6.3298356594546926E-2</v>
      </c>
      <c r="L100" s="41"/>
      <c r="M100" s="46" t="s">
        <v>26</v>
      </c>
      <c r="N100" s="47">
        <v>0.11581195620423899</v>
      </c>
      <c r="O100" s="30">
        <v>0.11141312348076</v>
      </c>
      <c r="P100" s="47">
        <v>0.124131616401305</v>
      </c>
      <c r="Q100" s="49">
        <f t="shared" si="56"/>
        <v>0.1150475390308333</v>
      </c>
    </row>
    <row r="101" spans="1:17" x14ac:dyDescent="0.2">
      <c r="A101" s="2" t="s">
        <v>27</v>
      </c>
      <c r="B101" s="53">
        <v>6.0391677577450099E-2</v>
      </c>
      <c r="C101" s="53">
        <v>6.2342049238027199E-2</v>
      </c>
      <c r="D101" s="53">
        <v>4.8444336248292301E-2</v>
      </c>
      <c r="E101" s="5">
        <f t="shared" si="54"/>
        <v>5.9006658602029589E-2</v>
      </c>
      <c r="F101" s="6"/>
      <c r="G101" s="46" t="s">
        <v>27</v>
      </c>
      <c r="H101" s="33">
        <v>6.2338953978905501E-2</v>
      </c>
      <c r="I101" s="33">
        <v>5.8214956096501798E-2</v>
      </c>
      <c r="J101" s="33">
        <v>6.08597065069671E-2</v>
      </c>
      <c r="K101" s="48">
        <f t="shared" si="55"/>
        <v>5.9685307102323011E-2</v>
      </c>
      <c r="L101" s="24"/>
      <c r="M101" s="46" t="s">
        <v>27</v>
      </c>
      <c r="N101" s="33">
        <v>0.11581195620423899</v>
      </c>
      <c r="O101" s="30">
        <v>0.112607121873243</v>
      </c>
      <c r="P101" s="33">
        <v>0.12199047262019599</v>
      </c>
      <c r="Q101" s="48">
        <f t="shared" si="56"/>
        <v>0.11527947430565177</v>
      </c>
    </row>
    <row r="102" spans="1:17" x14ac:dyDescent="0.2">
      <c r="A102" s="54"/>
      <c r="B102" s="54"/>
      <c r="C102" s="55"/>
      <c r="D102" s="54"/>
      <c r="E102" s="54"/>
      <c r="F102" s="22"/>
      <c r="I102" s="30"/>
    </row>
    <row r="103" spans="1:17" x14ac:dyDescent="0.2">
      <c r="A103" s="56" t="s">
        <v>45</v>
      </c>
      <c r="B103" s="56"/>
      <c r="C103" s="56"/>
      <c r="D103" s="56"/>
      <c r="E103" s="56"/>
      <c r="F103" s="23"/>
      <c r="G103" s="40" t="s">
        <v>47</v>
      </c>
      <c r="H103" s="40"/>
      <c r="I103" s="40"/>
      <c r="J103" s="40"/>
      <c r="K103" s="40"/>
      <c r="L103" s="41"/>
      <c r="M103" s="42" t="s">
        <v>26</v>
      </c>
      <c r="N103" s="42"/>
      <c r="O103" s="42"/>
      <c r="P103" s="42"/>
      <c r="Q103" s="42"/>
    </row>
    <row r="104" spans="1:17" x14ac:dyDescent="0.2">
      <c r="A104" s="57" t="s">
        <v>42</v>
      </c>
      <c r="B104" s="52" t="s">
        <v>51</v>
      </c>
      <c r="C104" s="52" t="s">
        <v>49</v>
      </c>
      <c r="D104" s="52" t="s">
        <v>50</v>
      </c>
      <c r="E104" s="1" t="s">
        <v>18</v>
      </c>
      <c r="F104" s="23"/>
      <c r="G104" s="50" t="s">
        <v>42</v>
      </c>
      <c r="H104" s="44" t="s">
        <v>51</v>
      </c>
      <c r="I104" s="44" t="s">
        <v>49</v>
      </c>
      <c r="J104" s="44" t="s">
        <v>50</v>
      </c>
      <c r="K104" s="45" t="s">
        <v>18</v>
      </c>
      <c r="L104" s="41"/>
      <c r="M104" s="50" t="s">
        <v>42</v>
      </c>
      <c r="N104" s="44" t="s">
        <v>51</v>
      </c>
      <c r="O104" s="44" t="s">
        <v>49</v>
      </c>
      <c r="P104" s="44" t="s">
        <v>50</v>
      </c>
      <c r="Q104" s="45" t="s">
        <v>18</v>
      </c>
    </row>
    <row r="105" spans="1:17" x14ac:dyDescent="0.2">
      <c r="A105" s="2" t="s">
        <v>19</v>
      </c>
      <c r="B105" s="5">
        <v>0.548579970104633</v>
      </c>
      <c r="C105" s="54">
        <v>0.64917452830188604</v>
      </c>
      <c r="D105" s="54">
        <v>0.53821656050955402</v>
      </c>
      <c r="E105" s="7">
        <f>(B105*$T$23+C105*$T$24+D105*$T$25)/(SUM($T$23:$T$25))</f>
        <v>0.60361353995936673</v>
      </c>
      <c r="F105" s="23"/>
      <c r="G105" s="46" t="s">
        <v>19</v>
      </c>
      <c r="H105" s="47">
        <v>0.59342301943198805</v>
      </c>
      <c r="I105" s="25">
        <v>0.57134433962264097</v>
      </c>
      <c r="J105" s="47">
        <v>0.353503184713375</v>
      </c>
      <c r="K105" s="48">
        <f>(H105*$T$23+I105*$T$24+J105*$T$25)/(SUM($T$23:$T$25))</f>
        <v>0.53078666740231084</v>
      </c>
      <c r="L105" s="41"/>
      <c r="M105" s="46" t="s">
        <v>19</v>
      </c>
      <c r="N105" s="47">
        <v>0.318385650224215</v>
      </c>
      <c r="O105" s="25">
        <v>0.23113207547169801</v>
      </c>
      <c r="P105" s="47">
        <v>7.9617834394904399E-2</v>
      </c>
      <c r="Q105" s="48">
        <f>(N105*$T$23+O105*$T$24+P105*$T$25)/(SUM($T$23:$T$25))</f>
        <v>0.2189320855297866</v>
      </c>
    </row>
    <row r="106" spans="1:17" x14ac:dyDescent="0.2">
      <c r="A106" s="2" t="s">
        <v>20</v>
      </c>
      <c r="B106" s="5">
        <v>0.57663690476190399</v>
      </c>
      <c r="C106" s="54">
        <v>0.52214452214452201</v>
      </c>
      <c r="D106" s="54">
        <v>0.82222222222222197</v>
      </c>
      <c r="E106" s="7">
        <f t="shared" ref="E106:E111" si="57">(B106*$T$23+C106*$T$24+D106*$T$25)/(SUM($T$23:$T$25))</f>
        <v>0.59691848906560607</v>
      </c>
      <c r="F106" s="23"/>
      <c r="G106" s="46" t="s">
        <v>20</v>
      </c>
      <c r="H106" s="47">
        <v>0.52008928571428503</v>
      </c>
      <c r="I106" s="25">
        <v>0.52797202797202802</v>
      </c>
      <c r="J106" s="47">
        <v>0.715873015873015</v>
      </c>
      <c r="K106" s="48">
        <f t="shared" ref="K106:K111" si="58">(H106*$T$23+I106*$T$24+J106*$T$25)/(SUM($T$23:$T$25))</f>
        <v>0.56544068919814416</v>
      </c>
      <c r="L106" s="41"/>
      <c r="M106" s="46" t="s">
        <v>20</v>
      </c>
      <c r="N106" s="47">
        <v>0.12202380952380899</v>
      </c>
      <c r="O106" s="25">
        <v>0.18298368298368201</v>
      </c>
      <c r="P106" s="47">
        <v>0.26031746031746</v>
      </c>
      <c r="Q106" s="48">
        <f t="shared" ref="Q106:Q111" si="59">(N106*$T$23+O106*$T$24+P106*$T$25)/(SUM($T$23:$T$25))</f>
        <v>0.18555334658714306</v>
      </c>
    </row>
    <row r="107" spans="1:17" x14ac:dyDescent="0.2">
      <c r="A107" s="2" t="s">
        <v>21</v>
      </c>
      <c r="B107" s="5">
        <v>0.72767857142857095</v>
      </c>
      <c r="C107" s="54">
        <v>0.893356643356643</v>
      </c>
      <c r="D107" s="54">
        <v>0.82857142857142796</v>
      </c>
      <c r="E107" s="7">
        <f t="shared" si="57"/>
        <v>0.84294234592445283</v>
      </c>
      <c r="F107" s="23"/>
      <c r="G107" s="46" t="s">
        <v>21</v>
      </c>
      <c r="H107" s="47">
        <v>0.73065476190476097</v>
      </c>
      <c r="I107" s="25">
        <v>0.84149184149184098</v>
      </c>
      <c r="J107" s="47">
        <v>0.71746031746031702</v>
      </c>
      <c r="K107" s="48">
        <f t="shared" si="58"/>
        <v>0.79092113982769985</v>
      </c>
      <c r="L107" s="41"/>
      <c r="M107" s="46" t="s">
        <v>21</v>
      </c>
      <c r="N107" s="47">
        <v>0.398809523809523</v>
      </c>
      <c r="O107" s="25">
        <v>0.32226107226107198</v>
      </c>
      <c r="P107" s="47">
        <v>0.157142857142857</v>
      </c>
      <c r="Q107" s="48">
        <f t="shared" si="59"/>
        <v>0.30483764082173587</v>
      </c>
    </row>
    <row r="108" spans="1:17" x14ac:dyDescent="0.2">
      <c r="A108" s="2" t="s">
        <v>22</v>
      </c>
      <c r="B108" s="5">
        <v>0.74255952380952295</v>
      </c>
      <c r="C108" s="54" t="s">
        <v>23</v>
      </c>
      <c r="D108" s="54"/>
      <c r="E108" s="7">
        <f>B108</f>
        <v>0.74255952380952295</v>
      </c>
      <c r="F108" s="23"/>
      <c r="G108" s="46" t="s">
        <v>22</v>
      </c>
      <c r="H108" s="47">
        <v>0.75148809523809501</v>
      </c>
      <c r="I108" s="25" t="s">
        <v>23</v>
      </c>
      <c r="J108" s="47"/>
      <c r="K108" s="48">
        <f>H108</f>
        <v>0.75148809523809501</v>
      </c>
      <c r="L108" s="41"/>
      <c r="M108" s="46" t="s">
        <v>22</v>
      </c>
      <c r="N108" s="47">
        <v>0.29910714285714202</v>
      </c>
      <c r="O108" s="25" t="s">
        <v>23</v>
      </c>
      <c r="P108" s="47"/>
      <c r="Q108" s="48">
        <f>N108</f>
        <v>0.29910714285714202</v>
      </c>
    </row>
    <row r="109" spans="1:17" x14ac:dyDescent="0.2">
      <c r="A109" s="2" t="s">
        <v>24</v>
      </c>
      <c r="B109" s="5"/>
      <c r="C109" s="54">
        <v>0.52913752913752898</v>
      </c>
      <c r="D109" s="54">
        <v>0.82142857142857095</v>
      </c>
      <c r="E109" s="7">
        <f>(C109*$T$24+D109*$T$25)/(SUM($T$24:$T$25))</f>
        <v>0.60763000852514892</v>
      </c>
      <c r="F109" s="23"/>
      <c r="G109" s="46" t="s">
        <v>24</v>
      </c>
      <c r="H109" s="47"/>
      <c r="I109" s="25">
        <v>0.64568764568764503</v>
      </c>
      <c r="J109" s="47">
        <v>0.77857142857142803</v>
      </c>
      <c r="K109" s="48">
        <f>(I109*$T$24+J109*$T$25)/(SUM($T$24:$T$25))</f>
        <v>0.6813725490196072</v>
      </c>
      <c r="L109" s="41"/>
      <c r="M109" s="46" t="s">
        <v>24</v>
      </c>
      <c r="N109" s="47"/>
      <c r="O109" s="25">
        <v>0.29487179487179399</v>
      </c>
      <c r="P109" s="47">
        <v>0.21190476190476101</v>
      </c>
      <c r="Q109" s="48">
        <f>(O109*$T$24+P109*$T$25)/(SUM($T$24:$T$25))</f>
        <v>0.27259164535379282</v>
      </c>
    </row>
    <row r="110" spans="1:17" x14ac:dyDescent="0.2">
      <c r="A110" s="2" t="s">
        <v>25</v>
      </c>
      <c r="B110" s="5"/>
      <c r="C110" s="54" t="s">
        <v>23</v>
      </c>
      <c r="D110" s="54">
        <v>0.66666666666666596</v>
      </c>
      <c r="E110" s="7">
        <f>D110</f>
        <v>0.66666666666666596</v>
      </c>
      <c r="F110" s="23"/>
      <c r="G110" s="46" t="s">
        <v>25</v>
      </c>
      <c r="H110" s="47"/>
      <c r="I110" s="25" t="s">
        <v>23</v>
      </c>
      <c r="J110" s="47">
        <v>0.54285714285714204</v>
      </c>
      <c r="K110" s="48">
        <f>J110</f>
        <v>0.54285714285714204</v>
      </c>
      <c r="L110" s="41"/>
      <c r="M110" s="46" t="s">
        <v>25</v>
      </c>
      <c r="N110" s="47"/>
      <c r="O110" s="25" t="s">
        <v>23</v>
      </c>
      <c r="P110" s="47">
        <v>0.15952380952380901</v>
      </c>
      <c r="Q110" s="48">
        <f>P110</f>
        <v>0.15952380952380901</v>
      </c>
    </row>
    <row r="111" spans="1:17" x14ac:dyDescent="0.2">
      <c r="A111" s="2" t="s">
        <v>26</v>
      </c>
      <c r="B111" s="53">
        <v>0.62759526938239096</v>
      </c>
      <c r="C111" s="54">
        <v>0.60865884629338496</v>
      </c>
      <c r="D111" s="54">
        <v>0.72393878140340695</v>
      </c>
      <c r="E111" s="14">
        <f t="shared" si="57"/>
        <v>0.63693970627851615</v>
      </c>
      <c r="F111" s="23"/>
      <c r="G111" s="46" t="s">
        <v>26</v>
      </c>
      <c r="H111" s="33">
        <v>0.62128777923784495</v>
      </c>
      <c r="I111" s="25">
        <v>0.59027693796105896</v>
      </c>
      <c r="J111" s="47">
        <v>0.62402541149292501</v>
      </c>
      <c r="K111" s="49">
        <f t="shared" si="58"/>
        <v>0.60422684639812851</v>
      </c>
      <c r="L111" s="41"/>
      <c r="M111" s="46" t="s">
        <v>26</v>
      </c>
      <c r="N111" s="33">
        <v>0.24415243101182599</v>
      </c>
      <c r="O111" s="25">
        <v>0.25541177893336497</v>
      </c>
      <c r="P111" s="47">
        <v>0.153335258446433</v>
      </c>
      <c r="Q111" s="49">
        <f t="shared" si="59"/>
        <v>0.23159650732632675</v>
      </c>
    </row>
    <row r="112" spans="1:17" x14ac:dyDescent="0.2">
      <c r="A112" s="54"/>
      <c r="B112" s="54"/>
      <c r="C112" s="54"/>
      <c r="D112" s="54"/>
      <c r="E112" s="5"/>
      <c r="F112" s="22"/>
      <c r="J112" s="30"/>
      <c r="K112" s="47"/>
    </row>
    <row r="113" spans="1:17" x14ac:dyDescent="0.2">
      <c r="A113" s="63" t="s">
        <v>101</v>
      </c>
      <c r="B113" s="63"/>
      <c r="C113" s="63"/>
      <c r="D113" s="63"/>
      <c r="E113" s="63"/>
      <c r="F113" s="22"/>
      <c r="J113" s="30"/>
      <c r="K113" s="30"/>
    </row>
    <row r="114" spans="1:17" x14ac:dyDescent="0.2">
      <c r="A114" s="51" t="s">
        <v>9</v>
      </c>
      <c r="B114" s="52" t="s">
        <v>104</v>
      </c>
      <c r="C114" s="52" t="s">
        <v>103</v>
      </c>
      <c r="D114" s="52" t="s">
        <v>102</v>
      </c>
      <c r="E114" s="1" t="s">
        <v>18</v>
      </c>
      <c r="F114" s="22"/>
    </row>
    <row r="115" spans="1:17" x14ac:dyDescent="0.2">
      <c r="A115" s="2" t="s">
        <v>19</v>
      </c>
      <c r="B115" s="5">
        <v>6.7498545746637495E-2</v>
      </c>
      <c r="C115" s="5">
        <v>6.1783753731686403E-2</v>
      </c>
      <c r="D115" s="5">
        <v>8.3267323310836902E-2</v>
      </c>
      <c r="E115" s="5">
        <f>(B115*$T$23+C115*$T$24+D115*$T$25)/(SUM($T$23:$T$25))</f>
        <v>6.7540874032850071E-2</v>
      </c>
      <c r="F115" s="22"/>
      <c r="P115" s="30"/>
      <c r="Q115" s="47"/>
    </row>
    <row r="116" spans="1:17" x14ac:dyDescent="0.2">
      <c r="A116" s="2" t="s">
        <v>20</v>
      </c>
      <c r="B116" s="5">
        <v>7.1561042863471994E-2</v>
      </c>
      <c r="C116" s="5">
        <v>7.1080731783707801E-2</v>
      </c>
      <c r="D116" s="54">
        <v>3.9767214043622601E-2</v>
      </c>
      <c r="E116" s="5">
        <f t="shared" ref="E116:E122" si="60">(B116*$T$23+C116*$T$24+D116*$T$25)/(SUM($T$23:$T$25))</f>
        <v>6.4651060766261759E-2</v>
      </c>
      <c r="F116" s="22"/>
      <c r="P116" s="30"/>
      <c r="Q116" s="30"/>
    </row>
    <row r="117" spans="1:17" x14ac:dyDescent="0.2">
      <c r="A117" s="2" t="s">
        <v>21</v>
      </c>
      <c r="B117" s="5">
        <v>4.8937110246117001E-2</v>
      </c>
      <c r="C117" s="5">
        <v>3.1213367542552301E-2</v>
      </c>
      <c r="D117" s="5">
        <v>4.2759319681116001E-2</v>
      </c>
      <c r="E117" s="5">
        <f t="shared" si="60"/>
        <v>3.7569996085988551E-2</v>
      </c>
      <c r="F117" s="22"/>
    </row>
    <row r="118" spans="1:17" x14ac:dyDescent="0.2">
      <c r="A118" s="2" t="s">
        <v>22</v>
      </c>
      <c r="B118" s="5">
        <v>4.4256441817485399E-2</v>
      </c>
      <c r="C118" s="5"/>
      <c r="D118" s="5"/>
      <c r="E118" s="5">
        <f>B118</f>
        <v>4.4256441817485399E-2</v>
      </c>
      <c r="F118" s="22"/>
    </row>
    <row r="119" spans="1:17" x14ac:dyDescent="0.2">
      <c r="A119" s="2" t="s">
        <v>24</v>
      </c>
      <c r="B119" s="5"/>
      <c r="C119" s="5">
        <v>6.5389681043250894E-2</v>
      </c>
      <c r="D119" s="5">
        <v>3.7374031517781202E-2</v>
      </c>
      <c r="E119" s="5">
        <f>(C119*$T$24+D119*$T$25)/(SUM($T$24:$T$25))</f>
        <v>5.7866296899582566E-2</v>
      </c>
      <c r="F119" s="22"/>
    </row>
    <row r="120" spans="1:17" x14ac:dyDescent="0.2">
      <c r="A120" s="2" t="s">
        <v>25</v>
      </c>
      <c r="B120" s="5"/>
      <c r="C120" s="5"/>
      <c r="D120" s="5">
        <v>5.41267498957246E-2</v>
      </c>
      <c r="E120" s="5">
        <f>D120</f>
        <v>5.41267498957246E-2</v>
      </c>
      <c r="F120" s="22"/>
    </row>
    <row r="121" spans="1:17" x14ac:dyDescent="0.2">
      <c r="A121" s="2" t="s">
        <v>26</v>
      </c>
      <c r="B121" s="5">
        <v>6.1692213147077297E-2</v>
      </c>
      <c r="C121" s="5">
        <v>6.1165217433362902E-2</v>
      </c>
      <c r="D121" s="5">
        <v>5.0855587820524503E-2</v>
      </c>
      <c r="E121" s="14">
        <f t="shared" si="60"/>
        <v>5.913045085401495E-2</v>
      </c>
      <c r="F121" s="22"/>
    </row>
    <row r="122" spans="1:17" x14ac:dyDescent="0.2">
      <c r="A122" s="2" t="s">
        <v>27</v>
      </c>
      <c r="B122" s="53">
        <v>6.0756817307044297E-2</v>
      </c>
      <c r="C122" s="53">
        <v>0.62111500786068397</v>
      </c>
      <c r="D122" s="53">
        <v>4.7058550152285002E-2</v>
      </c>
      <c r="E122" s="5">
        <f t="shared" si="60"/>
        <v>0.37651054384201688</v>
      </c>
      <c r="F122" s="22"/>
    </row>
    <row r="123" spans="1:17" x14ac:dyDescent="0.2">
      <c r="A123" s="54"/>
      <c r="B123" s="54"/>
      <c r="C123" s="54"/>
      <c r="D123" s="54"/>
      <c r="E123" s="54"/>
      <c r="F123" s="22"/>
    </row>
    <row r="124" spans="1:17" x14ac:dyDescent="0.2">
      <c r="F124" s="22"/>
    </row>
    <row r="125" spans="1:17" x14ac:dyDescent="0.2">
      <c r="F125" s="22"/>
    </row>
    <row r="126" spans="1:17" x14ac:dyDescent="0.2">
      <c r="F126" s="22"/>
    </row>
    <row r="127" spans="1:17" x14ac:dyDescent="0.2">
      <c r="F127" s="22"/>
    </row>
    <row r="128" spans="1:17" x14ac:dyDescent="0.2">
      <c r="F128" s="22"/>
    </row>
    <row r="129" spans="1:6" x14ac:dyDescent="0.2">
      <c r="F129" s="22"/>
    </row>
    <row r="130" spans="1:6" x14ac:dyDescent="0.2">
      <c r="F130" s="22"/>
    </row>
    <row r="131" spans="1:6" x14ac:dyDescent="0.2">
      <c r="F131" s="22"/>
    </row>
    <row r="132" spans="1:6" x14ac:dyDescent="0.2">
      <c r="F132" s="22"/>
    </row>
    <row r="133" spans="1:6" x14ac:dyDescent="0.2">
      <c r="F133" s="22"/>
    </row>
    <row r="134" spans="1:6" x14ac:dyDescent="0.2">
      <c r="A134" s="54"/>
      <c r="B134" s="54"/>
      <c r="C134" s="54"/>
      <c r="D134" s="54"/>
      <c r="E134" s="54"/>
    </row>
    <row r="135" spans="1:6" x14ac:dyDescent="0.2">
      <c r="A135" s="54"/>
      <c r="B135" s="54"/>
      <c r="C135" s="54"/>
      <c r="D135" s="54"/>
      <c r="E135" s="54"/>
    </row>
    <row r="136" spans="1:6" x14ac:dyDescent="0.2">
      <c r="A136" s="54"/>
      <c r="B136" s="54"/>
      <c r="C136" s="54"/>
      <c r="D136" s="54"/>
      <c r="E136" s="54"/>
    </row>
    <row r="137" spans="1:6" x14ac:dyDescent="0.2">
      <c r="A137" s="54"/>
      <c r="B137" s="54"/>
      <c r="C137" s="54"/>
      <c r="D137" s="54"/>
      <c r="E137" s="54"/>
    </row>
  </sheetData>
  <mergeCells count="115">
    <mergeCell ref="P12:P14"/>
    <mergeCell ref="Y33:AI33"/>
    <mergeCell ref="C21:C23"/>
    <mergeCell ref="C24:C26"/>
    <mergeCell ref="C27:C29"/>
    <mergeCell ref="E21:E23"/>
    <mergeCell ref="E24:E26"/>
    <mergeCell ref="E27:E29"/>
    <mergeCell ref="G21:G23"/>
    <mergeCell ref="G24:G26"/>
    <mergeCell ref="G27:G29"/>
    <mergeCell ref="Q21:Q23"/>
    <mergeCell ref="Q24:Q26"/>
    <mergeCell ref="Q27:Q29"/>
    <mergeCell ref="Q30:Q32"/>
    <mergeCell ref="P21:P23"/>
    <mergeCell ref="P24:P26"/>
    <mergeCell ref="C15:C17"/>
    <mergeCell ref="C18:C20"/>
    <mergeCell ref="G6:G8"/>
    <mergeCell ref="G9:G11"/>
    <mergeCell ref="G12:G14"/>
    <mergeCell ref="C12:C14"/>
    <mergeCell ref="H12:H14"/>
    <mergeCell ref="E12:E14"/>
    <mergeCell ref="E15:E17"/>
    <mergeCell ref="E18:E20"/>
    <mergeCell ref="G15:G17"/>
    <mergeCell ref="G18:G20"/>
    <mergeCell ref="N6:N8"/>
    <mergeCell ref="N9:N11"/>
    <mergeCell ref="N12:N14"/>
    <mergeCell ref="N15:N17"/>
    <mergeCell ref="N18:N20"/>
    <mergeCell ref="L12:L14"/>
    <mergeCell ref="S3:V3"/>
    <mergeCell ref="S10:V10"/>
    <mergeCell ref="A1:Q3"/>
    <mergeCell ref="A4:H4"/>
    <mergeCell ref="J4:Q4"/>
    <mergeCell ref="C6:C8"/>
    <mergeCell ref="C9:C11"/>
    <mergeCell ref="H6:H8"/>
    <mergeCell ref="H9:H11"/>
    <mergeCell ref="L6:L8"/>
    <mergeCell ref="L9:L11"/>
    <mergeCell ref="E6:E8"/>
    <mergeCell ref="E9:E11"/>
    <mergeCell ref="P6:P8"/>
    <mergeCell ref="P9:P11"/>
    <mergeCell ref="Q6:Q8"/>
    <mergeCell ref="Q9:Q11"/>
    <mergeCell ref="Q12:Q14"/>
    <mergeCell ref="P27:P29"/>
    <mergeCell ref="Q15:Q17"/>
    <mergeCell ref="Q18:Q20"/>
    <mergeCell ref="L30:L32"/>
    <mergeCell ref="P30:P32"/>
    <mergeCell ref="P15:P17"/>
    <mergeCell ref="P18:P20"/>
    <mergeCell ref="L15:L17"/>
    <mergeCell ref="L18:L20"/>
    <mergeCell ref="H30:H32"/>
    <mergeCell ref="L21:L23"/>
    <mergeCell ref="L24:L26"/>
    <mergeCell ref="L27:L29"/>
    <mergeCell ref="N21:N23"/>
    <mergeCell ref="N24:N26"/>
    <mergeCell ref="N27:N29"/>
    <mergeCell ref="H21:H23"/>
    <mergeCell ref="H15:H17"/>
    <mergeCell ref="H18:H20"/>
    <mergeCell ref="H24:H26"/>
    <mergeCell ref="H27:H29"/>
    <mergeCell ref="L46:L48"/>
    <mergeCell ref="L49:L51"/>
    <mergeCell ref="G30:G32"/>
    <mergeCell ref="M33:W33"/>
    <mergeCell ref="A33:K33"/>
    <mergeCell ref="C35:C37"/>
    <mergeCell ref="C38:C40"/>
    <mergeCell ref="C30:C32"/>
    <mergeCell ref="E30:E32"/>
    <mergeCell ref="C41:C43"/>
    <mergeCell ref="L52:L54"/>
    <mergeCell ref="G92:K92"/>
    <mergeCell ref="A92:E92"/>
    <mergeCell ref="A61:Q62"/>
    <mergeCell ref="A63:Q64"/>
    <mergeCell ref="A90:Q91"/>
    <mergeCell ref="I35:I37"/>
    <mergeCell ref="I38:I40"/>
    <mergeCell ref="I41:I43"/>
    <mergeCell ref="C44:C46"/>
    <mergeCell ref="I44:I46"/>
    <mergeCell ref="C47:C49"/>
    <mergeCell ref="I47:I49"/>
    <mergeCell ref="V52:V54"/>
    <mergeCell ref="X52:X54"/>
    <mergeCell ref="X55:X57"/>
    <mergeCell ref="V46:V48"/>
    <mergeCell ref="X46:X48"/>
    <mergeCell ref="V49:V51"/>
    <mergeCell ref="X49:X51"/>
    <mergeCell ref="U41:U43"/>
    <mergeCell ref="U44:U46"/>
    <mergeCell ref="U47:U49"/>
    <mergeCell ref="U50:U52"/>
    <mergeCell ref="U53:U55"/>
    <mergeCell ref="A113:E113"/>
    <mergeCell ref="O41:O43"/>
    <mergeCell ref="O44:O46"/>
    <mergeCell ref="O47:O49"/>
    <mergeCell ref="O50:O52"/>
    <mergeCell ref="O53:O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A25C-C9F0-9046-A8C3-827E80549862}">
  <dimension ref="A1:T17"/>
  <sheetViews>
    <sheetView topLeftCell="K1" workbookViewId="0">
      <selection activeCell="E29" sqref="E29"/>
    </sheetView>
  </sheetViews>
  <sheetFormatPr baseColWidth="10" defaultRowHeight="16" x14ac:dyDescent="0.2"/>
  <cols>
    <col min="1" max="1" width="11.1640625" customWidth="1"/>
    <col min="5" max="5" width="13" bestFit="1" customWidth="1"/>
    <col min="6" max="6" width="3.5" customWidth="1"/>
    <col min="16" max="16" width="12.5" customWidth="1"/>
    <col min="17" max="17" width="4" customWidth="1"/>
  </cols>
  <sheetData>
    <row r="1" spans="1:20" x14ac:dyDescent="0.2">
      <c r="A1" s="74" t="s">
        <v>67</v>
      </c>
      <c r="B1" s="74"/>
      <c r="C1" s="74"/>
      <c r="D1" s="74"/>
      <c r="E1" s="74"/>
      <c r="F1" s="74"/>
      <c r="G1" s="74"/>
      <c r="H1" s="74"/>
      <c r="I1" s="74"/>
      <c r="L1" s="74" t="s">
        <v>69</v>
      </c>
      <c r="M1" s="74"/>
      <c r="N1" s="74"/>
      <c r="O1" s="74"/>
      <c r="P1" s="74"/>
      <c r="Q1" s="74"/>
      <c r="R1" s="74"/>
      <c r="S1" s="74"/>
      <c r="T1" s="74"/>
    </row>
    <row r="2" spans="1:20" x14ac:dyDescent="0.2">
      <c r="B2" s="15" t="s">
        <v>61</v>
      </c>
      <c r="C2" s="15" t="s">
        <v>62</v>
      </c>
      <c r="D2" s="15" t="s">
        <v>63</v>
      </c>
      <c r="E2" s="15" t="s">
        <v>64</v>
      </c>
      <c r="F2" s="16"/>
      <c r="G2" s="17" t="s">
        <v>57</v>
      </c>
      <c r="H2" s="17" t="s">
        <v>59</v>
      </c>
      <c r="I2" s="17" t="s">
        <v>60</v>
      </c>
      <c r="M2" s="15" t="s">
        <v>61</v>
      </c>
      <c r="N2" s="15" t="s">
        <v>62</v>
      </c>
      <c r="O2" s="15" t="s">
        <v>63</v>
      </c>
      <c r="P2" s="15" t="s">
        <v>64</v>
      </c>
      <c r="Q2" s="16"/>
      <c r="R2" s="17" t="s">
        <v>77</v>
      </c>
      <c r="S2" s="17" t="s">
        <v>85</v>
      </c>
      <c r="T2" s="17"/>
    </row>
    <row r="3" spans="1:20" x14ac:dyDescent="0.2">
      <c r="A3" s="18" t="s">
        <v>19</v>
      </c>
      <c r="B3" s="3">
        <v>0.66</v>
      </c>
      <c r="C3" s="3">
        <v>0.66</v>
      </c>
      <c r="D3" s="20">
        <v>0.66</v>
      </c>
      <c r="E3" s="3">
        <v>0.66</v>
      </c>
      <c r="G3" t="s">
        <v>58</v>
      </c>
      <c r="H3">
        <v>1</v>
      </c>
      <c r="I3">
        <v>8</v>
      </c>
      <c r="L3" s="18" t="s">
        <v>19</v>
      </c>
      <c r="M3" s="3">
        <v>0.72</v>
      </c>
      <c r="N3" s="3">
        <v>0.74</v>
      </c>
      <c r="O3" s="20">
        <v>0.72</v>
      </c>
      <c r="P3" s="3">
        <v>0.66</v>
      </c>
      <c r="R3" t="s">
        <v>76</v>
      </c>
      <c r="S3" t="s">
        <v>79</v>
      </c>
    </row>
    <row r="4" spans="1:20" x14ac:dyDescent="0.2">
      <c r="A4" s="18" t="s">
        <v>56</v>
      </c>
      <c r="B4" s="3">
        <v>0.59</v>
      </c>
      <c r="C4" s="3">
        <v>0.56999999999999995</v>
      </c>
      <c r="D4" s="20">
        <v>0.57999999999999996</v>
      </c>
      <c r="E4" s="3">
        <v>0.57999999999999996</v>
      </c>
      <c r="G4" t="s">
        <v>58</v>
      </c>
      <c r="H4">
        <v>1</v>
      </c>
      <c r="I4">
        <v>8</v>
      </c>
      <c r="L4" s="18" t="s">
        <v>56</v>
      </c>
      <c r="M4" s="3">
        <v>0.57999999999999996</v>
      </c>
      <c r="N4" s="3">
        <v>0.59</v>
      </c>
      <c r="O4" s="20">
        <v>0.57999999999999996</v>
      </c>
      <c r="P4" s="3">
        <v>0.57999999999999996</v>
      </c>
      <c r="R4" t="s">
        <v>76</v>
      </c>
      <c r="S4" t="s">
        <v>84</v>
      </c>
    </row>
    <row r="5" spans="1:20" x14ac:dyDescent="0.2">
      <c r="A5" s="18" t="s">
        <v>65</v>
      </c>
      <c r="B5" s="3">
        <v>0.83</v>
      </c>
      <c r="C5" s="3">
        <v>0.65</v>
      </c>
      <c r="D5" s="3">
        <v>0.71</v>
      </c>
      <c r="E5" s="3">
        <v>0.83</v>
      </c>
      <c r="G5" t="s">
        <v>58</v>
      </c>
      <c r="H5">
        <v>3</v>
      </c>
      <c r="I5">
        <v>16</v>
      </c>
      <c r="L5" s="18" t="s">
        <v>65</v>
      </c>
      <c r="M5" s="3">
        <v>0.81</v>
      </c>
      <c r="N5" s="3">
        <v>0.85</v>
      </c>
      <c r="O5" s="20">
        <v>0.83</v>
      </c>
      <c r="P5" s="3">
        <v>0.83</v>
      </c>
      <c r="R5" t="s">
        <v>78</v>
      </c>
      <c r="S5" t="s">
        <v>80</v>
      </c>
    </row>
    <row r="6" spans="1:20" x14ac:dyDescent="0.2">
      <c r="A6" s="18" t="s">
        <v>55</v>
      </c>
      <c r="B6" s="3">
        <v>0.49</v>
      </c>
      <c r="C6" s="3">
        <v>0.49</v>
      </c>
      <c r="D6" s="20">
        <v>0.49</v>
      </c>
      <c r="E6" s="3">
        <v>0.37</v>
      </c>
      <c r="G6" t="s">
        <v>58</v>
      </c>
      <c r="H6">
        <v>1</v>
      </c>
      <c r="I6">
        <v>8</v>
      </c>
      <c r="L6" s="18" t="s">
        <v>55</v>
      </c>
      <c r="M6" s="3">
        <v>0.49</v>
      </c>
      <c r="N6" s="3">
        <v>0.5</v>
      </c>
      <c r="O6" s="20">
        <v>0.5</v>
      </c>
      <c r="P6" s="3">
        <v>0.37</v>
      </c>
      <c r="R6" t="s">
        <v>76</v>
      </c>
      <c r="S6" t="s">
        <v>81</v>
      </c>
    </row>
    <row r="7" spans="1:20" x14ac:dyDescent="0.2">
      <c r="A7" s="18" t="s">
        <v>66</v>
      </c>
      <c r="B7" s="3">
        <v>0.57999999999999996</v>
      </c>
      <c r="C7" s="3">
        <v>0.54</v>
      </c>
      <c r="D7" s="3">
        <v>0.56000000000000005</v>
      </c>
      <c r="E7" s="3">
        <v>0.61</v>
      </c>
      <c r="G7" t="s">
        <v>58</v>
      </c>
      <c r="H7">
        <v>1</v>
      </c>
      <c r="I7">
        <v>8</v>
      </c>
      <c r="L7" s="18" t="s">
        <v>66</v>
      </c>
      <c r="M7" s="3">
        <v>0.6</v>
      </c>
      <c r="N7" s="3">
        <v>0.6</v>
      </c>
      <c r="O7" s="3">
        <v>0.6</v>
      </c>
      <c r="P7" s="3">
        <v>0.61</v>
      </c>
      <c r="R7" t="s">
        <v>76</v>
      </c>
      <c r="S7" t="s">
        <v>82</v>
      </c>
    </row>
    <row r="8" spans="1:20" x14ac:dyDescent="0.2">
      <c r="A8" s="18" t="s">
        <v>24</v>
      </c>
      <c r="B8" s="3">
        <v>0.59</v>
      </c>
      <c r="C8" s="3">
        <v>0.59</v>
      </c>
      <c r="D8" s="3">
        <v>0.59</v>
      </c>
      <c r="E8" s="3">
        <v>0.63</v>
      </c>
      <c r="G8" t="s">
        <v>58</v>
      </c>
      <c r="H8">
        <v>1</v>
      </c>
      <c r="I8">
        <v>8</v>
      </c>
      <c r="L8" s="18" t="s">
        <v>24</v>
      </c>
      <c r="M8" s="3">
        <v>0.65</v>
      </c>
      <c r="N8" s="3">
        <v>0.68</v>
      </c>
      <c r="O8" s="20">
        <v>0.66</v>
      </c>
      <c r="P8" s="3">
        <v>0.63</v>
      </c>
      <c r="R8" t="s">
        <v>78</v>
      </c>
      <c r="S8" t="s">
        <v>83</v>
      </c>
    </row>
    <row r="9" spans="1:20" x14ac:dyDescent="0.2">
      <c r="A9" s="19"/>
      <c r="L9" s="19"/>
    </row>
    <row r="10" spans="1:20" x14ac:dyDescent="0.2">
      <c r="A10" s="74" t="s">
        <v>68</v>
      </c>
      <c r="B10" s="74"/>
      <c r="C10" s="74"/>
      <c r="D10" s="74"/>
      <c r="E10" s="74"/>
      <c r="F10" s="74"/>
      <c r="G10" s="74"/>
      <c r="H10" s="74"/>
      <c r="I10" s="74"/>
      <c r="L10" s="74" t="s">
        <v>70</v>
      </c>
      <c r="M10" s="74"/>
      <c r="N10" s="74"/>
      <c r="O10" s="74"/>
      <c r="P10" s="74"/>
      <c r="Q10" s="74"/>
      <c r="R10" s="74"/>
      <c r="S10" s="74"/>
      <c r="T10" s="74"/>
    </row>
    <row r="11" spans="1:20" x14ac:dyDescent="0.2">
      <c r="B11" s="15" t="s">
        <v>61</v>
      </c>
      <c r="C11" s="15" t="s">
        <v>62</v>
      </c>
      <c r="D11" s="15" t="s">
        <v>63</v>
      </c>
      <c r="E11" s="15" t="s">
        <v>64</v>
      </c>
      <c r="F11" s="16"/>
      <c r="G11" s="17" t="s">
        <v>57</v>
      </c>
      <c r="H11" s="17" t="s">
        <v>59</v>
      </c>
      <c r="I11" s="17" t="s">
        <v>60</v>
      </c>
      <c r="M11" s="15" t="s">
        <v>61</v>
      </c>
      <c r="N11" s="15" t="s">
        <v>62</v>
      </c>
      <c r="O11" s="15" t="s">
        <v>63</v>
      </c>
      <c r="P11" s="15" t="s">
        <v>64</v>
      </c>
      <c r="Q11" s="16"/>
      <c r="R11" s="17" t="s">
        <v>77</v>
      </c>
      <c r="S11" s="17"/>
      <c r="T11" s="17"/>
    </row>
    <row r="12" spans="1:20" x14ac:dyDescent="0.2">
      <c r="A12" s="18" t="s">
        <v>19</v>
      </c>
      <c r="B12">
        <v>0.64</v>
      </c>
      <c r="C12">
        <v>0.66</v>
      </c>
      <c r="D12">
        <v>0.65</v>
      </c>
      <c r="E12" t="s">
        <v>75</v>
      </c>
      <c r="G12" t="s">
        <v>58</v>
      </c>
      <c r="H12">
        <v>1</v>
      </c>
      <c r="I12">
        <v>8</v>
      </c>
      <c r="L12" s="18" t="s">
        <v>19</v>
      </c>
      <c r="M12" s="3">
        <v>0.65</v>
      </c>
      <c r="N12" s="3">
        <v>0.74</v>
      </c>
      <c r="O12" s="20">
        <v>0.68</v>
      </c>
      <c r="P12" t="s">
        <v>75</v>
      </c>
      <c r="R12" t="s">
        <v>86</v>
      </c>
      <c r="S12" t="s">
        <v>87</v>
      </c>
    </row>
    <row r="13" spans="1:20" x14ac:dyDescent="0.2">
      <c r="A13" s="18" t="s">
        <v>56</v>
      </c>
      <c r="B13">
        <v>0.49</v>
      </c>
      <c r="C13">
        <v>0.45</v>
      </c>
      <c r="D13">
        <v>0.47</v>
      </c>
      <c r="E13" t="s">
        <v>72</v>
      </c>
      <c r="G13" t="s">
        <v>58</v>
      </c>
      <c r="H13">
        <v>1</v>
      </c>
      <c r="I13">
        <v>8</v>
      </c>
      <c r="L13" s="18" t="s">
        <v>56</v>
      </c>
      <c r="M13" s="3">
        <v>0.5</v>
      </c>
      <c r="N13" s="3">
        <v>0.53</v>
      </c>
      <c r="O13" s="20">
        <v>0.52</v>
      </c>
      <c r="P13" t="s">
        <v>72</v>
      </c>
      <c r="R13" t="s">
        <v>76</v>
      </c>
      <c r="S13" t="s">
        <v>91</v>
      </c>
    </row>
    <row r="14" spans="1:20" x14ac:dyDescent="0.2">
      <c r="A14" s="18" t="s">
        <v>65</v>
      </c>
      <c r="B14">
        <v>0.81</v>
      </c>
      <c r="C14">
        <v>0.61</v>
      </c>
      <c r="D14">
        <v>0.68</v>
      </c>
      <c r="E14" t="s">
        <v>74</v>
      </c>
      <c r="G14" t="s">
        <v>58</v>
      </c>
      <c r="H14">
        <v>3</v>
      </c>
      <c r="I14">
        <v>16</v>
      </c>
      <c r="L14" s="18" t="s">
        <v>65</v>
      </c>
      <c r="M14" s="3">
        <v>0.79</v>
      </c>
      <c r="N14" s="3">
        <v>0.83</v>
      </c>
      <c r="O14" s="3">
        <v>0.81</v>
      </c>
      <c r="P14" t="s">
        <v>74</v>
      </c>
      <c r="R14" t="s">
        <v>78</v>
      </c>
      <c r="S14" t="s">
        <v>88</v>
      </c>
    </row>
    <row r="15" spans="1:20" x14ac:dyDescent="0.2">
      <c r="A15" s="18" t="s">
        <v>55</v>
      </c>
      <c r="B15">
        <v>0.49</v>
      </c>
      <c r="C15">
        <v>0.51</v>
      </c>
      <c r="D15" s="20">
        <v>0.5</v>
      </c>
      <c r="E15" t="s">
        <v>73</v>
      </c>
      <c r="G15" t="s">
        <v>58</v>
      </c>
      <c r="H15">
        <v>1</v>
      </c>
      <c r="I15">
        <v>8</v>
      </c>
      <c r="L15" s="18" t="s">
        <v>55</v>
      </c>
      <c r="M15" s="3">
        <v>0.44</v>
      </c>
      <c r="N15" s="3">
        <v>0.46</v>
      </c>
      <c r="O15" s="20">
        <v>0.45</v>
      </c>
      <c r="P15" t="s">
        <v>73</v>
      </c>
      <c r="R15" t="s">
        <v>76</v>
      </c>
      <c r="S15" t="s">
        <v>89</v>
      </c>
    </row>
    <row r="16" spans="1:20" x14ac:dyDescent="0.2">
      <c r="A16" s="18" t="s">
        <v>66</v>
      </c>
      <c r="B16">
        <v>0.56999999999999995</v>
      </c>
      <c r="C16">
        <v>0.54</v>
      </c>
      <c r="D16">
        <v>0.55000000000000004</v>
      </c>
      <c r="E16" t="s">
        <v>71</v>
      </c>
      <c r="G16" t="s">
        <v>58</v>
      </c>
      <c r="H16">
        <v>1</v>
      </c>
      <c r="I16">
        <v>8</v>
      </c>
      <c r="L16" s="18" t="s">
        <v>66</v>
      </c>
      <c r="M16" s="3">
        <v>0.59</v>
      </c>
      <c r="N16" s="3">
        <v>0.62</v>
      </c>
      <c r="O16" s="3">
        <v>0.6</v>
      </c>
      <c r="P16" t="s">
        <v>71</v>
      </c>
      <c r="R16" t="s">
        <v>76</v>
      </c>
      <c r="S16" t="s">
        <v>92</v>
      </c>
    </row>
    <row r="17" spans="1:19" x14ac:dyDescent="0.2">
      <c r="A17" s="18" t="s">
        <v>24</v>
      </c>
      <c r="B17">
        <v>0.61</v>
      </c>
      <c r="C17">
        <v>0.56000000000000005</v>
      </c>
      <c r="D17">
        <v>0.56999999999999995</v>
      </c>
      <c r="E17" t="s">
        <v>71</v>
      </c>
      <c r="G17" t="s">
        <v>58</v>
      </c>
      <c r="H17">
        <v>3</v>
      </c>
      <c r="I17">
        <v>16</v>
      </c>
      <c r="L17" s="18" t="s">
        <v>24</v>
      </c>
      <c r="M17" s="3">
        <v>0.61</v>
      </c>
      <c r="N17" s="3">
        <v>0.65</v>
      </c>
      <c r="O17" s="20">
        <v>0.62</v>
      </c>
      <c r="P17" t="s">
        <v>71</v>
      </c>
      <c r="R17" t="s">
        <v>78</v>
      </c>
      <c r="S17" t="s">
        <v>90</v>
      </c>
    </row>
  </sheetData>
  <mergeCells count="4">
    <mergeCell ref="A1:I1"/>
    <mergeCell ref="A10:I10"/>
    <mergeCell ref="L1:T1"/>
    <mergeCell ref="L10:T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Pose</vt:lpstr>
      <vt:lpstr>Landmarks</vt:lpstr>
      <vt:lpstr>Pain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Pessanha</dc:creator>
  <cp:lastModifiedBy>Francisca Pessanha</cp:lastModifiedBy>
  <dcterms:created xsi:type="dcterms:W3CDTF">2021-04-14T10:10:09Z</dcterms:created>
  <dcterms:modified xsi:type="dcterms:W3CDTF">2021-09-06T17:23:17Z</dcterms:modified>
</cp:coreProperties>
</file>