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5195" windowHeight="11640" activeTab="3"/>
  </bookViews>
  <sheets>
    <sheet name="Recibido" sheetId="1" r:id="rId1"/>
    <sheet name="Infundido" sheetId="4" r:id="rId2"/>
    <sheet name="Congelado" sheetId="5" r:id="rId3"/>
    <sheet name="Para imprimir" sheetId="2" r:id="rId4"/>
    <sheet name="Hoja3" sheetId="3" r:id="rId5"/>
  </sheets>
  <calcPr calcId="145621"/>
</workbook>
</file>

<file path=xl/calcChain.xml><?xml version="1.0" encoding="utf-8"?>
<calcChain xmlns="http://schemas.openxmlformats.org/spreadsheetml/2006/main">
  <c r="I24" i="1" l="1"/>
  <c r="I23" i="1"/>
  <c r="I16" i="1" l="1"/>
  <c r="J2" i="5" l="1"/>
  <c r="C17" i="5"/>
  <c r="D17" i="5" s="1"/>
  <c r="I8" i="2"/>
  <c r="I7" i="2"/>
  <c r="H8" i="2"/>
  <c r="H7" i="2"/>
  <c r="G7" i="2"/>
  <c r="G8" i="2"/>
  <c r="H3" i="5"/>
  <c r="I3" i="5" s="1"/>
  <c r="G25" i="5"/>
  <c r="G23" i="5"/>
  <c r="G21" i="5"/>
  <c r="G19" i="5"/>
  <c r="G14" i="5"/>
  <c r="G12" i="5"/>
  <c r="G18" i="5"/>
  <c r="G9" i="5"/>
  <c r="G7" i="5"/>
  <c r="G6" i="5"/>
  <c r="G5" i="5"/>
  <c r="E18" i="5"/>
  <c r="E25" i="5"/>
  <c r="E23" i="5"/>
  <c r="E21" i="5"/>
  <c r="E19" i="5"/>
  <c r="E14" i="5"/>
  <c r="E12" i="5"/>
  <c r="E9" i="5"/>
  <c r="E7" i="5"/>
  <c r="E6" i="5"/>
  <c r="E5" i="5"/>
  <c r="B6" i="1"/>
  <c r="B14" i="1" s="1"/>
  <c r="B14" i="5"/>
  <c r="B7" i="5"/>
  <c r="B9" i="5"/>
  <c r="B5" i="4"/>
  <c r="B6" i="4" s="1"/>
  <c r="B11" i="4"/>
  <c r="B22" i="4"/>
  <c r="B20" i="4"/>
  <c r="B18" i="4"/>
  <c r="B16" i="4"/>
  <c r="F7" i="5"/>
  <c r="F25" i="5"/>
  <c r="F23" i="5"/>
  <c r="F21" i="5"/>
  <c r="F19" i="5"/>
  <c r="F14" i="5"/>
  <c r="D7" i="5"/>
  <c r="D21" i="5"/>
  <c r="D19" i="5"/>
  <c r="D14" i="5"/>
  <c r="D25" i="5"/>
  <c r="D23" i="5"/>
  <c r="C7" i="5"/>
  <c r="C23" i="5"/>
  <c r="C21" i="5"/>
  <c r="C19" i="5"/>
  <c r="C14" i="5"/>
  <c r="C25" i="5"/>
  <c r="B25" i="5"/>
  <c r="B23" i="5"/>
  <c r="B21" i="5"/>
  <c r="B19" i="5"/>
  <c r="G6" i="1"/>
  <c r="G11" i="1" s="1"/>
  <c r="I25" i="1" s="1"/>
  <c r="E6" i="1"/>
  <c r="E24" i="1" s="1"/>
  <c r="D6" i="1"/>
  <c r="D24" i="1" s="1"/>
  <c r="C6" i="1"/>
  <c r="C26" i="1" s="1"/>
  <c r="F18" i="5"/>
  <c r="F12" i="5"/>
  <c r="F9" i="5"/>
  <c r="F6" i="5"/>
  <c r="F5" i="5"/>
  <c r="F8" i="2"/>
  <c r="E8" i="2"/>
  <c r="D8" i="2"/>
  <c r="F7" i="2"/>
  <c r="E7" i="2"/>
  <c r="D7" i="2"/>
  <c r="B13" i="4"/>
  <c r="C26" i="2" s="1"/>
  <c r="B9" i="4"/>
  <c r="B7" i="4"/>
  <c r="B4" i="4"/>
  <c r="C10" i="2" s="1"/>
  <c r="B3" i="4"/>
  <c r="C9" i="2" s="1"/>
  <c r="B12" i="5"/>
  <c r="D12" i="5"/>
  <c r="D9" i="5"/>
  <c r="D6" i="5"/>
  <c r="D5" i="5"/>
  <c r="B6" i="5"/>
  <c r="B5" i="5"/>
  <c r="C12" i="5"/>
  <c r="C9" i="5"/>
  <c r="C6" i="5"/>
  <c r="C5" i="5"/>
  <c r="D18" i="5"/>
  <c r="B18" i="5"/>
  <c r="C18" i="5"/>
  <c r="B15" i="4"/>
  <c r="C8" i="2"/>
  <c r="C27" i="2"/>
  <c r="B8" i="2"/>
  <c r="B9" i="2"/>
  <c r="B10" i="2"/>
  <c r="B11" i="2"/>
  <c r="B26" i="2"/>
  <c r="B27" i="2"/>
  <c r="C11" i="1"/>
  <c r="G22" i="1" l="1"/>
  <c r="B20" i="2" s="1"/>
  <c r="B21" i="2" s="1"/>
  <c r="G14" i="1"/>
  <c r="B16" i="2" s="1"/>
  <c r="B17" i="2" s="1"/>
  <c r="E11" i="1"/>
  <c r="E9" i="1"/>
  <c r="E26" i="1" s="1"/>
  <c r="C20" i="1"/>
  <c r="F6" i="1"/>
  <c r="C24" i="1"/>
  <c r="B9" i="1"/>
  <c r="D22" i="1"/>
  <c r="B11" i="1"/>
  <c r="C11" i="2"/>
  <c r="B26" i="1"/>
  <c r="D14" i="1"/>
  <c r="G24" i="1"/>
  <c r="B22" i="2" s="1"/>
  <c r="B23" i="2" s="1"/>
  <c r="G9" i="1"/>
  <c r="B22" i="1"/>
  <c r="E22" i="1"/>
  <c r="E17" i="5"/>
  <c r="G8" i="5"/>
  <c r="G20" i="1"/>
  <c r="B18" i="2" s="1"/>
  <c r="B19" i="2" s="1"/>
  <c r="H2" i="5"/>
  <c r="I2" i="5" s="1"/>
  <c r="F8" i="5"/>
  <c r="E8" i="5"/>
  <c r="E24" i="5" s="1"/>
  <c r="C8" i="5"/>
  <c r="G26" i="1"/>
  <c r="B24" i="2" s="1"/>
  <c r="B25" i="2" s="1"/>
  <c r="E20" i="1"/>
  <c r="B12" i="2"/>
  <c r="B13" i="2" s="1"/>
  <c r="G7" i="1"/>
  <c r="D11" i="1"/>
  <c r="F11" i="1" s="1"/>
  <c r="D9" i="1"/>
  <c r="C9" i="1"/>
  <c r="B20" i="1"/>
  <c r="B24" i="1"/>
  <c r="F24" i="1" s="1"/>
  <c r="C14" i="1"/>
  <c r="C22" i="1"/>
  <c r="D26" i="1"/>
  <c r="D20" i="1"/>
  <c r="E14" i="1"/>
  <c r="D8" i="5"/>
  <c r="B8" i="4"/>
  <c r="C14" i="2" s="1"/>
  <c r="C15" i="2" s="1"/>
  <c r="B21" i="4"/>
  <c r="C22" i="2" s="1"/>
  <c r="C23" i="2" s="1"/>
  <c r="B19" i="4"/>
  <c r="C20" i="2" s="1"/>
  <c r="C21" i="2" s="1"/>
  <c r="C12" i="2"/>
  <c r="C13" i="2" s="1"/>
  <c r="B17" i="4"/>
  <c r="C18" i="2" s="1"/>
  <c r="C19" i="2" s="1"/>
  <c r="B10" i="4"/>
  <c r="B12" i="4"/>
  <c r="C16" i="2" s="1"/>
  <c r="C17" i="2" s="1"/>
  <c r="B23" i="4"/>
  <c r="C24" i="2" s="1"/>
  <c r="C25" i="2" s="1"/>
  <c r="G13" i="5"/>
  <c r="G26" i="5" l="1"/>
  <c r="G15" i="5"/>
  <c r="G16" i="5" s="1"/>
  <c r="G10" i="5"/>
  <c r="G20" i="5"/>
  <c r="G24" i="5"/>
  <c r="G22" i="5"/>
  <c r="F22" i="1"/>
  <c r="F9" i="1"/>
  <c r="F26" i="1"/>
  <c r="I26" i="1"/>
  <c r="B14" i="2"/>
  <c r="B15" i="2" s="1"/>
  <c r="G12" i="1"/>
  <c r="F14" i="1"/>
  <c r="G15" i="1" s="1"/>
  <c r="F26" i="5"/>
  <c r="F13" i="5"/>
  <c r="F20" i="5"/>
  <c r="F22" i="5"/>
  <c r="F24" i="5"/>
  <c r="F15" i="5"/>
  <c r="F10" i="5"/>
  <c r="D26" i="5"/>
  <c r="D15" i="5"/>
  <c r="D13" i="5"/>
  <c r="D10" i="5"/>
  <c r="D22" i="5"/>
  <c r="D24" i="5"/>
  <c r="D20" i="5"/>
  <c r="E20" i="5"/>
  <c r="E15" i="5"/>
  <c r="E13" i="5"/>
  <c r="F17" i="5"/>
  <c r="E26" i="5"/>
  <c r="E10" i="5"/>
  <c r="C24" i="5"/>
  <c r="C13" i="5"/>
  <c r="C22" i="5"/>
  <c r="C26" i="5"/>
  <c r="C20" i="5"/>
  <c r="F20" i="1"/>
  <c r="B8" i="5"/>
  <c r="E22" i="5"/>
  <c r="C15" i="5"/>
  <c r="C10" i="5"/>
  <c r="G11" i="5"/>
  <c r="C16" i="5" l="1"/>
  <c r="B15" i="5"/>
  <c r="B24" i="5"/>
  <c r="B26" i="5"/>
  <c r="B10" i="5"/>
  <c r="B22" i="5"/>
  <c r="B20" i="5"/>
  <c r="B13" i="5"/>
  <c r="E11" i="5"/>
  <c r="G17" i="5"/>
  <c r="D11" i="5"/>
  <c r="D16" i="5"/>
  <c r="F11" i="5"/>
  <c r="C11" i="5"/>
  <c r="E16" i="5"/>
  <c r="F16" i="5"/>
  <c r="B11" i="5" l="1"/>
  <c r="B16" i="5"/>
</calcChain>
</file>

<file path=xl/sharedStrings.xml><?xml version="1.0" encoding="utf-8"?>
<sst xmlns="http://schemas.openxmlformats.org/spreadsheetml/2006/main" count="149" uniqueCount="97">
  <si>
    <t>DATOS PROCESAMIENTO</t>
  </si>
  <si>
    <t>Volumen total (mL)</t>
  </si>
  <si>
    <r>
      <t>WBC (x10</t>
    </r>
    <r>
      <rPr>
        <vertAlign val="superscript"/>
        <sz val="10"/>
        <rFont val="Times New Roman"/>
        <family val="1"/>
      </rPr>
      <t>9</t>
    </r>
    <r>
      <rPr>
        <sz val="10"/>
        <rFont val="Times New Roman"/>
        <family val="1"/>
      </rPr>
      <t>/L)</t>
    </r>
  </si>
  <si>
    <t xml:space="preserve">% viabilidad celular  </t>
  </si>
  <si>
    <r>
      <t>WBC total  (x10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)</t>
    </r>
  </si>
  <si>
    <t>% CD34+</t>
  </si>
  <si>
    <r>
      <t>Eritros (x10</t>
    </r>
    <r>
      <rPr>
        <vertAlign val="superscript"/>
        <sz val="10"/>
        <rFont val="Times New Roman"/>
        <family val="1"/>
      </rPr>
      <t>12</t>
    </r>
    <r>
      <rPr>
        <sz val="10"/>
        <rFont val="Times New Roman"/>
        <family val="1"/>
      </rPr>
      <t>/L)</t>
    </r>
  </si>
  <si>
    <r>
      <t>Plaquetas (x10</t>
    </r>
    <r>
      <rPr>
        <vertAlign val="superscript"/>
        <sz val="10"/>
        <rFont val="Times New Roman"/>
        <family val="1"/>
      </rPr>
      <t>9</t>
    </r>
    <r>
      <rPr>
        <sz val="10"/>
        <rFont val="Times New Roman"/>
        <family val="1"/>
      </rPr>
      <t>/L)</t>
    </r>
  </si>
  <si>
    <r>
      <t>CD34+ total (x10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)</t>
    </r>
  </si>
  <si>
    <t>% CD34+ vs CD34+ total en producto inicial</t>
  </si>
  <si>
    <t>% WBC vs WBC total en producto inicial</t>
  </si>
  <si>
    <t>Microbiología</t>
  </si>
  <si>
    <t>UNIDAD DE TPH – TERAPIA CELULAR</t>
  </si>
  <si>
    <t>Nombre:</t>
  </si>
  <si>
    <t>Apellidos:</t>
  </si>
  <si>
    <t>NHC:</t>
  </si>
  <si>
    <t>Fecha:</t>
  </si>
  <si>
    <t>% CD3+</t>
  </si>
  <si>
    <t>% CD3+CD4+</t>
  </si>
  <si>
    <t>% CD3+CD8+</t>
  </si>
  <si>
    <t>Peso del paciente (kg)</t>
  </si>
  <si>
    <t>% CD3+ vs CD3+ total en producto inicial</t>
  </si>
  <si>
    <r>
      <t>Eritros (x10</t>
    </r>
    <r>
      <rPr>
        <vertAlign val="superscript"/>
        <sz val="12"/>
        <rFont val="Times New Roman"/>
        <family val="1"/>
      </rPr>
      <t>12</t>
    </r>
    <r>
      <rPr>
        <sz val="12"/>
        <rFont val="Times New Roman"/>
        <family val="1"/>
      </rPr>
      <t>/L)</t>
    </r>
  </si>
  <si>
    <r>
      <t>Plaquetas (x10</t>
    </r>
    <r>
      <rPr>
        <vertAlign val="superscript"/>
        <sz val="12"/>
        <rFont val="Times New Roman"/>
        <family val="1"/>
      </rPr>
      <t>9</t>
    </r>
    <r>
      <rPr>
        <sz val="12"/>
        <rFont val="Times New Roman"/>
        <family val="1"/>
      </rPr>
      <t>/L)</t>
    </r>
  </si>
  <si>
    <r>
      <t>WBC (x10</t>
    </r>
    <r>
      <rPr>
        <vertAlign val="superscript"/>
        <sz val="12"/>
        <rFont val="Times New Roman"/>
        <family val="1"/>
      </rPr>
      <t>9</t>
    </r>
    <r>
      <rPr>
        <sz val="12"/>
        <rFont val="Times New Roman"/>
        <family val="1"/>
      </rPr>
      <t>/L)</t>
    </r>
  </si>
  <si>
    <r>
      <t>CD34+ x10</t>
    </r>
    <r>
      <rPr>
        <vertAlign val="superscript"/>
        <sz val="12"/>
        <rFont val="Times New Roman"/>
        <family val="1"/>
      </rPr>
      <t>6</t>
    </r>
    <r>
      <rPr>
        <sz val="12"/>
        <rFont val="Times New Roman"/>
        <family val="1"/>
      </rPr>
      <t>/kg</t>
    </r>
  </si>
  <si>
    <t>Viabilidad</t>
  </si>
  <si>
    <r>
      <t>CD34+ (x10</t>
    </r>
    <r>
      <rPr>
        <vertAlign val="superscript"/>
        <sz val="12"/>
        <rFont val="Times New Roman"/>
        <family val="1"/>
      </rPr>
      <t>6</t>
    </r>
    <r>
      <rPr>
        <sz val="12"/>
        <rFont val="Times New Roman"/>
        <family val="1"/>
      </rPr>
      <t>)</t>
    </r>
  </si>
  <si>
    <t>Firmado:</t>
  </si>
  <si>
    <t>nº col.:</t>
  </si>
  <si>
    <r>
      <t>WBC total  (x10</t>
    </r>
    <r>
      <rPr>
        <vertAlign val="superscript"/>
        <sz val="12"/>
        <rFont val="Times New Roman"/>
        <family val="1"/>
      </rPr>
      <t>8</t>
    </r>
    <r>
      <rPr>
        <sz val="12"/>
        <rFont val="Times New Roman"/>
        <family val="1"/>
      </rPr>
      <t>/kg)</t>
    </r>
  </si>
  <si>
    <r>
      <t>WBC total  (x10</t>
    </r>
    <r>
      <rPr>
        <vertAlign val="superscript"/>
        <sz val="12"/>
        <rFont val="Times New Roman"/>
        <family val="1"/>
      </rPr>
      <t>9</t>
    </r>
    <r>
      <rPr>
        <sz val="12"/>
        <rFont val="Times New Roman"/>
        <family val="1"/>
      </rPr>
      <t>)</t>
    </r>
  </si>
  <si>
    <t>TOTAL BOLSAS</t>
  </si>
  <si>
    <t>% Linfocitos</t>
  </si>
  <si>
    <t>% CD16+CD56+</t>
  </si>
  <si>
    <t>DATOS CENTRO DONANTE</t>
  </si>
  <si>
    <t>DATOS HUVA</t>
  </si>
  <si>
    <t>HOJA DE INFUSIÓN DE AFERESIS DE SANGRE PERIFERICA</t>
  </si>
  <si>
    <t>ID Donante</t>
  </si>
  <si>
    <t>AFERESIS</t>
  </si>
  <si>
    <t>INFUSION</t>
  </si>
  <si>
    <t>Volumen de células (mL)</t>
  </si>
  <si>
    <t>Volumen total congelado (mL)</t>
  </si>
  <si>
    <t>nº bolsas / tubos</t>
  </si>
  <si>
    <r>
      <t>Linfocitos (x10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)</t>
    </r>
  </si>
  <si>
    <t>Nunc 4 cc</t>
  </si>
  <si>
    <r>
      <t>CD3+ total (x10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)</t>
    </r>
  </si>
  <si>
    <r>
      <t>CD3+CD4+ totales (x10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)</t>
    </r>
  </si>
  <si>
    <r>
      <t>CD3+CD8+ total (x10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)</t>
    </r>
  </si>
  <si>
    <r>
      <t>CD16+CD56+ total (x10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)</t>
    </r>
  </si>
  <si>
    <r>
      <t>Linfocitos totales (x10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)</t>
    </r>
  </si>
  <si>
    <r>
      <t>CD16+CD56+ (x10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)</t>
    </r>
  </si>
  <si>
    <r>
      <t>CD3+ 10</t>
    </r>
    <r>
      <rPr>
        <vertAlign val="superscript"/>
        <sz val="12"/>
        <rFont val="Times New Roman"/>
        <family val="1"/>
      </rPr>
      <t>6</t>
    </r>
  </si>
  <si>
    <r>
      <t>CD3+ 10</t>
    </r>
    <r>
      <rPr>
        <vertAlign val="superscript"/>
        <sz val="12"/>
        <rFont val="Times New Roman"/>
        <family val="1"/>
      </rPr>
      <t>6</t>
    </r>
    <r>
      <rPr>
        <sz val="12"/>
        <rFont val="Times New Roman"/>
        <family val="1"/>
      </rPr>
      <t>/kg</t>
    </r>
  </si>
  <si>
    <r>
      <t>CD3+CD4+ x10</t>
    </r>
    <r>
      <rPr>
        <vertAlign val="superscript"/>
        <sz val="12"/>
        <rFont val="Times New Roman"/>
        <family val="1"/>
      </rPr>
      <t>6</t>
    </r>
  </si>
  <si>
    <r>
      <t>CD3+CD4+ x10</t>
    </r>
    <r>
      <rPr>
        <vertAlign val="superscript"/>
        <sz val="12"/>
        <rFont val="Times New Roman"/>
        <family val="1"/>
      </rPr>
      <t>6</t>
    </r>
    <r>
      <rPr>
        <sz val="12"/>
        <rFont val="Times New Roman"/>
        <family val="1"/>
      </rPr>
      <t>/kg</t>
    </r>
  </si>
  <si>
    <r>
      <t>CD3+CD8+ x10</t>
    </r>
    <r>
      <rPr>
        <vertAlign val="superscript"/>
        <sz val="12"/>
        <rFont val="Times New Roman"/>
        <family val="1"/>
      </rPr>
      <t>6</t>
    </r>
  </si>
  <si>
    <r>
      <t>CD3+CD8+ x10</t>
    </r>
    <r>
      <rPr>
        <vertAlign val="superscript"/>
        <sz val="12"/>
        <rFont val="Times New Roman"/>
        <family val="1"/>
      </rPr>
      <t>6</t>
    </r>
    <r>
      <rPr>
        <sz val="12"/>
        <rFont val="Times New Roman"/>
        <family val="1"/>
      </rPr>
      <t>/kg</t>
    </r>
  </si>
  <si>
    <r>
      <t>CD3-CD56+ x10</t>
    </r>
    <r>
      <rPr>
        <vertAlign val="superscript"/>
        <sz val="12"/>
        <rFont val="Times New Roman"/>
        <family val="1"/>
      </rPr>
      <t>6</t>
    </r>
  </si>
  <si>
    <r>
      <t>CD3-CD56+ x10</t>
    </r>
    <r>
      <rPr>
        <vertAlign val="superscript"/>
        <sz val="12"/>
        <rFont val="Times New Roman"/>
        <family val="1"/>
      </rPr>
      <t>6</t>
    </r>
    <r>
      <rPr>
        <sz val="12"/>
        <rFont val="Times New Roman"/>
        <family val="1"/>
      </rPr>
      <t>/kg</t>
    </r>
  </si>
  <si>
    <t>Pendiente</t>
  </si>
  <si>
    <t>Bolsas 20</t>
  </si>
  <si>
    <t>Bolsas 150</t>
  </si>
  <si>
    <t>Bolsas 90</t>
  </si>
  <si>
    <t>Bolsas 50</t>
  </si>
  <si>
    <r>
      <t>CD34+ total (x10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/kg)</t>
    </r>
  </si>
  <si>
    <r>
      <t>CD3+ total (x10</t>
    </r>
    <r>
      <rPr>
        <vertAlign val="superscript"/>
        <sz val="10"/>
        <rFont val="Times New Roman"/>
        <family val="1"/>
      </rPr>
      <t>6</t>
    </r>
    <r>
      <rPr>
        <sz val="10"/>
        <rFont val="Times New Roman"/>
        <family val="1"/>
      </rPr>
      <t>/kg)</t>
    </r>
  </si>
  <si>
    <t>Nunc 2 cc</t>
  </si>
  <si>
    <t>Suma en bolsas</t>
  </si>
  <si>
    <t>Volumen disponible</t>
  </si>
  <si>
    <t>Volumen pendiente distribuir</t>
  </si>
  <si>
    <t>nº Proceso</t>
  </si>
  <si>
    <t>TALO</t>
  </si>
  <si>
    <t>CE1</t>
  </si>
  <si>
    <t>Hemoglobina (g/dL) pre</t>
  </si>
  <si>
    <t>Hemoglobina (g/dL) post</t>
  </si>
  <si>
    <t>WBCs/µL pre</t>
  </si>
  <si>
    <t>WBCs/µL post</t>
  </si>
  <si>
    <t>Plaquetas/µL pre</t>
  </si>
  <si>
    <t>Plaquetas/µL post</t>
  </si>
  <si>
    <t>CD34/µL pre</t>
  </si>
  <si>
    <t>CD34/µL post</t>
  </si>
  <si>
    <t>CE2</t>
  </si>
  <si>
    <t>Volemia paciente (mL)</t>
  </si>
  <si>
    <t>Volumen procesado (mL)</t>
  </si>
  <si>
    <t>Volemias procesadas</t>
  </si>
  <si>
    <t>CONGELADO</t>
  </si>
  <si>
    <t>Carlos</t>
  </si>
  <si>
    <t>Fernández Jiménez</t>
  </si>
  <si>
    <t>882100 Pablo Fernández Jiménez</t>
  </si>
  <si>
    <t>% CD20+</t>
  </si>
  <si>
    <t>CD20+ (x106)</t>
  </si>
  <si>
    <t>% CD20+ 108</t>
  </si>
  <si>
    <t>CD20+ 106</t>
  </si>
  <si>
    <t>CD20+ 106/kg</t>
  </si>
  <si>
    <t>Pendiente. Se informará si positivo.</t>
  </si>
  <si>
    <t>Miguel Blanquer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</si>
</sst>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0"/>
      <name val="Arial"/>
    </font>
    <font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b/>
      <sz val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vertAlign val="superscript"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0" fontId="10" fillId="0" borderId="3" xfId="0" applyFont="1" applyBorder="1"/>
    <xf numFmtId="0" fontId="0" fillId="0" borderId="3" xfId="0" applyBorder="1"/>
    <xf numFmtId="0" fontId="9" fillId="0" borderId="0" xfId="0" applyFont="1"/>
    <xf numFmtId="0" fontId="9" fillId="0" borderId="3" xfId="0" applyFont="1" applyBorder="1"/>
    <xf numFmtId="0" fontId="2" fillId="0" borderId="1" xfId="0" applyFont="1" applyFill="1" applyBorder="1"/>
    <xf numFmtId="2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0" borderId="8" xfId="0" applyFont="1" applyBorder="1"/>
    <xf numFmtId="0" fontId="8" fillId="0" borderId="0" xfId="0" applyFont="1"/>
    <xf numFmtId="0" fontId="9" fillId="0" borderId="0" xfId="0" applyFont="1" applyBorder="1" applyAlignment="1"/>
    <xf numFmtId="0" fontId="0" fillId="0" borderId="0" xfId="0" applyBorder="1"/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7" xfId="0" applyFont="1" applyBorder="1" applyAlignment="1"/>
    <xf numFmtId="2" fontId="1" fillId="4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4" borderId="1" xfId="0" applyNumberFormat="1" applyFont="1" applyFill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6" fillId="0" borderId="3" xfId="0" applyFont="1" applyBorder="1"/>
    <xf numFmtId="0" fontId="6" fillId="0" borderId="0" xfId="0" applyFont="1"/>
    <xf numFmtId="0" fontId="1" fillId="0" borderId="0" xfId="0" applyFont="1"/>
    <xf numFmtId="2" fontId="1" fillId="0" borderId="16" xfId="0" applyNumberFormat="1" applyFont="1" applyFill="1" applyBorder="1" applyAlignment="1">
      <alignment horizontal="center" vertical="center"/>
    </xf>
    <xf numFmtId="2" fontId="1" fillId="4" borderId="16" xfId="0" applyNumberFormat="1" applyFont="1" applyFill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2" fontId="0" fillId="5" borderId="21" xfId="0" applyNumberFormat="1" applyFill="1" applyBorder="1"/>
    <xf numFmtId="2" fontId="0" fillId="5" borderId="22" xfId="0" applyNumberFormat="1" applyFill="1" applyBorder="1"/>
    <xf numFmtId="0" fontId="1" fillId="0" borderId="23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1" fillId="0" borderId="29" xfId="0" applyFont="1" applyFill="1" applyBorder="1"/>
    <xf numFmtId="0" fontId="1" fillId="3" borderId="29" xfId="0" applyFont="1" applyFill="1" applyBorder="1"/>
    <xf numFmtId="0" fontId="1" fillId="0" borderId="30" xfId="0" applyFont="1" applyBorder="1" applyAlignment="1">
      <alignment horizontal="left" vertical="center" wrapText="1"/>
    </xf>
    <xf numFmtId="49" fontId="1" fillId="0" borderId="20" xfId="0" applyNumberFormat="1" applyFont="1" applyBorder="1" applyAlignment="1">
      <alignment horizontal="left"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3" borderId="21" xfId="0" applyNumberFormat="1" applyFont="1" applyFill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49" fontId="1" fillId="0" borderId="20" xfId="0" applyNumberFormat="1" applyFont="1" applyBorder="1" applyAlignment="1">
      <alignment horizontal="right" vertical="center"/>
    </xf>
    <xf numFmtId="2" fontId="1" fillId="0" borderId="21" xfId="0" applyNumberFormat="1" applyFont="1" applyFill="1" applyBorder="1" applyAlignment="1">
      <alignment horizontal="center" vertical="center"/>
    </xf>
    <xf numFmtId="2" fontId="1" fillId="4" borderId="21" xfId="0" applyNumberFormat="1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3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4" borderId="29" xfId="0" applyNumberFormat="1" applyFont="1" applyFill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1" fillId="0" borderId="6" xfId="0" applyFont="1" applyBorder="1"/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0" fillId="0" borderId="0" xfId="0" applyAlignment="1"/>
    <xf numFmtId="0" fontId="1" fillId="0" borderId="3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14" fontId="1" fillId="0" borderId="0" xfId="0" applyNumberFormat="1" applyFont="1" applyBorder="1" applyAlignment="1">
      <alignment horizontal="center"/>
    </xf>
    <xf numFmtId="14" fontId="1" fillId="0" borderId="32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2" fontId="1" fillId="0" borderId="2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0</xdr:col>
      <xdr:colOff>971550</xdr:colOff>
      <xdr:row>0</xdr:row>
      <xdr:rowOff>704850</xdr:rowOff>
    </xdr:to>
    <xdr:pic>
      <xdr:nvPicPr>
        <xdr:cNvPr id="11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28575"/>
          <a:ext cx="9620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1104900</xdr:colOff>
      <xdr:row>0</xdr:row>
      <xdr:rowOff>104775</xdr:rowOff>
    </xdr:from>
    <xdr:to>
      <xdr:col>2</xdr:col>
      <xdr:colOff>647700</xdr:colOff>
      <xdr:row>0</xdr:row>
      <xdr:rowOff>704850</xdr:rowOff>
    </xdr:to>
    <xdr:pic>
      <xdr:nvPicPr>
        <xdr:cNvPr id="11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04900" y="104775"/>
          <a:ext cx="15240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view="pageLayout" zoomScale="90" zoomScalePageLayoutView="90" workbookViewId="0">
      <selection activeCell="H5" sqref="H5"/>
    </sheetView>
  </sheetViews>
  <sheetFormatPr baseColWidth="10" defaultRowHeight="12.75" x14ac:dyDescent="0.2"/>
  <cols>
    <col min="1" max="1" width="22" customWidth="1"/>
    <col min="2" max="3" width="13" bestFit="1" customWidth="1"/>
    <col min="5" max="5" width="13" bestFit="1" customWidth="1"/>
    <col min="8" max="8" width="19.42578125" bestFit="1" customWidth="1"/>
  </cols>
  <sheetData>
    <row r="1" spans="1:10" ht="36.75" customHeight="1" x14ac:dyDescent="0.2">
      <c r="A1" s="1" t="s">
        <v>0</v>
      </c>
      <c r="B1" s="2" t="s">
        <v>35</v>
      </c>
      <c r="C1" s="2" t="s">
        <v>35</v>
      </c>
      <c r="D1" s="2" t="s">
        <v>35</v>
      </c>
      <c r="E1" s="2" t="s">
        <v>35</v>
      </c>
      <c r="F1" s="2" t="s">
        <v>32</v>
      </c>
      <c r="G1" s="2" t="s">
        <v>36</v>
      </c>
    </row>
    <row r="2" spans="1:10" ht="15.75" x14ac:dyDescent="0.2">
      <c r="A2" s="6" t="s">
        <v>1</v>
      </c>
      <c r="B2" s="3"/>
      <c r="C2" s="3"/>
      <c r="D2" s="3"/>
      <c r="E2" s="3"/>
      <c r="F2" s="3"/>
      <c r="G2" s="4">
        <v>120</v>
      </c>
    </row>
    <row r="3" spans="1:10" ht="15.75" x14ac:dyDescent="0.2">
      <c r="A3" s="6" t="s">
        <v>6</v>
      </c>
      <c r="B3" s="3"/>
      <c r="C3" s="3"/>
      <c r="D3" s="3"/>
      <c r="E3" s="3"/>
      <c r="F3" s="3"/>
      <c r="G3" s="4">
        <v>0.3</v>
      </c>
    </row>
    <row r="4" spans="1:10" ht="15.75" x14ac:dyDescent="0.2">
      <c r="A4" s="6" t="s">
        <v>7</v>
      </c>
      <c r="B4" s="3"/>
      <c r="C4" s="3"/>
      <c r="D4" s="3"/>
      <c r="E4" s="3"/>
      <c r="F4" s="3"/>
      <c r="G4" s="5">
        <v>1940</v>
      </c>
    </row>
    <row r="5" spans="1:10" ht="15.75" x14ac:dyDescent="0.2">
      <c r="A5" s="6" t="s">
        <v>2</v>
      </c>
      <c r="B5" s="3"/>
      <c r="C5" s="3"/>
      <c r="D5" s="3"/>
      <c r="E5" s="3"/>
      <c r="F5" s="3"/>
      <c r="G5" s="5">
        <v>399.9</v>
      </c>
    </row>
    <row r="6" spans="1:10" ht="15.75" x14ac:dyDescent="0.2">
      <c r="A6" s="6" t="s">
        <v>4</v>
      </c>
      <c r="B6" s="17">
        <f>B5*B2</f>
        <v>0</v>
      </c>
      <c r="C6" s="17">
        <f>C5*C2</f>
        <v>0</v>
      </c>
      <c r="D6" s="17">
        <f>D5*D2</f>
        <v>0</v>
      </c>
      <c r="E6" s="17">
        <f>E5*E2</f>
        <v>0</v>
      </c>
      <c r="F6" s="18">
        <f>SUM(B6:E6)</f>
        <v>0</v>
      </c>
      <c r="G6" s="11">
        <f>G5*G2</f>
        <v>47988</v>
      </c>
    </row>
    <row r="7" spans="1:10" ht="25.5" x14ac:dyDescent="0.2">
      <c r="A7" s="6" t="s">
        <v>10</v>
      </c>
      <c r="B7" s="3"/>
      <c r="C7" s="3"/>
      <c r="D7" s="3"/>
      <c r="E7" s="3"/>
      <c r="F7" s="3"/>
      <c r="G7" s="5" t="e">
        <f>(G6/F6)*100</f>
        <v>#DIV/0!</v>
      </c>
    </row>
    <row r="8" spans="1:10" ht="15.75" x14ac:dyDescent="0.2">
      <c r="A8" s="6" t="s">
        <v>33</v>
      </c>
      <c r="B8" s="3"/>
      <c r="C8" s="3"/>
      <c r="D8" s="3"/>
      <c r="E8" s="3"/>
      <c r="F8" s="3"/>
      <c r="G8" s="5">
        <v>37.42</v>
      </c>
    </row>
    <row r="9" spans="1:10" ht="15.75" x14ac:dyDescent="0.2">
      <c r="A9" s="6" t="s">
        <v>44</v>
      </c>
      <c r="B9" s="36">
        <f>B8*B6/100</f>
        <v>0</v>
      </c>
      <c r="C9" s="36">
        <f>C8*C6/100</f>
        <v>0</v>
      </c>
      <c r="D9" s="36">
        <f>D8*D6/100</f>
        <v>0</v>
      </c>
      <c r="E9" s="36">
        <f>E8*E6/100</f>
        <v>0</v>
      </c>
      <c r="F9" s="18">
        <f>SUM(B9:E9)</f>
        <v>0</v>
      </c>
      <c r="G9" s="36">
        <f>G8*G6/100</f>
        <v>17957.109600000003</v>
      </c>
    </row>
    <row r="10" spans="1:10" ht="15.75" x14ac:dyDescent="0.2">
      <c r="A10" s="6" t="s">
        <v>5</v>
      </c>
      <c r="B10" s="3"/>
      <c r="C10" s="3"/>
      <c r="D10" s="3"/>
      <c r="E10" s="3"/>
      <c r="F10" s="3"/>
      <c r="G10" s="5">
        <v>0.83399999999999996</v>
      </c>
      <c r="J10" s="24"/>
    </row>
    <row r="11" spans="1:10" ht="15.75" x14ac:dyDescent="0.2">
      <c r="A11" s="6" t="s">
        <v>8</v>
      </c>
      <c r="B11" s="17">
        <f>B10*B6/100</f>
        <v>0</v>
      </c>
      <c r="C11" s="17">
        <f>C10*C6/100</f>
        <v>0</v>
      </c>
      <c r="D11" s="17">
        <f>D10*D6/100</f>
        <v>0</v>
      </c>
      <c r="E11" s="17">
        <f>E10*E6/100</f>
        <v>0</v>
      </c>
      <c r="F11" s="17">
        <f>SUM(B11:E11)</f>
        <v>0</v>
      </c>
      <c r="G11" s="10">
        <f>G10*G6/100</f>
        <v>400.21992</v>
      </c>
    </row>
    <row r="12" spans="1:10" ht="25.5" x14ac:dyDescent="0.2">
      <c r="A12" s="6" t="s">
        <v>9</v>
      </c>
      <c r="B12" s="3"/>
      <c r="C12" s="3"/>
      <c r="D12" s="3"/>
      <c r="E12" s="3"/>
      <c r="F12" s="3"/>
      <c r="G12" s="11" t="e">
        <f>G11/F11*100</f>
        <v>#DIV/0!</v>
      </c>
    </row>
    <row r="13" spans="1:10" ht="15.75" customHeight="1" x14ac:dyDescent="0.25">
      <c r="A13" s="16" t="s">
        <v>17</v>
      </c>
      <c r="B13" s="25"/>
      <c r="C13" s="26"/>
      <c r="D13" s="26"/>
      <c r="E13" s="26"/>
      <c r="F13" s="26"/>
      <c r="G13" s="26">
        <v>25.72</v>
      </c>
    </row>
    <row r="14" spans="1:10" ht="15.75" customHeight="1" x14ac:dyDescent="0.2">
      <c r="A14" s="16" t="s">
        <v>46</v>
      </c>
      <c r="B14" s="17">
        <f>B13*B6/100</f>
        <v>0</v>
      </c>
      <c r="C14" s="17">
        <f>C13*C6/100</f>
        <v>0</v>
      </c>
      <c r="D14" s="17">
        <f>D13*D6/100</f>
        <v>0</v>
      </c>
      <c r="E14" s="17">
        <f>E13*E6/100</f>
        <v>0</v>
      </c>
      <c r="F14" s="17">
        <f>SUM(B14:E14)</f>
        <v>0</v>
      </c>
      <c r="G14" s="17">
        <f>G13*G6/100</f>
        <v>12342.513599999998</v>
      </c>
      <c r="H14" s="59" t="s">
        <v>83</v>
      </c>
      <c r="I14" s="60">
        <v>4345</v>
      </c>
    </row>
    <row r="15" spans="1:10" ht="25.5" x14ac:dyDescent="0.2">
      <c r="A15" s="6" t="s">
        <v>21</v>
      </c>
      <c r="B15" s="3"/>
      <c r="C15" s="3"/>
      <c r="D15" s="3"/>
      <c r="E15" s="3"/>
      <c r="F15" s="3"/>
      <c r="G15" s="11" t="e">
        <f>G14/F14*100</f>
        <v>#DIV/0!</v>
      </c>
      <c r="H15" s="61" t="s">
        <v>84</v>
      </c>
      <c r="I15" s="62">
        <v>6470</v>
      </c>
    </row>
    <row r="16" spans="1:10" ht="15.75" x14ac:dyDescent="0.2">
      <c r="A16" s="6" t="s">
        <v>26</v>
      </c>
      <c r="B16" s="3"/>
      <c r="C16" s="3"/>
      <c r="D16" s="3"/>
      <c r="E16" s="3"/>
      <c r="F16" s="3"/>
      <c r="G16" s="11">
        <v>99</v>
      </c>
      <c r="H16" s="63" t="s">
        <v>85</v>
      </c>
      <c r="I16" s="64">
        <f>I15/I14</f>
        <v>1.4890678941311852</v>
      </c>
    </row>
    <row r="17" spans="1:9" ht="15.75" customHeight="1" x14ac:dyDescent="0.2">
      <c r="A17" s="6" t="s">
        <v>11</v>
      </c>
      <c r="B17" s="3"/>
      <c r="C17" s="3"/>
      <c r="D17" s="3"/>
      <c r="E17" s="3"/>
      <c r="F17" s="3"/>
      <c r="G17" s="58" t="s">
        <v>60</v>
      </c>
      <c r="H17" s="65" t="s">
        <v>74</v>
      </c>
      <c r="I17" s="62">
        <v>15.6</v>
      </c>
    </row>
    <row r="18" spans="1:9" ht="15.75" x14ac:dyDescent="0.2">
      <c r="A18" s="7"/>
      <c r="B18" s="8"/>
      <c r="C18" s="9"/>
      <c r="E18" s="14" t="s">
        <v>20</v>
      </c>
      <c r="G18" s="28">
        <v>68.5</v>
      </c>
      <c r="H18" s="66" t="s">
        <v>75</v>
      </c>
      <c r="I18" s="67">
        <v>16.100000000000001</v>
      </c>
    </row>
    <row r="19" spans="1:9" ht="15.75" customHeight="1" x14ac:dyDescent="0.25">
      <c r="A19" s="16" t="s">
        <v>18</v>
      </c>
      <c r="B19" s="25"/>
      <c r="C19" s="26"/>
      <c r="D19" s="26"/>
      <c r="E19" s="26"/>
      <c r="F19" s="26"/>
      <c r="G19" s="26">
        <v>11.86</v>
      </c>
      <c r="H19" s="65" t="s">
        <v>76</v>
      </c>
      <c r="I19" s="62">
        <v>56690</v>
      </c>
    </row>
    <row r="20" spans="1:9" ht="15.75" customHeight="1" x14ac:dyDescent="0.2">
      <c r="A20" s="16" t="s">
        <v>47</v>
      </c>
      <c r="B20" s="17">
        <f>B19*B6/100</f>
        <v>0</v>
      </c>
      <c r="C20" s="17">
        <f>C19*C6/100</f>
        <v>0</v>
      </c>
      <c r="D20" s="17">
        <f>D19*D6/100</f>
        <v>0</v>
      </c>
      <c r="E20" s="17">
        <f>E19*E6/100</f>
        <v>0</v>
      </c>
      <c r="F20" s="17">
        <f>SUM(B20:E20)</f>
        <v>0</v>
      </c>
      <c r="G20" s="17">
        <f>G19*G6/100</f>
        <v>5691.3767999999991</v>
      </c>
      <c r="H20" s="66" t="s">
        <v>77</v>
      </c>
      <c r="I20" s="67">
        <v>58420</v>
      </c>
    </row>
    <row r="21" spans="1:9" ht="15.75" customHeight="1" x14ac:dyDescent="0.25">
      <c r="A21" s="16" t="s">
        <v>19</v>
      </c>
      <c r="B21" s="25"/>
      <c r="C21" s="26"/>
      <c r="D21" s="26"/>
      <c r="E21" s="26"/>
      <c r="F21" s="26"/>
      <c r="G21" s="26">
        <v>11.94</v>
      </c>
      <c r="H21" s="65" t="s">
        <v>78</v>
      </c>
      <c r="I21" s="62">
        <v>235000</v>
      </c>
    </row>
    <row r="22" spans="1:9" ht="15.75" customHeight="1" x14ac:dyDescent="0.2">
      <c r="A22" s="16" t="s">
        <v>48</v>
      </c>
      <c r="B22" s="17">
        <f>B21*B6/100</f>
        <v>0</v>
      </c>
      <c r="C22" s="17">
        <f>C21*C6/100</f>
        <v>0</v>
      </c>
      <c r="D22" s="17">
        <f>D21*D6/100</f>
        <v>0</v>
      </c>
      <c r="E22" s="17">
        <f>E21*E6/100</f>
        <v>0</v>
      </c>
      <c r="F22" s="17">
        <f>SUM(B22:E22)</f>
        <v>0</v>
      </c>
      <c r="G22" s="17">
        <f>G21*G6/100</f>
        <v>5729.7671999999993</v>
      </c>
      <c r="H22" s="66" t="s">
        <v>79</v>
      </c>
      <c r="I22" s="67">
        <v>196000</v>
      </c>
    </row>
    <row r="23" spans="1:9" ht="15.75" customHeight="1" x14ac:dyDescent="0.25">
      <c r="A23" s="16" t="s">
        <v>34</v>
      </c>
      <c r="B23" s="25"/>
      <c r="C23" s="26"/>
      <c r="D23" s="26"/>
      <c r="E23" s="26"/>
      <c r="F23" s="26"/>
      <c r="G23" s="26">
        <v>2.48</v>
      </c>
      <c r="H23" s="65" t="s">
        <v>80</v>
      </c>
      <c r="I23" s="62">
        <f>I19*0.221/100</f>
        <v>125.28489999999999</v>
      </c>
    </row>
    <row r="24" spans="1:9" ht="15.75" customHeight="1" x14ac:dyDescent="0.2">
      <c r="A24" s="16" t="s">
        <v>49</v>
      </c>
      <c r="B24" s="17">
        <f>B23*B6/100</f>
        <v>0</v>
      </c>
      <c r="C24" s="17">
        <f>C23*C6/100</f>
        <v>0</v>
      </c>
      <c r="D24" s="17">
        <f>D23*D6/100</f>
        <v>0</v>
      </c>
      <c r="E24" s="17">
        <f>E23*E6/100</f>
        <v>0</v>
      </c>
      <c r="F24" s="17">
        <f>SUM(B24:E24)</f>
        <v>0</v>
      </c>
      <c r="G24" s="17">
        <f>G23*G6/100</f>
        <v>1190.1024</v>
      </c>
      <c r="H24" s="66" t="s">
        <v>81</v>
      </c>
      <c r="I24" s="67">
        <f>I20*0.143/100</f>
        <v>83.540599999999998</v>
      </c>
    </row>
    <row r="25" spans="1:9" ht="15.75" customHeight="1" x14ac:dyDescent="0.25">
      <c r="A25" s="16" t="s">
        <v>90</v>
      </c>
      <c r="B25" s="25"/>
      <c r="C25" s="26"/>
      <c r="D25" s="26"/>
      <c r="E25" s="26"/>
      <c r="F25" s="26"/>
      <c r="G25" s="26">
        <v>2.0000000000000001E-4</v>
      </c>
      <c r="H25" s="63" t="s">
        <v>73</v>
      </c>
      <c r="I25" s="64">
        <f>(G11/(((I23+I24)/2)*(I15/1000)))*100</f>
        <v>59.24352427290993</v>
      </c>
    </row>
    <row r="26" spans="1:9" ht="15.75" customHeight="1" x14ac:dyDescent="0.2">
      <c r="A26" s="16" t="s">
        <v>91</v>
      </c>
      <c r="B26" s="17">
        <f>B25*B6/100</f>
        <v>0</v>
      </c>
      <c r="C26" s="17">
        <f>C25*C6/100</f>
        <v>0</v>
      </c>
      <c r="D26" s="17">
        <f>D25*D6/100</f>
        <v>0</v>
      </c>
      <c r="E26" s="17">
        <f>E25*E9/100</f>
        <v>0</v>
      </c>
      <c r="F26" s="17">
        <f>SUM(B26:E26)</f>
        <v>0</v>
      </c>
      <c r="G26" s="17">
        <f>G25*G6/100</f>
        <v>9.5976000000000006E-2</v>
      </c>
      <c r="H26" s="63" t="s">
        <v>82</v>
      </c>
      <c r="I26" s="64">
        <f>(G11/(I23*(I15/1000)))*100</f>
        <v>49.37370177113344</v>
      </c>
    </row>
  </sheetData>
  <phoneticPr fontId="7" type="noConversion"/>
  <pageMargins left="0.75" right="0.75" top="1" bottom="1" header="0" footer="0"/>
  <pageSetup paperSize="9" orientation="landscape" horizontalDpi="1200" verticalDpi="1200" r:id="rId1"/>
  <headerFooter alignWithMargins="0">
    <oddHeader>&amp;LNombre:
Apellidos:
NHC:                               &amp;"Arial,Negrita"Fecha:&amp;C
&amp;"Arial,Negrita"HOJA DE BUFFY COAT DE HARVEST DE MEDULA OSEA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view="pageLayout" workbookViewId="0">
      <selection activeCell="B15" sqref="B15"/>
    </sheetView>
  </sheetViews>
  <sheetFormatPr baseColWidth="10" defaultRowHeight="12.75" x14ac:dyDescent="0.2"/>
  <cols>
    <col min="1" max="1" width="22" customWidth="1"/>
    <col min="2" max="3" width="13" bestFit="1" customWidth="1"/>
    <col min="5" max="5" width="13" bestFit="1" customWidth="1"/>
  </cols>
  <sheetData>
    <row r="1" spans="1:5" ht="36.75" customHeight="1" x14ac:dyDescent="0.2">
      <c r="A1" s="1" t="s">
        <v>0</v>
      </c>
      <c r="B1" s="2" t="s">
        <v>36</v>
      </c>
    </row>
    <row r="2" spans="1:5" x14ac:dyDescent="0.2">
      <c r="A2" s="6" t="s">
        <v>1</v>
      </c>
      <c r="B2" s="4">
        <v>120</v>
      </c>
    </row>
    <row r="3" spans="1:5" ht="15.75" x14ac:dyDescent="0.2">
      <c r="A3" s="6" t="s">
        <v>6</v>
      </c>
      <c r="B3" s="4">
        <f>Recibido!G3</f>
        <v>0.3</v>
      </c>
    </row>
    <row r="4" spans="1:5" ht="15.75" x14ac:dyDescent="0.2">
      <c r="A4" s="6" t="s">
        <v>7</v>
      </c>
      <c r="B4" s="4">
        <f>Recibido!G4</f>
        <v>1940</v>
      </c>
    </row>
    <row r="5" spans="1:5" ht="15.75" x14ac:dyDescent="0.2">
      <c r="A5" s="6" t="s">
        <v>2</v>
      </c>
      <c r="B5" s="4">
        <f>Recibido!G5</f>
        <v>399.9</v>
      </c>
    </row>
    <row r="6" spans="1:5" ht="15.75" x14ac:dyDescent="0.2">
      <c r="A6" s="6" t="s">
        <v>4</v>
      </c>
      <c r="B6" s="11">
        <f>B5*B2</f>
        <v>47988</v>
      </c>
    </row>
    <row r="7" spans="1:5" x14ac:dyDescent="0.2">
      <c r="A7" s="6" t="s">
        <v>5</v>
      </c>
      <c r="B7" s="5">
        <f>Recibido!G10</f>
        <v>0.83399999999999996</v>
      </c>
      <c r="E7" s="24"/>
    </row>
    <row r="8" spans="1:5" ht="15.75" x14ac:dyDescent="0.2">
      <c r="A8" s="6" t="s">
        <v>8</v>
      </c>
      <c r="B8" s="10">
        <f>B7*B6/100</f>
        <v>400.21992</v>
      </c>
    </row>
    <row r="9" spans="1:5" ht="15.75" customHeight="1" x14ac:dyDescent="0.2">
      <c r="A9" s="16" t="s">
        <v>33</v>
      </c>
      <c r="B9" s="5">
        <f>Recibido!G8</f>
        <v>37.42</v>
      </c>
    </row>
    <row r="10" spans="1:5" ht="15.75" customHeight="1" x14ac:dyDescent="0.2">
      <c r="A10" s="16" t="s">
        <v>50</v>
      </c>
      <c r="B10" s="17">
        <f>B9*B6/100</f>
        <v>17957.109600000003</v>
      </c>
    </row>
    <row r="11" spans="1:5" ht="15.75" customHeight="1" x14ac:dyDescent="0.25">
      <c r="A11" s="16" t="s">
        <v>17</v>
      </c>
      <c r="B11" s="26">
        <f>Recibido!G13</f>
        <v>25.72</v>
      </c>
      <c r="C11" s="27"/>
    </row>
    <row r="12" spans="1:5" ht="15.75" customHeight="1" x14ac:dyDescent="0.2">
      <c r="A12" s="16" t="s">
        <v>46</v>
      </c>
      <c r="B12" s="17">
        <f>B11*B6/100</f>
        <v>12342.513599999998</v>
      </c>
    </row>
    <row r="13" spans="1:5" x14ac:dyDescent="0.2">
      <c r="A13" s="6" t="s">
        <v>26</v>
      </c>
      <c r="B13" s="11">
        <f>Recibido!G16</f>
        <v>99</v>
      </c>
    </row>
    <row r="14" spans="1:5" ht="15.75" customHeight="1" x14ac:dyDescent="0.2">
      <c r="A14" s="6" t="s">
        <v>11</v>
      </c>
      <c r="B14" s="3" t="s">
        <v>95</v>
      </c>
    </row>
    <row r="15" spans="1:5" x14ac:dyDescent="0.2">
      <c r="A15" s="7"/>
      <c r="B15" s="28">
        <f>Recibido!G18</f>
        <v>68.5</v>
      </c>
    </row>
    <row r="16" spans="1:5" ht="15.75" customHeight="1" x14ac:dyDescent="0.25">
      <c r="A16" s="16" t="s">
        <v>18</v>
      </c>
      <c r="B16" s="26">
        <f>Recibido!G19</f>
        <v>11.86</v>
      </c>
    </row>
    <row r="17" spans="1:2" ht="15.75" customHeight="1" x14ac:dyDescent="0.2">
      <c r="A17" s="16" t="s">
        <v>47</v>
      </c>
      <c r="B17" s="17">
        <f>B16*B6/100</f>
        <v>5691.3767999999991</v>
      </c>
    </row>
    <row r="18" spans="1:2" ht="15.75" customHeight="1" x14ac:dyDescent="0.25">
      <c r="A18" s="16" t="s">
        <v>19</v>
      </c>
      <c r="B18" s="26">
        <f>Recibido!G21</f>
        <v>11.94</v>
      </c>
    </row>
    <row r="19" spans="1:2" ht="15.75" customHeight="1" x14ac:dyDescent="0.2">
      <c r="A19" s="16" t="s">
        <v>48</v>
      </c>
      <c r="B19" s="17">
        <f>B18*B6/100</f>
        <v>5729.7671999999993</v>
      </c>
    </row>
    <row r="20" spans="1:2" ht="15.75" customHeight="1" x14ac:dyDescent="0.25">
      <c r="A20" s="16" t="s">
        <v>34</v>
      </c>
      <c r="B20" s="26">
        <f>Recibido!G23</f>
        <v>2.48</v>
      </c>
    </row>
    <row r="21" spans="1:2" ht="15.75" customHeight="1" x14ac:dyDescent="0.2">
      <c r="A21" s="16" t="s">
        <v>51</v>
      </c>
      <c r="B21" s="17">
        <f>B20*B6/100</f>
        <v>1190.1024</v>
      </c>
    </row>
    <row r="22" spans="1:2" ht="15.75" customHeight="1" x14ac:dyDescent="0.25">
      <c r="A22" s="16" t="s">
        <v>92</v>
      </c>
      <c r="B22" s="26">
        <f>Recibido!G25</f>
        <v>2.0000000000000001E-4</v>
      </c>
    </row>
    <row r="23" spans="1:2" ht="15.75" customHeight="1" x14ac:dyDescent="0.2">
      <c r="A23" s="16" t="s">
        <v>91</v>
      </c>
      <c r="B23" s="17">
        <f>B22*B6/100</f>
        <v>9.5976000000000006E-2</v>
      </c>
    </row>
  </sheetData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Header>&amp;LNombre:
Apellidos:
NHC:                               &amp;"Arial,Negrita"Fecha:&amp;C
&amp;"Arial,Negrita"HOJA DE BUFFY COAT DE HARVEST DE MEDULA OSEA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view="pageLayout" zoomScale="85" zoomScalePageLayoutView="85" workbookViewId="0">
      <selection activeCell="B4" sqref="B2:G4"/>
    </sheetView>
  </sheetViews>
  <sheetFormatPr baseColWidth="10" defaultRowHeight="12.75" x14ac:dyDescent="0.2"/>
  <cols>
    <col min="1" max="1" width="23.5703125" customWidth="1"/>
  </cols>
  <sheetData>
    <row r="1" spans="1:11" ht="36.75" customHeight="1" x14ac:dyDescent="0.2">
      <c r="A1" s="1" t="s">
        <v>0</v>
      </c>
      <c r="B1" s="2" t="s">
        <v>62</v>
      </c>
      <c r="C1" s="2" t="s">
        <v>63</v>
      </c>
      <c r="D1" s="2" t="s">
        <v>64</v>
      </c>
      <c r="E1" s="2" t="s">
        <v>61</v>
      </c>
      <c r="F1" s="2" t="s">
        <v>45</v>
      </c>
      <c r="G1" s="2" t="s">
        <v>67</v>
      </c>
      <c r="H1" s="51" t="s">
        <v>68</v>
      </c>
      <c r="I1" s="52" t="s">
        <v>70</v>
      </c>
      <c r="J1" s="53" t="s">
        <v>69</v>
      </c>
    </row>
    <row r="2" spans="1:11" x14ac:dyDescent="0.2">
      <c r="A2" s="6" t="s">
        <v>41</v>
      </c>
      <c r="B2" s="37">
        <v>0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24">
        <f>SUM(B2:G2)</f>
        <v>0</v>
      </c>
      <c r="I2" s="24">
        <f>J2-H2</f>
        <v>0</v>
      </c>
      <c r="J2" s="54">
        <f>Recibido!G2-Infundido!B2</f>
        <v>0</v>
      </c>
    </row>
    <row r="3" spans="1:11" ht="14.25" customHeight="1" thickBot="1" x14ac:dyDescent="0.25">
      <c r="A3" s="6" t="s">
        <v>42</v>
      </c>
      <c r="B3" s="37">
        <v>0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24">
        <f>SUM(B3:G3)</f>
        <v>0</v>
      </c>
      <c r="I3" s="24">
        <f>J3-H3</f>
        <v>0</v>
      </c>
      <c r="J3" s="55"/>
    </row>
    <row r="4" spans="1:11" ht="14.25" customHeight="1" x14ac:dyDescent="0.2">
      <c r="A4" s="6" t="s">
        <v>43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</row>
    <row r="5" spans="1:11" ht="15.75" x14ac:dyDescent="0.2">
      <c r="A5" s="6" t="s">
        <v>6</v>
      </c>
      <c r="B5" s="4">
        <f>Recibido!G3</f>
        <v>0.3</v>
      </c>
      <c r="C5" s="4">
        <f>Recibido!G3</f>
        <v>0.3</v>
      </c>
      <c r="D5" s="4">
        <f>Recibido!G3</f>
        <v>0.3</v>
      </c>
      <c r="E5" s="4">
        <f>Recibido!G3</f>
        <v>0.3</v>
      </c>
      <c r="F5" s="4">
        <f>Recibido!G3</f>
        <v>0.3</v>
      </c>
      <c r="G5" s="4">
        <f>Recibido!G3</f>
        <v>0.3</v>
      </c>
    </row>
    <row r="6" spans="1:11" ht="15.75" x14ac:dyDescent="0.2">
      <c r="A6" s="6" t="s">
        <v>7</v>
      </c>
      <c r="B6" s="4">
        <f>Recibido!G4</f>
        <v>1940</v>
      </c>
      <c r="C6" s="4">
        <f>Recibido!G4</f>
        <v>1940</v>
      </c>
      <c r="D6" s="4">
        <f>Recibido!G4</f>
        <v>1940</v>
      </c>
      <c r="E6" s="4">
        <f>Recibido!G4</f>
        <v>1940</v>
      </c>
      <c r="F6" s="4">
        <f>Recibido!G4</f>
        <v>1940</v>
      </c>
      <c r="G6" s="4">
        <f>Recibido!G4</f>
        <v>1940</v>
      </c>
    </row>
    <row r="7" spans="1:11" ht="15.75" x14ac:dyDescent="0.2">
      <c r="A7" s="6" t="s">
        <v>2</v>
      </c>
      <c r="B7" s="4">
        <f>Recibido!G5</f>
        <v>399.9</v>
      </c>
      <c r="C7" s="4">
        <f>Recibido!G5</f>
        <v>399.9</v>
      </c>
      <c r="D7" s="4">
        <f>Recibido!G5</f>
        <v>399.9</v>
      </c>
      <c r="E7" s="4">
        <f>Recibido!G5</f>
        <v>399.9</v>
      </c>
      <c r="F7" s="4">
        <f>Recibido!G5</f>
        <v>399.9</v>
      </c>
      <c r="G7" s="4">
        <f>Recibido!G5</f>
        <v>399.9</v>
      </c>
    </row>
    <row r="8" spans="1:11" ht="15.75" x14ac:dyDescent="0.2">
      <c r="A8" s="6" t="s">
        <v>4</v>
      </c>
      <c r="B8" s="11">
        <f t="shared" ref="B8:G8" si="0">B7*B2</f>
        <v>0</v>
      </c>
      <c r="C8" s="11">
        <f t="shared" si="0"/>
        <v>0</v>
      </c>
      <c r="D8" s="11">
        <f t="shared" si="0"/>
        <v>0</v>
      </c>
      <c r="E8" s="11">
        <f t="shared" si="0"/>
        <v>0</v>
      </c>
      <c r="F8" s="11">
        <f t="shared" si="0"/>
        <v>0</v>
      </c>
      <c r="G8" s="11">
        <f t="shared" si="0"/>
        <v>0</v>
      </c>
    </row>
    <row r="9" spans="1:11" x14ac:dyDescent="0.2">
      <c r="A9" s="6" t="s">
        <v>5</v>
      </c>
      <c r="B9" s="4">
        <f>Recibido!G10</f>
        <v>0.83399999999999996</v>
      </c>
      <c r="C9" s="4">
        <f>Recibido!G10</f>
        <v>0.83399999999999996</v>
      </c>
      <c r="D9" s="4">
        <f>Recibido!G10</f>
        <v>0.83399999999999996</v>
      </c>
      <c r="E9" s="4">
        <f>Recibido!G10</f>
        <v>0.83399999999999996</v>
      </c>
      <c r="F9" s="4">
        <f>Recibido!G10</f>
        <v>0.83399999999999996</v>
      </c>
      <c r="G9" s="4">
        <f>Recibido!G10</f>
        <v>0.83399999999999996</v>
      </c>
      <c r="H9" s="24"/>
    </row>
    <row r="10" spans="1:11" ht="15.75" x14ac:dyDescent="0.2">
      <c r="A10" s="6" t="s">
        <v>8</v>
      </c>
      <c r="B10" s="10">
        <f t="shared" ref="B10:G10" si="1">B9*B8/100</f>
        <v>0</v>
      </c>
      <c r="C10" s="10">
        <f t="shared" si="1"/>
        <v>0</v>
      </c>
      <c r="D10" s="10">
        <f t="shared" si="1"/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50"/>
      <c r="I10" s="50"/>
      <c r="J10" s="50"/>
      <c r="K10" s="50"/>
    </row>
    <row r="11" spans="1:11" ht="15.75" x14ac:dyDescent="0.2">
      <c r="A11" s="6" t="s">
        <v>65</v>
      </c>
      <c r="B11" s="10">
        <f t="shared" ref="B11:G11" si="2">B10/B18</f>
        <v>0</v>
      </c>
      <c r="C11" s="10">
        <f t="shared" si="2"/>
        <v>0</v>
      </c>
      <c r="D11" s="10">
        <f t="shared" si="2"/>
        <v>0</v>
      </c>
      <c r="E11" s="10">
        <f t="shared" si="2"/>
        <v>0</v>
      </c>
      <c r="F11" s="10">
        <f t="shared" si="2"/>
        <v>0</v>
      </c>
      <c r="G11" s="10">
        <f t="shared" si="2"/>
        <v>0</v>
      </c>
      <c r="H11" s="50"/>
      <c r="I11" s="50"/>
      <c r="J11" s="50"/>
      <c r="K11" s="50"/>
    </row>
    <row r="12" spans="1:11" ht="15.75" customHeight="1" x14ac:dyDescent="0.25">
      <c r="A12" s="16" t="s">
        <v>33</v>
      </c>
      <c r="B12" s="35">
        <f>Recibido!G8</f>
        <v>37.42</v>
      </c>
      <c r="C12" s="35">
        <f>Recibido!G8</f>
        <v>37.42</v>
      </c>
      <c r="D12" s="35">
        <f>Recibido!G8</f>
        <v>37.42</v>
      </c>
      <c r="E12" s="35">
        <f>Recibido!G8</f>
        <v>37.42</v>
      </c>
      <c r="F12" s="35">
        <f>Recibido!G8</f>
        <v>37.42</v>
      </c>
      <c r="G12" s="35">
        <f>Recibido!G8</f>
        <v>37.42</v>
      </c>
    </row>
    <row r="13" spans="1:11" ht="15.75" customHeight="1" x14ac:dyDescent="0.2">
      <c r="A13" s="16" t="s">
        <v>50</v>
      </c>
      <c r="B13" s="17">
        <f t="shared" ref="B13:G13" si="3">B12*B8/100</f>
        <v>0</v>
      </c>
      <c r="C13" s="17">
        <f t="shared" si="3"/>
        <v>0</v>
      </c>
      <c r="D13" s="17">
        <f t="shared" si="3"/>
        <v>0</v>
      </c>
      <c r="E13" s="17">
        <f t="shared" si="3"/>
        <v>0</v>
      </c>
      <c r="F13" s="17">
        <f t="shared" si="3"/>
        <v>0</v>
      </c>
      <c r="G13" s="17">
        <f t="shared" si="3"/>
        <v>0</v>
      </c>
    </row>
    <row r="14" spans="1:11" ht="15.75" customHeight="1" x14ac:dyDescent="0.25">
      <c r="A14" s="16" t="s">
        <v>17</v>
      </c>
      <c r="B14" s="26">
        <f>Recibido!G13</f>
        <v>25.72</v>
      </c>
      <c r="C14" s="26">
        <f>Recibido!G13</f>
        <v>25.72</v>
      </c>
      <c r="D14" s="26">
        <f>Recibido!G13</f>
        <v>25.72</v>
      </c>
      <c r="E14" s="26">
        <f>Recibido!G13</f>
        <v>25.72</v>
      </c>
      <c r="F14" s="26">
        <f>Recibido!G13</f>
        <v>25.72</v>
      </c>
      <c r="G14" s="26">
        <f>Recibido!G13</f>
        <v>25.72</v>
      </c>
    </row>
    <row r="15" spans="1:11" ht="15.75" customHeight="1" x14ac:dyDescent="0.2">
      <c r="A15" s="16" t="s">
        <v>46</v>
      </c>
      <c r="B15" s="17">
        <f t="shared" ref="B15:G15" si="4">B14*B8/100</f>
        <v>0</v>
      </c>
      <c r="C15" s="17">
        <f t="shared" si="4"/>
        <v>0</v>
      </c>
      <c r="D15" s="17">
        <f t="shared" si="4"/>
        <v>0</v>
      </c>
      <c r="E15" s="17">
        <f t="shared" si="4"/>
        <v>0</v>
      </c>
      <c r="F15" s="17">
        <f t="shared" si="4"/>
        <v>0</v>
      </c>
      <c r="G15" s="17">
        <f t="shared" si="4"/>
        <v>0</v>
      </c>
      <c r="H15" s="50"/>
      <c r="I15" s="50"/>
      <c r="J15" s="50"/>
      <c r="K15" s="50"/>
    </row>
    <row r="16" spans="1:11" ht="15.75" customHeight="1" x14ac:dyDescent="0.2">
      <c r="A16" s="16" t="s">
        <v>66</v>
      </c>
      <c r="B16" s="17">
        <f>B15/Recibido!G18</f>
        <v>0</v>
      </c>
      <c r="C16" s="17">
        <f>C15/Recibido!G18</f>
        <v>0</v>
      </c>
      <c r="D16" s="17">
        <f>D15/Recibido!G18</f>
        <v>0</v>
      </c>
      <c r="E16" s="17">
        <f>E15/Recibido!G18</f>
        <v>0</v>
      </c>
      <c r="F16" s="17">
        <f>F15/Recibido!G18</f>
        <v>0</v>
      </c>
      <c r="G16" s="17">
        <f>G15/G18</f>
        <v>0</v>
      </c>
      <c r="H16" s="50"/>
      <c r="I16" s="50"/>
      <c r="J16" s="50"/>
      <c r="K16" s="50"/>
    </row>
    <row r="17" spans="1:7" x14ac:dyDescent="0.2">
      <c r="A17" s="6" t="s">
        <v>26</v>
      </c>
      <c r="B17" s="11"/>
      <c r="C17" s="11">
        <f>B17</f>
        <v>0</v>
      </c>
      <c r="D17" s="11">
        <f>C17</f>
        <v>0</v>
      </c>
      <c r="E17" s="11">
        <f>D17</f>
        <v>0</v>
      </c>
      <c r="F17" s="11">
        <f>E17</f>
        <v>0</v>
      </c>
      <c r="G17" s="11">
        <f>F17</f>
        <v>0</v>
      </c>
    </row>
    <row r="18" spans="1:7" x14ac:dyDescent="0.2">
      <c r="A18" s="7"/>
      <c r="B18" s="28">
        <f>Recibido!G18</f>
        <v>68.5</v>
      </c>
      <c r="C18" s="28">
        <f>Recibido!G18</f>
        <v>68.5</v>
      </c>
      <c r="D18" s="28">
        <f>Recibido!G18</f>
        <v>68.5</v>
      </c>
      <c r="E18" s="28">
        <f>Recibido!G18</f>
        <v>68.5</v>
      </c>
      <c r="F18" s="28">
        <f>Recibido!G18</f>
        <v>68.5</v>
      </c>
      <c r="G18" s="28">
        <f>Recibido!G18</f>
        <v>68.5</v>
      </c>
    </row>
    <row r="19" spans="1:7" ht="15.75" customHeight="1" x14ac:dyDescent="0.25">
      <c r="A19" s="16" t="s">
        <v>18</v>
      </c>
      <c r="B19" s="26">
        <f>Recibido!G19</f>
        <v>11.86</v>
      </c>
      <c r="C19" s="26">
        <f>Recibido!G19</f>
        <v>11.86</v>
      </c>
      <c r="D19" s="26">
        <f>Recibido!G19</f>
        <v>11.86</v>
      </c>
      <c r="E19" s="26">
        <f>Recibido!G19</f>
        <v>11.86</v>
      </c>
      <c r="F19" s="26">
        <f>Recibido!G19</f>
        <v>11.86</v>
      </c>
      <c r="G19" s="26">
        <f>Recibido!G19</f>
        <v>11.86</v>
      </c>
    </row>
    <row r="20" spans="1:7" ht="15.75" customHeight="1" x14ac:dyDescent="0.2">
      <c r="A20" s="16" t="s">
        <v>47</v>
      </c>
      <c r="B20" s="17">
        <f t="shared" ref="B20:G20" si="5">B19*B8/100</f>
        <v>0</v>
      </c>
      <c r="C20" s="17">
        <f t="shared" si="5"/>
        <v>0</v>
      </c>
      <c r="D20" s="17">
        <f t="shared" si="5"/>
        <v>0</v>
      </c>
      <c r="E20" s="17">
        <f t="shared" si="5"/>
        <v>0</v>
      </c>
      <c r="F20" s="17">
        <f t="shared" si="5"/>
        <v>0</v>
      </c>
      <c r="G20" s="17">
        <f t="shared" si="5"/>
        <v>0</v>
      </c>
    </row>
    <row r="21" spans="1:7" ht="15.75" customHeight="1" x14ac:dyDescent="0.25">
      <c r="A21" s="16" t="s">
        <v>19</v>
      </c>
      <c r="B21" s="26">
        <f>Recibido!G21</f>
        <v>11.94</v>
      </c>
      <c r="C21" s="26">
        <f>Recibido!G21</f>
        <v>11.94</v>
      </c>
      <c r="D21" s="26">
        <f>Recibido!G21</f>
        <v>11.94</v>
      </c>
      <c r="E21" s="26">
        <f>Recibido!G21</f>
        <v>11.94</v>
      </c>
      <c r="F21" s="26">
        <f>Recibido!G21</f>
        <v>11.94</v>
      </c>
      <c r="G21" s="26">
        <f>Recibido!G21</f>
        <v>11.94</v>
      </c>
    </row>
    <row r="22" spans="1:7" ht="15.75" customHeight="1" x14ac:dyDescent="0.2">
      <c r="A22" s="16" t="s">
        <v>48</v>
      </c>
      <c r="B22" s="17">
        <f t="shared" ref="B22:G22" si="6">B21*B8/100</f>
        <v>0</v>
      </c>
      <c r="C22" s="17">
        <f t="shared" si="6"/>
        <v>0</v>
      </c>
      <c r="D22" s="17">
        <f t="shared" si="6"/>
        <v>0</v>
      </c>
      <c r="E22" s="17">
        <f t="shared" si="6"/>
        <v>0</v>
      </c>
      <c r="F22" s="17">
        <f t="shared" si="6"/>
        <v>0</v>
      </c>
      <c r="G22" s="17">
        <f t="shared" si="6"/>
        <v>0</v>
      </c>
    </row>
    <row r="23" spans="1:7" ht="15.75" customHeight="1" x14ac:dyDescent="0.25">
      <c r="A23" s="16" t="s">
        <v>34</v>
      </c>
      <c r="B23" s="26">
        <f>Recibido!G23</f>
        <v>2.48</v>
      </c>
      <c r="C23" s="26">
        <f>Recibido!G23</f>
        <v>2.48</v>
      </c>
      <c r="D23" s="26">
        <f>Recibido!G23</f>
        <v>2.48</v>
      </c>
      <c r="E23" s="26">
        <f>Recibido!G23</f>
        <v>2.48</v>
      </c>
      <c r="F23" s="26">
        <f>Recibido!G23</f>
        <v>2.48</v>
      </c>
      <c r="G23" s="26">
        <f>Recibido!G23</f>
        <v>2.48</v>
      </c>
    </row>
    <row r="24" spans="1:7" ht="15.75" customHeight="1" x14ac:dyDescent="0.2">
      <c r="A24" s="16" t="s">
        <v>51</v>
      </c>
      <c r="B24" s="17">
        <f t="shared" ref="B24:G24" si="7">B23*B8/100</f>
        <v>0</v>
      </c>
      <c r="C24" s="17">
        <f t="shared" si="7"/>
        <v>0</v>
      </c>
      <c r="D24" s="17">
        <f t="shared" si="7"/>
        <v>0</v>
      </c>
      <c r="E24" s="17">
        <f t="shared" si="7"/>
        <v>0</v>
      </c>
      <c r="F24" s="17">
        <f t="shared" si="7"/>
        <v>0</v>
      </c>
      <c r="G24" s="17">
        <f t="shared" si="7"/>
        <v>0</v>
      </c>
    </row>
    <row r="25" spans="1:7" ht="15.75" customHeight="1" x14ac:dyDescent="0.25">
      <c r="A25" s="16" t="s">
        <v>90</v>
      </c>
      <c r="B25" s="26">
        <f>Recibido!G25</f>
        <v>2.0000000000000001E-4</v>
      </c>
      <c r="C25" s="26">
        <f>Recibido!G25</f>
        <v>2.0000000000000001E-4</v>
      </c>
      <c r="D25" s="26">
        <f>Recibido!G25</f>
        <v>2.0000000000000001E-4</v>
      </c>
      <c r="E25" s="26">
        <f>Recibido!G25</f>
        <v>2.0000000000000001E-4</v>
      </c>
      <c r="F25" s="26">
        <f>Recibido!G25</f>
        <v>2.0000000000000001E-4</v>
      </c>
      <c r="G25" s="26">
        <f>Recibido!G25</f>
        <v>2.0000000000000001E-4</v>
      </c>
    </row>
    <row r="26" spans="1:7" ht="15.75" customHeight="1" x14ac:dyDescent="0.2">
      <c r="A26" s="16" t="s">
        <v>91</v>
      </c>
      <c r="B26" s="17">
        <f t="shared" ref="B26:G26" si="8">B25*B8/100</f>
        <v>0</v>
      </c>
      <c r="C26" s="17">
        <f t="shared" si="8"/>
        <v>0</v>
      </c>
      <c r="D26" s="17">
        <f t="shared" si="8"/>
        <v>0</v>
      </c>
      <c r="E26" s="17">
        <f t="shared" si="8"/>
        <v>0</v>
      </c>
      <c r="F26" s="17">
        <f t="shared" si="8"/>
        <v>0</v>
      </c>
      <c r="G26" s="17">
        <f t="shared" si="8"/>
        <v>0</v>
      </c>
    </row>
  </sheetData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Header>&amp;LNombre:
Apellidos:
NHC:                               &amp;"Arial,Negrita"Fecha:&amp;C
&amp;"Arial,Negrita"AFERESIS EXTRANJERA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view="pageLayout" workbookViewId="0">
      <selection activeCell="G13" sqref="G13"/>
    </sheetView>
  </sheetViews>
  <sheetFormatPr baseColWidth="10" defaultColWidth="11.28515625" defaultRowHeight="15.75" x14ac:dyDescent="0.25"/>
  <cols>
    <col min="1" max="1" width="19.5703125" customWidth="1"/>
    <col min="2" max="3" width="10.140625" customWidth="1"/>
    <col min="4" max="4" width="10.140625" style="44" customWidth="1"/>
    <col min="5" max="9" width="10.140625" customWidth="1"/>
  </cols>
  <sheetData>
    <row r="1" spans="1:9" ht="57" customHeight="1" x14ac:dyDescent="0.2">
      <c r="D1" s="104" t="s">
        <v>37</v>
      </c>
      <c r="E1" s="104"/>
      <c r="F1" s="105"/>
      <c r="G1" s="22"/>
    </row>
    <row r="2" spans="1:9" ht="16.5" thickBot="1" x14ac:dyDescent="0.3">
      <c r="A2" s="12" t="s">
        <v>12</v>
      </c>
      <c r="B2" s="13"/>
      <c r="C2" s="13"/>
      <c r="D2" s="42"/>
      <c r="E2" s="15"/>
      <c r="F2" s="13"/>
      <c r="G2" s="23"/>
    </row>
    <row r="3" spans="1:9" ht="24.95" customHeight="1" x14ac:dyDescent="0.25">
      <c r="A3" s="19" t="s">
        <v>13</v>
      </c>
      <c r="B3" s="102" t="s">
        <v>87</v>
      </c>
      <c r="C3" s="103"/>
      <c r="D3" s="33" t="s">
        <v>15</v>
      </c>
      <c r="E3" s="110">
        <v>509407</v>
      </c>
      <c r="F3" s="111"/>
      <c r="G3" s="56" t="s">
        <v>71</v>
      </c>
      <c r="H3" s="57" t="s">
        <v>72</v>
      </c>
    </row>
    <row r="4" spans="1:9" ht="24.95" customHeight="1" thickBot="1" x14ac:dyDescent="0.3">
      <c r="A4" s="20" t="s">
        <v>14</v>
      </c>
      <c r="B4" s="106" t="s">
        <v>88</v>
      </c>
      <c r="C4" s="107"/>
      <c r="D4" s="20" t="s">
        <v>16</v>
      </c>
      <c r="E4" s="108">
        <v>44273</v>
      </c>
      <c r="F4" s="109"/>
      <c r="G4" s="82">
        <v>100236</v>
      </c>
      <c r="H4" s="83">
        <v>332</v>
      </c>
    </row>
    <row r="5" spans="1:9" ht="24.95" customHeight="1" x14ac:dyDescent="0.2">
      <c r="A5" s="95" t="s">
        <v>0</v>
      </c>
      <c r="B5" s="97" t="s">
        <v>39</v>
      </c>
      <c r="C5" s="97" t="s">
        <v>40</v>
      </c>
      <c r="D5" s="99" t="s">
        <v>86</v>
      </c>
      <c r="E5" s="100"/>
      <c r="F5" s="100"/>
      <c r="G5" s="100"/>
      <c r="H5" s="100"/>
      <c r="I5" s="101"/>
    </row>
    <row r="6" spans="1:9" ht="36.75" customHeight="1" thickBot="1" x14ac:dyDescent="0.25">
      <c r="A6" s="96"/>
      <c r="B6" s="98"/>
      <c r="C6" s="98"/>
      <c r="D6" s="87" t="s">
        <v>62</v>
      </c>
      <c r="E6" s="86" t="s">
        <v>63</v>
      </c>
      <c r="F6" s="86" t="s">
        <v>64</v>
      </c>
      <c r="G6" s="86" t="s">
        <v>61</v>
      </c>
      <c r="H6" s="86" t="s">
        <v>45</v>
      </c>
      <c r="I6" s="88" t="s">
        <v>67</v>
      </c>
    </row>
    <row r="7" spans="1:9" ht="24.95" customHeight="1" x14ac:dyDescent="0.2">
      <c r="A7" s="49" t="s">
        <v>38</v>
      </c>
      <c r="B7" s="74" t="s">
        <v>89</v>
      </c>
      <c r="C7" s="79"/>
      <c r="D7" s="89">
        <f>Congelado!B4</f>
        <v>0</v>
      </c>
      <c r="E7" s="84">
        <f>Congelado!C4</f>
        <v>0</v>
      </c>
      <c r="F7" s="84">
        <f>Congelado!D4</f>
        <v>0</v>
      </c>
      <c r="G7" s="84">
        <f>Congelado!E4</f>
        <v>0</v>
      </c>
      <c r="H7" s="84">
        <f>Congelado!F4</f>
        <v>0</v>
      </c>
      <c r="I7" s="85">
        <f>Congelado!G4</f>
        <v>0</v>
      </c>
    </row>
    <row r="8" spans="1:9" ht="24.95" customHeight="1" x14ac:dyDescent="0.2">
      <c r="A8" s="68" t="s">
        <v>1</v>
      </c>
      <c r="B8" s="75">
        <f>Recibido!G2</f>
        <v>120</v>
      </c>
      <c r="C8" s="76">
        <f>Infundido!B2</f>
        <v>120</v>
      </c>
      <c r="D8" s="90">
        <f>Congelado!B3</f>
        <v>0</v>
      </c>
      <c r="E8" s="29">
        <f>Congelado!C3</f>
        <v>0</v>
      </c>
      <c r="F8" s="29">
        <f>Congelado!D3</f>
        <v>0</v>
      </c>
      <c r="G8" s="29">
        <f>Congelado!E3</f>
        <v>0</v>
      </c>
      <c r="H8" s="29">
        <f>Congelado!F3</f>
        <v>0</v>
      </c>
      <c r="I8" s="32">
        <f>Congelado!G3</f>
        <v>0</v>
      </c>
    </row>
    <row r="9" spans="1:9" ht="24.95" customHeight="1" x14ac:dyDescent="0.2">
      <c r="A9" s="69" t="s">
        <v>22</v>
      </c>
      <c r="B9" s="76">
        <f>Recibido!G3</f>
        <v>0.3</v>
      </c>
      <c r="C9" s="76">
        <f>Infundido!B3</f>
        <v>0.3</v>
      </c>
      <c r="D9" s="90"/>
      <c r="E9" s="29"/>
      <c r="F9" s="29"/>
      <c r="G9" s="29"/>
      <c r="H9" s="29"/>
      <c r="I9" s="32"/>
    </row>
    <row r="10" spans="1:9" ht="24.95" customHeight="1" x14ac:dyDescent="0.2">
      <c r="A10" s="69" t="s">
        <v>23</v>
      </c>
      <c r="B10" s="76">
        <f>Recibido!G4</f>
        <v>1940</v>
      </c>
      <c r="C10" s="76">
        <f>Infundido!B4</f>
        <v>1940</v>
      </c>
      <c r="D10" s="90"/>
      <c r="E10" s="29"/>
      <c r="F10" s="29"/>
      <c r="G10" s="29"/>
      <c r="H10" s="29"/>
      <c r="I10" s="32"/>
    </row>
    <row r="11" spans="1:9" ht="24.95" customHeight="1" x14ac:dyDescent="0.2">
      <c r="A11" s="69" t="s">
        <v>24</v>
      </c>
      <c r="B11" s="76">
        <f>Recibido!G5</f>
        <v>399.9</v>
      </c>
      <c r="C11" s="76">
        <f>Infundido!B5</f>
        <v>399.9</v>
      </c>
      <c r="D11" s="90"/>
      <c r="E11" s="29"/>
      <c r="F11" s="29"/>
      <c r="G11" s="29"/>
      <c r="H11" s="29"/>
      <c r="I11" s="32"/>
    </row>
    <row r="12" spans="1:9" ht="24.95" customHeight="1" x14ac:dyDescent="0.2">
      <c r="A12" s="69" t="s">
        <v>31</v>
      </c>
      <c r="B12" s="76">
        <f>Recibido!G6/1000</f>
        <v>47.988</v>
      </c>
      <c r="C12" s="80">
        <f>Infundido!B6/1000</f>
        <v>47.988</v>
      </c>
      <c r="D12" s="91"/>
      <c r="E12" s="39"/>
      <c r="F12" s="31"/>
      <c r="G12" s="31"/>
      <c r="H12" s="31"/>
      <c r="I12" s="45"/>
    </row>
    <row r="13" spans="1:9" ht="24.95" customHeight="1" x14ac:dyDescent="0.2">
      <c r="A13" s="70" t="s">
        <v>30</v>
      </c>
      <c r="B13" s="77">
        <f>10*(B12/Recibido!G18)</f>
        <v>7.0055474452554742</v>
      </c>
      <c r="C13" s="81">
        <f>(C12/Infundido!B15)*10</f>
        <v>7.0055474452554742</v>
      </c>
      <c r="D13" s="92"/>
      <c r="E13" s="40"/>
      <c r="F13" s="34"/>
      <c r="G13" s="34"/>
      <c r="H13" s="34"/>
      <c r="I13" s="46"/>
    </row>
    <row r="14" spans="1:9" ht="24.95" customHeight="1" x14ac:dyDescent="0.2">
      <c r="A14" s="69" t="s">
        <v>27</v>
      </c>
      <c r="B14" s="76">
        <f>Recibido!G11</f>
        <v>400.21992</v>
      </c>
      <c r="C14" s="80">
        <f>Infundido!B8</f>
        <v>400.21992</v>
      </c>
      <c r="D14" s="91"/>
      <c r="E14" s="39"/>
      <c r="F14" s="31"/>
      <c r="G14" s="31"/>
      <c r="H14" s="31"/>
      <c r="I14" s="45"/>
    </row>
    <row r="15" spans="1:9" ht="24.95" customHeight="1" x14ac:dyDescent="0.2">
      <c r="A15" s="70" t="s">
        <v>25</v>
      </c>
      <c r="B15" s="77">
        <f>B14/Recibido!G18</f>
        <v>5.8426265693430661</v>
      </c>
      <c r="C15" s="81">
        <f>C14/Infundido!B15</f>
        <v>5.8426265693430661</v>
      </c>
      <c r="D15" s="92"/>
      <c r="E15" s="40"/>
      <c r="F15" s="34"/>
      <c r="G15" s="34"/>
      <c r="H15" s="34"/>
      <c r="I15" s="46"/>
    </row>
    <row r="16" spans="1:9" ht="24.95" customHeight="1" x14ac:dyDescent="0.25">
      <c r="A16" s="71" t="s">
        <v>52</v>
      </c>
      <c r="B16" s="76">
        <f>Recibido!G14</f>
        <v>12342.513599999998</v>
      </c>
      <c r="C16" s="80">
        <f>Infundido!B12</f>
        <v>12342.513599999998</v>
      </c>
      <c r="D16" s="91"/>
      <c r="E16" s="39"/>
      <c r="F16" s="31"/>
      <c r="G16" s="31"/>
      <c r="H16" s="31"/>
      <c r="I16" s="45"/>
    </row>
    <row r="17" spans="1:9" ht="24.95" customHeight="1" x14ac:dyDescent="0.25">
      <c r="A17" s="72" t="s">
        <v>53</v>
      </c>
      <c r="B17" s="77">
        <f>B16/Recibido!G18</f>
        <v>180.18268029197077</v>
      </c>
      <c r="C17" s="81">
        <f>C16/Infundido!B15</f>
        <v>180.18268029197077</v>
      </c>
      <c r="D17" s="92"/>
      <c r="E17" s="40"/>
      <c r="F17" s="34"/>
      <c r="G17" s="34"/>
      <c r="H17" s="34"/>
      <c r="I17" s="46"/>
    </row>
    <row r="18" spans="1:9" ht="24.95" customHeight="1" x14ac:dyDescent="0.25">
      <c r="A18" s="71" t="s">
        <v>54</v>
      </c>
      <c r="B18" s="76">
        <f>Recibido!G20</f>
        <v>5691.3767999999991</v>
      </c>
      <c r="C18" s="80">
        <f>Infundido!B17</f>
        <v>5691.3767999999991</v>
      </c>
      <c r="D18" s="91"/>
      <c r="E18" s="39"/>
      <c r="F18" s="31"/>
      <c r="G18" s="31"/>
      <c r="H18" s="31"/>
      <c r="I18" s="45"/>
    </row>
    <row r="19" spans="1:9" ht="24.95" customHeight="1" x14ac:dyDescent="0.25">
      <c r="A19" s="72" t="s">
        <v>55</v>
      </c>
      <c r="B19" s="77">
        <f>B18/Recibido!G18</f>
        <v>83.085792700729911</v>
      </c>
      <c r="C19" s="81">
        <f>C18/Infundido!B15</f>
        <v>83.085792700729911</v>
      </c>
      <c r="D19" s="92"/>
      <c r="E19" s="40"/>
      <c r="F19" s="34"/>
      <c r="G19" s="34"/>
      <c r="H19" s="34"/>
      <c r="I19" s="46"/>
    </row>
    <row r="20" spans="1:9" ht="24.95" customHeight="1" x14ac:dyDescent="0.25">
      <c r="A20" s="71" t="s">
        <v>56</v>
      </c>
      <c r="B20" s="76">
        <f>Recibido!G22</f>
        <v>5729.7671999999993</v>
      </c>
      <c r="C20" s="80">
        <f>Infundido!B19</f>
        <v>5729.7671999999993</v>
      </c>
      <c r="D20" s="91"/>
      <c r="E20" s="39"/>
      <c r="F20" s="31"/>
      <c r="G20" s="31"/>
      <c r="H20" s="31"/>
      <c r="I20" s="45"/>
    </row>
    <row r="21" spans="1:9" ht="24.95" customHeight="1" x14ac:dyDescent="0.25">
      <c r="A21" s="72" t="s">
        <v>57</v>
      </c>
      <c r="B21" s="77">
        <f>B20/Recibido!G18</f>
        <v>83.646236496350355</v>
      </c>
      <c r="C21" s="81">
        <f>C20/Infundido!B15</f>
        <v>83.646236496350355</v>
      </c>
      <c r="D21" s="92"/>
      <c r="E21" s="40"/>
      <c r="F21" s="34"/>
      <c r="G21" s="34"/>
      <c r="H21" s="34"/>
      <c r="I21" s="46"/>
    </row>
    <row r="22" spans="1:9" ht="24.95" customHeight="1" x14ac:dyDescent="0.25">
      <c r="A22" s="71" t="s">
        <v>58</v>
      </c>
      <c r="B22" s="76">
        <f>Recibido!G24</f>
        <v>1190.1024</v>
      </c>
      <c r="C22" s="80">
        <f>Infundido!B21</f>
        <v>1190.1024</v>
      </c>
      <c r="D22" s="91"/>
      <c r="E22" s="39"/>
      <c r="F22" s="31"/>
      <c r="G22" s="31"/>
      <c r="H22" s="31"/>
      <c r="I22" s="45"/>
    </row>
    <row r="23" spans="1:9" ht="24.95" customHeight="1" x14ac:dyDescent="0.25">
      <c r="A23" s="72" t="s">
        <v>59</v>
      </c>
      <c r="B23" s="77">
        <f>B22/Recibido!G18</f>
        <v>17.373757664233576</v>
      </c>
      <c r="C23" s="81">
        <f>C22/Infundido!B15</f>
        <v>17.373757664233576</v>
      </c>
      <c r="D23" s="92"/>
      <c r="E23" s="40"/>
      <c r="F23" s="34"/>
      <c r="G23" s="34"/>
      <c r="H23" s="34"/>
      <c r="I23" s="46"/>
    </row>
    <row r="24" spans="1:9" ht="24.95" customHeight="1" x14ac:dyDescent="0.25">
      <c r="A24" s="71" t="s">
        <v>93</v>
      </c>
      <c r="B24" s="76">
        <f>Recibido!G26</f>
        <v>9.5976000000000006E-2</v>
      </c>
      <c r="C24" s="80">
        <f>Infundido!B23</f>
        <v>9.5976000000000006E-2</v>
      </c>
      <c r="D24" s="91"/>
      <c r="E24" s="39"/>
      <c r="F24" s="31"/>
      <c r="G24" s="31"/>
      <c r="H24" s="31"/>
      <c r="I24" s="45"/>
    </row>
    <row r="25" spans="1:9" ht="24.95" customHeight="1" x14ac:dyDescent="0.25">
      <c r="A25" s="72" t="s">
        <v>94</v>
      </c>
      <c r="B25" s="77">
        <f>B24/Recibido!G18</f>
        <v>1.401109489051095E-3</v>
      </c>
      <c r="C25" s="81">
        <f>C24/Infundido!B15</f>
        <v>1.401109489051095E-3</v>
      </c>
      <c r="D25" s="92"/>
      <c r="E25" s="40"/>
      <c r="F25" s="34"/>
      <c r="G25" s="34"/>
      <c r="H25" s="34"/>
      <c r="I25" s="46"/>
    </row>
    <row r="26" spans="1:9" ht="24.95" customHeight="1" x14ac:dyDescent="0.2">
      <c r="A26" s="69" t="s">
        <v>3</v>
      </c>
      <c r="B26" s="76">
        <f>Recibido!G16</f>
        <v>99</v>
      </c>
      <c r="C26" s="76">
        <f>Infundido!B13</f>
        <v>99</v>
      </c>
      <c r="D26" s="93"/>
      <c r="E26" s="38"/>
      <c r="F26" s="29"/>
      <c r="G26" s="29"/>
      <c r="H26" s="29"/>
      <c r="I26" s="47"/>
    </row>
    <row r="27" spans="1:9" ht="24.95" customHeight="1" thickBot="1" x14ac:dyDescent="0.3">
      <c r="A27" s="73" t="s">
        <v>11</v>
      </c>
      <c r="B27" s="78" t="str">
        <f>Recibido!G17</f>
        <v>Pendiente</v>
      </c>
      <c r="C27" s="112" t="str">
        <f>Infundido!B14</f>
        <v>Pendiente. Se informará si positivo.</v>
      </c>
      <c r="D27" s="94"/>
      <c r="E27" s="41"/>
      <c r="F27" s="30"/>
      <c r="G27" s="30"/>
      <c r="H27" s="30"/>
      <c r="I27" s="48"/>
    </row>
    <row r="28" spans="1:9" x14ac:dyDescent="0.25">
      <c r="A28" s="14" t="s">
        <v>28</v>
      </c>
      <c r="B28" s="21" t="s">
        <v>96</v>
      </c>
      <c r="D28" s="43" t="s">
        <v>29</v>
      </c>
      <c r="E28" s="14">
        <v>3006318</v>
      </c>
    </row>
  </sheetData>
  <mergeCells count="9">
    <mergeCell ref="D1:F1"/>
    <mergeCell ref="B4:C4"/>
    <mergeCell ref="E4:F4"/>
    <mergeCell ref="E3:F3"/>
    <mergeCell ref="A5:A6"/>
    <mergeCell ref="B5:B6"/>
    <mergeCell ref="C5:C6"/>
    <mergeCell ref="D5:I5"/>
    <mergeCell ref="B3:C3"/>
  </mergeCells>
  <phoneticPr fontId="7" type="noConversion"/>
  <pageMargins left="0.25" right="0.25" top="0.75" bottom="0.75" header="0.3" footer="0.3"/>
  <pageSetup paperSize="9" orientation="portrait" r:id="rId1"/>
  <headerFooter alignWithMargins="0">
    <oddFooter>&amp;LEmitido por: Miguel Blanquer&amp;CCódigo: &amp;RFecha edición: 9-9-08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7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Recibido</vt:lpstr>
      <vt:lpstr>Infundido</vt:lpstr>
      <vt:lpstr>Congelado</vt:lpstr>
      <vt:lpstr>Para imprimir</vt:lpstr>
      <vt:lpstr>Hoja3</vt:lpstr>
    </vt:vector>
  </TitlesOfParts>
  <Company>hmmg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mbb</dc:creator>
  <cp:lastModifiedBy>mbb05w</cp:lastModifiedBy>
  <cp:lastPrinted>2015-01-29T10:54:17Z</cp:lastPrinted>
  <dcterms:created xsi:type="dcterms:W3CDTF">2005-03-18T10:51:14Z</dcterms:created>
  <dcterms:modified xsi:type="dcterms:W3CDTF">2021-03-18T13:45:20Z</dcterms:modified>
</cp:coreProperties>
</file>