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ractica 16-5" sheetId="1" r:id="rId1"/>
    <sheet name="Practica 23-5" sheetId="2" r:id="rId2"/>
  </sheets>
  <definedNames>
    <definedName name="_xlnm._FilterDatabase" localSheetId="1" hidden="1">'Practica 23-5'!$B$3:$F$3</definedName>
  </definedNames>
  <calcPr calcId="152511"/>
</workbook>
</file>

<file path=xl/calcChain.xml><?xml version="1.0" encoding="utf-8"?>
<calcChain xmlns="http://schemas.openxmlformats.org/spreadsheetml/2006/main">
  <c r="M47" i="2" l="1"/>
  <c r="M46" i="2"/>
  <c r="M45" i="2"/>
  <c r="M44" i="2"/>
  <c r="M43" i="2"/>
  <c r="M42" i="2"/>
  <c r="M38" i="2"/>
  <c r="M37" i="2"/>
  <c r="M36" i="2"/>
  <c r="M35" i="2"/>
  <c r="M34" i="2"/>
  <c r="M33" i="2"/>
  <c r="M32" i="2"/>
  <c r="M31" i="2"/>
  <c r="M30" i="2"/>
  <c r="M29" i="2"/>
  <c r="M17" i="2"/>
  <c r="M18" i="2"/>
  <c r="M19" i="2"/>
  <c r="M20" i="2"/>
  <c r="M21" i="2"/>
  <c r="M16" i="2"/>
  <c r="M3" i="2"/>
  <c r="M4" i="2"/>
  <c r="M5" i="2"/>
  <c r="M6" i="2"/>
  <c r="M7" i="2"/>
  <c r="M8" i="2"/>
  <c r="M9" i="2"/>
  <c r="M10" i="2"/>
  <c r="M11" i="2"/>
  <c r="M12" i="2"/>
  <c r="E6" i="2"/>
  <c r="E7" i="2"/>
  <c r="E8" i="2"/>
  <c r="E9" i="2"/>
  <c r="E10" i="2"/>
  <c r="E11" i="2"/>
  <c r="E12" i="2"/>
  <c r="E4" i="2"/>
  <c r="E5" i="2"/>
  <c r="H32" i="1" l="1"/>
  <c r="H31" i="1"/>
  <c r="G33" i="1"/>
  <c r="H33" i="1" s="1"/>
  <c r="G30" i="1"/>
  <c r="H30" i="1" s="1"/>
  <c r="C17" i="1"/>
  <c r="K11" i="1"/>
  <c r="G11" i="1"/>
  <c r="J11" i="1"/>
  <c r="G10" i="1"/>
  <c r="J10" i="1"/>
  <c r="L10" i="1" s="1"/>
  <c r="J4" i="1"/>
  <c r="K4" i="1" s="1"/>
  <c r="J5" i="1"/>
  <c r="K5" i="1" s="1"/>
  <c r="J6" i="1"/>
  <c r="J7" i="1"/>
  <c r="K7" i="1" s="1"/>
  <c r="J8" i="1"/>
  <c r="K8" i="1" s="1"/>
  <c r="J3" i="1"/>
  <c r="K3" i="1" s="1"/>
  <c r="H8" i="1" l="1"/>
  <c r="K6" i="1"/>
  <c r="H6" i="1" s="1"/>
  <c r="H5" i="1"/>
  <c r="H4" i="1"/>
  <c r="H7" i="1"/>
  <c r="H3" i="1"/>
  <c r="L11" i="1"/>
</calcChain>
</file>

<file path=xl/comments1.xml><?xml version="1.0" encoding="utf-8"?>
<comments xmlns="http://schemas.openxmlformats.org/spreadsheetml/2006/main">
  <authors>
    <author>Autor</author>
  </authors>
  <commentList>
    <comment ref="K10" authorId="0" shapeId="0">
      <text>
        <r>
          <rPr>
            <b/>
            <sz val="9"/>
            <color indexed="81"/>
            <rFont val="Tahoma"/>
            <family val="2"/>
          </rPr>
          <t>Valor anterior</t>
        </r>
      </text>
    </comment>
  </commentList>
</comments>
</file>

<file path=xl/sharedStrings.xml><?xml version="1.0" encoding="utf-8"?>
<sst xmlns="http://schemas.openxmlformats.org/spreadsheetml/2006/main" count="67" uniqueCount="44">
  <si>
    <t>Variables independientes</t>
  </si>
  <si>
    <t>w</t>
  </si>
  <si>
    <t>Q</t>
  </si>
  <si>
    <t>Med</t>
  </si>
  <si>
    <t>Calc</t>
  </si>
  <si>
    <t>C (F)</t>
  </si>
  <si>
    <t>L (H)</t>
  </si>
  <si>
    <t>f (Hz)</t>
  </si>
  <si>
    <t>Qmetro</t>
  </si>
  <si>
    <t>Fase</t>
  </si>
  <si>
    <t>R (ohm)</t>
  </si>
  <si>
    <t>f=</t>
  </si>
  <si>
    <t>2 pi Raiz(LxC)</t>
  </si>
  <si>
    <t>L=</t>
  </si>
  <si>
    <t>w x w x C</t>
  </si>
  <si>
    <t>R=</t>
  </si>
  <si>
    <t>w L</t>
  </si>
  <si>
    <t>Estimada</t>
  </si>
  <si>
    <t>mido mejor la R</t>
  </si>
  <si>
    <t>LCRmetro</t>
  </si>
  <si>
    <t>Puente impedancia</t>
  </si>
  <si>
    <t>RF Vector impedance meter</t>
  </si>
  <si>
    <t>Cable 3 mts</t>
  </si>
  <si>
    <t>75 omhs</t>
  </si>
  <si>
    <t>a 32 MHZ</t>
  </si>
  <si>
    <t>a 100MHz</t>
  </si>
  <si>
    <t>Freq</t>
  </si>
  <si>
    <t>Resistencia</t>
  </si>
  <si>
    <t>Calculada</t>
  </si>
  <si>
    <t>inductancia</t>
  </si>
  <si>
    <t>4815A</t>
  </si>
  <si>
    <t>medicion de un capacitor electrolitico de 220uF</t>
  </si>
  <si>
    <t>sin pol</t>
  </si>
  <si>
    <t>Cmed uF</t>
  </si>
  <si>
    <t>Rmed ohms</t>
  </si>
  <si>
    <t>x1000</t>
  </si>
  <si>
    <t>xserie</t>
  </si>
  <si>
    <t>calcular modulo de Z como sqrt(R)</t>
  </si>
  <si>
    <t>medición variando la tension dejando la frecuencia a 100 hz</t>
  </si>
  <si>
    <t>V</t>
  </si>
  <si>
    <t>medicion de un capacitor cerámico de 22nF</t>
  </si>
  <si>
    <t>Cmed nF</t>
  </si>
  <si>
    <t>Rmed Kohms</t>
  </si>
  <si>
    <t>medición variando la tension dejando la frecuencia a 100 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</si>
</sst>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3"/>
  <sheetViews>
    <sheetView tabSelected="1" topLeftCell="A12" workbookViewId="0">
      <selection activeCell="G30" sqref="G30"/>
    </sheetView>
  </sheetViews>
  <sheetFormatPr baseColWidth="10" defaultColWidth="9.140625" defaultRowHeight="15" x14ac:dyDescent="0.25"/>
  <cols>
    <col min="3" max="3" width="14.85546875" bestFit="1" customWidth="1"/>
    <col min="5" max="5" width="18.28515625" style="2" bestFit="1" customWidth="1"/>
    <col min="6" max="6" width="4.28515625" style="2" customWidth="1"/>
    <col min="7" max="7" width="8.28515625" style="2" bestFit="1" customWidth="1"/>
    <col min="8" max="8" width="12" style="2" bestFit="1" customWidth="1"/>
    <col min="9" max="9" width="8.5703125" style="2" bestFit="1" customWidth="1"/>
    <col min="10" max="10" width="12.5703125" style="2" bestFit="1" customWidth="1"/>
    <col min="11" max="11" width="8.28515625" style="2" bestFit="1" customWidth="1"/>
    <col min="12" max="12" width="12.85546875" style="2" customWidth="1"/>
    <col min="13" max="13" width="5" style="2" bestFit="1" customWidth="1"/>
    <col min="16" max="16" width="2.7109375" bestFit="1" customWidth="1"/>
    <col min="17" max="17" width="12.5703125" style="1" bestFit="1" customWidth="1"/>
  </cols>
  <sheetData>
    <row r="1" spans="1:17" x14ac:dyDescent="0.25">
      <c r="A1" t="s">
        <v>0</v>
      </c>
      <c r="G1" s="2" t="s">
        <v>3</v>
      </c>
      <c r="H1" s="2" t="s">
        <v>4</v>
      </c>
      <c r="I1" s="2" t="s">
        <v>3</v>
      </c>
      <c r="K1" s="2" t="s">
        <v>4</v>
      </c>
      <c r="L1" s="2" t="s">
        <v>3</v>
      </c>
    </row>
    <row r="2" spans="1:17" x14ac:dyDescent="0.25">
      <c r="G2" s="2" t="s">
        <v>5</v>
      </c>
      <c r="H2" s="2" t="s">
        <v>10</v>
      </c>
      <c r="I2" s="2" t="s">
        <v>7</v>
      </c>
      <c r="J2" s="2" t="s">
        <v>1</v>
      </c>
      <c r="K2" s="2" t="s">
        <v>6</v>
      </c>
      <c r="L2" s="2" t="s">
        <v>2</v>
      </c>
      <c r="M2" s="2" t="s">
        <v>9</v>
      </c>
    </row>
    <row r="3" spans="1:17" x14ac:dyDescent="0.25">
      <c r="E3" s="7" t="s">
        <v>8</v>
      </c>
      <c r="F3" s="2">
        <v>1</v>
      </c>
      <c r="G3" s="3">
        <v>2.5000000000000001E-11</v>
      </c>
      <c r="H3" s="4">
        <f>J3*K3/L3</f>
        <v>2.6313421265770289</v>
      </c>
      <c r="I3" s="3">
        <v>13300000</v>
      </c>
      <c r="J3" s="3">
        <f>2*3.14*I3</f>
        <v>83524000</v>
      </c>
      <c r="K3" s="3">
        <f t="shared" ref="K3:K8" si="0">1/(J3*J3*G3)</f>
        <v>5.7337324246566171E-6</v>
      </c>
      <c r="L3" s="4">
        <v>182</v>
      </c>
      <c r="P3" t="s">
        <v>11</v>
      </c>
      <c r="Q3" s="5">
        <v>1</v>
      </c>
    </row>
    <row r="4" spans="1:17" x14ac:dyDescent="0.25">
      <c r="E4" s="7"/>
      <c r="F4" s="2">
        <v>2</v>
      </c>
      <c r="G4" s="3">
        <v>3.9999999999999998E-11</v>
      </c>
      <c r="H4" s="4">
        <f>(J4*K4)/L4</f>
        <v>1.86022977558188</v>
      </c>
      <c r="I4" s="3">
        <v>10700000</v>
      </c>
      <c r="J4" s="3">
        <f t="shared" ref="J4:J11" si="1">2*3.14*I4</f>
        <v>67196000</v>
      </c>
      <c r="K4" s="3">
        <f t="shared" si="0"/>
        <v>5.5367277087382578E-6</v>
      </c>
      <c r="L4" s="2">
        <v>200</v>
      </c>
      <c r="Q4" s="1" t="s">
        <v>12</v>
      </c>
    </row>
    <row r="5" spans="1:17" x14ac:dyDescent="0.25">
      <c r="E5" s="7"/>
      <c r="F5" s="2">
        <v>3</v>
      </c>
      <c r="G5" s="3">
        <v>5.0000000000000002E-11</v>
      </c>
      <c r="H5" s="4">
        <f t="shared" ref="H5:H8" si="2">J5*K5/L5</f>
        <v>1.6587048832271762</v>
      </c>
      <c r="I5" s="3">
        <v>9600000</v>
      </c>
      <c r="J5" s="3">
        <f t="shared" si="1"/>
        <v>60288000</v>
      </c>
      <c r="K5" s="3">
        <f t="shared" si="0"/>
        <v>5.5026037792833604E-6</v>
      </c>
      <c r="L5" s="2">
        <v>200</v>
      </c>
    </row>
    <row r="6" spans="1:17" x14ac:dyDescent="0.25">
      <c r="E6" s="7"/>
      <c r="F6" s="2">
        <v>4</v>
      </c>
      <c r="G6" s="3">
        <v>1E-10</v>
      </c>
      <c r="H6" s="4">
        <f t="shared" si="2"/>
        <v>1.1834683670740165</v>
      </c>
      <c r="I6" s="3">
        <v>6900000</v>
      </c>
      <c r="J6" s="3">
        <f t="shared" si="1"/>
        <v>43332000</v>
      </c>
      <c r="K6" s="3">
        <f t="shared" si="0"/>
        <v>5.3257715217260506E-6</v>
      </c>
      <c r="L6" s="2">
        <v>195</v>
      </c>
      <c r="P6" t="s">
        <v>13</v>
      </c>
      <c r="Q6" s="5">
        <v>1</v>
      </c>
    </row>
    <row r="7" spans="1:17" x14ac:dyDescent="0.25">
      <c r="C7" t="s">
        <v>18</v>
      </c>
      <c r="E7" s="7"/>
      <c r="F7" s="2">
        <v>5</v>
      </c>
      <c r="G7" s="3">
        <v>3.0480000000000002E-10</v>
      </c>
      <c r="H7" s="4">
        <f t="shared" si="2"/>
        <v>0.76827461010985454</v>
      </c>
      <c r="I7" s="3">
        <v>4000000</v>
      </c>
      <c r="J7" s="3">
        <f t="shared" si="1"/>
        <v>25120000</v>
      </c>
      <c r="K7" s="3">
        <f t="shared" si="0"/>
        <v>5.1993106575905763E-6</v>
      </c>
      <c r="L7" s="2">
        <v>170</v>
      </c>
      <c r="Q7" s="1" t="s">
        <v>14</v>
      </c>
    </row>
    <row r="8" spans="1:17" x14ac:dyDescent="0.25">
      <c r="E8" s="7"/>
      <c r="F8" s="2">
        <v>6</v>
      </c>
      <c r="G8" s="3">
        <v>4.7000000000000003E-10</v>
      </c>
      <c r="H8" s="4">
        <f t="shared" si="2"/>
        <v>0.67671885608202487</v>
      </c>
      <c r="I8" s="3">
        <v>3230000</v>
      </c>
      <c r="J8" s="3">
        <f t="shared" si="1"/>
        <v>20284400</v>
      </c>
      <c r="K8" s="3">
        <f t="shared" si="0"/>
        <v>5.171038960615737E-6</v>
      </c>
      <c r="L8" s="2">
        <v>155</v>
      </c>
    </row>
    <row r="9" spans="1:17" x14ac:dyDescent="0.25">
      <c r="G9" s="3"/>
      <c r="H9" s="4" t="s">
        <v>3</v>
      </c>
      <c r="I9" s="3" t="s">
        <v>3</v>
      </c>
      <c r="J9" s="3" t="s">
        <v>4</v>
      </c>
      <c r="K9" s="3" t="s">
        <v>17</v>
      </c>
      <c r="L9" s="2" t="s">
        <v>4</v>
      </c>
      <c r="M9" s="2" t="s">
        <v>3</v>
      </c>
    </row>
    <row r="10" spans="1:17" x14ac:dyDescent="0.25">
      <c r="E10" s="7" t="s">
        <v>21</v>
      </c>
      <c r="G10" s="3">
        <f>1/(J10*J10*K10)</f>
        <v>3.7385184327280552E-12</v>
      </c>
      <c r="H10" s="3">
        <v>28000</v>
      </c>
      <c r="I10" s="3">
        <v>35440000</v>
      </c>
      <c r="J10" s="4">
        <f t="shared" si="1"/>
        <v>222563200</v>
      </c>
      <c r="K10" s="3">
        <v>5.4E-6</v>
      </c>
      <c r="L10" s="6">
        <f>(J10*K10)/H10</f>
        <v>4.2922902857142863E-2</v>
      </c>
      <c r="M10" s="2">
        <v>0</v>
      </c>
      <c r="P10" t="s">
        <v>15</v>
      </c>
      <c r="Q10" s="5" t="s">
        <v>16</v>
      </c>
    </row>
    <row r="11" spans="1:17" x14ac:dyDescent="0.25">
      <c r="E11" s="7"/>
      <c r="G11" s="3" t="e">
        <f>1/(J11*J11*#REF!)</f>
        <v>#REF!</v>
      </c>
      <c r="H11" s="3">
        <v>28000</v>
      </c>
      <c r="I11" s="3">
        <v>5816000</v>
      </c>
      <c r="J11" s="4">
        <f t="shared" si="1"/>
        <v>36524480</v>
      </c>
      <c r="K11" s="3">
        <f>190/(2*3.14*I11)</f>
        <v>5.2019905553754635E-6</v>
      </c>
      <c r="L11" s="6" t="e">
        <f>(J11*#REF!)/H11</f>
        <v>#REF!</v>
      </c>
      <c r="M11" s="2">
        <v>90</v>
      </c>
      <c r="Q11" s="1" t="s">
        <v>2</v>
      </c>
    </row>
    <row r="12" spans="1:17" x14ac:dyDescent="0.25">
      <c r="K12" s="3"/>
    </row>
    <row r="13" spans="1:17" x14ac:dyDescent="0.25">
      <c r="E13" s="7" t="s">
        <v>19</v>
      </c>
      <c r="F13" s="2">
        <v>1</v>
      </c>
      <c r="H13" s="2">
        <v>2.5499999999999998E-2</v>
      </c>
      <c r="I13" s="2">
        <v>1000</v>
      </c>
      <c r="K13" s="3">
        <v>5.5300000000000004E-6</v>
      </c>
      <c r="L13" s="2">
        <v>1.36</v>
      </c>
    </row>
    <row r="14" spans="1:17" x14ac:dyDescent="0.25">
      <c r="E14" s="7"/>
      <c r="F14" s="2">
        <v>2</v>
      </c>
      <c r="I14" s="2">
        <v>10000</v>
      </c>
      <c r="K14" s="3">
        <v>5.4600000000000002E-6</v>
      </c>
      <c r="L14" s="2">
        <v>10.78</v>
      </c>
    </row>
    <row r="15" spans="1:17" x14ac:dyDescent="0.25">
      <c r="E15" s="7"/>
      <c r="F15" s="2">
        <v>3</v>
      </c>
      <c r="I15" s="2">
        <v>20000</v>
      </c>
      <c r="K15" s="3">
        <v>5.4E-6</v>
      </c>
      <c r="L15" s="2">
        <v>16.100000000000001</v>
      </c>
    </row>
    <row r="16" spans="1:17" x14ac:dyDescent="0.25">
      <c r="E16" s="7"/>
      <c r="F16" s="2">
        <v>4</v>
      </c>
      <c r="I16" s="2">
        <v>28572</v>
      </c>
      <c r="K16" s="3">
        <v>5.3499999999999996E-6</v>
      </c>
      <c r="L16" s="2">
        <v>19.07</v>
      </c>
    </row>
    <row r="17" spans="3:12" x14ac:dyDescent="0.25">
      <c r="C17" s="3">
        <f>200000000/12</f>
        <v>16666666.666666666</v>
      </c>
      <c r="E17" s="7"/>
      <c r="F17" s="2">
        <v>5</v>
      </c>
      <c r="I17" s="2">
        <v>40000</v>
      </c>
      <c r="K17" s="3">
        <v>5.31E-6</v>
      </c>
      <c r="L17" s="2">
        <v>22.42</v>
      </c>
    </row>
    <row r="18" spans="3:12" x14ac:dyDescent="0.25">
      <c r="E18" s="7"/>
      <c r="F18" s="2">
        <v>6</v>
      </c>
      <c r="I18" s="2">
        <v>50000</v>
      </c>
      <c r="K18" s="3">
        <v>5.2900000000000002E-6</v>
      </c>
      <c r="L18" s="2">
        <v>25.11</v>
      </c>
    </row>
    <row r="19" spans="3:12" x14ac:dyDescent="0.25">
      <c r="E19" s="7"/>
      <c r="F19" s="2">
        <v>7</v>
      </c>
      <c r="I19" s="2">
        <v>66667</v>
      </c>
      <c r="K19" s="3">
        <v>5.2599999999999996E-6</v>
      </c>
      <c r="L19" s="2">
        <v>29.44</v>
      </c>
    </row>
    <row r="20" spans="3:12" x14ac:dyDescent="0.25">
      <c r="E20" s="7"/>
      <c r="F20" s="2">
        <v>8</v>
      </c>
      <c r="I20" s="2">
        <v>100000</v>
      </c>
      <c r="K20" s="3">
        <v>5.2299999999999999E-6</v>
      </c>
      <c r="L20" s="2">
        <v>36.58</v>
      </c>
    </row>
    <row r="24" spans="3:12" x14ac:dyDescent="0.25">
      <c r="E24" s="7" t="s">
        <v>20</v>
      </c>
      <c r="I24" s="2">
        <v>20000</v>
      </c>
      <c r="K24" s="3">
        <v>5.1000000000000003E-6</v>
      </c>
      <c r="L24" s="2">
        <v>20</v>
      </c>
    </row>
    <row r="25" spans="3:12" x14ac:dyDescent="0.25">
      <c r="E25" s="7"/>
      <c r="I25" s="2">
        <v>1000</v>
      </c>
      <c r="K25" s="3">
        <v>6.2999999999999998E-6</v>
      </c>
      <c r="L25" s="2">
        <v>1.8</v>
      </c>
    </row>
    <row r="28" spans="3:12" x14ac:dyDescent="0.25">
      <c r="E28" s="2" t="s">
        <v>22</v>
      </c>
    </row>
    <row r="29" spans="3:12" x14ac:dyDescent="0.25">
      <c r="E29" s="3">
        <v>7900000</v>
      </c>
      <c r="G29" s="2" t="s">
        <v>24</v>
      </c>
    </row>
    <row r="30" spans="3:12" x14ac:dyDescent="0.25">
      <c r="E30" s="2" t="s">
        <v>23</v>
      </c>
      <c r="G30" s="2">
        <f>75*100/(2750*3)</f>
        <v>0.90909090909090906</v>
      </c>
      <c r="H30" s="2">
        <f>G30*6.89</f>
        <v>6.2636363636363628</v>
      </c>
    </row>
    <row r="31" spans="3:12" x14ac:dyDescent="0.25">
      <c r="H31" s="2">
        <f>H30*2750</f>
        <v>17224.999999999996</v>
      </c>
    </row>
    <row r="32" spans="3:12" x14ac:dyDescent="0.25">
      <c r="G32" s="2" t="s">
        <v>25</v>
      </c>
      <c r="H32" s="2">
        <f>H31/1350</f>
        <v>12.759259259259256</v>
      </c>
    </row>
    <row r="33" spans="7:8" x14ac:dyDescent="0.25">
      <c r="G33" s="2">
        <f>1.35*100/(2750*3/1350)</f>
        <v>22.090909090909093</v>
      </c>
      <c r="H33" s="2">
        <f>G33*6.89</f>
        <v>152.20636363636365</v>
      </c>
    </row>
  </sheetData>
  <mergeCells count="4">
    <mergeCell ref="E3:E8"/>
    <mergeCell ref="E13:E20"/>
    <mergeCell ref="E24:E25"/>
    <mergeCell ref="E10:E1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7"/>
  <sheetViews>
    <sheetView topLeftCell="B33" workbookViewId="0">
      <selection activeCell="E45" sqref="E45"/>
    </sheetView>
  </sheetViews>
  <sheetFormatPr baseColWidth="10" defaultRowHeight="15" x14ac:dyDescent="0.25"/>
  <cols>
    <col min="13" max="13" width="11.85546875" bestFit="1" customWidth="1"/>
  </cols>
  <sheetData>
    <row r="1" spans="2:15" x14ac:dyDescent="0.25">
      <c r="C1" t="s">
        <v>30</v>
      </c>
      <c r="I1" t="s">
        <v>31</v>
      </c>
      <c r="O1" t="s">
        <v>37</v>
      </c>
    </row>
    <row r="2" spans="2:15" x14ac:dyDescent="0.25">
      <c r="C2" s="8" t="s">
        <v>3</v>
      </c>
      <c r="D2" s="8" t="s">
        <v>3</v>
      </c>
      <c r="E2" s="8" t="s">
        <v>28</v>
      </c>
      <c r="F2" s="8" t="s">
        <v>3</v>
      </c>
      <c r="I2" s="11" t="s">
        <v>26</v>
      </c>
      <c r="J2" s="11" t="s">
        <v>33</v>
      </c>
      <c r="K2" s="11" t="s">
        <v>34</v>
      </c>
      <c r="M2" s="11" t="s">
        <v>36</v>
      </c>
    </row>
    <row r="3" spans="2:15" x14ac:dyDescent="0.25">
      <c r="C3" s="8" t="s">
        <v>26</v>
      </c>
      <c r="D3" s="8" t="s">
        <v>27</v>
      </c>
      <c r="E3" s="8" t="s">
        <v>29</v>
      </c>
      <c r="F3" s="8" t="s">
        <v>9</v>
      </c>
      <c r="I3">
        <v>12</v>
      </c>
      <c r="J3">
        <v>207.2</v>
      </c>
      <c r="K3">
        <v>1.9</v>
      </c>
      <c r="M3">
        <f>1/(2*PI()*J3*EXP(-6))</f>
        <v>0.30988265767359202</v>
      </c>
    </row>
    <row r="4" spans="2:15" x14ac:dyDescent="0.25">
      <c r="B4" s="10"/>
      <c r="C4" s="9">
        <v>25.5</v>
      </c>
      <c r="D4" s="8">
        <v>160</v>
      </c>
      <c r="E4" s="8">
        <f>D4/(2*3.14*C4)</f>
        <v>0.99912576495566374</v>
      </c>
      <c r="F4" s="8">
        <v>90</v>
      </c>
      <c r="I4">
        <v>120</v>
      </c>
      <c r="J4">
        <v>197.66</v>
      </c>
      <c r="K4">
        <v>0.56999999999999995</v>
      </c>
      <c r="M4">
        <f t="shared" ref="M4:M13" si="0">1/(2*PI()*J4*EXP(-6))</f>
        <v>0.32483905023762144</v>
      </c>
    </row>
    <row r="5" spans="2:15" x14ac:dyDescent="0.25">
      <c r="B5" s="10"/>
      <c r="C5" s="9">
        <v>42000000</v>
      </c>
      <c r="D5" s="8">
        <v>260</v>
      </c>
      <c r="E5" s="8">
        <f>D5/(2*3.14*C5)</f>
        <v>9.8574461631786478E-7</v>
      </c>
      <c r="F5" s="8">
        <v>90</v>
      </c>
      <c r="I5">
        <v>500</v>
      </c>
      <c r="J5">
        <v>190.06</v>
      </c>
      <c r="K5">
        <v>0.38</v>
      </c>
      <c r="M5">
        <f t="shared" si="0"/>
        <v>0.33782851031236583</v>
      </c>
    </row>
    <row r="6" spans="2:15" x14ac:dyDescent="0.25">
      <c r="B6" s="10"/>
      <c r="C6" s="9">
        <v>44840000</v>
      </c>
      <c r="D6" s="8">
        <v>300</v>
      </c>
      <c r="E6" s="8">
        <f>D6/(2*3.14*C6)</f>
        <v>1.0653590686204878E-6</v>
      </c>
      <c r="F6" s="8">
        <v>85</v>
      </c>
      <c r="I6">
        <v>1000</v>
      </c>
      <c r="J6">
        <v>186.1</v>
      </c>
      <c r="K6">
        <v>0.35</v>
      </c>
      <c r="M6">
        <f t="shared" si="0"/>
        <v>0.34501712342809387</v>
      </c>
    </row>
    <row r="7" spans="2:15" x14ac:dyDescent="0.25">
      <c r="B7" s="10"/>
      <c r="C7" s="9">
        <v>58200000</v>
      </c>
      <c r="D7" s="8">
        <v>430</v>
      </c>
      <c r="E7" s="8">
        <f>D7/(2*3.14*C7)</f>
        <v>1.1764834635673168E-6</v>
      </c>
      <c r="F7" s="8">
        <v>78</v>
      </c>
      <c r="H7" t="s">
        <v>32</v>
      </c>
      <c r="I7">
        <v>10000</v>
      </c>
      <c r="J7">
        <v>153.82</v>
      </c>
      <c r="K7">
        <v>0.3</v>
      </c>
      <c r="M7">
        <f t="shared" si="0"/>
        <v>0.4174209249120287</v>
      </c>
    </row>
    <row r="8" spans="2:15" x14ac:dyDescent="0.25">
      <c r="B8" s="10"/>
      <c r="C8" s="9">
        <v>69500000</v>
      </c>
      <c r="D8" s="8">
        <v>560</v>
      </c>
      <c r="E8" s="8">
        <f>D8/(2*3.14*C8)</f>
        <v>1.2830499931265179E-6</v>
      </c>
      <c r="F8" s="8">
        <v>72</v>
      </c>
      <c r="I8">
        <v>20000</v>
      </c>
      <c r="J8">
        <v>126.3</v>
      </c>
      <c r="K8">
        <v>0.3</v>
      </c>
      <c r="M8">
        <f t="shared" si="0"/>
        <v>0.50837439960386588</v>
      </c>
    </row>
    <row r="9" spans="2:15" x14ac:dyDescent="0.25">
      <c r="B9" s="10"/>
      <c r="C9" s="9">
        <v>80000000</v>
      </c>
      <c r="D9" s="8">
        <v>640</v>
      </c>
      <c r="E9" s="8">
        <f>D9/(2*3.14*C9)</f>
        <v>1.2738853503184713E-6</v>
      </c>
      <c r="F9" s="8">
        <v>55</v>
      </c>
      <c r="H9" t="s">
        <v>35</v>
      </c>
      <c r="I9">
        <v>40</v>
      </c>
      <c r="J9">
        <v>78.3</v>
      </c>
      <c r="K9">
        <v>0.3</v>
      </c>
      <c r="M9">
        <f t="shared" si="0"/>
        <v>0.82002154112347714</v>
      </c>
    </row>
    <row r="10" spans="2:15" x14ac:dyDescent="0.25">
      <c r="B10" s="10"/>
      <c r="C10" s="9">
        <v>84000000</v>
      </c>
      <c r="D10" s="8">
        <v>550</v>
      </c>
      <c r="E10" s="8">
        <f>D10/(2*3.14*C10)</f>
        <v>1.0426144980285108E-6</v>
      </c>
      <c r="F10" s="8">
        <v>45</v>
      </c>
      <c r="I10">
        <v>50</v>
      </c>
      <c r="J10">
        <v>61.1</v>
      </c>
      <c r="K10">
        <v>0.3</v>
      </c>
      <c r="M10">
        <f t="shared" si="0"/>
        <v>1.0508623022908061</v>
      </c>
    </row>
    <row r="11" spans="2:15" x14ac:dyDescent="0.25">
      <c r="B11" s="10"/>
      <c r="C11" s="9">
        <v>93000000</v>
      </c>
      <c r="D11" s="8">
        <v>430</v>
      </c>
      <c r="E11" s="8">
        <f>D11/(2*3.14*C11)</f>
        <v>7.362509417163208E-7</v>
      </c>
      <c r="F11" s="8">
        <v>70</v>
      </c>
      <c r="I11">
        <v>66.665999999999997</v>
      </c>
      <c r="J11">
        <v>41.42</v>
      </c>
      <c r="K11">
        <v>0.28999999999999998</v>
      </c>
      <c r="M11">
        <f t="shared" si="0"/>
        <v>1.5501614357790501</v>
      </c>
    </row>
    <row r="12" spans="2:15" x14ac:dyDescent="0.25">
      <c r="B12" s="10"/>
      <c r="C12" s="9">
        <v>100000000</v>
      </c>
      <c r="D12" s="8">
        <v>750</v>
      </c>
      <c r="E12" s="8">
        <f>D12/(2*3.14*C12)</f>
        <v>1.194267515923567E-6</v>
      </c>
      <c r="F12" s="8">
        <v>65</v>
      </c>
      <c r="I12">
        <v>100</v>
      </c>
      <c r="J12">
        <v>21.69</v>
      </c>
      <c r="K12">
        <v>0.28999999999999998</v>
      </c>
      <c r="M12">
        <f t="shared" si="0"/>
        <v>2.9602437376656643</v>
      </c>
    </row>
    <row r="14" spans="2:15" x14ac:dyDescent="0.25">
      <c r="I14" t="s">
        <v>38</v>
      </c>
    </row>
    <row r="15" spans="2:15" x14ac:dyDescent="0.25">
      <c r="I15" t="s">
        <v>39</v>
      </c>
      <c r="J15" t="s">
        <v>33</v>
      </c>
      <c r="K15" t="s">
        <v>34</v>
      </c>
      <c r="M15" t="s">
        <v>36</v>
      </c>
    </row>
    <row r="16" spans="2:15" x14ac:dyDescent="0.25">
      <c r="I16">
        <v>25</v>
      </c>
      <c r="J16">
        <v>209.21</v>
      </c>
      <c r="K16">
        <v>0.66</v>
      </c>
      <c r="M16">
        <f>1/(2*PI()*J16*EXP(-6))</f>
        <v>0.30690543793302544</v>
      </c>
    </row>
    <row r="17" spans="9:13" x14ac:dyDescent="0.25">
      <c r="I17">
        <v>22.3</v>
      </c>
      <c r="J17">
        <v>206.67</v>
      </c>
      <c r="K17">
        <v>0.65</v>
      </c>
      <c r="M17">
        <f t="shared" ref="M17:M22" si="1">1/(2*PI()*J17*EXP(-6))</f>
        <v>0.31067734392978302</v>
      </c>
    </row>
    <row r="18" spans="9:13" x14ac:dyDescent="0.25">
      <c r="I18">
        <v>13.8</v>
      </c>
      <c r="J18">
        <v>202.55</v>
      </c>
      <c r="K18">
        <v>0.63</v>
      </c>
      <c r="M18">
        <f t="shared" si="1"/>
        <v>0.31699672510475563</v>
      </c>
    </row>
    <row r="19" spans="9:13" x14ac:dyDescent="0.25">
      <c r="I19">
        <v>6.9</v>
      </c>
      <c r="J19">
        <v>200.5</v>
      </c>
      <c r="K19">
        <v>0.63</v>
      </c>
      <c r="M19">
        <f t="shared" si="1"/>
        <v>0.32023783875295891</v>
      </c>
    </row>
    <row r="20" spans="9:13" x14ac:dyDescent="0.25">
      <c r="I20">
        <v>2.6</v>
      </c>
      <c r="J20">
        <v>198.7</v>
      </c>
      <c r="K20">
        <v>0.62</v>
      </c>
      <c r="M20">
        <f t="shared" si="1"/>
        <v>0.32313883578242708</v>
      </c>
    </row>
    <row r="21" spans="9:13" x14ac:dyDescent="0.25">
      <c r="I21">
        <v>0.6</v>
      </c>
      <c r="J21">
        <v>198.82</v>
      </c>
      <c r="K21">
        <v>0.62</v>
      </c>
      <c r="M21">
        <f t="shared" si="1"/>
        <v>0.32294380178034537</v>
      </c>
    </row>
    <row r="27" spans="9:13" x14ac:dyDescent="0.25">
      <c r="I27" t="s">
        <v>40</v>
      </c>
    </row>
    <row r="28" spans="9:13" x14ac:dyDescent="0.25">
      <c r="I28" s="11" t="s">
        <v>26</v>
      </c>
      <c r="J28" s="11" t="s">
        <v>41</v>
      </c>
      <c r="K28" s="11" t="s">
        <v>42</v>
      </c>
      <c r="M28" s="11" t="s">
        <v>36</v>
      </c>
    </row>
    <row r="29" spans="9:13" x14ac:dyDescent="0.25">
      <c r="I29">
        <v>12</v>
      </c>
      <c r="J29">
        <v>23.88</v>
      </c>
      <c r="K29">
        <v>23.33</v>
      </c>
      <c r="M29">
        <f>1/(2*PI()*J29*EXP(-6))</f>
        <v>2.6887640984073813</v>
      </c>
    </row>
    <row r="30" spans="9:13" x14ac:dyDescent="0.25">
      <c r="I30">
        <v>120</v>
      </c>
      <c r="J30">
        <v>23.29</v>
      </c>
      <c r="K30">
        <v>0.76</v>
      </c>
      <c r="M30">
        <f t="shared" ref="M30:M39" si="2">1/(2*PI()*J30*EXP(-6))</f>
        <v>2.7568779162717156</v>
      </c>
    </row>
    <row r="31" spans="9:13" x14ac:dyDescent="0.25">
      <c r="I31">
        <v>500</v>
      </c>
      <c r="J31">
        <v>23.18</v>
      </c>
      <c r="K31">
        <v>0.13400000000000001</v>
      </c>
      <c r="M31">
        <f t="shared" si="2"/>
        <v>2.7699605983592863</v>
      </c>
    </row>
    <row r="32" spans="9:13" x14ac:dyDescent="0.25">
      <c r="I32">
        <v>1000</v>
      </c>
      <c r="J32">
        <v>23.1</v>
      </c>
      <c r="K32">
        <v>6.4000000000000001E-2</v>
      </c>
      <c r="M32">
        <f t="shared" si="2"/>
        <v>2.7795535354964613</v>
      </c>
    </row>
    <row r="33" spans="9:13" x14ac:dyDescent="0.25">
      <c r="I33">
        <v>10000</v>
      </c>
      <c r="J33">
        <v>22.82</v>
      </c>
      <c r="K33">
        <v>7.0000000000000001E-3</v>
      </c>
      <c r="M33">
        <f t="shared" si="2"/>
        <v>2.8136584868522463</v>
      </c>
    </row>
    <row r="34" spans="9:13" x14ac:dyDescent="0.25">
      <c r="I34">
        <v>20000</v>
      </c>
      <c r="J34">
        <v>22.71</v>
      </c>
      <c r="K34">
        <v>3.5000000000000001E-3</v>
      </c>
      <c r="M34">
        <f t="shared" si="2"/>
        <v>2.8272869515617898</v>
      </c>
    </row>
    <row r="35" spans="9:13" x14ac:dyDescent="0.25">
      <c r="I35">
        <v>40</v>
      </c>
      <c r="J35">
        <v>22.54</v>
      </c>
      <c r="K35">
        <v>1.8E-3</v>
      </c>
      <c r="M35">
        <f t="shared" si="2"/>
        <v>2.8486107661920257</v>
      </c>
    </row>
    <row r="36" spans="9:13" x14ac:dyDescent="0.25">
      <c r="I36">
        <v>50</v>
      </c>
      <c r="J36">
        <v>22.48</v>
      </c>
      <c r="K36">
        <v>1.5E-3</v>
      </c>
      <c r="M36">
        <f t="shared" si="2"/>
        <v>2.8562138198384455</v>
      </c>
    </row>
    <row r="37" spans="9:13" x14ac:dyDescent="0.25">
      <c r="I37">
        <v>66.665999999999997</v>
      </c>
      <c r="J37">
        <v>22.44</v>
      </c>
      <c r="K37">
        <v>1.1999999999999999E-3</v>
      </c>
      <c r="M37">
        <f t="shared" si="2"/>
        <v>2.8613051100698863</v>
      </c>
    </row>
    <row r="38" spans="9:13" x14ac:dyDescent="0.25">
      <c r="I38">
        <v>100</v>
      </c>
      <c r="J38">
        <v>22.53</v>
      </c>
      <c r="K38">
        <v>1.0380000000000001E-3</v>
      </c>
      <c r="M38">
        <f t="shared" si="2"/>
        <v>2.8498751296035616</v>
      </c>
    </row>
    <row r="40" spans="9:13" x14ac:dyDescent="0.25">
      <c r="I40" t="s">
        <v>43</v>
      </c>
    </row>
    <row r="41" spans="9:13" x14ac:dyDescent="0.25">
      <c r="I41" t="s">
        <v>39</v>
      </c>
      <c r="J41" t="s">
        <v>33</v>
      </c>
      <c r="K41" t="s">
        <v>34</v>
      </c>
      <c r="M41" t="s">
        <v>36</v>
      </c>
    </row>
    <row r="42" spans="9:13" x14ac:dyDescent="0.25">
      <c r="I42">
        <v>25</v>
      </c>
      <c r="J42">
        <v>1.9E-2</v>
      </c>
      <c r="K42">
        <v>1.26</v>
      </c>
      <c r="M42">
        <f>1/(2*PI()*J42*EXP(-6))</f>
        <v>3379.3519299983291</v>
      </c>
    </row>
    <row r="43" spans="9:13" x14ac:dyDescent="0.25">
      <c r="I43">
        <v>22.3</v>
      </c>
      <c r="J43">
        <v>1.9E-2</v>
      </c>
      <c r="K43">
        <v>1.24</v>
      </c>
      <c r="M43">
        <f t="shared" ref="M43:M47" si="3">1/(2*PI()*J43*EXP(-6))</f>
        <v>3379.3519299983291</v>
      </c>
    </row>
    <row r="44" spans="9:13" x14ac:dyDescent="0.25">
      <c r="I44">
        <v>13.8</v>
      </c>
      <c r="J44">
        <v>2.1999999999999999E-2</v>
      </c>
      <c r="K44">
        <v>1.29</v>
      </c>
      <c r="M44">
        <f t="shared" si="3"/>
        <v>2918.5312122712849</v>
      </c>
    </row>
    <row r="45" spans="9:13" x14ac:dyDescent="0.25">
      <c r="I45">
        <v>6.9</v>
      </c>
      <c r="J45">
        <v>2.1999999999999999E-2</v>
      </c>
      <c r="K45">
        <v>1.27</v>
      </c>
      <c r="M45">
        <f t="shared" si="3"/>
        <v>2918.5312122712849</v>
      </c>
    </row>
    <row r="46" spans="9:13" x14ac:dyDescent="0.25">
      <c r="I46">
        <v>2.6</v>
      </c>
      <c r="J46">
        <v>2.3E-2</v>
      </c>
      <c r="K46">
        <v>1.3</v>
      </c>
      <c r="M46">
        <f t="shared" si="3"/>
        <v>2791.6385508681851</v>
      </c>
    </row>
    <row r="47" spans="9:13" x14ac:dyDescent="0.25">
      <c r="I47">
        <v>0.6</v>
      </c>
      <c r="J47">
        <v>2.3E-2</v>
      </c>
      <c r="K47">
        <v>1.23</v>
      </c>
      <c r="M47">
        <f t="shared" si="3"/>
        <v>2791.6385508681851</v>
      </c>
    </row>
  </sheetData>
  <autoFilter ref="B3:F3">
    <sortState ref="B3:G11">
      <sortCondition ref="C2"/>
    </sortState>
  </autoFilter>
  <mergeCells count="1">
    <mergeCell ref="B4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Practica 16-5</vt:lpstr>
      <vt:lpstr>Practica 23-5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2014-05-24T14:19:19Z</dcterms:modified>
</cp:coreProperties>
</file>