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5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6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7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8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9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0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1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2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3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4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5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6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7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8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9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60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1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2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3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64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5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6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7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8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9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70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1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4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5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6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7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8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9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80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81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2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3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4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5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6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7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8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9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90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91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2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3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4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5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6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7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8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9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100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101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2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3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4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5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6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7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8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9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10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11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2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3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4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5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harts/chart116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7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8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9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20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21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2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3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6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7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8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9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30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31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32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3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4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5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6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7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8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9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40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41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42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3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4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5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6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7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8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9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50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51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52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3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4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5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6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7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8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9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60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61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62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3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4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harts/chart165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6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7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harts/chart168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9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70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charts/chart171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72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3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charts/chart174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charts/chart175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8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9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80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charts/chart181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82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83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4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185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6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7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8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charts/chart189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charts/chart190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91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92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93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4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5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6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charts/chart197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8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charts/chart199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200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charts/chart201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charts/chart202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203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4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charts/chart205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6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7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charts/chart208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charts/chart209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charts/chart210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11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charts/chart212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charts/chart213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4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charts/chart215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6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charts/chart217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8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charts/chart219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harts/chart220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charts/chart221.xml" ContentType="application/vnd.openxmlformats-officedocument.drawingml.chart+xml"/>
  <Override PartName="/xl/charts/style217.xml" ContentType="application/vnd.ms-office.chartstyle+xml"/>
  <Override PartName="/xl/charts/colors217.xml" ContentType="application/vnd.ms-office.chartcolorstyle+xml"/>
  <Override PartName="/xl/charts/chart222.xml" ContentType="application/vnd.openxmlformats-officedocument.drawingml.chart+xml"/>
  <Override PartName="/xl/charts/style218.xml" ContentType="application/vnd.ms-office.chartstyle+xml"/>
  <Override PartName="/xl/charts/colors218.xml" ContentType="application/vnd.ms-office.chartcolorstyle+xml"/>
  <Override PartName="/xl/charts/chart223.xml" ContentType="application/vnd.openxmlformats-officedocument.drawingml.chart+xml"/>
  <Override PartName="/xl/charts/style219.xml" ContentType="application/vnd.ms-office.chartstyle+xml"/>
  <Override PartName="/xl/charts/colors219.xml" ContentType="application/vnd.ms-office.chartcolorstyle+xml"/>
  <Override PartName="/xl/charts/chart224.xml" ContentType="application/vnd.openxmlformats-officedocument.drawingml.chart+xml"/>
  <Override PartName="/xl/charts/style220.xml" ContentType="application/vnd.ms-office.chartstyle+xml"/>
  <Override PartName="/xl/charts/colors220.xml" ContentType="application/vnd.ms-office.chartcolorstyle+xml"/>
  <Override PartName="/xl/charts/chart225.xml" ContentType="application/vnd.openxmlformats-officedocument.drawingml.chart+xml"/>
  <Override PartName="/xl/charts/style221.xml" ContentType="application/vnd.ms-office.chartstyle+xml"/>
  <Override PartName="/xl/charts/colors221.xml" ContentType="application/vnd.ms-office.chartcolorstyle+xml"/>
  <Override PartName="/xl/charts/chart226.xml" ContentType="application/vnd.openxmlformats-officedocument.drawingml.chart+xml"/>
  <Override PartName="/xl/charts/style222.xml" ContentType="application/vnd.ms-office.chartstyle+xml"/>
  <Override PartName="/xl/charts/colors222.xml" ContentType="application/vnd.ms-office.chartcolorstyle+xml"/>
  <Override PartName="/xl/charts/chart227.xml" ContentType="application/vnd.openxmlformats-officedocument.drawingml.chart+xml"/>
  <Override PartName="/xl/charts/style223.xml" ContentType="application/vnd.ms-office.chartstyle+xml"/>
  <Override PartName="/xl/charts/colors223.xml" ContentType="application/vnd.ms-office.chartcolorstyle+xml"/>
  <Override PartName="/xl/charts/chart228.xml" ContentType="application/vnd.openxmlformats-officedocument.drawingml.chart+xml"/>
  <Override PartName="/xl/charts/chart229.xml" ContentType="application/vnd.openxmlformats-officedocument.drawingml.chart+xml"/>
  <Override PartName="/xl/charts/style224.xml" ContentType="application/vnd.ms-office.chartstyle+xml"/>
  <Override PartName="/xl/charts/colors224.xml" ContentType="application/vnd.ms-office.chartcolorstyle+xml"/>
  <Override PartName="/xl/charts/chart230.xml" ContentType="application/vnd.openxmlformats-officedocument.drawingml.chart+xml"/>
  <Override PartName="/xl/charts/style225.xml" ContentType="application/vnd.ms-office.chartstyle+xml"/>
  <Override PartName="/xl/charts/colors225.xml" ContentType="application/vnd.ms-office.chartcolorstyle+xml"/>
  <Override PartName="/xl/charts/chart231.xml" ContentType="application/vnd.openxmlformats-officedocument.drawingml.chart+xml"/>
  <Override PartName="/xl/charts/style226.xml" ContentType="application/vnd.ms-office.chartstyle+xml"/>
  <Override PartName="/xl/charts/colors226.xml" ContentType="application/vnd.ms-office.chartcolorstyle+xml"/>
  <Override PartName="/xl/charts/chart232.xml" ContentType="application/vnd.openxmlformats-officedocument.drawingml.chart+xml"/>
  <Override PartName="/xl/charts/style227.xml" ContentType="application/vnd.ms-office.chartstyle+xml"/>
  <Override PartName="/xl/charts/colors227.xml" ContentType="application/vnd.ms-office.chartcolorstyle+xml"/>
  <Override PartName="/xl/charts/chart233.xml" ContentType="application/vnd.openxmlformats-officedocument.drawingml.chart+xml"/>
  <Override PartName="/xl/charts/style228.xml" ContentType="application/vnd.ms-office.chartstyle+xml"/>
  <Override PartName="/xl/charts/colors228.xml" ContentType="application/vnd.ms-office.chartcolorstyle+xml"/>
  <Override PartName="/xl/charts/chart234.xml" ContentType="application/vnd.openxmlformats-officedocument.drawingml.chart+xml"/>
  <Override PartName="/xl/charts/style229.xml" ContentType="application/vnd.ms-office.chartstyle+xml"/>
  <Override PartName="/xl/charts/colors229.xml" ContentType="application/vnd.ms-office.chartcolorstyle+xml"/>
  <Override PartName="/xl/charts/chart235.xml" ContentType="application/vnd.openxmlformats-officedocument.drawingml.chart+xml"/>
  <Override PartName="/xl/charts/style230.xml" ContentType="application/vnd.ms-office.chartstyle+xml"/>
  <Override PartName="/xl/charts/colors230.xml" ContentType="application/vnd.ms-office.chartcolorstyle+xml"/>
  <Override PartName="/xl/charts/chart236.xml" ContentType="application/vnd.openxmlformats-officedocument.drawingml.chart+xml"/>
  <Override PartName="/xl/charts/style231.xml" ContentType="application/vnd.ms-office.chartstyle+xml"/>
  <Override PartName="/xl/charts/colors231.xml" ContentType="application/vnd.ms-office.chartcolorstyle+xml"/>
  <Override PartName="/xl/charts/chart237.xml" ContentType="application/vnd.openxmlformats-officedocument.drawingml.chart+xml"/>
  <Override PartName="/xl/charts/style232.xml" ContentType="application/vnd.ms-office.chartstyle+xml"/>
  <Override PartName="/xl/charts/colors232.xml" ContentType="application/vnd.ms-office.chartcolorstyle+xml"/>
  <Override PartName="/xl/charts/chart238.xml" ContentType="application/vnd.openxmlformats-officedocument.drawingml.chart+xml"/>
  <Override PartName="/xl/charts/style233.xml" ContentType="application/vnd.ms-office.chartstyle+xml"/>
  <Override PartName="/xl/charts/colors233.xml" ContentType="application/vnd.ms-office.chartcolorstyle+xml"/>
  <Override PartName="/xl/charts/chart239.xml" ContentType="application/vnd.openxmlformats-officedocument.drawingml.chart+xml"/>
  <Override PartName="/xl/charts/style234.xml" ContentType="application/vnd.ms-office.chartstyle+xml"/>
  <Override PartName="/xl/charts/colors234.xml" ContentType="application/vnd.ms-office.chartcolorstyle+xml"/>
  <Override PartName="/xl/charts/chart240.xml" ContentType="application/vnd.openxmlformats-officedocument.drawingml.chart+xml"/>
  <Override PartName="/xl/charts/style235.xml" ContentType="application/vnd.ms-office.chartstyle+xml"/>
  <Override PartName="/xl/charts/colors235.xml" ContentType="application/vnd.ms-office.chartcolorstyle+xml"/>
  <Override PartName="/xl/charts/chart241.xml" ContentType="application/vnd.openxmlformats-officedocument.drawingml.chart+xml"/>
  <Override PartName="/xl/charts/style236.xml" ContentType="application/vnd.ms-office.chartstyle+xml"/>
  <Override PartName="/xl/charts/colors236.xml" ContentType="application/vnd.ms-office.chartcolorstyle+xml"/>
  <Override PartName="/xl/charts/chart242.xml" ContentType="application/vnd.openxmlformats-officedocument.drawingml.chart+xml"/>
  <Override PartName="/xl/charts/style237.xml" ContentType="application/vnd.ms-office.chartstyle+xml"/>
  <Override PartName="/xl/charts/colors237.xml" ContentType="application/vnd.ms-office.chartcolorstyle+xml"/>
  <Override PartName="/xl/charts/chart243.xml" ContentType="application/vnd.openxmlformats-officedocument.drawingml.chart+xml"/>
  <Override PartName="/xl/charts/style238.xml" ContentType="application/vnd.ms-office.chartstyle+xml"/>
  <Override PartName="/xl/charts/colors238.xml" ContentType="application/vnd.ms-office.chartcolorstyle+xml"/>
  <Override PartName="/xl/charts/chart244.xml" ContentType="application/vnd.openxmlformats-officedocument.drawingml.chart+xml"/>
  <Override PartName="/xl/charts/style239.xml" ContentType="application/vnd.ms-office.chartstyle+xml"/>
  <Override PartName="/xl/charts/colors239.xml" ContentType="application/vnd.ms-office.chartcolorstyle+xml"/>
  <Override PartName="/xl/charts/chart245.xml" ContentType="application/vnd.openxmlformats-officedocument.drawingml.chart+xml"/>
  <Override PartName="/xl/charts/style240.xml" ContentType="application/vnd.ms-office.chartstyle+xml"/>
  <Override PartName="/xl/charts/colors240.xml" ContentType="application/vnd.ms-office.chartcolorstyle+xml"/>
  <Override PartName="/xl/charts/chart246.xml" ContentType="application/vnd.openxmlformats-officedocument.drawingml.chart+xml"/>
  <Override PartName="/xl/charts/style241.xml" ContentType="application/vnd.ms-office.chartstyle+xml"/>
  <Override PartName="/xl/charts/colors241.xml" ContentType="application/vnd.ms-office.chartcolorstyle+xml"/>
  <Override PartName="/xl/charts/chart247.xml" ContentType="application/vnd.openxmlformats-officedocument.drawingml.chart+xml"/>
  <Override PartName="/xl/charts/style242.xml" ContentType="application/vnd.ms-office.chartstyle+xml"/>
  <Override PartName="/xl/charts/colors242.xml" ContentType="application/vnd.ms-office.chartcolorstyle+xml"/>
  <Override PartName="/xl/charts/chart248.xml" ContentType="application/vnd.openxmlformats-officedocument.drawingml.chart+xml"/>
  <Override PartName="/xl/charts/style243.xml" ContentType="application/vnd.ms-office.chartstyle+xml"/>
  <Override PartName="/xl/charts/colors243.xml" ContentType="application/vnd.ms-office.chartcolorstyle+xml"/>
  <Override PartName="/xl/charts/chart249.xml" ContentType="application/vnd.openxmlformats-officedocument.drawingml.chart+xml"/>
  <Override PartName="/xl/charts/style244.xml" ContentType="application/vnd.ms-office.chartstyle+xml"/>
  <Override PartName="/xl/charts/colors244.xml" ContentType="application/vnd.ms-office.chartcolorstyle+xml"/>
  <Override PartName="/xl/charts/chart250.xml" ContentType="application/vnd.openxmlformats-officedocument.drawingml.chart+xml"/>
  <Override PartName="/xl/charts/style245.xml" ContentType="application/vnd.ms-office.chartstyle+xml"/>
  <Override PartName="/xl/charts/colors245.xml" ContentType="application/vnd.ms-office.chartcolorstyle+xml"/>
  <Override PartName="/xl/charts/chart251.xml" ContentType="application/vnd.openxmlformats-officedocument.drawingml.chart+xml"/>
  <Override PartName="/xl/charts/style246.xml" ContentType="application/vnd.ms-office.chartstyle+xml"/>
  <Override PartName="/xl/charts/colors246.xml" ContentType="application/vnd.ms-office.chartcolorstyle+xml"/>
  <Override PartName="/xl/charts/chart252.xml" ContentType="application/vnd.openxmlformats-officedocument.drawingml.chart+xml"/>
  <Override PartName="/xl/charts/style247.xml" ContentType="application/vnd.ms-office.chartstyle+xml"/>
  <Override PartName="/xl/charts/colors247.xml" ContentType="application/vnd.ms-office.chartcolorstyle+xml"/>
  <Override PartName="/xl/charts/chart253.xml" ContentType="application/vnd.openxmlformats-officedocument.drawingml.chart+xml"/>
  <Override PartName="/xl/charts/style248.xml" ContentType="application/vnd.ms-office.chartstyle+xml"/>
  <Override PartName="/xl/charts/colors248.xml" ContentType="application/vnd.ms-office.chartcolorstyle+xml"/>
  <Override PartName="/xl/charts/chart254.xml" ContentType="application/vnd.openxmlformats-officedocument.drawingml.chart+xml"/>
  <Override PartName="/xl/charts/style249.xml" ContentType="application/vnd.ms-office.chartstyle+xml"/>
  <Override PartName="/xl/charts/colors249.xml" ContentType="application/vnd.ms-office.chartcolorstyle+xml"/>
  <Override PartName="/xl/charts/chart255.xml" ContentType="application/vnd.openxmlformats-officedocument.drawingml.chart+xml"/>
  <Override PartName="/xl/charts/style250.xml" ContentType="application/vnd.ms-office.chartstyle+xml"/>
  <Override PartName="/xl/charts/colors250.xml" ContentType="application/vnd.ms-office.chartcolorstyle+xml"/>
  <Override PartName="/xl/charts/chart256.xml" ContentType="application/vnd.openxmlformats-officedocument.drawingml.chart+xml"/>
  <Override PartName="/xl/charts/style251.xml" ContentType="application/vnd.ms-office.chartstyle+xml"/>
  <Override PartName="/xl/charts/colors251.xml" ContentType="application/vnd.ms-office.chartcolorstyle+xml"/>
  <Override PartName="/xl/charts/chart257.xml" ContentType="application/vnd.openxmlformats-officedocument.drawingml.chart+xml"/>
  <Override PartName="/xl/charts/style252.xml" ContentType="application/vnd.ms-office.chartstyle+xml"/>
  <Override PartName="/xl/charts/colors252.xml" ContentType="application/vnd.ms-office.chartcolorstyle+xml"/>
  <Override PartName="/xl/charts/chart258.xml" ContentType="application/vnd.openxmlformats-officedocument.drawingml.chart+xml"/>
  <Override PartName="/xl/charts/style253.xml" ContentType="application/vnd.ms-office.chartstyle+xml"/>
  <Override PartName="/xl/charts/colors253.xml" ContentType="application/vnd.ms-office.chartcolorstyle+xml"/>
  <Override PartName="/xl/charts/chart259.xml" ContentType="application/vnd.openxmlformats-officedocument.drawingml.chart+xml"/>
  <Override PartName="/xl/charts/style254.xml" ContentType="application/vnd.ms-office.chartstyle+xml"/>
  <Override PartName="/xl/charts/colors254.xml" ContentType="application/vnd.ms-office.chartcolorstyle+xml"/>
  <Override PartName="/xl/charts/chart260.xml" ContentType="application/vnd.openxmlformats-officedocument.drawingml.chart+xml"/>
  <Override PartName="/xl/charts/style255.xml" ContentType="application/vnd.ms-office.chartstyle+xml"/>
  <Override PartName="/xl/charts/colors255.xml" ContentType="application/vnd.ms-office.chartcolorstyle+xml"/>
  <Override PartName="/xl/charts/chart261.xml" ContentType="application/vnd.openxmlformats-officedocument.drawingml.chart+xml"/>
  <Override PartName="/xl/charts/style256.xml" ContentType="application/vnd.ms-office.chartstyle+xml"/>
  <Override PartName="/xl/charts/colors256.xml" ContentType="application/vnd.ms-office.chartcolorstyle+xml"/>
  <Override PartName="/xl/charts/chart262.xml" ContentType="application/vnd.openxmlformats-officedocument.drawingml.chart+xml"/>
  <Override PartName="/xl/charts/style257.xml" ContentType="application/vnd.ms-office.chartstyle+xml"/>
  <Override PartName="/xl/charts/colors257.xml" ContentType="application/vnd.ms-office.chartcolorstyle+xml"/>
  <Override PartName="/xl/charts/chart263.xml" ContentType="application/vnd.openxmlformats-officedocument.drawingml.chart+xml"/>
  <Override PartName="/xl/charts/style258.xml" ContentType="application/vnd.ms-office.chartstyle+xml"/>
  <Override PartName="/xl/charts/colors258.xml" ContentType="application/vnd.ms-office.chartcolorstyle+xml"/>
  <Override PartName="/xl/charts/chart264.xml" ContentType="application/vnd.openxmlformats-officedocument.drawingml.chart+xml"/>
  <Override PartName="/xl/charts/style259.xml" ContentType="application/vnd.ms-office.chartstyle+xml"/>
  <Override PartName="/xl/charts/colors259.xml" ContentType="application/vnd.ms-office.chartcolorstyle+xml"/>
  <Override PartName="/xl/charts/chart265.xml" ContentType="application/vnd.openxmlformats-officedocument.drawingml.chart+xml"/>
  <Override PartName="/xl/charts/style260.xml" ContentType="application/vnd.ms-office.chartstyle+xml"/>
  <Override PartName="/xl/charts/colors260.xml" ContentType="application/vnd.ms-office.chartcolorstyle+xml"/>
  <Override PartName="/xl/charts/chart266.xml" ContentType="application/vnd.openxmlformats-officedocument.drawingml.chart+xml"/>
  <Override PartName="/xl/charts/style261.xml" ContentType="application/vnd.ms-office.chartstyle+xml"/>
  <Override PartName="/xl/charts/colors261.xml" ContentType="application/vnd.ms-office.chartcolorstyle+xml"/>
  <Override PartName="/xl/charts/chart267.xml" ContentType="application/vnd.openxmlformats-officedocument.drawingml.chart+xml"/>
  <Override PartName="/xl/charts/style262.xml" ContentType="application/vnd.ms-office.chartstyle+xml"/>
  <Override PartName="/xl/charts/colors262.xml" ContentType="application/vnd.ms-office.chartcolorstyle+xml"/>
  <Override PartName="/xl/charts/chart268.xml" ContentType="application/vnd.openxmlformats-officedocument.drawingml.chart+xml"/>
  <Override PartName="/xl/charts/style263.xml" ContentType="application/vnd.ms-office.chartstyle+xml"/>
  <Override PartName="/xl/charts/colors263.xml" ContentType="application/vnd.ms-office.chartcolorstyle+xml"/>
  <Override PartName="/xl/charts/chart269.xml" ContentType="application/vnd.openxmlformats-officedocument.drawingml.chart+xml"/>
  <Override PartName="/xl/charts/style264.xml" ContentType="application/vnd.ms-office.chartstyle+xml"/>
  <Override PartName="/xl/charts/colors264.xml" ContentType="application/vnd.ms-office.chartcolorstyle+xml"/>
  <Override PartName="/xl/charts/chart270.xml" ContentType="application/vnd.openxmlformats-officedocument.drawingml.chart+xml"/>
  <Override PartName="/xl/charts/style265.xml" ContentType="application/vnd.ms-office.chartstyle+xml"/>
  <Override PartName="/xl/charts/colors265.xml" ContentType="application/vnd.ms-office.chartcolorstyle+xml"/>
  <Override PartName="/xl/charts/chart271.xml" ContentType="application/vnd.openxmlformats-officedocument.drawingml.chart+xml"/>
  <Override PartName="/xl/charts/style266.xml" ContentType="application/vnd.ms-office.chartstyle+xml"/>
  <Override PartName="/xl/charts/colors266.xml" ContentType="application/vnd.ms-office.chartcolorstyle+xml"/>
  <Override PartName="/xl/pivotTables/pivotTable1.xml" ContentType="application/vnd.openxmlformats-officedocument.spreadsheetml.pivotTable+xml"/>
  <Override PartName="/xl/drawings/drawing7.xml" ContentType="application/vnd.openxmlformats-officedocument.drawing+xml"/>
  <Override PartName="/xl/charts/chart272.xml" ContentType="application/vnd.openxmlformats-officedocument.drawingml.chart+xml"/>
  <Override PartName="/xl/charts/style267.xml" ContentType="application/vnd.ms-office.chartstyle+xml"/>
  <Override PartName="/xl/charts/colors267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8 Geração Distribuída\15. Operação e Manutenção\"/>
    </mc:Choice>
  </mc:AlternateContent>
  <xr:revisionPtr revIDLastSave="0" documentId="13_ncr:1_{E8C5247A-0693-4D46-A125-43BD5E03B079}" xr6:coauthVersionLast="47" xr6:coauthVersionMax="47" xr10:uidLastSave="{00000000-0000-0000-0000-000000000000}"/>
  <bookViews>
    <workbookView xWindow="28680" yWindow="-120" windowWidth="29040" windowHeight="15720" tabRatio="875" xr2:uid="{68554A7F-11E2-4AC4-998B-A5F19E7064D8}"/>
  </bookViews>
  <sheets>
    <sheet name="Sumario" sheetId="6" r:id="rId1"/>
    <sheet name="USINA 01 - Barreirinhas" sheetId="1" r:id="rId2"/>
    <sheet name="USINA 02 - Barreirinhas" sheetId="2" r:id="rId3"/>
    <sheet name="USINA 03 - Barreirinhas" sheetId="3" r:id="rId4"/>
    <sheet name="USINA 05 - Barreirinhas" sheetId="4" r:id="rId5"/>
    <sheet name="USINA 06 - Barreirinhas" sheetId="5" r:id="rId6"/>
    <sheet name="Tabela1" sheetId="12" r:id="rId7"/>
    <sheet name="Geração Equatorial x Medido" sheetId="8" r:id="rId8"/>
    <sheet name="Passo a passo" sheetId="9" r:id="rId9"/>
    <sheet name="Planilha1" sheetId="10" r:id="rId10"/>
  </sheets>
  <definedNames>
    <definedName name="_xlnm._FilterDatabase" localSheetId="7" hidden="1">'Geração Equatorial x Medido'!$A$3:$R$182</definedName>
    <definedName name="_xlcn.WorksheetConnection_HistóricoGeraçãoSolarMaranhãov5.0AnoBase2025.xlsxTabela11" hidden="1">Tabela1[]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_calendario_716a7789-c212-4737-88bd-4f0f40766707" name="d_calendario" connection="Consulta - d_calendario"/>
          <x15:modelTable id="Tabela1" name="Tabela1" connection="WorksheetConnection_Histórico Geração Solar Maranhão v5.0 (Ano Base 2025).xlsx!Tabe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55" i="6" l="1"/>
  <c r="AV55" i="6"/>
  <c r="AW55" i="6"/>
  <c r="AX55" i="6"/>
  <c r="AT55" i="6"/>
  <c r="AY43" i="6"/>
  <c r="AU54" i="6"/>
  <c r="AV54" i="6"/>
  <c r="AW54" i="6"/>
  <c r="AX54" i="6"/>
  <c r="AT54" i="6"/>
  <c r="AX53" i="6"/>
  <c r="AW53" i="6"/>
  <c r="AV53" i="6"/>
  <c r="AU53" i="6"/>
  <c r="AT53" i="6"/>
  <c r="AX61" i="6"/>
  <c r="AW61" i="6"/>
  <c r="AV61" i="6"/>
  <c r="AU61" i="6"/>
  <c r="AT61" i="6"/>
  <c r="AX60" i="6"/>
  <c r="AW60" i="6"/>
  <c r="AV60" i="6"/>
  <c r="AU60" i="6"/>
  <c r="AT60" i="6"/>
  <c r="AX59" i="6"/>
  <c r="AW59" i="6"/>
  <c r="AV59" i="6"/>
  <c r="AU59" i="6"/>
  <c r="AT59" i="6"/>
  <c r="AX58" i="6"/>
  <c r="AW58" i="6"/>
  <c r="AV58" i="6"/>
  <c r="AU58" i="6"/>
  <c r="AT58" i="6"/>
  <c r="AS59" i="6"/>
  <c r="AS60" i="6" s="1"/>
  <c r="AS61" i="6" s="1"/>
  <c r="CB56" i="3"/>
  <c r="CB55" i="3"/>
  <c r="CA6" i="3"/>
  <c r="CB6" i="3" s="1"/>
  <c r="AY380" i="3"/>
  <c r="AY380" i="5"/>
  <c r="CB16" i="3"/>
  <c r="CC16" i="3"/>
  <c r="CE16" i="3"/>
  <c r="CF16" i="3" s="1"/>
  <c r="CB17" i="3"/>
  <c r="CC17" i="3"/>
  <c r="CD17" i="3" s="1"/>
  <c r="CE17" i="3"/>
  <c r="CF17" i="3" s="1"/>
  <c r="CB18" i="3"/>
  <c r="CC18" i="3"/>
  <c r="CD18" i="3" s="1"/>
  <c r="CE18" i="3"/>
  <c r="CB19" i="3"/>
  <c r="CC19" i="3"/>
  <c r="CD19" i="3"/>
  <c r="CE19" i="3"/>
  <c r="BD257" i="4"/>
  <c r="BD258" i="4"/>
  <c r="BD259" i="4" s="1"/>
  <c r="BD260" i="4" s="1"/>
  <c r="BD261" i="4" s="1"/>
  <c r="BD262" i="4" s="1"/>
  <c r="BD263" i="4" s="1"/>
  <c r="BD264" i="4" s="1"/>
  <c r="BD265" i="4" s="1"/>
  <c r="BD266" i="4" s="1"/>
  <c r="BD267" i="4" s="1"/>
  <c r="BD268" i="4" s="1"/>
  <c r="BD269" i="4" s="1"/>
  <c r="BD270" i="4" s="1"/>
  <c r="BD271" i="4" s="1"/>
  <c r="BD272" i="4" s="1"/>
  <c r="BD273" i="4" s="1"/>
  <c r="BD274" i="4" s="1"/>
  <c r="BD275" i="4" s="1"/>
  <c r="BD276" i="4" s="1"/>
  <c r="BD277" i="4" s="1"/>
  <c r="BD278" i="4" s="1"/>
  <c r="BD279" i="4" s="1"/>
  <c r="BD280" i="4" s="1"/>
  <c r="BD281" i="4" s="1"/>
  <c r="BD282" i="4" s="1"/>
  <c r="BD283" i="4" s="1"/>
  <c r="BD284" i="4" s="1"/>
  <c r="BD285" i="4" s="1"/>
  <c r="BD286" i="4" s="1"/>
  <c r="BD287" i="4" s="1"/>
  <c r="BD288" i="4"/>
  <c r="BD289" i="4"/>
  <c r="BD290" i="4"/>
  <c r="BD291" i="4"/>
  <c r="BD292" i="4"/>
  <c r="BD293" i="4" s="1"/>
  <c r="BD294" i="4" s="1"/>
  <c r="BD295" i="4" s="1"/>
  <c r="BD296" i="4" s="1"/>
  <c r="BD297" i="4" s="1"/>
  <c r="BD298" i="4" s="1"/>
  <c r="BD299" i="4" s="1"/>
  <c r="BD300" i="4" s="1"/>
  <c r="BD301" i="4" s="1"/>
  <c r="BD302" i="4" s="1"/>
  <c r="BD303" i="4" s="1"/>
  <c r="BD304" i="4" s="1"/>
  <c r="BD305" i="4" s="1"/>
  <c r="BD306" i="4" s="1"/>
  <c r="BD307" i="4" s="1"/>
  <c r="BD308" i="4" s="1"/>
  <c r="BD309" i="4" s="1"/>
  <c r="BD310" i="4" s="1"/>
  <c r="BD311" i="4" s="1"/>
  <c r="BD312" i="4" s="1"/>
  <c r="BD313" i="4" s="1"/>
  <c r="BD314" i="4" s="1"/>
  <c r="BD315" i="4" s="1"/>
  <c r="BD316" i="4" s="1"/>
  <c r="BD317" i="4" s="1"/>
  <c r="BD318" i="4" s="1"/>
  <c r="BD319" i="4"/>
  <c r="BD320" i="4" s="1"/>
  <c r="BD321" i="4" s="1"/>
  <c r="BD322" i="4" s="1"/>
  <c r="BD323" i="4" s="1"/>
  <c r="BD324" i="4" s="1"/>
  <c r="BD325" i="4" s="1"/>
  <c r="BD326" i="4" s="1"/>
  <c r="BD327" i="4" s="1"/>
  <c r="BD328" i="4" s="1"/>
  <c r="BD329" i="4" s="1"/>
  <c r="BD330" i="4" s="1"/>
  <c r="BD331" i="4" s="1"/>
  <c r="BD332" i="4" s="1"/>
  <c r="BD333" i="4" s="1"/>
  <c r="BD334" i="4" s="1"/>
  <c r="BD335" i="4" s="1"/>
  <c r="BD336" i="4" s="1"/>
  <c r="BD337" i="4" s="1"/>
  <c r="BD338" i="4" s="1"/>
  <c r="BD339" i="4" s="1"/>
  <c r="BD340" i="4" s="1"/>
  <c r="BD341" i="4" s="1"/>
  <c r="BD342" i="4" s="1"/>
  <c r="BD343" i="4" s="1"/>
  <c r="BD344" i="4" s="1"/>
  <c r="BD345" i="4" s="1"/>
  <c r="BD346" i="4" s="1"/>
  <c r="BD347" i="4" s="1"/>
  <c r="BD348" i="4" s="1"/>
  <c r="BD349" i="4"/>
  <c r="BD350" i="4"/>
  <c r="BD351" i="4"/>
  <c r="BD352" i="4"/>
  <c r="BD353" i="4" s="1"/>
  <c r="BD354" i="4" s="1"/>
  <c r="BD355" i="4" s="1"/>
  <c r="BD356" i="4" s="1"/>
  <c r="BD357" i="4" s="1"/>
  <c r="BD358" i="4" s="1"/>
  <c r="BD359" i="4" s="1"/>
  <c r="BD360" i="4" s="1"/>
  <c r="BD361" i="4" s="1"/>
  <c r="BD362" i="4" s="1"/>
  <c r="BD363" i="4" s="1"/>
  <c r="BD364" i="4" s="1"/>
  <c r="BD365" i="4" s="1"/>
  <c r="BD366" i="4" s="1"/>
  <c r="BD367" i="4" s="1"/>
  <c r="BD368" i="4" s="1"/>
  <c r="BD369" i="4" s="1"/>
  <c r="BD370" i="4" s="1"/>
  <c r="BD371" i="4" s="1"/>
  <c r="BD372" i="4" s="1"/>
  <c r="BD373" i="4" s="1"/>
  <c r="BD374" i="4" s="1"/>
  <c r="BD375" i="4" s="1"/>
  <c r="BD376" i="4" s="1"/>
  <c r="BD377" i="4" s="1"/>
  <c r="BD378" i="4" s="1"/>
  <c r="BD166" i="4"/>
  <c r="BD167" i="4"/>
  <c r="BD168" i="4" s="1"/>
  <c r="BD169" i="4" s="1"/>
  <c r="BD170" i="4" s="1"/>
  <c r="BD171" i="4" s="1"/>
  <c r="BD172" i="4" s="1"/>
  <c r="BD173" i="4" s="1"/>
  <c r="BD174" i="4" s="1"/>
  <c r="BD175" i="4" s="1"/>
  <c r="BD176" i="4" s="1"/>
  <c r="BD177" i="4" s="1"/>
  <c r="BD178" i="4" s="1"/>
  <c r="BD179" i="4" s="1"/>
  <c r="BD180" i="4" s="1"/>
  <c r="BD181" i="4" s="1"/>
  <c r="BD182" i="4" s="1"/>
  <c r="BD183" i="4" s="1"/>
  <c r="BD184" i="4" s="1"/>
  <c r="BD185" i="4" s="1"/>
  <c r="BD186" i="4" s="1"/>
  <c r="BD187" i="4" s="1"/>
  <c r="BD188" i="4" s="1"/>
  <c r="BD189" i="4" s="1"/>
  <c r="BD190" i="4" s="1"/>
  <c r="BD191" i="4" s="1"/>
  <c r="BD192" i="4" s="1"/>
  <c r="BD193" i="4" s="1"/>
  <c r="BD194" i="4" s="1"/>
  <c r="BD195" i="4" s="1"/>
  <c r="BD196" i="4"/>
  <c r="BD165" i="4"/>
  <c r="BD105" i="4"/>
  <c r="BD104" i="4"/>
  <c r="BD46" i="4"/>
  <c r="BD47" i="4"/>
  <c r="BD48" i="4" s="1"/>
  <c r="BD49" i="4" s="1"/>
  <c r="BD50" i="4" s="1"/>
  <c r="BD51" i="4" s="1"/>
  <c r="BD52" i="4" s="1"/>
  <c r="BD53" i="4" s="1"/>
  <c r="BD54" i="4" s="1"/>
  <c r="BC15" i="4"/>
  <c r="BC16" i="4"/>
  <c r="BC17" i="4"/>
  <c r="BC18" i="4"/>
  <c r="BC19" i="4"/>
  <c r="BC14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41" i="4"/>
  <c r="BC42" i="4"/>
  <c r="BC46" i="4"/>
  <c r="BC44" i="4"/>
  <c r="BC45" i="4"/>
  <c r="BC47" i="4"/>
  <c r="BC48" i="4"/>
  <c r="BC49" i="4"/>
  <c r="BC50" i="4"/>
  <c r="BC51" i="4"/>
  <c r="BC52" i="4"/>
  <c r="BC53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C68" i="4"/>
  <c r="BC69" i="4"/>
  <c r="BC70" i="4"/>
  <c r="BC71" i="4"/>
  <c r="BC72" i="4"/>
  <c r="BC73" i="4"/>
  <c r="BC74" i="4"/>
  <c r="BC75" i="4"/>
  <c r="BC76" i="4"/>
  <c r="BC77" i="4"/>
  <c r="BC78" i="4"/>
  <c r="BC79" i="4"/>
  <c r="BC80" i="4"/>
  <c r="BC81" i="4"/>
  <c r="BC82" i="4"/>
  <c r="BC83" i="4"/>
  <c r="BC84" i="4"/>
  <c r="BC85" i="4"/>
  <c r="BC86" i="4"/>
  <c r="BC87" i="4"/>
  <c r="BC88" i="4"/>
  <c r="BC89" i="4"/>
  <c r="BC90" i="4"/>
  <c r="BC91" i="4"/>
  <c r="BC92" i="4"/>
  <c r="BC93" i="4"/>
  <c r="BC94" i="4"/>
  <c r="BC95" i="4"/>
  <c r="BC96" i="4"/>
  <c r="BC97" i="4"/>
  <c r="BC98" i="4"/>
  <c r="BC99" i="4"/>
  <c r="BC100" i="4"/>
  <c r="BC101" i="4"/>
  <c r="BC102" i="4"/>
  <c r="BC103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C128" i="4"/>
  <c r="BC129" i="4"/>
  <c r="BC130" i="4"/>
  <c r="BC131" i="4"/>
  <c r="BC132" i="4"/>
  <c r="BC133" i="4"/>
  <c r="BC134" i="4"/>
  <c r="BC135" i="4"/>
  <c r="BC136" i="4"/>
  <c r="BC137" i="4"/>
  <c r="BC138" i="4"/>
  <c r="BC139" i="4"/>
  <c r="BC140" i="4"/>
  <c r="BC141" i="4"/>
  <c r="BC142" i="4"/>
  <c r="BC143" i="4"/>
  <c r="BC144" i="4"/>
  <c r="BC145" i="4"/>
  <c r="BC146" i="4"/>
  <c r="BC147" i="4"/>
  <c r="BC148" i="4"/>
  <c r="BC149" i="4"/>
  <c r="BC150" i="4"/>
  <c r="BC151" i="4"/>
  <c r="BC152" i="4"/>
  <c r="BC153" i="4"/>
  <c r="BC154" i="4"/>
  <c r="BC155" i="4"/>
  <c r="BC156" i="4"/>
  <c r="BC157" i="4"/>
  <c r="BC158" i="4"/>
  <c r="BC159" i="4"/>
  <c r="BC160" i="4"/>
  <c r="BC161" i="4"/>
  <c r="BC162" i="4"/>
  <c r="BC163" i="4"/>
  <c r="BC164" i="4"/>
  <c r="BC166" i="4"/>
  <c r="BC167" i="4"/>
  <c r="BC168" i="4"/>
  <c r="BC169" i="4"/>
  <c r="BC170" i="4"/>
  <c r="BC171" i="4"/>
  <c r="BC172" i="4"/>
  <c r="BC173" i="4"/>
  <c r="BC174" i="4"/>
  <c r="BC175" i="4"/>
  <c r="BC176" i="4"/>
  <c r="BC177" i="4"/>
  <c r="BC178" i="4"/>
  <c r="BC179" i="4"/>
  <c r="BC180" i="4"/>
  <c r="BC181" i="4"/>
  <c r="BC182" i="4"/>
  <c r="BC183" i="4"/>
  <c r="BC184" i="4"/>
  <c r="BC185" i="4"/>
  <c r="BC186" i="4"/>
  <c r="BC187" i="4"/>
  <c r="BC188" i="4"/>
  <c r="BC189" i="4"/>
  <c r="BC190" i="4"/>
  <c r="BC191" i="4"/>
  <c r="BC192" i="4"/>
  <c r="BC193" i="4"/>
  <c r="BC194" i="4"/>
  <c r="BC195" i="4"/>
  <c r="BC196" i="4"/>
  <c r="BC197" i="4"/>
  <c r="BC198" i="4"/>
  <c r="BC199" i="4"/>
  <c r="BC200" i="4"/>
  <c r="BC201" i="4"/>
  <c r="BC202" i="4"/>
  <c r="BC203" i="4"/>
  <c r="BC204" i="4"/>
  <c r="BC205" i="4"/>
  <c r="BC206" i="4"/>
  <c r="BC207" i="4"/>
  <c r="BC208" i="4"/>
  <c r="BC209" i="4"/>
  <c r="BC210" i="4"/>
  <c r="BC211" i="4"/>
  <c r="BC212" i="4"/>
  <c r="BC213" i="4"/>
  <c r="BC214" i="4"/>
  <c r="BC215" i="4"/>
  <c r="BC216" i="4"/>
  <c r="BC217" i="4"/>
  <c r="BC218" i="4"/>
  <c r="BC219" i="4"/>
  <c r="BC220" i="4"/>
  <c r="BC221" i="4"/>
  <c r="BC222" i="4"/>
  <c r="BC223" i="4"/>
  <c r="BC224" i="4"/>
  <c r="BC225" i="4"/>
  <c r="BC226" i="4"/>
  <c r="BC227" i="4"/>
  <c r="BC228" i="4"/>
  <c r="BC229" i="4"/>
  <c r="BC230" i="4"/>
  <c r="BC231" i="4"/>
  <c r="BC232" i="4"/>
  <c r="BC233" i="4"/>
  <c r="BC234" i="4"/>
  <c r="BC235" i="4"/>
  <c r="BC236" i="4"/>
  <c r="BC237" i="4"/>
  <c r="BC238" i="4"/>
  <c r="BC239" i="4"/>
  <c r="BC240" i="4"/>
  <c r="BC241" i="4"/>
  <c r="BC242" i="4"/>
  <c r="BC243" i="4"/>
  <c r="BC244" i="4"/>
  <c r="BC245" i="4"/>
  <c r="BC246" i="4"/>
  <c r="BC247" i="4"/>
  <c r="BC248" i="4"/>
  <c r="BC249" i="4"/>
  <c r="BC250" i="4"/>
  <c r="BC251" i="4"/>
  <c r="BC252" i="4"/>
  <c r="BC253" i="4"/>
  <c r="BC254" i="4"/>
  <c r="BC255" i="4"/>
  <c r="BC256" i="4"/>
  <c r="BC258" i="4"/>
  <c r="BC259" i="4"/>
  <c r="BC260" i="4"/>
  <c r="BC261" i="4"/>
  <c r="BC262" i="4"/>
  <c r="BC263" i="4"/>
  <c r="BC264" i="4"/>
  <c r="BC265" i="4"/>
  <c r="BC266" i="4"/>
  <c r="BC267" i="4"/>
  <c r="BC268" i="4"/>
  <c r="BC269" i="4"/>
  <c r="BC270" i="4"/>
  <c r="BC271" i="4"/>
  <c r="BC272" i="4"/>
  <c r="BC273" i="4"/>
  <c r="BC274" i="4"/>
  <c r="BC275" i="4"/>
  <c r="BC276" i="4"/>
  <c r="BC277" i="4"/>
  <c r="BC278" i="4"/>
  <c r="BC279" i="4"/>
  <c r="BC280" i="4"/>
  <c r="BC281" i="4"/>
  <c r="BC282" i="4"/>
  <c r="BC283" i="4"/>
  <c r="BC284" i="4"/>
  <c r="BC285" i="4"/>
  <c r="BC286" i="4"/>
  <c r="BC287" i="4"/>
  <c r="BC288" i="4"/>
  <c r="BC289" i="4"/>
  <c r="BC290" i="4"/>
  <c r="BC291" i="4"/>
  <c r="BC292" i="4"/>
  <c r="BC293" i="4"/>
  <c r="BC294" i="4"/>
  <c r="BC295" i="4"/>
  <c r="BC296" i="4"/>
  <c r="BC297" i="4"/>
  <c r="BC298" i="4"/>
  <c r="BC299" i="4"/>
  <c r="BC300" i="4"/>
  <c r="BC301" i="4"/>
  <c r="BC302" i="4"/>
  <c r="BC303" i="4"/>
  <c r="BC304" i="4"/>
  <c r="BC305" i="4"/>
  <c r="BC306" i="4"/>
  <c r="BC307" i="4"/>
  <c r="BC308" i="4"/>
  <c r="BC309" i="4"/>
  <c r="BC310" i="4"/>
  <c r="BC311" i="4"/>
  <c r="BC312" i="4"/>
  <c r="BC313" i="4"/>
  <c r="BC314" i="4"/>
  <c r="BC315" i="4"/>
  <c r="BC316" i="4"/>
  <c r="BC317" i="4"/>
  <c r="BC319" i="4"/>
  <c r="BC320" i="4"/>
  <c r="BC321" i="4"/>
  <c r="BC322" i="4"/>
  <c r="BC323" i="4"/>
  <c r="BC324" i="4"/>
  <c r="BC325" i="4"/>
  <c r="BC326" i="4"/>
  <c r="BC327" i="4"/>
  <c r="BC328" i="4"/>
  <c r="BC329" i="4"/>
  <c r="BC330" i="4"/>
  <c r="BC331" i="4"/>
  <c r="BC332" i="4"/>
  <c r="BC333" i="4"/>
  <c r="BC334" i="4"/>
  <c r="BC335" i="4"/>
  <c r="BC336" i="4"/>
  <c r="BC337" i="4"/>
  <c r="BC338" i="4"/>
  <c r="BC339" i="4"/>
  <c r="BC340" i="4"/>
  <c r="BC341" i="4"/>
  <c r="BC342" i="4"/>
  <c r="BC343" i="4"/>
  <c r="BC344" i="4"/>
  <c r="BC345" i="4"/>
  <c r="BC346" i="4"/>
  <c r="BC347" i="4"/>
  <c r="BC348" i="4"/>
  <c r="BC349" i="4"/>
  <c r="BC350" i="4"/>
  <c r="BC351" i="4"/>
  <c r="BC352" i="4"/>
  <c r="BC353" i="4"/>
  <c r="BC354" i="4"/>
  <c r="BC355" i="4"/>
  <c r="BC356" i="4"/>
  <c r="BC357" i="4"/>
  <c r="BC358" i="4"/>
  <c r="BC359" i="4"/>
  <c r="BC360" i="4"/>
  <c r="BC361" i="4"/>
  <c r="BC362" i="4"/>
  <c r="BC363" i="4"/>
  <c r="BC364" i="4"/>
  <c r="BC365" i="4"/>
  <c r="BC366" i="4"/>
  <c r="BC367" i="4"/>
  <c r="BC368" i="4"/>
  <c r="BC369" i="4"/>
  <c r="BC370" i="4"/>
  <c r="BC371" i="4"/>
  <c r="BC372" i="4"/>
  <c r="BC373" i="4"/>
  <c r="BC374" i="4"/>
  <c r="BC375" i="4"/>
  <c r="BC376" i="4"/>
  <c r="BC377" i="4"/>
  <c r="BC378" i="4"/>
  <c r="BC379" i="4"/>
  <c r="CA5" i="2"/>
  <c r="CA6" i="2"/>
  <c r="CA7" i="2"/>
  <c r="CA8" i="2"/>
  <c r="CB8" i="2" s="1"/>
  <c r="CA9" i="2"/>
  <c r="CA10" i="2"/>
  <c r="CA11" i="2"/>
  <c r="CA12" i="2"/>
  <c r="CA13" i="2"/>
  <c r="CA5" i="3"/>
  <c r="CA7" i="3"/>
  <c r="CB7" i="3" s="1"/>
  <c r="CA8" i="3"/>
  <c r="CB8" i="3" s="1"/>
  <c r="CA9" i="3"/>
  <c r="CB9" i="3" s="1"/>
  <c r="CA10" i="3"/>
  <c r="CA11" i="3"/>
  <c r="CB11" i="3" s="1"/>
  <c r="CA12" i="3"/>
  <c r="CB12" i="3" s="1"/>
  <c r="CA13" i="3"/>
  <c r="CB13" i="3" s="1"/>
  <c r="CA5" i="4"/>
  <c r="CB5" i="4" s="1"/>
  <c r="CA6" i="4"/>
  <c r="CA7" i="4"/>
  <c r="CB7" i="4" s="1"/>
  <c r="CA8" i="4"/>
  <c r="CB8" i="4" s="1"/>
  <c r="CA9" i="4"/>
  <c r="CB9" i="4" s="1"/>
  <c r="CA10" i="4"/>
  <c r="CB10" i="4" s="1"/>
  <c r="CA11" i="4"/>
  <c r="CA12" i="4"/>
  <c r="CA13" i="4"/>
  <c r="CB13" i="4" s="1"/>
  <c r="CA5" i="5"/>
  <c r="CA6" i="5"/>
  <c r="CA7" i="5"/>
  <c r="CB7" i="5" s="1"/>
  <c r="CA8" i="5"/>
  <c r="CB8" i="5" s="1"/>
  <c r="CA9" i="5"/>
  <c r="CA10" i="5"/>
  <c r="CB10" i="5" s="1"/>
  <c r="CA11" i="5"/>
  <c r="CB11" i="5" s="1"/>
  <c r="CA12" i="5"/>
  <c r="CB12" i="5" s="1"/>
  <c r="CA13" i="5"/>
  <c r="CB13" i="5" s="1"/>
  <c r="CA5" i="1"/>
  <c r="CA6" i="1"/>
  <c r="CA7" i="1"/>
  <c r="CA8" i="1"/>
  <c r="CB8" i="1" s="1"/>
  <c r="CA9" i="1"/>
  <c r="CA10" i="1"/>
  <c r="CA11" i="1"/>
  <c r="CA12" i="1"/>
  <c r="CA13" i="1"/>
  <c r="CB13" i="1" s="1"/>
  <c r="CA4" i="2"/>
  <c r="CA4" i="3"/>
  <c r="CB4" i="3" s="1"/>
  <c r="CA4" i="4"/>
  <c r="CA4" i="5"/>
  <c r="CB4" i="5" s="1"/>
  <c r="CA4" i="1"/>
  <c r="Y3" i="6"/>
  <c r="CB24" i="1"/>
  <c r="CY17" i="1"/>
  <c r="CT5" i="2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CC379" i="5"/>
  <c r="CC378" i="5"/>
  <c r="CC377" i="5"/>
  <c r="CC376" i="5"/>
  <c r="CC375" i="5"/>
  <c r="CC374" i="5"/>
  <c r="CC373" i="5"/>
  <c r="CC372" i="5"/>
  <c r="CC371" i="5"/>
  <c r="CC370" i="5"/>
  <c r="CC369" i="5"/>
  <c r="CC368" i="5"/>
  <c r="CC367" i="5"/>
  <c r="CC366" i="5"/>
  <c r="CC365" i="5"/>
  <c r="CC364" i="5"/>
  <c r="CC363" i="5"/>
  <c r="CC362" i="5"/>
  <c r="CC361" i="5"/>
  <c r="CC360" i="5"/>
  <c r="CC359" i="5"/>
  <c r="CC358" i="5"/>
  <c r="CC357" i="5"/>
  <c r="CC356" i="5"/>
  <c r="CC355" i="5"/>
  <c r="CC354" i="5"/>
  <c r="CC353" i="5"/>
  <c r="CC352" i="5"/>
  <c r="CC351" i="5"/>
  <c r="CC350" i="5"/>
  <c r="CC349" i="5"/>
  <c r="CC348" i="5"/>
  <c r="CC347" i="5"/>
  <c r="CC346" i="5"/>
  <c r="CC345" i="5"/>
  <c r="CC344" i="5"/>
  <c r="CC343" i="5"/>
  <c r="CC342" i="5"/>
  <c r="CC341" i="5"/>
  <c r="CC340" i="5"/>
  <c r="CC339" i="5"/>
  <c r="CC338" i="5"/>
  <c r="CC337" i="5"/>
  <c r="CC336" i="5"/>
  <c r="CC335" i="5"/>
  <c r="CC334" i="5"/>
  <c r="CC333" i="5"/>
  <c r="CC332" i="5"/>
  <c r="CC331" i="5"/>
  <c r="CC330" i="5"/>
  <c r="CC329" i="5"/>
  <c r="CC328" i="5"/>
  <c r="CC327" i="5"/>
  <c r="CC326" i="5"/>
  <c r="CC325" i="5"/>
  <c r="CC324" i="5"/>
  <c r="CC323" i="5"/>
  <c r="CC322" i="5"/>
  <c r="CC321" i="5"/>
  <c r="CC320" i="5"/>
  <c r="CC319" i="5"/>
  <c r="CC318" i="5"/>
  <c r="CC317" i="5"/>
  <c r="CC316" i="5"/>
  <c r="CC315" i="5"/>
  <c r="CC314" i="5"/>
  <c r="CC313" i="5"/>
  <c r="CC312" i="5"/>
  <c r="CC311" i="5"/>
  <c r="CC310" i="5"/>
  <c r="CC309" i="5"/>
  <c r="CC308" i="5"/>
  <c r="CC307" i="5"/>
  <c r="CC306" i="5"/>
  <c r="CC305" i="5"/>
  <c r="CC304" i="5"/>
  <c r="CC303" i="5"/>
  <c r="CC302" i="5"/>
  <c r="CC301" i="5"/>
  <c r="CC300" i="5"/>
  <c r="CC299" i="5"/>
  <c r="CC298" i="5"/>
  <c r="CC297" i="5"/>
  <c r="CC296" i="5"/>
  <c r="CC295" i="5"/>
  <c r="CC294" i="5"/>
  <c r="CC293" i="5"/>
  <c r="CC292" i="5"/>
  <c r="CC291" i="5"/>
  <c r="CC290" i="5"/>
  <c r="CC289" i="5"/>
  <c r="CC288" i="5"/>
  <c r="CC287" i="5"/>
  <c r="CC286" i="5"/>
  <c r="CC285" i="5"/>
  <c r="CC284" i="5"/>
  <c r="CC283" i="5"/>
  <c r="CC282" i="5"/>
  <c r="CC281" i="5"/>
  <c r="CC280" i="5"/>
  <c r="CC279" i="5"/>
  <c r="CC278" i="5"/>
  <c r="CC277" i="5"/>
  <c r="CC276" i="5"/>
  <c r="CC275" i="5"/>
  <c r="CC274" i="5"/>
  <c r="CC273" i="5"/>
  <c r="CC272" i="5"/>
  <c r="CC271" i="5"/>
  <c r="CC270" i="5"/>
  <c r="CC269" i="5"/>
  <c r="CC268" i="5"/>
  <c r="CC267" i="5"/>
  <c r="CC266" i="5"/>
  <c r="CC265" i="5"/>
  <c r="CC264" i="5"/>
  <c r="CC263" i="5"/>
  <c r="CC262" i="5"/>
  <c r="CC261" i="5"/>
  <c r="CC260" i="5"/>
  <c r="CC259" i="5"/>
  <c r="CC258" i="5"/>
  <c r="CC257" i="5"/>
  <c r="CC256" i="5"/>
  <c r="CC255" i="5"/>
  <c r="CC254" i="5"/>
  <c r="CC253" i="5"/>
  <c r="CC252" i="5"/>
  <c r="CC251" i="5"/>
  <c r="CC250" i="5"/>
  <c r="CC249" i="5"/>
  <c r="CC248" i="5"/>
  <c r="CC247" i="5"/>
  <c r="CC246" i="5"/>
  <c r="CC245" i="5"/>
  <c r="CC244" i="5"/>
  <c r="CC243" i="5"/>
  <c r="CC242" i="5"/>
  <c r="CC241" i="5"/>
  <c r="CC240" i="5"/>
  <c r="CC239" i="5"/>
  <c r="CC238" i="5"/>
  <c r="CC237" i="5"/>
  <c r="CC236" i="5"/>
  <c r="CC235" i="5"/>
  <c r="CC234" i="5"/>
  <c r="CC233" i="5"/>
  <c r="CC232" i="5"/>
  <c r="CC231" i="5"/>
  <c r="CC230" i="5"/>
  <c r="CC229" i="5"/>
  <c r="CC228" i="5"/>
  <c r="CC227" i="5"/>
  <c r="CC226" i="5"/>
  <c r="CC225" i="5"/>
  <c r="CC224" i="5"/>
  <c r="CC223" i="5"/>
  <c r="CC222" i="5"/>
  <c r="CC221" i="5"/>
  <c r="CC220" i="5"/>
  <c r="CC219" i="5"/>
  <c r="CC218" i="5"/>
  <c r="CC217" i="5"/>
  <c r="CC216" i="5"/>
  <c r="CC215" i="5"/>
  <c r="CC214" i="5"/>
  <c r="CC213" i="5"/>
  <c r="CC212" i="5"/>
  <c r="CC211" i="5"/>
  <c r="CC210" i="5"/>
  <c r="CC209" i="5"/>
  <c r="CC208" i="5"/>
  <c r="CC207" i="5"/>
  <c r="CC206" i="5"/>
  <c r="CC205" i="5"/>
  <c r="CC204" i="5"/>
  <c r="CC203" i="5"/>
  <c r="CC202" i="5"/>
  <c r="CC201" i="5"/>
  <c r="CC200" i="5"/>
  <c r="CC199" i="5"/>
  <c r="CC198" i="5"/>
  <c r="CC197" i="5"/>
  <c r="CC196" i="5"/>
  <c r="CC195" i="5"/>
  <c r="CC194" i="5"/>
  <c r="CC193" i="5"/>
  <c r="CC192" i="5"/>
  <c r="CC191" i="5"/>
  <c r="CC190" i="5"/>
  <c r="CC189" i="5"/>
  <c r="CC188" i="5"/>
  <c r="CC187" i="5"/>
  <c r="CC186" i="5"/>
  <c r="CC185" i="5"/>
  <c r="CC184" i="5"/>
  <c r="CC183" i="5"/>
  <c r="CC182" i="5"/>
  <c r="CC181" i="5"/>
  <c r="CC180" i="5"/>
  <c r="CC179" i="5"/>
  <c r="CC178" i="5"/>
  <c r="CC177" i="5"/>
  <c r="CC176" i="5"/>
  <c r="CC175" i="5"/>
  <c r="CC174" i="5"/>
  <c r="CC173" i="5"/>
  <c r="CC172" i="5"/>
  <c r="CC171" i="5"/>
  <c r="CC170" i="5"/>
  <c r="CC169" i="5"/>
  <c r="CC168" i="5"/>
  <c r="CC167" i="5"/>
  <c r="CC166" i="5"/>
  <c r="CC165" i="5"/>
  <c r="CC164" i="5"/>
  <c r="CC163" i="5"/>
  <c r="CC162" i="5"/>
  <c r="CC161" i="5"/>
  <c r="CC160" i="5"/>
  <c r="CC159" i="5"/>
  <c r="CC158" i="5"/>
  <c r="CC157" i="5"/>
  <c r="CC156" i="5"/>
  <c r="CC155" i="5"/>
  <c r="CC154" i="5"/>
  <c r="CC153" i="5"/>
  <c r="CC152" i="5"/>
  <c r="CC151" i="5"/>
  <c r="CC150" i="5"/>
  <c r="CC149" i="5"/>
  <c r="CC148" i="5"/>
  <c r="CC147" i="5"/>
  <c r="CC146" i="5"/>
  <c r="CC145" i="5"/>
  <c r="CC144" i="5"/>
  <c r="CC143" i="5"/>
  <c r="CC142" i="5"/>
  <c r="CC141" i="5"/>
  <c r="CC140" i="5"/>
  <c r="CC139" i="5"/>
  <c r="CC138" i="5"/>
  <c r="CC137" i="5"/>
  <c r="CC136" i="5"/>
  <c r="CC135" i="5"/>
  <c r="CC134" i="5"/>
  <c r="CC133" i="5"/>
  <c r="CC132" i="5"/>
  <c r="CC131" i="5"/>
  <c r="CC130" i="5"/>
  <c r="CC129" i="5"/>
  <c r="CC128" i="5"/>
  <c r="CC127" i="5"/>
  <c r="CC126" i="5"/>
  <c r="CC125" i="5"/>
  <c r="CC124" i="5"/>
  <c r="CC123" i="5"/>
  <c r="CC122" i="5"/>
  <c r="CC121" i="5"/>
  <c r="CC120" i="5"/>
  <c r="CC119" i="5"/>
  <c r="CC118" i="5"/>
  <c r="CC117" i="5"/>
  <c r="CC116" i="5"/>
  <c r="CC115" i="5"/>
  <c r="CC114" i="5"/>
  <c r="CC113" i="5"/>
  <c r="CC112" i="5"/>
  <c r="CC111" i="5"/>
  <c r="CC110" i="5"/>
  <c r="CC109" i="5"/>
  <c r="CC108" i="5"/>
  <c r="CC107" i="5"/>
  <c r="CC106" i="5"/>
  <c r="CC105" i="5"/>
  <c r="CC104" i="5"/>
  <c r="CC103" i="5"/>
  <c r="CC102" i="5"/>
  <c r="CC101" i="5"/>
  <c r="CC100" i="5"/>
  <c r="CC99" i="5"/>
  <c r="CC98" i="5"/>
  <c r="CC97" i="5"/>
  <c r="CC96" i="5"/>
  <c r="CC95" i="5"/>
  <c r="CC94" i="5"/>
  <c r="CC93" i="5"/>
  <c r="CC92" i="5"/>
  <c r="CC91" i="5"/>
  <c r="CC90" i="5"/>
  <c r="CC89" i="5"/>
  <c r="CC88" i="5"/>
  <c r="CC87" i="5"/>
  <c r="CC86" i="5"/>
  <c r="CC85" i="5"/>
  <c r="CC84" i="5"/>
  <c r="CC83" i="5"/>
  <c r="CC82" i="5"/>
  <c r="CC81" i="5"/>
  <c r="CC80" i="5"/>
  <c r="CC79" i="5"/>
  <c r="CC78" i="5"/>
  <c r="CC77" i="5"/>
  <c r="CC76" i="5"/>
  <c r="CC75" i="5"/>
  <c r="CC74" i="5"/>
  <c r="CC73" i="5"/>
  <c r="CC72" i="5"/>
  <c r="CC71" i="5"/>
  <c r="CC70" i="5"/>
  <c r="CC69" i="5"/>
  <c r="CC68" i="5"/>
  <c r="CC67" i="5"/>
  <c r="CC66" i="5"/>
  <c r="CC65" i="5"/>
  <c r="CC64" i="5"/>
  <c r="CC63" i="5"/>
  <c r="CC62" i="5"/>
  <c r="CC61" i="5"/>
  <c r="CC60" i="5"/>
  <c r="CC59" i="5"/>
  <c r="CC58" i="5"/>
  <c r="CC57" i="5"/>
  <c r="CC56" i="5"/>
  <c r="CC55" i="5"/>
  <c r="CC54" i="5"/>
  <c r="CC53" i="5"/>
  <c r="CC52" i="5"/>
  <c r="CC51" i="5"/>
  <c r="CC50" i="5"/>
  <c r="CC49" i="5"/>
  <c r="CC48" i="5"/>
  <c r="CC47" i="5"/>
  <c r="CC46" i="5"/>
  <c r="CC45" i="5"/>
  <c r="CC44" i="5"/>
  <c r="CC43" i="5"/>
  <c r="CC42" i="5"/>
  <c r="CC41" i="5"/>
  <c r="CC40" i="5"/>
  <c r="CC39" i="5"/>
  <c r="CC38" i="5"/>
  <c r="CC37" i="5"/>
  <c r="CC36" i="5"/>
  <c r="CC35" i="5"/>
  <c r="CC34" i="5"/>
  <c r="CC33" i="5"/>
  <c r="CC32" i="5"/>
  <c r="CC31" i="5"/>
  <c r="CC30" i="5"/>
  <c r="CC29" i="5"/>
  <c r="CC28" i="5"/>
  <c r="CC27" i="5"/>
  <c r="CC26" i="5"/>
  <c r="CC25" i="5"/>
  <c r="CC24" i="5"/>
  <c r="CC23" i="5"/>
  <c r="CC22" i="5"/>
  <c r="CC21" i="5"/>
  <c r="CC20" i="5"/>
  <c r="CC19" i="5"/>
  <c r="CC18" i="5"/>
  <c r="CC17" i="5"/>
  <c r="CC16" i="5"/>
  <c r="CC15" i="5"/>
  <c r="CC14" i="5"/>
  <c r="CC13" i="5"/>
  <c r="CC12" i="5"/>
  <c r="CC11" i="5"/>
  <c r="CC10" i="5"/>
  <c r="CC9" i="5"/>
  <c r="CC8" i="5"/>
  <c r="CC7" i="5"/>
  <c r="CC6" i="5"/>
  <c r="CC5" i="5"/>
  <c r="CC4" i="5"/>
  <c r="CC379" i="4"/>
  <c r="CC378" i="4"/>
  <c r="CC377" i="4"/>
  <c r="CC376" i="4"/>
  <c r="CC375" i="4"/>
  <c r="CC374" i="4"/>
  <c r="CC373" i="4"/>
  <c r="CC372" i="4"/>
  <c r="CC371" i="4"/>
  <c r="CC370" i="4"/>
  <c r="CC369" i="4"/>
  <c r="CC368" i="4"/>
  <c r="CC367" i="4"/>
  <c r="CC366" i="4"/>
  <c r="CC365" i="4"/>
  <c r="CC364" i="4"/>
  <c r="CC363" i="4"/>
  <c r="CC362" i="4"/>
  <c r="CC361" i="4"/>
  <c r="CC360" i="4"/>
  <c r="CC359" i="4"/>
  <c r="CC358" i="4"/>
  <c r="CC357" i="4"/>
  <c r="CC356" i="4"/>
  <c r="CC355" i="4"/>
  <c r="CC354" i="4"/>
  <c r="CC353" i="4"/>
  <c r="CC352" i="4"/>
  <c r="CC351" i="4"/>
  <c r="CC350" i="4"/>
  <c r="CC349" i="4"/>
  <c r="CC348" i="4"/>
  <c r="CC347" i="4"/>
  <c r="CC346" i="4"/>
  <c r="CC345" i="4"/>
  <c r="CC344" i="4"/>
  <c r="CC343" i="4"/>
  <c r="CC342" i="4"/>
  <c r="CC341" i="4"/>
  <c r="CC340" i="4"/>
  <c r="CC339" i="4"/>
  <c r="CC338" i="4"/>
  <c r="CC337" i="4"/>
  <c r="CC336" i="4"/>
  <c r="CC335" i="4"/>
  <c r="CC334" i="4"/>
  <c r="CC333" i="4"/>
  <c r="CC332" i="4"/>
  <c r="CC331" i="4"/>
  <c r="CC330" i="4"/>
  <c r="CC329" i="4"/>
  <c r="CC328" i="4"/>
  <c r="CC327" i="4"/>
  <c r="CC326" i="4"/>
  <c r="CC325" i="4"/>
  <c r="CC324" i="4"/>
  <c r="CC323" i="4"/>
  <c r="CC322" i="4"/>
  <c r="CC321" i="4"/>
  <c r="CC320" i="4"/>
  <c r="CC319" i="4"/>
  <c r="CC318" i="4"/>
  <c r="CC317" i="4"/>
  <c r="CC316" i="4"/>
  <c r="CC315" i="4"/>
  <c r="CC314" i="4"/>
  <c r="CC313" i="4"/>
  <c r="CC312" i="4"/>
  <c r="CC311" i="4"/>
  <c r="CC310" i="4"/>
  <c r="CC309" i="4"/>
  <c r="CC308" i="4"/>
  <c r="CC307" i="4"/>
  <c r="CC306" i="4"/>
  <c r="CC305" i="4"/>
  <c r="CC304" i="4"/>
  <c r="CC303" i="4"/>
  <c r="CC302" i="4"/>
  <c r="CC301" i="4"/>
  <c r="CC300" i="4"/>
  <c r="CC299" i="4"/>
  <c r="CC298" i="4"/>
  <c r="CC297" i="4"/>
  <c r="CC296" i="4"/>
  <c r="CC295" i="4"/>
  <c r="CC294" i="4"/>
  <c r="CC293" i="4"/>
  <c r="CC292" i="4"/>
  <c r="CC291" i="4"/>
  <c r="CC290" i="4"/>
  <c r="CC289" i="4"/>
  <c r="CC288" i="4"/>
  <c r="CC287" i="4"/>
  <c r="CC286" i="4"/>
  <c r="CC285" i="4"/>
  <c r="CC284" i="4"/>
  <c r="CC283" i="4"/>
  <c r="CC282" i="4"/>
  <c r="CC281" i="4"/>
  <c r="CC280" i="4"/>
  <c r="CC279" i="4"/>
  <c r="CC278" i="4"/>
  <c r="CC277" i="4"/>
  <c r="CC276" i="4"/>
  <c r="CC275" i="4"/>
  <c r="CC274" i="4"/>
  <c r="CC273" i="4"/>
  <c r="CC272" i="4"/>
  <c r="CC271" i="4"/>
  <c r="CC270" i="4"/>
  <c r="CC269" i="4"/>
  <c r="CC268" i="4"/>
  <c r="CC267" i="4"/>
  <c r="CC266" i="4"/>
  <c r="CC265" i="4"/>
  <c r="CC264" i="4"/>
  <c r="CC263" i="4"/>
  <c r="CC262" i="4"/>
  <c r="CC261" i="4"/>
  <c r="CC260" i="4"/>
  <c r="CC259" i="4"/>
  <c r="CC258" i="4"/>
  <c r="CC257" i="4"/>
  <c r="CC256" i="4"/>
  <c r="CC255" i="4"/>
  <c r="CC254" i="4"/>
  <c r="CC253" i="4"/>
  <c r="CC252" i="4"/>
  <c r="CC251" i="4"/>
  <c r="CC250" i="4"/>
  <c r="CC249" i="4"/>
  <c r="CC248" i="4"/>
  <c r="CC247" i="4"/>
  <c r="CC246" i="4"/>
  <c r="CC245" i="4"/>
  <c r="CC244" i="4"/>
  <c r="CC243" i="4"/>
  <c r="CC242" i="4"/>
  <c r="CC241" i="4"/>
  <c r="CC240" i="4"/>
  <c r="CC239" i="4"/>
  <c r="CC238" i="4"/>
  <c r="CC237" i="4"/>
  <c r="CC236" i="4"/>
  <c r="CC235" i="4"/>
  <c r="CC234" i="4"/>
  <c r="CC233" i="4"/>
  <c r="CC232" i="4"/>
  <c r="CC231" i="4"/>
  <c r="CC230" i="4"/>
  <c r="CC229" i="4"/>
  <c r="CC228" i="4"/>
  <c r="CC227" i="4"/>
  <c r="CC226" i="4"/>
  <c r="CC225" i="4"/>
  <c r="CC224" i="4"/>
  <c r="CC223" i="4"/>
  <c r="CC222" i="4"/>
  <c r="CC221" i="4"/>
  <c r="CC220" i="4"/>
  <c r="CC219" i="4"/>
  <c r="CC218" i="4"/>
  <c r="CC217" i="4"/>
  <c r="CC216" i="4"/>
  <c r="CC215" i="4"/>
  <c r="CC214" i="4"/>
  <c r="CC213" i="4"/>
  <c r="CC212" i="4"/>
  <c r="CC211" i="4"/>
  <c r="CC210" i="4"/>
  <c r="CC209" i="4"/>
  <c r="CC208" i="4"/>
  <c r="CC207" i="4"/>
  <c r="CC206" i="4"/>
  <c r="CC205" i="4"/>
  <c r="CC204" i="4"/>
  <c r="CC203" i="4"/>
  <c r="CC202" i="4"/>
  <c r="CC201" i="4"/>
  <c r="CC200" i="4"/>
  <c r="CC199" i="4"/>
  <c r="CC198" i="4"/>
  <c r="CC197" i="4"/>
  <c r="CC196" i="4"/>
  <c r="CC195" i="4"/>
  <c r="CC194" i="4"/>
  <c r="CC193" i="4"/>
  <c r="CC192" i="4"/>
  <c r="CC191" i="4"/>
  <c r="CC190" i="4"/>
  <c r="CC189" i="4"/>
  <c r="CC188" i="4"/>
  <c r="CC187" i="4"/>
  <c r="CC186" i="4"/>
  <c r="CC185" i="4"/>
  <c r="CC184" i="4"/>
  <c r="CC183" i="4"/>
  <c r="CC182" i="4"/>
  <c r="CC181" i="4"/>
  <c r="CC180" i="4"/>
  <c r="CC179" i="4"/>
  <c r="CC178" i="4"/>
  <c r="CC177" i="4"/>
  <c r="CC176" i="4"/>
  <c r="CC175" i="4"/>
  <c r="CC174" i="4"/>
  <c r="CC173" i="4"/>
  <c r="CC172" i="4"/>
  <c r="CC171" i="4"/>
  <c r="CC170" i="4"/>
  <c r="CC169" i="4"/>
  <c r="CC168" i="4"/>
  <c r="CC167" i="4"/>
  <c r="CC166" i="4"/>
  <c r="CC165" i="4"/>
  <c r="CC164" i="4"/>
  <c r="CC163" i="4"/>
  <c r="CC162" i="4"/>
  <c r="CC161" i="4"/>
  <c r="CC160" i="4"/>
  <c r="CC159" i="4"/>
  <c r="CC158" i="4"/>
  <c r="CC157" i="4"/>
  <c r="CC156" i="4"/>
  <c r="CC155" i="4"/>
  <c r="CC154" i="4"/>
  <c r="CC153" i="4"/>
  <c r="CC152" i="4"/>
  <c r="CC151" i="4"/>
  <c r="CC150" i="4"/>
  <c r="CC149" i="4"/>
  <c r="CC148" i="4"/>
  <c r="CC147" i="4"/>
  <c r="CC146" i="4"/>
  <c r="CC145" i="4"/>
  <c r="CC144" i="4"/>
  <c r="CC143" i="4"/>
  <c r="CC142" i="4"/>
  <c r="CC141" i="4"/>
  <c r="CC140" i="4"/>
  <c r="CC139" i="4"/>
  <c r="CC138" i="4"/>
  <c r="CC137" i="4"/>
  <c r="CC136" i="4"/>
  <c r="CC135" i="4"/>
  <c r="CC134" i="4"/>
  <c r="CC133" i="4"/>
  <c r="CC132" i="4"/>
  <c r="CC131" i="4"/>
  <c r="CC130" i="4"/>
  <c r="CC129" i="4"/>
  <c r="CC128" i="4"/>
  <c r="CC127" i="4"/>
  <c r="CC126" i="4"/>
  <c r="CC125" i="4"/>
  <c r="CC124" i="4"/>
  <c r="CC123" i="4"/>
  <c r="CC122" i="4"/>
  <c r="CC121" i="4"/>
  <c r="CC120" i="4"/>
  <c r="CC119" i="4"/>
  <c r="CC118" i="4"/>
  <c r="CC117" i="4"/>
  <c r="CC116" i="4"/>
  <c r="CC115" i="4"/>
  <c r="CC114" i="4"/>
  <c r="CC113" i="4"/>
  <c r="CC112" i="4"/>
  <c r="CC111" i="4"/>
  <c r="CC110" i="4"/>
  <c r="CC109" i="4"/>
  <c r="CC108" i="4"/>
  <c r="CC107" i="4"/>
  <c r="CC106" i="4"/>
  <c r="CC105" i="4"/>
  <c r="CC104" i="4"/>
  <c r="CC103" i="4"/>
  <c r="CC102" i="4"/>
  <c r="CC101" i="4"/>
  <c r="CC100" i="4"/>
  <c r="CC99" i="4"/>
  <c r="CC98" i="4"/>
  <c r="CC97" i="4"/>
  <c r="CC96" i="4"/>
  <c r="CC95" i="4"/>
  <c r="CC94" i="4"/>
  <c r="CC93" i="4"/>
  <c r="CC92" i="4"/>
  <c r="CC91" i="4"/>
  <c r="CC90" i="4"/>
  <c r="CC89" i="4"/>
  <c r="CC88" i="4"/>
  <c r="CC87" i="4"/>
  <c r="CC86" i="4"/>
  <c r="CC85" i="4"/>
  <c r="CC84" i="4"/>
  <c r="CC83" i="4"/>
  <c r="CC82" i="4"/>
  <c r="CC81" i="4"/>
  <c r="CC80" i="4"/>
  <c r="CC79" i="4"/>
  <c r="CC78" i="4"/>
  <c r="CC77" i="4"/>
  <c r="CC76" i="4"/>
  <c r="CC75" i="4"/>
  <c r="CC74" i="4"/>
  <c r="CC73" i="4"/>
  <c r="CC72" i="4"/>
  <c r="CC71" i="4"/>
  <c r="CC70" i="4"/>
  <c r="CC69" i="4"/>
  <c r="CC68" i="4"/>
  <c r="CC67" i="4"/>
  <c r="CC66" i="4"/>
  <c r="CC65" i="4"/>
  <c r="CC64" i="4"/>
  <c r="CC63" i="4"/>
  <c r="CC62" i="4"/>
  <c r="CC61" i="4"/>
  <c r="CC60" i="4"/>
  <c r="CC59" i="4"/>
  <c r="CC58" i="4"/>
  <c r="CC57" i="4"/>
  <c r="CC56" i="4"/>
  <c r="CC55" i="4"/>
  <c r="CC54" i="4"/>
  <c r="CC53" i="4"/>
  <c r="CC52" i="4"/>
  <c r="CC51" i="4"/>
  <c r="CC50" i="4"/>
  <c r="CC49" i="4"/>
  <c r="CC48" i="4"/>
  <c r="CC47" i="4"/>
  <c r="CC46" i="4"/>
  <c r="CC45" i="4"/>
  <c r="CC44" i="4"/>
  <c r="CC43" i="4"/>
  <c r="CC42" i="4"/>
  <c r="CC41" i="4"/>
  <c r="CC40" i="4"/>
  <c r="CC39" i="4"/>
  <c r="CC38" i="4"/>
  <c r="CC37" i="4"/>
  <c r="CC36" i="4"/>
  <c r="CC35" i="4"/>
  <c r="CC34" i="4"/>
  <c r="CC33" i="4"/>
  <c r="CC32" i="4"/>
  <c r="CC31" i="4"/>
  <c r="CC30" i="4"/>
  <c r="CC29" i="4"/>
  <c r="CC28" i="4"/>
  <c r="CC27" i="4"/>
  <c r="CC26" i="4"/>
  <c r="CC25" i="4"/>
  <c r="CC24" i="4"/>
  <c r="CC23" i="4"/>
  <c r="CC22" i="4"/>
  <c r="CC21" i="4"/>
  <c r="CC20" i="4"/>
  <c r="CC19" i="4"/>
  <c r="CC18" i="4"/>
  <c r="CC17" i="4"/>
  <c r="CC16" i="4"/>
  <c r="CC15" i="4"/>
  <c r="CC14" i="4"/>
  <c r="CC13" i="4"/>
  <c r="CC12" i="4"/>
  <c r="CC11" i="4"/>
  <c r="CC10" i="4"/>
  <c r="CC9" i="4"/>
  <c r="CC8" i="4"/>
  <c r="CC7" i="4"/>
  <c r="CC6" i="4"/>
  <c r="CC5" i="4"/>
  <c r="CD5" i="4" s="1"/>
  <c r="CC4" i="4"/>
  <c r="CC379" i="3"/>
  <c r="CC378" i="3"/>
  <c r="CC377" i="3"/>
  <c r="CC376" i="3"/>
  <c r="CC375" i="3"/>
  <c r="CC374" i="3"/>
  <c r="CC373" i="3"/>
  <c r="CC372" i="3"/>
  <c r="CC371" i="3"/>
  <c r="CC370" i="3"/>
  <c r="CC369" i="3"/>
  <c r="CC368" i="3"/>
  <c r="CC367" i="3"/>
  <c r="CC366" i="3"/>
  <c r="CC365" i="3"/>
  <c r="CC364" i="3"/>
  <c r="CC363" i="3"/>
  <c r="CC362" i="3"/>
  <c r="CC361" i="3"/>
  <c r="CC360" i="3"/>
  <c r="CC359" i="3"/>
  <c r="CC358" i="3"/>
  <c r="CC357" i="3"/>
  <c r="CC356" i="3"/>
  <c r="CC355" i="3"/>
  <c r="CC354" i="3"/>
  <c r="CC353" i="3"/>
  <c r="CC352" i="3"/>
  <c r="CC351" i="3"/>
  <c r="CC350" i="3"/>
  <c r="CC349" i="3"/>
  <c r="CC348" i="3"/>
  <c r="CC347" i="3"/>
  <c r="CC346" i="3"/>
  <c r="CC345" i="3"/>
  <c r="CC344" i="3"/>
  <c r="CC343" i="3"/>
  <c r="CC342" i="3"/>
  <c r="CC341" i="3"/>
  <c r="CC340" i="3"/>
  <c r="CC339" i="3"/>
  <c r="CC338" i="3"/>
  <c r="CC337" i="3"/>
  <c r="CC336" i="3"/>
  <c r="CC335" i="3"/>
  <c r="CC334" i="3"/>
  <c r="CC333" i="3"/>
  <c r="CC332" i="3"/>
  <c r="CC331" i="3"/>
  <c r="CC330" i="3"/>
  <c r="CC329" i="3"/>
  <c r="CC328" i="3"/>
  <c r="CC327" i="3"/>
  <c r="CC326" i="3"/>
  <c r="CC325" i="3"/>
  <c r="CC324" i="3"/>
  <c r="CC323" i="3"/>
  <c r="CC322" i="3"/>
  <c r="CC321" i="3"/>
  <c r="CC320" i="3"/>
  <c r="CC319" i="3"/>
  <c r="CC318" i="3"/>
  <c r="CC317" i="3"/>
  <c r="CC316" i="3"/>
  <c r="CC315" i="3"/>
  <c r="CC314" i="3"/>
  <c r="CC313" i="3"/>
  <c r="CC312" i="3"/>
  <c r="CC311" i="3"/>
  <c r="CC310" i="3"/>
  <c r="CC309" i="3"/>
  <c r="CC308" i="3"/>
  <c r="CC307" i="3"/>
  <c r="CC306" i="3"/>
  <c r="CC305" i="3"/>
  <c r="CC304" i="3"/>
  <c r="CC303" i="3"/>
  <c r="CC302" i="3"/>
  <c r="CC301" i="3"/>
  <c r="CC300" i="3"/>
  <c r="CC299" i="3"/>
  <c r="CC298" i="3"/>
  <c r="CC297" i="3"/>
  <c r="CC296" i="3"/>
  <c r="CC295" i="3"/>
  <c r="CC294" i="3"/>
  <c r="CC293" i="3"/>
  <c r="CC292" i="3"/>
  <c r="CC291" i="3"/>
  <c r="CC290" i="3"/>
  <c r="CC289" i="3"/>
  <c r="CC288" i="3"/>
  <c r="CC287" i="3"/>
  <c r="CC286" i="3"/>
  <c r="CC285" i="3"/>
  <c r="CC284" i="3"/>
  <c r="CC283" i="3"/>
  <c r="CC282" i="3"/>
  <c r="CC281" i="3"/>
  <c r="CC280" i="3"/>
  <c r="CC279" i="3"/>
  <c r="CC278" i="3"/>
  <c r="CC277" i="3"/>
  <c r="CC276" i="3"/>
  <c r="CC275" i="3"/>
  <c r="CC274" i="3"/>
  <c r="CC273" i="3"/>
  <c r="CC272" i="3"/>
  <c r="CC271" i="3"/>
  <c r="CC270" i="3"/>
  <c r="CC269" i="3"/>
  <c r="CC268" i="3"/>
  <c r="CC267" i="3"/>
  <c r="CC266" i="3"/>
  <c r="CC265" i="3"/>
  <c r="CC264" i="3"/>
  <c r="CC263" i="3"/>
  <c r="CC262" i="3"/>
  <c r="CC261" i="3"/>
  <c r="CC260" i="3"/>
  <c r="CC259" i="3"/>
  <c r="CC258" i="3"/>
  <c r="CC257" i="3"/>
  <c r="CC256" i="3"/>
  <c r="CC255" i="3"/>
  <c r="CC254" i="3"/>
  <c r="CC253" i="3"/>
  <c r="CC252" i="3"/>
  <c r="CC251" i="3"/>
  <c r="CC250" i="3"/>
  <c r="CC249" i="3"/>
  <c r="CC248" i="3"/>
  <c r="CC247" i="3"/>
  <c r="CC246" i="3"/>
  <c r="CC245" i="3"/>
  <c r="CC244" i="3"/>
  <c r="CC243" i="3"/>
  <c r="CC242" i="3"/>
  <c r="CC241" i="3"/>
  <c r="CC240" i="3"/>
  <c r="CC239" i="3"/>
  <c r="CC238" i="3"/>
  <c r="CC237" i="3"/>
  <c r="CC236" i="3"/>
  <c r="CC235" i="3"/>
  <c r="CC234" i="3"/>
  <c r="CC233" i="3"/>
  <c r="CC232" i="3"/>
  <c r="CC231" i="3"/>
  <c r="CC230" i="3"/>
  <c r="CC229" i="3"/>
  <c r="CC228" i="3"/>
  <c r="CC227" i="3"/>
  <c r="CC226" i="3"/>
  <c r="CC225" i="3"/>
  <c r="CC224" i="3"/>
  <c r="CC223" i="3"/>
  <c r="CC222" i="3"/>
  <c r="CC221" i="3"/>
  <c r="CC220" i="3"/>
  <c r="CC219" i="3"/>
  <c r="CC218" i="3"/>
  <c r="CC217" i="3"/>
  <c r="CC216" i="3"/>
  <c r="CC215" i="3"/>
  <c r="CC214" i="3"/>
  <c r="CC213" i="3"/>
  <c r="CC212" i="3"/>
  <c r="CC211" i="3"/>
  <c r="CC210" i="3"/>
  <c r="CC209" i="3"/>
  <c r="CC208" i="3"/>
  <c r="CC207" i="3"/>
  <c r="CC206" i="3"/>
  <c r="CC205" i="3"/>
  <c r="CC204" i="3"/>
  <c r="CC203" i="3"/>
  <c r="CC202" i="3"/>
  <c r="CC201" i="3"/>
  <c r="CC200" i="3"/>
  <c r="CC199" i="3"/>
  <c r="CC198" i="3"/>
  <c r="CC197" i="3"/>
  <c r="CC196" i="3"/>
  <c r="CC195" i="3"/>
  <c r="CC194" i="3"/>
  <c r="CC193" i="3"/>
  <c r="CC192" i="3"/>
  <c r="CC191" i="3"/>
  <c r="CC190" i="3"/>
  <c r="CC189" i="3"/>
  <c r="CC188" i="3"/>
  <c r="CC187" i="3"/>
  <c r="CC186" i="3"/>
  <c r="CC185" i="3"/>
  <c r="CC184" i="3"/>
  <c r="CC183" i="3"/>
  <c r="CC182" i="3"/>
  <c r="CC181" i="3"/>
  <c r="CC180" i="3"/>
  <c r="CC179" i="3"/>
  <c r="CC178" i="3"/>
  <c r="CC177" i="3"/>
  <c r="CC176" i="3"/>
  <c r="CC175" i="3"/>
  <c r="CC174" i="3"/>
  <c r="CC173" i="3"/>
  <c r="CC172" i="3"/>
  <c r="CC171" i="3"/>
  <c r="CC170" i="3"/>
  <c r="CC169" i="3"/>
  <c r="CC168" i="3"/>
  <c r="CC167" i="3"/>
  <c r="CC166" i="3"/>
  <c r="CC165" i="3"/>
  <c r="CC164" i="3"/>
  <c r="CC163" i="3"/>
  <c r="CC162" i="3"/>
  <c r="CC161" i="3"/>
  <c r="CC160" i="3"/>
  <c r="CC159" i="3"/>
  <c r="CC158" i="3"/>
  <c r="CC157" i="3"/>
  <c r="CC156" i="3"/>
  <c r="CC155" i="3"/>
  <c r="CC154" i="3"/>
  <c r="CC153" i="3"/>
  <c r="CC152" i="3"/>
  <c r="CC151" i="3"/>
  <c r="CC150" i="3"/>
  <c r="CC149" i="3"/>
  <c r="CC148" i="3"/>
  <c r="CC147" i="3"/>
  <c r="CC146" i="3"/>
  <c r="CC145" i="3"/>
  <c r="CC144" i="3"/>
  <c r="CC143" i="3"/>
  <c r="CC142" i="3"/>
  <c r="CC141" i="3"/>
  <c r="CC140" i="3"/>
  <c r="CC139" i="3"/>
  <c r="CC138" i="3"/>
  <c r="CC137" i="3"/>
  <c r="CC136" i="3"/>
  <c r="CC135" i="3"/>
  <c r="CC134" i="3"/>
  <c r="CC133" i="3"/>
  <c r="CC132" i="3"/>
  <c r="CC131" i="3"/>
  <c r="CC130" i="3"/>
  <c r="CC129" i="3"/>
  <c r="CC128" i="3"/>
  <c r="CC127" i="3"/>
  <c r="CC126" i="3"/>
  <c r="CC125" i="3"/>
  <c r="CC124" i="3"/>
  <c r="CC123" i="3"/>
  <c r="CC122" i="3"/>
  <c r="CC121" i="3"/>
  <c r="CC120" i="3"/>
  <c r="CC119" i="3"/>
  <c r="CC118" i="3"/>
  <c r="CC117" i="3"/>
  <c r="CC116" i="3"/>
  <c r="CC115" i="3"/>
  <c r="CC114" i="3"/>
  <c r="CC113" i="3"/>
  <c r="CC112" i="3"/>
  <c r="CC111" i="3"/>
  <c r="CC110" i="3"/>
  <c r="CC109" i="3"/>
  <c r="CC108" i="3"/>
  <c r="CC107" i="3"/>
  <c r="CC106" i="3"/>
  <c r="CC105" i="3"/>
  <c r="CC104" i="3"/>
  <c r="CC103" i="3"/>
  <c r="CC102" i="3"/>
  <c r="CC101" i="3"/>
  <c r="CC100" i="3"/>
  <c r="CC99" i="3"/>
  <c r="CC98" i="3"/>
  <c r="CC97" i="3"/>
  <c r="CC96" i="3"/>
  <c r="CC95" i="3"/>
  <c r="CC94" i="3"/>
  <c r="CC93" i="3"/>
  <c r="CC92" i="3"/>
  <c r="CC91" i="3"/>
  <c r="CC90" i="3"/>
  <c r="CC89" i="3"/>
  <c r="CC88" i="3"/>
  <c r="CC87" i="3"/>
  <c r="CC86" i="3"/>
  <c r="CC85" i="3"/>
  <c r="CC84" i="3"/>
  <c r="CC83" i="3"/>
  <c r="CC82" i="3"/>
  <c r="CC81" i="3"/>
  <c r="CC80" i="3"/>
  <c r="CC79" i="3"/>
  <c r="CC78" i="3"/>
  <c r="CC77" i="3"/>
  <c r="CC76" i="3"/>
  <c r="CC75" i="3"/>
  <c r="CC74" i="3"/>
  <c r="CC73" i="3"/>
  <c r="CC72" i="3"/>
  <c r="CC71" i="3"/>
  <c r="CC70" i="3"/>
  <c r="CC69" i="3"/>
  <c r="CC68" i="3"/>
  <c r="CC67" i="3"/>
  <c r="CC66" i="3"/>
  <c r="CC65" i="3"/>
  <c r="CC64" i="3"/>
  <c r="CC63" i="3"/>
  <c r="CC62" i="3"/>
  <c r="CC61" i="3"/>
  <c r="CC60" i="3"/>
  <c r="CC59" i="3"/>
  <c r="CC58" i="3"/>
  <c r="CC57" i="3"/>
  <c r="CC56" i="3"/>
  <c r="CC55" i="3"/>
  <c r="CC54" i="3"/>
  <c r="CC53" i="3"/>
  <c r="CC52" i="3"/>
  <c r="CC51" i="3"/>
  <c r="CC50" i="3"/>
  <c r="CC49" i="3"/>
  <c r="CC48" i="3"/>
  <c r="CC47" i="3"/>
  <c r="CC46" i="3"/>
  <c r="CC45" i="3"/>
  <c r="CC44" i="3"/>
  <c r="CC43" i="3"/>
  <c r="CC42" i="3"/>
  <c r="CC41" i="3"/>
  <c r="CC40" i="3"/>
  <c r="CC39" i="3"/>
  <c r="CC38" i="3"/>
  <c r="CC37" i="3"/>
  <c r="CC36" i="3"/>
  <c r="CC35" i="3"/>
  <c r="CC34" i="3"/>
  <c r="CC33" i="3"/>
  <c r="CC32" i="3"/>
  <c r="CC31" i="3"/>
  <c r="CC30" i="3"/>
  <c r="CC29" i="3"/>
  <c r="CC28" i="3"/>
  <c r="CC27" i="3"/>
  <c r="CC26" i="3"/>
  <c r="CC25" i="3"/>
  <c r="CC24" i="3"/>
  <c r="CC23" i="3"/>
  <c r="CC22" i="3"/>
  <c r="CC21" i="3"/>
  <c r="CC20" i="3"/>
  <c r="CC15" i="3"/>
  <c r="CC14" i="3"/>
  <c r="CC13" i="3"/>
  <c r="CC12" i="3"/>
  <c r="CC11" i="3"/>
  <c r="CC10" i="3"/>
  <c r="CC9" i="3"/>
  <c r="CC8" i="3"/>
  <c r="CC7" i="3"/>
  <c r="CC6" i="3"/>
  <c r="CC5" i="3"/>
  <c r="CC4" i="3"/>
  <c r="CC379" i="2"/>
  <c r="CC378" i="2"/>
  <c r="CC377" i="2"/>
  <c r="CC376" i="2"/>
  <c r="CC375" i="2"/>
  <c r="CC374" i="2"/>
  <c r="CC373" i="2"/>
  <c r="CC372" i="2"/>
  <c r="CC371" i="2"/>
  <c r="CC370" i="2"/>
  <c r="CC369" i="2"/>
  <c r="CC368" i="2"/>
  <c r="CC367" i="2"/>
  <c r="CC366" i="2"/>
  <c r="CC365" i="2"/>
  <c r="CC364" i="2"/>
  <c r="CC363" i="2"/>
  <c r="CC362" i="2"/>
  <c r="CC361" i="2"/>
  <c r="CC360" i="2"/>
  <c r="CC359" i="2"/>
  <c r="CC358" i="2"/>
  <c r="CC357" i="2"/>
  <c r="CC356" i="2"/>
  <c r="CC355" i="2"/>
  <c r="CC354" i="2"/>
  <c r="CC353" i="2"/>
  <c r="CC352" i="2"/>
  <c r="CC351" i="2"/>
  <c r="CC350" i="2"/>
  <c r="CC349" i="2"/>
  <c r="CC348" i="2"/>
  <c r="CC347" i="2"/>
  <c r="CC346" i="2"/>
  <c r="CC345" i="2"/>
  <c r="CC344" i="2"/>
  <c r="CC343" i="2"/>
  <c r="CC342" i="2"/>
  <c r="CC341" i="2"/>
  <c r="CC340" i="2"/>
  <c r="CC339" i="2"/>
  <c r="CC338" i="2"/>
  <c r="CC337" i="2"/>
  <c r="CC336" i="2"/>
  <c r="CC335" i="2"/>
  <c r="CC334" i="2"/>
  <c r="CC333" i="2"/>
  <c r="CC332" i="2"/>
  <c r="CC331" i="2"/>
  <c r="CC330" i="2"/>
  <c r="CC329" i="2"/>
  <c r="CC328" i="2"/>
  <c r="CC327" i="2"/>
  <c r="CC326" i="2"/>
  <c r="CC325" i="2"/>
  <c r="CC324" i="2"/>
  <c r="CC323" i="2"/>
  <c r="CC322" i="2"/>
  <c r="CC321" i="2"/>
  <c r="CC320" i="2"/>
  <c r="CC319" i="2"/>
  <c r="CC318" i="2"/>
  <c r="CC317" i="2"/>
  <c r="CC316" i="2"/>
  <c r="CC315" i="2"/>
  <c r="CC314" i="2"/>
  <c r="CC313" i="2"/>
  <c r="CC312" i="2"/>
  <c r="CC311" i="2"/>
  <c r="CC310" i="2"/>
  <c r="CC309" i="2"/>
  <c r="CC308" i="2"/>
  <c r="CC307" i="2"/>
  <c r="CC306" i="2"/>
  <c r="CC305" i="2"/>
  <c r="CC304" i="2"/>
  <c r="CC303" i="2"/>
  <c r="CC302" i="2"/>
  <c r="CC301" i="2"/>
  <c r="CC300" i="2"/>
  <c r="CC299" i="2"/>
  <c r="CC298" i="2"/>
  <c r="CC297" i="2"/>
  <c r="CC296" i="2"/>
  <c r="CC295" i="2"/>
  <c r="CC294" i="2"/>
  <c r="CC293" i="2"/>
  <c r="CC292" i="2"/>
  <c r="CC291" i="2"/>
  <c r="CC290" i="2"/>
  <c r="CC289" i="2"/>
  <c r="CC288" i="2"/>
  <c r="CC287" i="2"/>
  <c r="CC286" i="2"/>
  <c r="CC285" i="2"/>
  <c r="CC284" i="2"/>
  <c r="CC283" i="2"/>
  <c r="CC282" i="2"/>
  <c r="CC281" i="2"/>
  <c r="CC280" i="2"/>
  <c r="CC279" i="2"/>
  <c r="CC278" i="2"/>
  <c r="CC277" i="2"/>
  <c r="CC276" i="2"/>
  <c r="CC275" i="2"/>
  <c r="CC274" i="2"/>
  <c r="CC273" i="2"/>
  <c r="CC272" i="2"/>
  <c r="CC271" i="2"/>
  <c r="CC270" i="2"/>
  <c r="CC269" i="2"/>
  <c r="CC268" i="2"/>
  <c r="CC267" i="2"/>
  <c r="CC266" i="2"/>
  <c r="CC265" i="2"/>
  <c r="CC264" i="2"/>
  <c r="CC263" i="2"/>
  <c r="CC262" i="2"/>
  <c r="CC261" i="2"/>
  <c r="CC260" i="2"/>
  <c r="CC259" i="2"/>
  <c r="CC258" i="2"/>
  <c r="CC257" i="2"/>
  <c r="CC256" i="2"/>
  <c r="CC255" i="2"/>
  <c r="CC254" i="2"/>
  <c r="CC253" i="2"/>
  <c r="CC252" i="2"/>
  <c r="CC251" i="2"/>
  <c r="CC250" i="2"/>
  <c r="CC249" i="2"/>
  <c r="CC248" i="2"/>
  <c r="CC247" i="2"/>
  <c r="CC246" i="2"/>
  <c r="CC245" i="2"/>
  <c r="CC244" i="2"/>
  <c r="CC243" i="2"/>
  <c r="CC242" i="2"/>
  <c r="CC241" i="2"/>
  <c r="CC240" i="2"/>
  <c r="CC239" i="2"/>
  <c r="CC238" i="2"/>
  <c r="CC237" i="2"/>
  <c r="CC236" i="2"/>
  <c r="CC235" i="2"/>
  <c r="CC234" i="2"/>
  <c r="CC233" i="2"/>
  <c r="CC232" i="2"/>
  <c r="CC231" i="2"/>
  <c r="CC230" i="2"/>
  <c r="CC229" i="2"/>
  <c r="CC228" i="2"/>
  <c r="CC227" i="2"/>
  <c r="CC226" i="2"/>
  <c r="CC225" i="2"/>
  <c r="CC224" i="2"/>
  <c r="CC223" i="2"/>
  <c r="CC222" i="2"/>
  <c r="CC221" i="2"/>
  <c r="CC220" i="2"/>
  <c r="CC219" i="2"/>
  <c r="CC218" i="2"/>
  <c r="CC217" i="2"/>
  <c r="CC216" i="2"/>
  <c r="CC215" i="2"/>
  <c r="CC214" i="2"/>
  <c r="CC213" i="2"/>
  <c r="CC212" i="2"/>
  <c r="CC211" i="2"/>
  <c r="CC210" i="2"/>
  <c r="CC209" i="2"/>
  <c r="CC208" i="2"/>
  <c r="CC207" i="2"/>
  <c r="CC206" i="2"/>
  <c r="CC205" i="2"/>
  <c r="CC204" i="2"/>
  <c r="CC203" i="2"/>
  <c r="CC202" i="2"/>
  <c r="CC201" i="2"/>
  <c r="CC200" i="2"/>
  <c r="CC199" i="2"/>
  <c r="CC198" i="2"/>
  <c r="CC197" i="2"/>
  <c r="CC196" i="2"/>
  <c r="CC195" i="2"/>
  <c r="CC194" i="2"/>
  <c r="CC193" i="2"/>
  <c r="CC192" i="2"/>
  <c r="CC191" i="2"/>
  <c r="CC190" i="2"/>
  <c r="CC189" i="2"/>
  <c r="CC188" i="2"/>
  <c r="CC187" i="2"/>
  <c r="CC186" i="2"/>
  <c r="CC185" i="2"/>
  <c r="CC184" i="2"/>
  <c r="CC183" i="2"/>
  <c r="CC182" i="2"/>
  <c r="CC181" i="2"/>
  <c r="CC180" i="2"/>
  <c r="CC179" i="2"/>
  <c r="CC178" i="2"/>
  <c r="CC177" i="2"/>
  <c r="CC176" i="2"/>
  <c r="CC175" i="2"/>
  <c r="CC174" i="2"/>
  <c r="CC173" i="2"/>
  <c r="CC172" i="2"/>
  <c r="CC171" i="2"/>
  <c r="CC170" i="2"/>
  <c r="CC169" i="2"/>
  <c r="CC168" i="2"/>
  <c r="CC167" i="2"/>
  <c r="CC166" i="2"/>
  <c r="CC165" i="2"/>
  <c r="CC164" i="2"/>
  <c r="CC163" i="2"/>
  <c r="CC162" i="2"/>
  <c r="CC161" i="2"/>
  <c r="CC160" i="2"/>
  <c r="CC159" i="2"/>
  <c r="CC158" i="2"/>
  <c r="CC157" i="2"/>
  <c r="CC156" i="2"/>
  <c r="CC155" i="2"/>
  <c r="CC154" i="2"/>
  <c r="CC153" i="2"/>
  <c r="CC152" i="2"/>
  <c r="CC151" i="2"/>
  <c r="CC150" i="2"/>
  <c r="CC149" i="2"/>
  <c r="CC148" i="2"/>
  <c r="CC147" i="2"/>
  <c r="CC146" i="2"/>
  <c r="CC145" i="2"/>
  <c r="CC144" i="2"/>
  <c r="CC143" i="2"/>
  <c r="CC142" i="2"/>
  <c r="CC141" i="2"/>
  <c r="CC140" i="2"/>
  <c r="CC139" i="2"/>
  <c r="CC138" i="2"/>
  <c r="CC137" i="2"/>
  <c r="CC136" i="2"/>
  <c r="CC135" i="2"/>
  <c r="CC134" i="2"/>
  <c r="CC133" i="2"/>
  <c r="CC132" i="2"/>
  <c r="CC131" i="2"/>
  <c r="CC130" i="2"/>
  <c r="CC129" i="2"/>
  <c r="CC128" i="2"/>
  <c r="CC127" i="2"/>
  <c r="CC126" i="2"/>
  <c r="CC125" i="2"/>
  <c r="CC124" i="2"/>
  <c r="CC123" i="2"/>
  <c r="CC122" i="2"/>
  <c r="CC121" i="2"/>
  <c r="CC120" i="2"/>
  <c r="CC119" i="2"/>
  <c r="CC118" i="2"/>
  <c r="CC117" i="2"/>
  <c r="CC116" i="2"/>
  <c r="CC115" i="2"/>
  <c r="CC114" i="2"/>
  <c r="CC113" i="2"/>
  <c r="CC112" i="2"/>
  <c r="CC111" i="2"/>
  <c r="CC110" i="2"/>
  <c r="CC109" i="2"/>
  <c r="CC108" i="2"/>
  <c r="CC107" i="2"/>
  <c r="CC106" i="2"/>
  <c r="CC105" i="2"/>
  <c r="CC104" i="2"/>
  <c r="CC103" i="2"/>
  <c r="CC102" i="2"/>
  <c r="CC101" i="2"/>
  <c r="CC100" i="2"/>
  <c r="CC99" i="2"/>
  <c r="CC98" i="2"/>
  <c r="CC97" i="2"/>
  <c r="CC96" i="2"/>
  <c r="CC95" i="2"/>
  <c r="CC94" i="2"/>
  <c r="CC93" i="2"/>
  <c r="CC92" i="2"/>
  <c r="CC91" i="2"/>
  <c r="CC90" i="2"/>
  <c r="CC89" i="2"/>
  <c r="CC88" i="2"/>
  <c r="CC87" i="2"/>
  <c r="CC86" i="2"/>
  <c r="CC85" i="2"/>
  <c r="CC84" i="2"/>
  <c r="CC83" i="2"/>
  <c r="CC82" i="2"/>
  <c r="CC81" i="2"/>
  <c r="CC80" i="2"/>
  <c r="CC79" i="2"/>
  <c r="CC78" i="2"/>
  <c r="CC77" i="2"/>
  <c r="CC76" i="2"/>
  <c r="CC75" i="2"/>
  <c r="CC74" i="2"/>
  <c r="CC73" i="2"/>
  <c r="CC72" i="2"/>
  <c r="CC71" i="2"/>
  <c r="CC70" i="2"/>
  <c r="CC69" i="2"/>
  <c r="CC68" i="2"/>
  <c r="CC67" i="2"/>
  <c r="CC66" i="2"/>
  <c r="CC65" i="2"/>
  <c r="CC64" i="2"/>
  <c r="CC63" i="2"/>
  <c r="CC62" i="2"/>
  <c r="CC61" i="2"/>
  <c r="CC60" i="2"/>
  <c r="CC59" i="2"/>
  <c r="CC58" i="2"/>
  <c r="CC57" i="2"/>
  <c r="CC56" i="2"/>
  <c r="CC55" i="2"/>
  <c r="CC54" i="2"/>
  <c r="CC53" i="2"/>
  <c r="CC52" i="2"/>
  <c r="CC51" i="2"/>
  <c r="CC50" i="2"/>
  <c r="CC49" i="2"/>
  <c r="CC48" i="2"/>
  <c r="CC47" i="2"/>
  <c r="CC46" i="2"/>
  <c r="CC45" i="2"/>
  <c r="CC44" i="2"/>
  <c r="CC43" i="2"/>
  <c r="CC42" i="2"/>
  <c r="CC41" i="2"/>
  <c r="CC40" i="2"/>
  <c r="CC39" i="2"/>
  <c r="CC38" i="2"/>
  <c r="CC37" i="2"/>
  <c r="CC36" i="2"/>
  <c r="CC35" i="2"/>
  <c r="CC34" i="2"/>
  <c r="CC33" i="2"/>
  <c r="CC32" i="2"/>
  <c r="CC31" i="2"/>
  <c r="CC30" i="2"/>
  <c r="CC29" i="2"/>
  <c r="CC28" i="2"/>
  <c r="CC27" i="2"/>
  <c r="CC26" i="2"/>
  <c r="CC25" i="2"/>
  <c r="CC24" i="2"/>
  <c r="CC23" i="2"/>
  <c r="CC22" i="2"/>
  <c r="CC21" i="2"/>
  <c r="CC20" i="2"/>
  <c r="CC19" i="2"/>
  <c r="CC18" i="2"/>
  <c r="CC17" i="2"/>
  <c r="CC16" i="2"/>
  <c r="CC15" i="2"/>
  <c r="CC14" i="2"/>
  <c r="CC13" i="2"/>
  <c r="CC12" i="2"/>
  <c r="CC11" i="2"/>
  <c r="CC10" i="2"/>
  <c r="CC9" i="2"/>
  <c r="CC8" i="2"/>
  <c r="CC7" i="2"/>
  <c r="CC6" i="2"/>
  <c r="CC5" i="2"/>
  <c r="CC4" i="2"/>
  <c r="CE379" i="5"/>
  <c r="CB378" i="5"/>
  <c r="CB377" i="5"/>
  <c r="CB376" i="5"/>
  <c r="CB375" i="5"/>
  <c r="CB374" i="5"/>
  <c r="CB373" i="5"/>
  <c r="CB372" i="5"/>
  <c r="CB371" i="5"/>
  <c r="CB370" i="5"/>
  <c r="CB369" i="5"/>
  <c r="CB368" i="5"/>
  <c r="CB367" i="5"/>
  <c r="CB366" i="5"/>
  <c r="CB365" i="5"/>
  <c r="CB364" i="5"/>
  <c r="CB363" i="5"/>
  <c r="CB362" i="5"/>
  <c r="CB361" i="5"/>
  <c r="CB360" i="5"/>
  <c r="CB359" i="5"/>
  <c r="CB358" i="5"/>
  <c r="CB357" i="5"/>
  <c r="CB356" i="5"/>
  <c r="CB355" i="5"/>
  <c r="CB354" i="5"/>
  <c r="CB353" i="5"/>
  <c r="CB352" i="5"/>
  <c r="CB351" i="5"/>
  <c r="CB350" i="5"/>
  <c r="CB349" i="5"/>
  <c r="CB348" i="5"/>
  <c r="CB347" i="5"/>
  <c r="CB346" i="5"/>
  <c r="CB345" i="5"/>
  <c r="CB344" i="5"/>
  <c r="CB343" i="5"/>
  <c r="CB342" i="5"/>
  <c r="CB341" i="5"/>
  <c r="CB340" i="5"/>
  <c r="CB339" i="5"/>
  <c r="CB338" i="5"/>
  <c r="CB337" i="5"/>
  <c r="CB336" i="5"/>
  <c r="CB335" i="5"/>
  <c r="CB334" i="5"/>
  <c r="CB333" i="5"/>
  <c r="CB332" i="5"/>
  <c r="CB331" i="5"/>
  <c r="CB330" i="5"/>
  <c r="CB329" i="5"/>
  <c r="CB328" i="5"/>
  <c r="CB327" i="5"/>
  <c r="CB326" i="5"/>
  <c r="CB325" i="5"/>
  <c r="CB324" i="5"/>
  <c r="CB323" i="5"/>
  <c r="CB322" i="5"/>
  <c r="CB321" i="5"/>
  <c r="CB320" i="5"/>
  <c r="CB319" i="5"/>
  <c r="CB318" i="5"/>
  <c r="CB317" i="5"/>
  <c r="CB316" i="5"/>
  <c r="CB315" i="5"/>
  <c r="CB314" i="5"/>
  <c r="CB313" i="5"/>
  <c r="CB312" i="5"/>
  <c r="CB311" i="5"/>
  <c r="CB310" i="5"/>
  <c r="CB309" i="5"/>
  <c r="CB308" i="5"/>
  <c r="CB307" i="5"/>
  <c r="CB306" i="5"/>
  <c r="CB305" i="5"/>
  <c r="CB304" i="5"/>
  <c r="CB303" i="5"/>
  <c r="CB302" i="5"/>
  <c r="CB301" i="5"/>
  <c r="CB300" i="5"/>
  <c r="CB299" i="5"/>
  <c r="CB298" i="5"/>
  <c r="CB297" i="5"/>
  <c r="CB296" i="5"/>
  <c r="CB295" i="5"/>
  <c r="CB294" i="5"/>
  <c r="CB293" i="5"/>
  <c r="CB292" i="5"/>
  <c r="CB291" i="5"/>
  <c r="CB290" i="5"/>
  <c r="CB289" i="5"/>
  <c r="CB288" i="5"/>
  <c r="CB287" i="5"/>
  <c r="CB286" i="5"/>
  <c r="CB285" i="5"/>
  <c r="CB284" i="5"/>
  <c r="CB283" i="5"/>
  <c r="CB282" i="5"/>
  <c r="CB281" i="5"/>
  <c r="CB280" i="5"/>
  <c r="CB279" i="5"/>
  <c r="CB278" i="5"/>
  <c r="CB277" i="5"/>
  <c r="CB276" i="5"/>
  <c r="CB275" i="5"/>
  <c r="CB274" i="5"/>
  <c r="CB273" i="5"/>
  <c r="CB272" i="5"/>
  <c r="CB271" i="5"/>
  <c r="CB270" i="5"/>
  <c r="CB269" i="5"/>
  <c r="CB268" i="5"/>
  <c r="CB267" i="5"/>
  <c r="CB266" i="5"/>
  <c r="CB265" i="5"/>
  <c r="CB264" i="5"/>
  <c r="CB263" i="5"/>
  <c r="CB262" i="5"/>
  <c r="CB261" i="5"/>
  <c r="CB260" i="5"/>
  <c r="CB259" i="5"/>
  <c r="CB258" i="5"/>
  <c r="CB257" i="5"/>
  <c r="CB256" i="5"/>
  <c r="CB255" i="5"/>
  <c r="CB254" i="5"/>
  <c r="CB253" i="5"/>
  <c r="CB252" i="5"/>
  <c r="CB251" i="5"/>
  <c r="CB250" i="5"/>
  <c r="CB249" i="5"/>
  <c r="CB248" i="5"/>
  <c r="CB247" i="5"/>
  <c r="CB246" i="5"/>
  <c r="CB245" i="5"/>
  <c r="CB244" i="5"/>
  <c r="CB243" i="5"/>
  <c r="CB242" i="5"/>
  <c r="CB241" i="5"/>
  <c r="CB240" i="5"/>
  <c r="CB239" i="5"/>
  <c r="CB238" i="5"/>
  <c r="CB237" i="5"/>
  <c r="CB236" i="5"/>
  <c r="CB235" i="5"/>
  <c r="CB234" i="5"/>
  <c r="CB233" i="5"/>
  <c r="CB232" i="5"/>
  <c r="CB231" i="5"/>
  <c r="CB230" i="5"/>
  <c r="CB229" i="5"/>
  <c r="CB228" i="5"/>
  <c r="CB227" i="5"/>
  <c r="CB226" i="5"/>
  <c r="CB225" i="5"/>
  <c r="CB224" i="5"/>
  <c r="CB223" i="5"/>
  <c r="CB222" i="5"/>
  <c r="CB221" i="5"/>
  <c r="CB220" i="5"/>
  <c r="CB219" i="5"/>
  <c r="CB218" i="5"/>
  <c r="CB217" i="5"/>
  <c r="CB216" i="5"/>
  <c r="CB215" i="5"/>
  <c r="CB214" i="5"/>
  <c r="CB213" i="5"/>
  <c r="CB212" i="5"/>
  <c r="CB211" i="5"/>
  <c r="CB210" i="5"/>
  <c r="CB209" i="5"/>
  <c r="CB208" i="5"/>
  <c r="CB207" i="5"/>
  <c r="CB206" i="5"/>
  <c r="CB205" i="5"/>
  <c r="CB204" i="5"/>
  <c r="CB203" i="5"/>
  <c r="CB202" i="5"/>
  <c r="CB201" i="5"/>
  <c r="CB200" i="5"/>
  <c r="CB199" i="5"/>
  <c r="CB198" i="5"/>
  <c r="CB197" i="5"/>
  <c r="CB196" i="5"/>
  <c r="CB195" i="5"/>
  <c r="CB194" i="5"/>
  <c r="CB193" i="5"/>
  <c r="CB192" i="5"/>
  <c r="CB191" i="5"/>
  <c r="CB190" i="5"/>
  <c r="CB189" i="5"/>
  <c r="CB188" i="5"/>
  <c r="CB187" i="5"/>
  <c r="CB186" i="5"/>
  <c r="CB185" i="5"/>
  <c r="CB184" i="5"/>
  <c r="CB183" i="5"/>
  <c r="CB182" i="5"/>
  <c r="CB181" i="5"/>
  <c r="CB180" i="5"/>
  <c r="CB179" i="5"/>
  <c r="CB178" i="5"/>
  <c r="CB177" i="5"/>
  <c r="CB176" i="5"/>
  <c r="CB175" i="5"/>
  <c r="CB174" i="5"/>
  <c r="CB173" i="5"/>
  <c r="CB172" i="5"/>
  <c r="CB171" i="5"/>
  <c r="CB170" i="5"/>
  <c r="CB169" i="5"/>
  <c r="CB168" i="5"/>
  <c r="CB167" i="5"/>
  <c r="CB166" i="5"/>
  <c r="CB165" i="5"/>
  <c r="CB164" i="5"/>
  <c r="CB163" i="5"/>
  <c r="CB162" i="5"/>
  <c r="CB161" i="5"/>
  <c r="CB160" i="5"/>
  <c r="CB159" i="5"/>
  <c r="CB158" i="5"/>
  <c r="CB157" i="5"/>
  <c r="CB156" i="5"/>
  <c r="CB155" i="5"/>
  <c r="CB154" i="5"/>
  <c r="CB153" i="5"/>
  <c r="CB152" i="5"/>
  <c r="CB151" i="5"/>
  <c r="CB150" i="5"/>
  <c r="CB149" i="5"/>
  <c r="CB148" i="5"/>
  <c r="CB147" i="5"/>
  <c r="CB146" i="5"/>
  <c r="CB145" i="5"/>
  <c r="CB144" i="5"/>
  <c r="CB22" i="5"/>
  <c r="CB21" i="5"/>
  <c r="CB20" i="5"/>
  <c r="CB19" i="5"/>
  <c r="CB18" i="5"/>
  <c r="CB17" i="5"/>
  <c r="CB16" i="5"/>
  <c r="CB15" i="5"/>
  <c r="CB14" i="5"/>
  <c r="CB9" i="5"/>
  <c r="CB6" i="5"/>
  <c r="CB5" i="5"/>
  <c r="BZ5" i="5"/>
  <c r="BZ4" i="5"/>
  <c r="CE4" i="5" s="1"/>
  <c r="CE379" i="4"/>
  <c r="CB378" i="4"/>
  <c r="CB377" i="4"/>
  <c r="CB376" i="4"/>
  <c r="CB375" i="4"/>
  <c r="CB374" i="4"/>
  <c r="CB373" i="4"/>
  <c r="CB372" i="4"/>
  <c r="CB371" i="4"/>
  <c r="CB370" i="4"/>
  <c r="CB369" i="4"/>
  <c r="CB368" i="4"/>
  <c r="CB367" i="4"/>
  <c r="CB366" i="4"/>
  <c r="CB365" i="4"/>
  <c r="CB364" i="4"/>
  <c r="CB363" i="4"/>
  <c r="CB362" i="4"/>
  <c r="CB361" i="4"/>
  <c r="CB360" i="4"/>
  <c r="CB359" i="4"/>
  <c r="CB358" i="4"/>
  <c r="CB357" i="4"/>
  <c r="CB356" i="4"/>
  <c r="CB355" i="4"/>
  <c r="CB354" i="4"/>
  <c r="CB353" i="4"/>
  <c r="CB352" i="4"/>
  <c r="CB351" i="4"/>
  <c r="CB350" i="4"/>
  <c r="CB349" i="4"/>
  <c r="CB348" i="4"/>
  <c r="CB347" i="4"/>
  <c r="CB346" i="4"/>
  <c r="CB345" i="4"/>
  <c r="CB344" i="4"/>
  <c r="CB343" i="4"/>
  <c r="CB342" i="4"/>
  <c r="CB341" i="4"/>
  <c r="CB340" i="4"/>
  <c r="CB339" i="4"/>
  <c r="CB338" i="4"/>
  <c r="CB337" i="4"/>
  <c r="CB336" i="4"/>
  <c r="CB335" i="4"/>
  <c r="CB334" i="4"/>
  <c r="CB333" i="4"/>
  <c r="CB332" i="4"/>
  <c r="CB331" i="4"/>
  <c r="CB330" i="4"/>
  <c r="CB329" i="4"/>
  <c r="CB328" i="4"/>
  <c r="CB327" i="4"/>
  <c r="CB326" i="4"/>
  <c r="CB325" i="4"/>
  <c r="CB324" i="4"/>
  <c r="CB323" i="4"/>
  <c r="CB322" i="4"/>
  <c r="CB321" i="4"/>
  <c r="CB320" i="4"/>
  <c r="CB319" i="4"/>
  <c r="CB318" i="4"/>
  <c r="CB317" i="4"/>
  <c r="CB316" i="4"/>
  <c r="CB315" i="4"/>
  <c r="CB314" i="4"/>
  <c r="CB313" i="4"/>
  <c r="CB312" i="4"/>
  <c r="CB311" i="4"/>
  <c r="CB310" i="4"/>
  <c r="CB309" i="4"/>
  <c r="CB308" i="4"/>
  <c r="CB307" i="4"/>
  <c r="CB306" i="4"/>
  <c r="CB305" i="4"/>
  <c r="CB304" i="4"/>
  <c r="CB303" i="4"/>
  <c r="CB302" i="4"/>
  <c r="CB301" i="4"/>
  <c r="CB300" i="4"/>
  <c r="CB299" i="4"/>
  <c r="CB298" i="4"/>
  <c r="CB297" i="4"/>
  <c r="CB296" i="4"/>
  <c r="CB295" i="4"/>
  <c r="CB294" i="4"/>
  <c r="CB293" i="4"/>
  <c r="CB292" i="4"/>
  <c r="CB291" i="4"/>
  <c r="CB290" i="4"/>
  <c r="CB289" i="4"/>
  <c r="CB288" i="4"/>
  <c r="CB287" i="4"/>
  <c r="CB286" i="4"/>
  <c r="CB285" i="4"/>
  <c r="CB284" i="4"/>
  <c r="CB283" i="4"/>
  <c r="CB282" i="4"/>
  <c r="CB281" i="4"/>
  <c r="CB280" i="4"/>
  <c r="CB279" i="4"/>
  <c r="CB278" i="4"/>
  <c r="CB277" i="4"/>
  <c r="CB276" i="4"/>
  <c r="CB275" i="4"/>
  <c r="CB274" i="4"/>
  <c r="CB273" i="4"/>
  <c r="CB272" i="4"/>
  <c r="CB271" i="4"/>
  <c r="CB270" i="4"/>
  <c r="CB269" i="4"/>
  <c r="CB268" i="4"/>
  <c r="CB267" i="4"/>
  <c r="CB266" i="4"/>
  <c r="CB265" i="4"/>
  <c r="CB264" i="4"/>
  <c r="CB263" i="4"/>
  <c r="CB262" i="4"/>
  <c r="CB261" i="4"/>
  <c r="CB260" i="4"/>
  <c r="CB259" i="4"/>
  <c r="CB258" i="4"/>
  <c r="CB257" i="4"/>
  <c r="CB256" i="4"/>
  <c r="CB255" i="4"/>
  <c r="CB254" i="4"/>
  <c r="CB253" i="4"/>
  <c r="CB252" i="4"/>
  <c r="CB251" i="4"/>
  <c r="CB250" i="4"/>
  <c r="CB249" i="4"/>
  <c r="CB248" i="4"/>
  <c r="CB247" i="4"/>
  <c r="CB246" i="4"/>
  <c r="CB245" i="4"/>
  <c r="CB244" i="4"/>
  <c r="CB243" i="4"/>
  <c r="CB242" i="4"/>
  <c r="CB241" i="4"/>
  <c r="CB240" i="4"/>
  <c r="CB239" i="4"/>
  <c r="CB238" i="4"/>
  <c r="CB237" i="4"/>
  <c r="CB236" i="4"/>
  <c r="CB235" i="4"/>
  <c r="CB234" i="4"/>
  <c r="CB233" i="4"/>
  <c r="CB232" i="4"/>
  <c r="CB231" i="4"/>
  <c r="CB230" i="4"/>
  <c r="CB229" i="4"/>
  <c r="CB228" i="4"/>
  <c r="CB227" i="4"/>
  <c r="CB226" i="4"/>
  <c r="CB225" i="4"/>
  <c r="CB224" i="4"/>
  <c r="CB223" i="4"/>
  <c r="CB222" i="4"/>
  <c r="CB221" i="4"/>
  <c r="CB220" i="4"/>
  <c r="CB219" i="4"/>
  <c r="CB218" i="4"/>
  <c r="CB217" i="4"/>
  <c r="CB216" i="4"/>
  <c r="CB215" i="4"/>
  <c r="CB214" i="4"/>
  <c r="CB213" i="4"/>
  <c r="CB212" i="4"/>
  <c r="CB211" i="4"/>
  <c r="CB210" i="4"/>
  <c r="CB209" i="4"/>
  <c r="CB208" i="4"/>
  <c r="CB207" i="4"/>
  <c r="CB206" i="4"/>
  <c r="CB205" i="4"/>
  <c r="CB204" i="4"/>
  <c r="CB203" i="4"/>
  <c r="CB202" i="4"/>
  <c r="CB201" i="4"/>
  <c r="CB200" i="4"/>
  <c r="CB199" i="4"/>
  <c r="CB198" i="4"/>
  <c r="CB197" i="4"/>
  <c r="CB196" i="4"/>
  <c r="CB195" i="4"/>
  <c r="CB194" i="4"/>
  <c r="CB193" i="4"/>
  <c r="CB192" i="4"/>
  <c r="CB191" i="4"/>
  <c r="CB190" i="4"/>
  <c r="CB189" i="4"/>
  <c r="CB188" i="4"/>
  <c r="CB187" i="4"/>
  <c r="CB186" i="4"/>
  <c r="CB185" i="4"/>
  <c r="CB184" i="4"/>
  <c r="CB183" i="4"/>
  <c r="CB182" i="4"/>
  <c r="CB181" i="4"/>
  <c r="CB180" i="4"/>
  <c r="CB179" i="4"/>
  <c r="CB178" i="4"/>
  <c r="CB177" i="4"/>
  <c r="CB176" i="4"/>
  <c r="CB175" i="4"/>
  <c r="CB174" i="4"/>
  <c r="CB173" i="4"/>
  <c r="CB172" i="4"/>
  <c r="CB171" i="4"/>
  <c r="CB170" i="4"/>
  <c r="CB169" i="4"/>
  <c r="CB168" i="4"/>
  <c r="CB167" i="4"/>
  <c r="CB166" i="4"/>
  <c r="CB165" i="4"/>
  <c r="CB164" i="4"/>
  <c r="CB163" i="4"/>
  <c r="CB162" i="4"/>
  <c r="CB161" i="4"/>
  <c r="CB160" i="4"/>
  <c r="CB159" i="4"/>
  <c r="CB158" i="4"/>
  <c r="CB157" i="4"/>
  <c r="CB156" i="4"/>
  <c r="CB155" i="4"/>
  <c r="CB154" i="4"/>
  <c r="CB153" i="4"/>
  <c r="CB152" i="4"/>
  <c r="CB151" i="4"/>
  <c r="CB150" i="4"/>
  <c r="CB149" i="4"/>
  <c r="CB148" i="4"/>
  <c r="CB147" i="4"/>
  <c r="CB146" i="4"/>
  <c r="CB145" i="4"/>
  <c r="CB144" i="4"/>
  <c r="CB21" i="4"/>
  <c r="CB20" i="4"/>
  <c r="CB19" i="4"/>
  <c r="CB18" i="4"/>
  <c r="CB17" i="4"/>
  <c r="CB16" i="4"/>
  <c r="CB15" i="4"/>
  <c r="CB14" i="4"/>
  <c r="CB12" i="4"/>
  <c r="CB11" i="4"/>
  <c r="CB6" i="4"/>
  <c r="CE4" i="4"/>
  <c r="CB4" i="4"/>
  <c r="BZ4" i="4"/>
  <c r="BZ5" i="4" s="1"/>
  <c r="CE379" i="3"/>
  <c r="CB378" i="3"/>
  <c r="CB377" i="3"/>
  <c r="CB376" i="3"/>
  <c r="CB375" i="3"/>
  <c r="CB374" i="3"/>
  <c r="CB373" i="3"/>
  <c r="CB372" i="3"/>
  <c r="CB371" i="3"/>
  <c r="CB370" i="3"/>
  <c r="CB369" i="3"/>
  <c r="CB368" i="3"/>
  <c r="CB367" i="3"/>
  <c r="CB366" i="3"/>
  <c r="CB365" i="3"/>
  <c r="CB364" i="3"/>
  <c r="CB363" i="3"/>
  <c r="CB362" i="3"/>
  <c r="CB361" i="3"/>
  <c r="CB360" i="3"/>
  <c r="CB359" i="3"/>
  <c r="CB358" i="3"/>
  <c r="CB357" i="3"/>
  <c r="CB356" i="3"/>
  <c r="CB355" i="3"/>
  <c r="CB354" i="3"/>
  <c r="CB353" i="3"/>
  <c r="CB352" i="3"/>
  <c r="CB351" i="3"/>
  <c r="CB350" i="3"/>
  <c r="CB349" i="3"/>
  <c r="CB348" i="3"/>
  <c r="CB347" i="3"/>
  <c r="CB346" i="3"/>
  <c r="CB345" i="3"/>
  <c r="CB344" i="3"/>
  <c r="CB343" i="3"/>
  <c r="CB342" i="3"/>
  <c r="CB341" i="3"/>
  <c r="CB340" i="3"/>
  <c r="CB339" i="3"/>
  <c r="CB338" i="3"/>
  <c r="CB337" i="3"/>
  <c r="CB336" i="3"/>
  <c r="CB335" i="3"/>
  <c r="CB334" i="3"/>
  <c r="CB333" i="3"/>
  <c r="CB332" i="3"/>
  <c r="CB331" i="3"/>
  <c r="CB330" i="3"/>
  <c r="CB329" i="3"/>
  <c r="CB328" i="3"/>
  <c r="CB327" i="3"/>
  <c r="CB326" i="3"/>
  <c r="CB325" i="3"/>
  <c r="CB324" i="3"/>
  <c r="CB323" i="3"/>
  <c r="CB322" i="3"/>
  <c r="CB321" i="3"/>
  <c r="CB320" i="3"/>
  <c r="CB319" i="3"/>
  <c r="CB318" i="3"/>
  <c r="CB317" i="3"/>
  <c r="CB316" i="3"/>
  <c r="CB315" i="3"/>
  <c r="CB314" i="3"/>
  <c r="CB313" i="3"/>
  <c r="CB312" i="3"/>
  <c r="CB311" i="3"/>
  <c r="CB310" i="3"/>
  <c r="CB309" i="3"/>
  <c r="CB308" i="3"/>
  <c r="CB307" i="3"/>
  <c r="CB306" i="3"/>
  <c r="CB305" i="3"/>
  <c r="CB304" i="3"/>
  <c r="CB303" i="3"/>
  <c r="CB302" i="3"/>
  <c r="CB301" i="3"/>
  <c r="CB300" i="3"/>
  <c r="CB299" i="3"/>
  <c r="CB298" i="3"/>
  <c r="CB297" i="3"/>
  <c r="CB296" i="3"/>
  <c r="CB295" i="3"/>
  <c r="CB294" i="3"/>
  <c r="CB293" i="3"/>
  <c r="CB292" i="3"/>
  <c r="CB291" i="3"/>
  <c r="CB290" i="3"/>
  <c r="CB289" i="3"/>
  <c r="CB288" i="3"/>
  <c r="CB287" i="3"/>
  <c r="CB286" i="3"/>
  <c r="CB285" i="3"/>
  <c r="CB284" i="3"/>
  <c r="CB283" i="3"/>
  <c r="CB282" i="3"/>
  <c r="CB281" i="3"/>
  <c r="CB280" i="3"/>
  <c r="CB279" i="3"/>
  <c r="CB278" i="3"/>
  <c r="CB277" i="3"/>
  <c r="CB276" i="3"/>
  <c r="CB275" i="3"/>
  <c r="CB274" i="3"/>
  <c r="CB273" i="3"/>
  <c r="CB272" i="3"/>
  <c r="CB271" i="3"/>
  <c r="CB270" i="3"/>
  <c r="CB269" i="3"/>
  <c r="CB268" i="3"/>
  <c r="CB267" i="3"/>
  <c r="CB266" i="3"/>
  <c r="CB265" i="3"/>
  <c r="CB264" i="3"/>
  <c r="CB263" i="3"/>
  <c r="CB262" i="3"/>
  <c r="CB261" i="3"/>
  <c r="CB260" i="3"/>
  <c r="CB259" i="3"/>
  <c r="CB258" i="3"/>
  <c r="CB257" i="3"/>
  <c r="CB256" i="3"/>
  <c r="CB255" i="3"/>
  <c r="CB254" i="3"/>
  <c r="CB253" i="3"/>
  <c r="CB252" i="3"/>
  <c r="CB251" i="3"/>
  <c r="CB250" i="3"/>
  <c r="CB249" i="3"/>
  <c r="CB248" i="3"/>
  <c r="CB247" i="3"/>
  <c r="CB246" i="3"/>
  <c r="CB245" i="3"/>
  <c r="CB244" i="3"/>
  <c r="CB243" i="3"/>
  <c r="CB242" i="3"/>
  <c r="CB241" i="3"/>
  <c r="CB240" i="3"/>
  <c r="CB239" i="3"/>
  <c r="CB238" i="3"/>
  <c r="CB237" i="3"/>
  <c r="CB236" i="3"/>
  <c r="CB235" i="3"/>
  <c r="CB234" i="3"/>
  <c r="CB233" i="3"/>
  <c r="CB232" i="3"/>
  <c r="CB231" i="3"/>
  <c r="CB230" i="3"/>
  <c r="CB229" i="3"/>
  <c r="CB228" i="3"/>
  <c r="CB227" i="3"/>
  <c r="CB226" i="3"/>
  <c r="CB225" i="3"/>
  <c r="CB224" i="3"/>
  <c r="CB223" i="3"/>
  <c r="CB222" i="3"/>
  <c r="CB221" i="3"/>
  <c r="CB220" i="3"/>
  <c r="CB219" i="3"/>
  <c r="CB218" i="3"/>
  <c r="CB217" i="3"/>
  <c r="CB216" i="3"/>
  <c r="CB215" i="3"/>
  <c r="CB214" i="3"/>
  <c r="CB213" i="3"/>
  <c r="CB212" i="3"/>
  <c r="CB211" i="3"/>
  <c r="CB210" i="3"/>
  <c r="CB209" i="3"/>
  <c r="CB208" i="3"/>
  <c r="CB207" i="3"/>
  <c r="CB206" i="3"/>
  <c r="CB205" i="3"/>
  <c r="CB204" i="3"/>
  <c r="CB203" i="3"/>
  <c r="CB202" i="3"/>
  <c r="CB201" i="3"/>
  <c r="CB200" i="3"/>
  <c r="CB199" i="3"/>
  <c r="CB198" i="3"/>
  <c r="CB197" i="3"/>
  <c r="CB196" i="3"/>
  <c r="CB195" i="3"/>
  <c r="CB194" i="3"/>
  <c r="CB193" i="3"/>
  <c r="CB192" i="3"/>
  <c r="CB191" i="3"/>
  <c r="CB190" i="3"/>
  <c r="CB189" i="3"/>
  <c r="CB188" i="3"/>
  <c r="CB187" i="3"/>
  <c r="CB186" i="3"/>
  <c r="CB185" i="3"/>
  <c r="CB184" i="3"/>
  <c r="CB183" i="3"/>
  <c r="CB182" i="3"/>
  <c r="CB181" i="3"/>
  <c r="CB180" i="3"/>
  <c r="CB179" i="3"/>
  <c r="CB178" i="3"/>
  <c r="CB177" i="3"/>
  <c r="CB176" i="3"/>
  <c r="CB175" i="3"/>
  <c r="CB174" i="3"/>
  <c r="CB173" i="3"/>
  <c r="CB172" i="3"/>
  <c r="CB171" i="3"/>
  <c r="CB170" i="3"/>
  <c r="CB169" i="3"/>
  <c r="CB168" i="3"/>
  <c r="CB167" i="3"/>
  <c r="CB166" i="3"/>
  <c r="CB165" i="3"/>
  <c r="CB164" i="3"/>
  <c r="CB163" i="3"/>
  <c r="CB162" i="3"/>
  <c r="CB161" i="3"/>
  <c r="CB160" i="3"/>
  <c r="CB159" i="3"/>
  <c r="CB158" i="3"/>
  <c r="CB157" i="3"/>
  <c r="CB156" i="3"/>
  <c r="CB155" i="3"/>
  <c r="CB154" i="3"/>
  <c r="CB153" i="3"/>
  <c r="CB152" i="3"/>
  <c r="CB151" i="3"/>
  <c r="CB150" i="3"/>
  <c r="CB149" i="3"/>
  <c r="CB148" i="3"/>
  <c r="CB147" i="3"/>
  <c r="CB146" i="3"/>
  <c r="CB145" i="3"/>
  <c r="CB144" i="3"/>
  <c r="CB24" i="3"/>
  <c r="CB23" i="3"/>
  <c r="CB22" i="3"/>
  <c r="CB21" i="3"/>
  <c r="CB20" i="3"/>
  <c r="CB15" i="3"/>
  <c r="CB14" i="3"/>
  <c r="CB10" i="3"/>
  <c r="CB5" i="3"/>
  <c r="BZ5" i="3"/>
  <c r="CE4" i="3"/>
  <c r="BZ4" i="3"/>
  <c r="CD5" i="3" s="1"/>
  <c r="CE379" i="2"/>
  <c r="CB378" i="2"/>
  <c r="CB377" i="2"/>
  <c r="CB376" i="2"/>
  <c r="CB375" i="2"/>
  <c r="CB374" i="2"/>
  <c r="CB373" i="2"/>
  <c r="CB372" i="2"/>
  <c r="CB371" i="2"/>
  <c r="CB370" i="2"/>
  <c r="CB369" i="2"/>
  <c r="CB368" i="2"/>
  <c r="CB367" i="2"/>
  <c r="CB366" i="2"/>
  <c r="CB365" i="2"/>
  <c r="CB364" i="2"/>
  <c r="CB363" i="2"/>
  <c r="CB362" i="2"/>
  <c r="CB361" i="2"/>
  <c r="CB360" i="2"/>
  <c r="CB359" i="2"/>
  <c r="CB358" i="2"/>
  <c r="CB357" i="2"/>
  <c r="CB356" i="2"/>
  <c r="CB355" i="2"/>
  <c r="CB354" i="2"/>
  <c r="CB353" i="2"/>
  <c r="CB352" i="2"/>
  <c r="CB351" i="2"/>
  <c r="CB350" i="2"/>
  <c r="CB349" i="2"/>
  <c r="CB348" i="2"/>
  <c r="CB347" i="2"/>
  <c r="CB346" i="2"/>
  <c r="CB345" i="2"/>
  <c r="CB344" i="2"/>
  <c r="CB343" i="2"/>
  <c r="CB342" i="2"/>
  <c r="CB341" i="2"/>
  <c r="CB340" i="2"/>
  <c r="CB339" i="2"/>
  <c r="CB338" i="2"/>
  <c r="CB337" i="2"/>
  <c r="CB336" i="2"/>
  <c r="CB335" i="2"/>
  <c r="CB334" i="2"/>
  <c r="CB333" i="2"/>
  <c r="CB332" i="2"/>
  <c r="CB331" i="2"/>
  <c r="CB330" i="2"/>
  <c r="CB329" i="2"/>
  <c r="CB328" i="2"/>
  <c r="CB327" i="2"/>
  <c r="CB326" i="2"/>
  <c r="CB325" i="2"/>
  <c r="CB324" i="2"/>
  <c r="CB323" i="2"/>
  <c r="CB322" i="2"/>
  <c r="CB321" i="2"/>
  <c r="CB320" i="2"/>
  <c r="CB319" i="2"/>
  <c r="CB318" i="2"/>
  <c r="CB317" i="2"/>
  <c r="CB316" i="2"/>
  <c r="CB315" i="2"/>
  <c r="CB314" i="2"/>
  <c r="CB313" i="2"/>
  <c r="CB312" i="2"/>
  <c r="CB311" i="2"/>
  <c r="CB310" i="2"/>
  <c r="CB309" i="2"/>
  <c r="CB308" i="2"/>
  <c r="CB307" i="2"/>
  <c r="CB306" i="2"/>
  <c r="CB305" i="2"/>
  <c r="CB304" i="2"/>
  <c r="CB303" i="2"/>
  <c r="CB302" i="2"/>
  <c r="CB301" i="2"/>
  <c r="CB300" i="2"/>
  <c r="CB299" i="2"/>
  <c r="CB298" i="2"/>
  <c r="CB297" i="2"/>
  <c r="CB296" i="2"/>
  <c r="CB295" i="2"/>
  <c r="CB294" i="2"/>
  <c r="CB293" i="2"/>
  <c r="CB292" i="2"/>
  <c r="CB291" i="2"/>
  <c r="CB290" i="2"/>
  <c r="CB289" i="2"/>
  <c r="CB288" i="2"/>
  <c r="CB287" i="2"/>
  <c r="CB286" i="2"/>
  <c r="CB285" i="2"/>
  <c r="CB284" i="2"/>
  <c r="CB283" i="2"/>
  <c r="CB282" i="2"/>
  <c r="CB281" i="2"/>
  <c r="CB280" i="2"/>
  <c r="CB279" i="2"/>
  <c r="CB278" i="2"/>
  <c r="CB277" i="2"/>
  <c r="CB276" i="2"/>
  <c r="CB275" i="2"/>
  <c r="CB274" i="2"/>
  <c r="CB273" i="2"/>
  <c r="CB272" i="2"/>
  <c r="CB271" i="2"/>
  <c r="CB270" i="2"/>
  <c r="CB269" i="2"/>
  <c r="CB268" i="2"/>
  <c r="CB267" i="2"/>
  <c r="CB266" i="2"/>
  <c r="CB265" i="2"/>
  <c r="CB264" i="2"/>
  <c r="CB263" i="2"/>
  <c r="CB262" i="2"/>
  <c r="CB261" i="2"/>
  <c r="CB260" i="2"/>
  <c r="CB259" i="2"/>
  <c r="CB258" i="2"/>
  <c r="CB257" i="2"/>
  <c r="CB256" i="2"/>
  <c r="CB255" i="2"/>
  <c r="CB254" i="2"/>
  <c r="CB253" i="2"/>
  <c r="CB252" i="2"/>
  <c r="CB251" i="2"/>
  <c r="CB250" i="2"/>
  <c r="CB249" i="2"/>
  <c r="CB248" i="2"/>
  <c r="CB247" i="2"/>
  <c r="CB246" i="2"/>
  <c r="CB245" i="2"/>
  <c r="CB244" i="2"/>
  <c r="CB243" i="2"/>
  <c r="CB242" i="2"/>
  <c r="CB241" i="2"/>
  <c r="CB240" i="2"/>
  <c r="CB239" i="2"/>
  <c r="CB238" i="2"/>
  <c r="CB237" i="2"/>
  <c r="CB236" i="2"/>
  <c r="CB235" i="2"/>
  <c r="CB234" i="2"/>
  <c r="CB233" i="2"/>
  <c r="CB232" i="2"/>
  <c r="CB231" i="2"/>
  <c r="CB230" i="2"/>
  <c r="CB229" i="2"/>
  <c r="CB228" i="2"/>
  <c r="CB227" i="2"/>
  <c r="CB226" i="2"/>
  <c r="CB225" i="2"/>
  <c r="CB224" i="2"/>
  <c r="CB223" i="2"/>
  <c r="CB222" i="2"/>
  <c r="CB221" i="2"/>
  <c r="CB220" i="2"/>
  <c r="CB219" i="2"/>
  <c r="CB218" i="2"/>
  <c r="CB217" i="2"/>
  <c r="CB216" i="2"/>
  <c r="CB215" i="2"/>
  <c r="CB214" i="2"/>
  <c r="CB213" i="2"/>
  <c r="CB212" i="2"/>
  <c r="CB211" i="2"/>
  <c r="CB210" i="2"/>
  <c r="CB209" i="2"/>
  <c r="CB208" i="2"/>
  <c r="CB207" i="2"/>
  <c r="CB206" i="2"/>
  <c r="CB205" i="2"/>
  <c r="CB204" i="2"/>
  <c r="CB203" i="2"/>
  <c r="CB202" i="2"/>
  <c r="CB201" i="2"/>
  <c r="CB200" i="2"/>
  <c r="CB199" i="2"/>
  <c r="CB198" i="2"/>
  <c r="CB197" i="2"/>
  <c r="CB196" i="2"/>
  <c r="CB195" i="2"/>
  <c r="CB194" i="2"/>
  <c r="CB193" i="2"/>
  <c r="CB192" i="2"/>
  <c r="CB191" i="2"/>
  <c r="CB190" i="2"/>
  <c r="CB189" i="2"/>
  <c r="CB188" i="2"/>
  <c r="CB187" i="2"/>
  <c r="CB186" i="2"/>
  <c r="CB185" i="2"/>
  <c r="CB184" i="2"/>
  <c r="CB183" i="2"/>
  <c r="CB182" i="2"/>
  <c r="CB181" i="2"/>
  <c r="CB180" i="2"/>
  <c r="CB179" i="2"/>
  <c r="CB178" i="2"/>
  <c r="CB177" i="2"/>
  <c r="CB176" i="2"/>
  <c r="CB175" i="2"/>
  <c r="CB174" i="2"/>
  <c r="CB173" i="2"/>
  <c r="CB172" i="2"/>
  <c r="CB171" i="2"/>
  <c r="CB170" i="2"/>
  <c r="CB169" i="2"/>
  <c r="CB168" i="2"/>
  <c r="CB167" i="2"/>
  <c r="CB166" i="2"/>
  <c r="CB165" i="2"/>
  <c r="CB164" i="2"/>
  <c r="CB163" i="2"/>
  <c r="CB162" i="2"/>
  <c r="CB161" i="2"/>
  <c r="CB160" i="2"/>
  <c r="CB159" i="2"/>
  <c r="CB158" i="2"/>
  <c r="CB157" i="2"/>
  <c r="CB156" i="2"/>
  <c r="CB155" i="2"/>
  <c r="CB154" i="2"/>
  <c r="CB153" i="2"/>
  <c r="CB152" i="2"/>
  <c r="CB151" i="2"/>
  <c r="CB150" i="2"/>
  <c r="CB149" i="2"/>
  <c r="CB148" i="2"/>
  <c r="CB147" i="2"/>
  <c r="CB146" i="2"/>
  <c r="CB145" i="2"/>
  <c r="CB144" i="2"/>
  <c r="CB25" i="2"/>
  <c r="CB24" i="2"/>
  <c r="CB23" i="2"/>
  <c r="CB22" i="2"/>
  <c r="CB21" i="2"/>
  <c r="CB20" i="2"/>
  <c r="CB19" i="2"/>
  <c r="CB18" i="2"/>
  <c r="CB17" i="2"/>
  <c r="CB16" i="2"/>
  <c r="CB15" i="2"/>
  <c r="CB14" i="2"/>
  <c r="CB13" i="2"/>
  <c r="CB12" i="2"/>
  <c r="CB11" i="2"/>
  <c r="CB10" i="2"/>
  <c r="CB9" i="2"/>
  <c r="CB7" i="2"/>
  <c r="CB6" i="2"/>
  <c r="CD5" i="2"/>
  <c r="CB5" i="2"/>
  <c r="CB4" i="2"/>
  <c r="BZ4" i="2"/>
  <c r="BZ5" i="2" s="1"/>
  <c r="CB378" i="1"/>
  <c r="CB377" i="1"/>
  <c r="CB376" i="1"/>
  <c r="CB375" i="1"/>
  <c r="CB374" i="1"/>
  <c r="CB373" i="1"/>
  <c r="CB372" i="1"/>
  <c r="CB371" i="1"/>
  <c r="CB370" i="1"/>
  <c r="CB369" i="1"/>
  <c r="CB368" i="1"/>
  <c r="CB367" i="1"/>
  <c r="CB366" i="1"/>
  <c r="CB365" i="1"/>
  <c r="CB364" i="1"/>
  <c r="CB363" i="1"/>
  <c r="CB362" i="1"/>
  <c r="CB361" i="1"/>
  <c r="CB360" i="1"/>
  <c r="CB359" i="1"/>
  <c r="CB358" i="1"/>
  <c r="CB357" i="1"/>
  <c r="CB356" i="1"/>
  <c r="CB355" i="1"/>
  <c r="CB354" i="1"/>
  <c r="CB353" i="1"/>
  <c r="CB352" i="1"/>
  <c r="CB351" i="1"/>
  <c r="CB350" i="1"/>
  <c r="CB349" i="1"/>
  <c r="CB348" i="1"/>
  <c r="CB347" i="1"/>
  <c r="CB346" i="1"/>
  <c r="CB345" i="1"/>
  <c r="CB344" i="1"/>
  <c r="CB343" i="1"/>
  <c r="CB342" i="1"/>
  <c r="CB341" i="1"/>
  <c r="CB340" i="1"/>
  <c r="CB339" i="1"/>
  <c r="CB338" i="1"/>
  <c r="CB337" i="1"/>
  <c r="CB336" i="1"/>
  <c r="CB335" i="1"/>
  <c r="CB334" i="1"/>
  <c r="CB333" i="1"/>
  <c r="CB332" i="1"/>
  <c r="CB331" i="1"/>
  <c r="CB330" i="1"/>
  <c r="CB329" i="1"/>
  <c r="CB328" i="1"/>
  <c r="CB327" i="1"/>
  <c r="CB326" i="1"/>
  <c r="CB325" i="1"/>
  <c r="CB324" i="1"/>
  <c r="CB323" i="1"/>
  <c r="CB322" i="1"/>
  <c r="CB321" i="1"/>
  <c r="CB320" i="1"/>
  <c r="CB319" i="1"/>
  <c r="CB318" i="1"/>
  <c r="CB317" i="1"/>
  <c r="CB316" i="1"/>
  <c r="CB315" i="1"/>
  <c r="CB314" i="1"/>
  <c r="CB313" i="1"/>
  <c r="CB312" i="1"/>
  <c r="CB311" i="1"/>
  <c r="CB310" i="1"/>
  <c r="CB309" i="1"/>
  <c r="CB308" i="1"/>
  <c r="CB307" i="1"/>
  <c r="CB306" i="1"/>
  <c r="CB305" i="1"/>
  <c r="CB304" i="1"/>
  <c r="CB303" i="1"/>
  <c r="CB302" i="1"/>
  <c r="CB301" i="1"/>
  <c r="CB300" i="1"/>
  <c r="CB299" i="1"/>
  <c r="CB298" i="1"/>
  <c r="CB297" i="1"/>
  <c r="CB296" i="1"/>
  <c r="CB295" i="1"/>
  <c r="CB294" i="1"/>
  <c r="CB293" i="1"/>
  <c r="CB292" i="1"/>
  <c r="CB291" i="1"/>
  <c r="CB290" i="1"/>
  <c r="CB289" i="1"/>
  <c r="CB288" i="1"/>
  <c r="CB287" i="1"/>
  <c r="CB286" i="1"/>
  <c r="CB285" i="1"/>
  <c r="CB284" i="1"/>
  <c r="CB283" i="1"/>
  <c r="CB282" i="1"/>
  <c r="CB281" i="1"/>
  <c r="CB280" i="1"/>
  <c r="CB279" i="1"/>
  <c r="CB278" i="1"/>
  <c r="CB277" i="1"/>
  <c r="CB276" i="1"/>
  <c r="CB275" i="1"/>
  <c r="CB274" i="1"/>
  <c r="CB273" i="1"/>
  <c r="CB272" i="1"/>
  <c r="CB271" i="1"/>
  <c r="CB270" i="1"/>
  <c r="CB269" i="1"/>
  <c r="CB268" i="1"/>
  <c r="CB267" i="1"/>
  <c r="CB266" i="1"/>
  <c r="CB265" i="1"/>
  <c r="CB264" i="1"/>
  <c r="CB263" i="1"/>
  <c r="CB262" i="1"/>
  <c r="CB261" i="1"/>
  <c r="CB260" i="1"/>
  <c r="CB259" i="1"/>
  <c r="CB258" i="1"/>
  <c r="CB257" i="1"/>
  <c r="CB256" i="1"/>
  <c r="CB255" i="1"/>
  <c r="CB254" i="1"/>
  <c r="CB253" i="1"/>
  <c r="CB252" i="1"/>
  <c r="CB251" i="1"/>
  <c r="CB250" i="1"/>
  <c r="CB249" i="1"/>
  <c r="CB248" i="1"/>
  <c r="CB247" i="1"/>
  <c r="CB246" i="1"/>
  <c r="CB245" i="1"/>
  <c r="CB244" i="1"/>
  <c r="CB243" i="1"/>
  <c r="CB242" i="1"/>
  <c r="CB241" i="1"/>
  <c r="CB240" i="1"/>
  <c r="CB239" i="1"/>
  <c r="CB238" i="1"/>
  <c r="CB237" i="1"/>
  <c r="CB236" i="1"/>
  <c r="CB235" i="1"/>
  <c r="CB234" i="1"/>
  <c r="CB233" i="1"/>
  <c r="CB232" i="1"/>
  <c r="CB231" i="1"/>
  <c r="CB230" i="1"/>
  <c r="CB229" i="1"/>
  <c r="CB228" i="1"/>
  <c r="CB227" i="1"/>
  <c r="CB226" i="1"/>
  <c r="CB225" i="1"/>
  <c r="CB224" i="1"/>
  <c r="CB223" i="1"/>
  <c r="CB222" i="1"/>
  <c r="CB221" i="1"/>
  <c r="CB220" i="1"/>
  <c r="CB219" i="1"/>
  <c r="CB218" i="1"/>
  <c r="CB217" i="1"/>
  <c r="CB216" i="1"/>
  <c r="CB215" i="1"/>
  <c r="CB214" i="1"/>
  <c r="CB213" i="1"/>
  <c r="CB212" i="1"/>
  <c r="CB211" i="1"/>
  <c r="CB210" i="1"/>
  <c r="CB209" i="1"/>
  <c r="CB208" i="1"/>
  <c r="CB207" i="1"/>
  <c r="CB206" i="1"/>
  <c r="CB205" i="1"/>
  <c r="CB204" i="1"/>
  <c r="CB203" i="1"/>
  <c r="CB202" i="1"/>
  <c r="CB201" i="1"/>
  <c r="CB200" i="1"/>
  <c r="CB199" i="1"/>
  <c r="CB198" i="1"/>
  <c r="CB197" i="1"/>
  <c r="CB196" i="1"/>
  <c r="CB195" i="1"/>
  <c r="CB194" i="1"/>
  <c r="CB193" i="1"/>
  <c r="CB192" i="1"/>
  <c r="CB191" i="1"/>
  <c r="CB190" i="1"/>
  <c r="CB189" i="1"/>
  <c r="CB188" i="1"/>
  <c r="CB187" i="1"/>
  <c r="CB186" i="1"/>
  <c r="CB185" i="1"/>
  <c r="CB184" i="1"/>
  <c r="CB183" i="1"/>
  <c r="CB182" i="1"/>
  <c r="CB181" i="1"/>
  <c r="CB180" i="1"/>
  <c r="CB179" i="1"/>
  <c r="CB178" i="1"/>
  <c r="CB177" i="1"/>
  <c r="CB176" i="1"/>
  <c r="CB175" i="1"/>
  <c r="CB174" i="1"/>
  <c r="CB173" i="1"/>
  <c r="CB172" i="1"/>
  <c r="CB171" i="1"/>
  <c r="CB170" i="1"/>
  <c r="CB169" i="1"/>
  <c r="CB168" i="1"/>
  <c r="CB167" i="1"/>
  <c r="CB166" i="1"/>
  <c r="CB165" i="1"/>
  <c r="CB164" i="1"/>
  <c r="CB163" i="1"/>
  <c r="CB162" i="1"/>
  <c r="CB161" i="1"/>
  <c r="CB160" i="1"/>
  <c r="CB159" i="1"/>
  <c r="CB158" i="1"/>
  <c r="CB157" i="1"/>
  <c r="CB156" i="1"/>
  <c r="CB155" i="1"/>
  <c r="CB154" i="1"/>
  <c r="CB153" i="1"/>
  <c r="CB152" i="1"/>
  <c r="CB151" i="1"/>
  <c r="CB150" i="1"/>
  <c r="CB149" i="1"/>
  <c r="CB148" i="1"/>
  <c r="CB147" i="1"/>
  <c r="CB146" i="1"/>
  <c r="CB145" i="1"/>
  <c r="CB144" i="1"/>
  <c r="CB23" i="1"/>
  <c r="CB22" i="1"/>
  <c r="CB21" i="1"/>
  <c r="CB20" i="1"/>
  <c r="CB19" i="1"/>
  <c r="CB18" i="1"/>
  <c r="CB17" i="1"/>
  <c r="CB16" i="1"/>
  <c r="CB15" i="1"/>
  <c r="CB14" i="1"/>
  <c r="CB12" i="1"/>
  <c r="CB11" i="1"/>
  <c r="CB10" i="1"/>
  <c r="CB9" i="1"/>
  <c r="CB7" i="1"/>
  <c r="CB6" i="1"/>
  <c r="CB5" i="1"/>
  <c r="CE379" i="1"/>
  <c r="I468" i="1"/>
  <c r="I466" i="1"/>
  <c r="I463" i="1"/>
  <c r="I461" i="1"/>
  <c r="I459" i="1"/>
  <c r="I458" i="1"/>
  <c r="I460" i="1"/>
  <c r="I462" i="1"/>
  <c r="I464" i="1"/>
  <c r="I465" i="1"/>
  <c r="I467" i="1"/>
  <c r="I469" i="1"/>
  <c r="E15" i="6" l="1"/>
  <c r="E91" i="6"/>
  <c r="CF18" i="3"/>
  <c r="CD16" i="3"/>
  <c r="CF19" i="3"/>
  <c r="CB22" i="4"/>
  <c r="CB23" i="5"/>
  <c r="CB26" i="2"/>
  <c r="CD5" i="5"/>
  <c r="CD6" i="5" s="1"/>
  <c r="BZ6" i="5"/>
  <c r="CE5" i="5"/>
  <c r="CD6" i="4"/>
  <c r="CE5" i="4"/>
  <c r="BZ6" i="4"/>
  <c r="CD6" i="3"/>
  <c r="BZ6" i="3"/>
  <c r="CE5" i="3"/>
  <c r="CD6" i="2"/>
  <c r="BZ6" i="2"/>
  <c r="CE5" i="2"/>
  <c r="CE4" i="2"/>
  <c r="CB25" i="1" l="1"/>
  <c r="CB27" i="2"/>
  <c r="CB25" i="3"/>
  <c r="CB23" i="4"/>
  <c r="CB24" i="5"/>
  <c r="CE6" i="5"/>
  <c r="CD7" i="5"/>
  <c r="BZ7" i="5"/>
  <c r="CD7" i="4"/>
  <c r="CE6" i="4"/>
  <c r="BZ7" i="4"/>
  <c r="CD7" i="3"/>
  <c r="CE6" i="3"/>
  <c r="BZ7" i="3"/>
  <c r="CE6" i="2"/>
  <c r="BZ7" i="2"/>
  <c r="CD7" i="2"/>
  <c r="CB26" i="3" l="1"/>
  <c r="CB28" i="2"/>
  <c r="CB24" i="4"/>
  <c r="CB26" i="1"/>
  <c r="CB25" i="5"/>
  <c r="CE7" i="5"/>
  <c r="BZ8" i="5"/>
  <c r="CD8" i="5"/>
  <c r="BZ8" i="4"/>
  <c r="CE7" i="4"/>
  <c r="CD8" i="4"/>
  <c r="CD8" i="3"/>
  <c r="BZ8" i="3"/>
  <c r="CE7" i="3"/>
  <c r="CD8" i="2"/>
  <c r="CE7" i="2"/>
  <c r="BZ8" i="2"/>
  <c r="CB27" i="1" l="1"/>
  <c r="CB29" i="2"/>
  <c r="CB25" i="4"/>
  <c r="CB26" i="5"/>
  <c r="CB27" i="3"/>
  <c r="CD9" i="5"/>
  <c r="CE8" i="5"/>
  <c r="BZ9" i="5"/>
  <c r="CE8" i="4"/>
  <c r="BZ9" i="4"/>
  <c r="CD9" i="4"/>
  <c r="CD9" i="3"/>
  <c r="BZ9" i="3"/>
  <c r="CE8" i="3"/>
  <c r="CE8" i="2"/>
  <c r="BZ9" i="2"/>
  <c r="CD9" i="2"/>
  <c r="CB26" i="4" l="1"/>
  <c r="CB30" i="2"/>
  <c r="CB28" i="3"/>
  <c r="CB27" i="5"/>
  <c r="CB28" i="1"/>
  <c r="CD10" i="5"/>
  <c r="CE9" i="5"/>
  <c r="BZ10" i="5"/>
  <c r="CD10" i="4"/>
  <c r="CE9" i="4"/>
  <c r="BZ10" i="4"/>
  <c r="CD10" i="3"/>
  <c r="CE9" i="3"/>
  <c r="BZ10" i="3"/>
  <c r="CE9" i="2"/>
  <c r="CD10" i="2"/>
  <c r="BZ10" i="2"/>
  <c r="CB29" i="3" l="1"/>
  <c r="CB29" i="1"/>
  <c r="CB28" i="5"/>
  <c r="CB31" i="2"/>
  <c r="CB27" i="4"/>
  <c r="BZ11" i="5"/>
  <c r="CE10" i="5"/>
  <c r="BZ11" i="4"/>
  <c r="CE10" i="4"/>
  <c r="CE10" i="3"/>
  <c r="BZ11" i="3"/>
  <c r="CE10" i="2"/>
  <c r="BZ11" i="2"/>
  <c r="CB28" i="4" l="1"/>
  <c r="CB30" i="1"/>
  <c r="CB32" i="2"/>
  <c r="CB29" i="5"/>
  <c r="CB30" i="3"/>
  <c r="BZ12" i="5"/>
  <c r="CE11" i="5"/>
  <c r="CE11" i="4"/>
  <c r="BZ12" i="4"/>
  <c r="BZ12" i="3"/>
  <c r="CE11" i="3"/>
  <c r="CE11" i="2"/>
  <c r="BZ12" i="2"/>
  <c r="CB33" i="2" l="1"/>
  <c r="CB31" i="3"/>
  <c r="CB31" i="1"/>
  <c r="CB30" i="5"/>
  <c r="CB29" i="4"/>
  <c r="BZ13" i="5"/>
  <c r="CE12" i="5"/>
  <c r="BZ13" i="4"/>
  <c r="CE12" i="4"/>
  <c r="BZ13" i="3"/>
  <c r="CE12" i="3"/>
  <c r="BZ13" i="2"/>
  <c r="CE12" i="2"/>
  <c r="CB32" i="1" l="1"/>
  <c r="CB31" i="5"/>
  <c r="CB30" i="4"/>
  <c r="CB32" i="3"/>
  <c r="CB34" i="2"/>
  <c r="CS10" i="2"/>
  <c r="CK10" i="2"/>
  <c r="CP10" i="2"/>
  <c r="CS10" i="5"/>
  <c r="CM10" i="5"/>
  <c r="CO10" i="3"/>
  <c r="CS10" i="3"/>
  <c r="CM10" i="2"/>
  <c r="CO10" i="2"/>
  <c r="CL10" i="2"/>
  <c r="BZ14" i="5"/>
  <c r="CE13" i="5"/>
  <c r="BZ14" i="4"/>
  <c r="CE13" i="4"/>
  <c r="BZ14" i="3"/>
  <c r="CE13" i="3"/>
  <c r="CE13" i="2"/>
  <c r="BZ14" i="2"/>
  <c r="CB33" i="3" l="1"/>
  <c r="CB31" i="4"/>
  <c r="CB32" i="5"/>
  <c r="CB35" i="2"/>
  <c r="CB33" i="1"/>
  <c r="CQ10" i="2"/>
  <c r="CI10" i="2"/>
  <c r="CU6" i="2"/>
  <c r="CJ10" i="2"/>
  <c r="CO10" i="5"/>
  <c r="CQ10" i="5"/>
  <c r="CQ10" i="3"/>
  <c r="CT10" i="3"/>
  <c r="CK10" i="3"/>
  <c r="CL10" i="3"/>
  <c r="CU6" i="3"/>
  <c r="CP10" i="3"/>
  <c r="CI10" i="3"/>
  <c r="CR10" i="3"/>
  <c r="CM10" i="3"/>
  <c r="AV41" i="6" a="1"/>
  <c r="CJ10" i="3"/>
  <c r="CT10" i="5"/>
  <c r="CU6" i="5"/>
  <c r="CK10" i="5"/>
  <c r="AX41" i="6" a="1"/>
  <c r="CJ10" i="5"/>
  <c r="CR10" i="5"/>
  <c r="CI10" i="5"/>
  <c r="CN10" i="5"/>
  <c r="CP10" i="5"/>
  <c r="CL10" i="5"/>
  <c r="CS10" i="4"/>
  <c r="CT10" i="2"/>
  <c r="CT7" i="2"/>
  <c r="AU41" i="6" a="1"/>
  <c r="CR10" i="2"/>
  <c r="CN10" i="3"/>
  <c r="CN10" i="2"/>
  <c r="CE14" i="5"/>
  <c r="CF14" i="5" s="1"/>
  <c r="BZ15" i="5"/>
  <c r="BZ15" i="4"/>
  <c r="CE14" i="4"/>
  <c r="CF14" i="4" s="1"/>
  <c r="CE14" i="3"/>
  <c r="CF14" i="3" s="1"/>
  <c r="BZ15" i="3"/>
  <c r="BZ15" i="2"/>
  <c r="CE14" i="2"/>
  <c r="CF14" i="2" s="1"/>
  <c r="CB33" i="5" l="1"/>
  <c r="CB32" i="4"/>
  <c r="CB36" i="2"/>
  <c r="CB34" i="1"/>
  <c r="CB34" i="3"/>
  <c r="AX41" i="6"/>
  <c r="AX46" i="6"/>
  <c r="AX47" i="6"/>
  <c r="AX48" i="6"/>
  <c r="AX51" i="6"/>
  <c r="AX43" i="6"/>
  <c r="AX45" i="6"/>
  <c r="AX52" i="6"/>
  <c r="AX44" i="6"/>
  <c r="AX42" i="6"/>
  <c r="AX49" i="6"/>
  <c r="AX50" i="6"/>
  <c r="CT10" i="4"/>
  <c r="CI10" i="4"/>
  <c r="AW41" i="6" a="1"/>
  <c r="CM10" i="4"/>
  <c r="CU6" i="4"/>
  <c r="CJ10" i="4"/>
  <c r="CL10" i="4"/>
  <c r="CR10" i="4"/>
  <c r="CP10" i="4"/>
  <c r="CK10" i="4"/>
  <c r="CN10" i="4"/>
  <c r="CQ10" i="4"/>
  <c r="CO10" i="4"/>
  <c r="AU41" i="6"/>
  <c r="AU48" i="6"/>
  <c r="AU44" i="6"/>
  <c r="AU52" i="6"/>
  <c r="AU45" i="6"/>
  <c r="AU47" i="6"/>
  <c r="AU46" i="6"/>
  <c r="AU51" i="6"/>
  <c r="AU43" i="6"/>
  <c r="AU50" i="6"/>
  <c r="AU42" i="6"/>
  <c r="AU49" i="6"/>
  <c r="AV41" i="6"/>
  <c r="AV46" i="6"/>
  <c r="AV47" i="6"/>
  <c r="AV48" i="6"/>
  <c r="AV45" i="6"/>
  <c r="AV42" i="6"/>
  <c r="AV52" i="6"/>
  <c r="AV44" i="6"/>
  <c r="AV51" i="6"/>
  <c r="AV43" i="6"/>
  <c r="AV49" i="6"/>
  <c r="AV50" i="6"/>
  <c r="CE15" i="5"/>
  <c r="CF15" i="5" s="1"/>
  <c r="BZ16" i="5"/>
  <c r="CE15" i="4"/>
  <c r="CF15" i="4" s="1"/>
  <c r="BZ16" i="4"/>
  <c r="BZ16" i="3"/>
  <c r="CE15" i="3"/>
  <c r="CF15" i="3" s="1"/>
  <c r="BZ16" i="2"/>
  <c r="CE15" i="2"/>
  <c r="CF15" i="2" s="1"/>
  <c r="CB35" i="1" l="1"/>
  <c r="CB37" i="2"/>
  <c r="CB33" i="4"/>
  <c r="CB35" i="3"/>
  <c r="CB34" i="5"/>
  <c r="AW41" i="6"/>
  <c r="AW45" i="6"/>
  <c r="AW47" i="6"/>
  <c r="AW48" i="6"/>
  <c r="AW46" i="6"/>
  <c r="AW51" i="6"/>
  <c r="AW52" i="6"/>
  <c r="AW42" i="6"/>
  <c r="AW44" i="6"/>
  <c r="AW43" i="6"/>
  <c r="AW50" i="6"/>
  <c r="AW49" i="6"/>
  <c r="BZ17" i="5"/>
  <c r="CE16" i="5"/>
  <c r="CF16" i="5" s="1"/>
  <c r="BZ17" i="4"/>
  <c r="CE16" i="4"/>
  <c r="CF16" i="4" s="1"/>
  <c r="BZ17" i="3"/>
  <c r="BZ17" i="2"/>
  <c r="CE16" i="2"/>
  <c r="CF16" i="2" s="1"/>
  <c r="CB34" i="4" l="1"/>
  <c r="CB36" i="3"/>
  <c r="CB38" i="2"/>
  <c r="CB35" i="5"/>
  <c r="CB36" i="1"/>
  <c r="BZ18" i="5"/>
  <c r="CE17" i="5"/>
  <c r="CF17" i="5" s="1"/>
  <c r="BZ18" i="4"/>
  <c r="CE17" i="4"/>
  <c r="CF17" i="4" s="1"/>
  <c r="BZ18" i="3"/>
  <c r="BZ18" i="2"/>
  <c r="CE17" i="2"/>
  <c r="CF17" i="2" s="1"/>
  <c r="CB39" i="2" l="1"/>
  <c r="CB36" i="5"/>
  <c r="CB37" i="3"/>
  <c r="CB37" i="1"/>
  <c r="CB35" i="4"/>
  <c r="CE18" i="5"/>
  <c r="CF18" i="5" s="1"/>
  <c r="BZ19" i="5"/>
  <c r="BZ19" i="4"/>
  <c r="CE18" i="4"/>
  <c r="CF18" i="4" s="1"/>
  <c r="BZ19" i="3"/>
  <c r="CE18" i="2"/>
  <c r="CF18" i="2" s="1"/>
  <c r="BZ19" i="2"/>
  <c r="CB38" i="1" l="1"/>
  <c r="CB38" i="3"/>
  <c r="CB37" i="5"/>
  <c r="CB36" i="4"/>
  <c r="CB40" i="2"/>
  <c r="CE19" i="5"/>
  <c r="CF19" i="5" s="1"/>
  <c r="BZ20" i="5"/>
  <c r="CE19" i="4"/>
  <c r="CF19" i="4" s="1"/>
  <c r="BZ20" i="4"/>
  <c r="BZ20" i="3"/>
  <c r="BZ20" i="2"/>
  <c r="CE19" i="2"/>
  <c r="CF19" i="2" s="1"/>
  <c r="CB37" i="4" l="1"/>
  <c r="CB38" i="5"/>
  <c r="CB39" i="3"/>
  <c r="CB41" i="2"/>
  <c r="CB39" i="1"/>
  <c r="BZ21" i="5"/>
  <c r="CE20" i="5"/>
  <c r="CF20" i="5" s="1"/>
  <c r="BZ21" i="4"/>
  <c r="CE20" i="4"/>
  <c r="CF20" i="4" s="1"/>
  <c r="BZ21" i="3"/>
  <c r="CE20" i="3"/>
  <c r="CF20" i="3" s="1"/>
  <c r="BZ21" i="2"/>
  <c r="CE20" i="2"/>
  <c r="CF20" i="2" s="1"/>
  <c r="CB42" i="2" l="1"/>
  <c r="CB40" i="3"/>
  <c r="CB39" i="5"/>
  <c r="CB40" i="1"/>
  <c r="CB38" i="4"/>
  <c r="BZ22" i="5"/>
  <c r="CE21" i="5"/>
  <c r="CF21" i="5" s="1"/>
  <c r="BZ22" i="4"/>
  <c r="CE21" i="4"/>
  <c r="CF21" i="4" s="1"/>
  <c r="BZ22" i="3"/>
  <c r="CE21" i="3"/>
  <c r="CF21" i="3" s="1"/>
  <c r="CE21" i="2"/>
  <c r="CF21" i="2" s="1"/>
  <c r="BZ22" i="2"/>
  <c r="CB40" i="5" l="1"/>
  <c r="CB41" i="3"/>
  <c r="CB41" i="1"/>
  <c r="CB39" i="4"/>
  <c r="CB43" i="2"/>
  <c r="CE22" i="5"/>
  <c r="CF22" i="5" s="1"/>
  <c r="BZ23" i="5"/>
  <c r="BZ23" i="4"/>
  <c r="CE22" i="4"/>
  <c r="CF22" i="4" s="1"/>
  <c r="CE22" i="3"/>
  <c r="CF22" i="3" s="1"/>
  <c r="BZ23" i="3"/>
  <c r="CE22" i="2"/>
  <c r="CF22" i="2" s="1"/>
  <c r="BZ23" i="2"/>
  <c r="CB40" i="4" l="1"/>
  <c r="CB42" i="1"/>
  <c r="CB42" i="3"/>
  <c r="CB44" i="2"/>
  <c r="CB41" i="5"/>
  <c r="CE23" i="5"/>
  <c r="CF23" i="5" s="1"/>
  <c r="BZ24" i="5"/>
  <c r="CE23" i="4"/>
  <c r="CF23" i="4" s="1"/>
  <c r="BZ24" i="4"/>
  <c r="BZ24" i="3"/>
  <c r="CE23" i="3"/>
  <c r="CF23" i="3" s="1"/>
  <c r="BZ24" i="2"/>
  <c r="CE23" i="2"/>
  <c r="CF23" i="2" s="1"/>
  <c r="CB45" i="2" l="1"/>
  <c r="CB43" i="3"/>
  <c r="CB43" i="1"/>
  <c r="CB42" i="5"/>
  <c r="CB41" i="4"/>
  <c r="BZ25" i="5"/>
  <c r="CE24" i="5"/>
  <c r="CF24" i="5" s="1"/>
  <c r="BZ25" i="4"/>
  <c r="CE24" i="4"/>
  <c r="CF24" i="4" s="1"/>
  <c r="BZ25" i="3"/>
  <c r="CE24" i="3"/>
  <c r="CF24" i="3" s="1"/>
  <c r="BZ25" i="2"/>
  <c r="CE24" i="2"/>
  <c r="CF24" i="2" s="1"/>
  <c r="CB43" i="5" l="1"/>
  <c r="CB44" i="1"/>
  <c r="CB44" i="3"/>
  <c r="CB42" i="4"/>
  <c r="CB46" i="2"/>
  <c r="BZ26" i="5"/>
  <c r="CE25" i="5"/>
  <c r="CF25" i="5" s="1"/>
  <c r="CE25" i="4"/>
  <c r="CF25" i="4" s="1"/>
  <c r="BZ26" i="4"/>
  <c r="BZ26" i="3"/>
  <c r="CE25" i="3"/>
  <c r="CF25" i="3" s="1"/>
  <c r="BZ26" i="2"/>
  <c r="CE25" i="2"/>
  <c r="CF25" i="2" s="1"/>
  <c r="CB43" i="4" l="1"/>
  <c r="CB45" i="3"/>
  <c r="CB45" i="1"/>
  <c r="CB47" i="2"/>
  <c r="CB44" i="5"/>
  <c r="CE26" i="5"/>
  <c r="CF26" i="5" s="1"/>
  <c r="BZ27" i="5"/>
  <c r="CE26" i="4"/>
  <c r="CF26" i="4" s="1"/>
  <c r="BZ27" i="4"/>
  <c r="CE26" i="3"/>
  <c r="CF26" i="3" s="1"/>
  <c r="BZ27" i="3"/>
  <c r="CE26" i="2"/>
  <c r="CF26" i="2" s="1"/>
  <c r="BZ27" i="2"/>
  <c r="CB48" i="2" l="1"/>
  <c r="CB46" i="1"/>
  <c r="CB46" i="3"/>
  <c r="CB45" i="5"/>
  <c r="CB44" i="4"/>
  <c r="CE27" i="5"/>
  <c r="CF27" i="5" s="1"/>
  <c r="BZ28" i="5"/>
  <c r="BZ28" i="4"/>
  <c r="CE27" i="4"/>
  <c r="CF27" i="4" s="1"/>
  <c r="BZ28" i="3"/>
  <c r="CE27" i="3"/>
  <c r="CF27" i="3" s="1"/>
  <c r="BZ28" i="2"/>
  <c r="CE27" i="2"/>
  <c r="CF27" i="2" s="1"/>
  <c r="CB46" i="5" l="1"/>
  <c r="CB47" i="3"/>
  <c r="CB47" i="1"/>
  <c r="CB45" i="4"/>
  <c r="CB49" i="2"/>
  <c r="BZ29" i="5"/>
  <c r="CE28" i="5"/>
  <c r="CF28" i="5" s="1"/>
  <c r="BZ29" i="4"/>
  <c r="CE28" i="4"/>
  <c r="CF28" i="4" s="1"/>
  <c r="BZ29" i="3"/>
  <c r="CE28" i="3"/>
  <c r="CF28" i="3" s="1"/>
  <c r="BZ29" i="2"/>
  <c r="CE28" i="2"/>
  <c r="CF28" i="2" s="1"/>
  <c r="CB48" i="1" l="1"/>
  <c r="CB48" i="3"/>
  <c r="CB46" i="4"/>
  <c r="CB50" i="2"/>
  <c r="CB47" i="5"/>
  <c r="BZ30" i="5"/>
  <c r="CE29" i="5"/>
  <c r="CF29" i="5" s="1"/>
  <c r="CE29" i="4"/>
  <c r="CF29" i="4" s="1"/>
  <c r="BZ30" i="4"/>
  <c r="BZ30" i="3"/>
  <c r="CE29" i="3"/>
  <c r="CF29" i="3" s="1"/>
  <c r="BZ30" i="2"/>
  <c r="CE29" i="2"/>
  <c r="CF29" i="2" s="1"/>
  <c r="CB47" i="4" l="1"/>
  <c r="CB49" i="3"/>
  <c r="CB51" i="2"/>
  <c r="CB48" i="5"/>
  <c r="CB49" i="1"/>
  <c r="CE30" i="5"/>
  <c r="CF30" i="5" s="1"/>
  <c r="BZ31" i="5"/>
  <c r="BZ31" i="4"/>
  <c r="CE30" i="4"/>
  <c r="CF30" i="4" s="1"/>
  <c r="CE30" i="3"/>
  <c r="CF30" i="3" s="1"/>
  <c r="BZ31" i="3"/>
  <c r="CE30" i="2"/>
  <c r="CF30" i="2" s="1"/>
  <c r="BZ31" i="2"/>
  <c r="CB50" i="3" l="1"/>
  <c r="CB49" i="5"/>
  <c r="CB52" i="2"/>
  <c r="CB50" i="1"/>
  <c r="CB48" i="4"/>
  <c r="CE31" i="5"/>
  <c r="CF31" i="5" s="1"/>
  <c r="BZ32" i="5"/>
  <c r="BZ32" i="4"/>
  <c r="CE31" i="4"/>
  <c r="CF31" i="4" s="1"/>
  <c r="BZ32" i="3"/>
  <c r="CE31" i="3"/>
  <c r="CF31" i="3" s="1"/>
  <c r="BZ32" i="2"/>
  <c r="CE31" i="2"/>
  <c r="CF31" i="2" s="1"/>
  <c r="CB53" i="2" l="1"/>
  <c r="CB51" i="1"/>
  <c r="CB50" i="5"/>
  <c r="CB49" i="4"/>
  <c r="CB51" i="3"/>
  <c r="BZ33" i="5"/>
  <c r="CE32" i="5"/>
  <c r="CF32" i="5" s="1"/>
  <c r="BZ33" i="4"/>
  <c r="CE32" i="4"/>
  <c r="CF32" i="4" s="1"/>
  <c r="BZ33" i="3"/>
  <c r="CE32" i="3"/>
  <c r="CF32" i="3" s="1"/>
  <c r="BZ33" i="2"/>
  <c r="CE32" i="2"/>
  <c r="CF32" i="2" s="1"/>
  <c r="CB50" i="4" l="1"/>
  <c r="CB51" i="5"/>
  <c r="CB52" i="1"/>
  <c r="CB52" i="3"/>
  <c r="CB54" i="2"/>
  <c r="BZ34" i="5"/>
  <c r="CE33" i="5"/>
  <c r="CF33" i="5" s="1"/>
  <c r="CE33" i="4"/>
  <c r="CF33" i="4" s="1"/>
  <c r="BZ34" i="4"/>
  <c r="BZ34" i="3"/>
  <c r="CE33" i="3"/>
  <c r="CF33" i="3" s="1"/>
  <c r="BZ34" i="2"/>
  <c r="CE33" i="2"/>
  <c r="CF33" i="2" s="1"/>
  <c r="CB53" i="3" l="1"/>
  <c r="CB53" i="1"/>
  <c r="CB52" i="5"/>
  <c r="CB55" i="2"/>
  <c r="CB51" i="4"/>
  <c r="CE34" i="5"/>
  <c r="CF34" i="5" s="1"/>
  <c r="BZ35" i="5"/>
  <c r="CE34" i="4"/>
  <c r="CF34" i="4" s="1"/>
  <c r="BZ35" i="4"/>
  <c r="CE34" i="3"/>
  <c r="CF34" i="3" s="1"/>
  <c r="BZ35" i="3"/>
  <c r="CE34" i="2"/>
  <c r="CF34" i="2" s="1"/>
  <c r="BZ35" i="2"/>
  <c r="CB56" i="2" l="1"/>
  <c r="CB53" i="5"/>
  <c r="CB54" i="1"/>
  <c r="CB52" i="4"/>
  <c r="CB54" i="3"/>
  <c r="CE35" i="5"/>
  <c r="CF35" i="5" s="1"/>
  <c r="BZ36" i="5"/>
  <c r="BZ36" i="4"/>
  <c r="CE35" i="4"/>
  <c r="CF35" i="4" s="1"/>
  <c r="BZ36" i="3"/>
  <c r="CE35" i="3"/>
  <c r="CF35" i="3" s="1"/>
  <c r="BZ36" i="2"/>
  <c r="CE35" i="2"/>
  <c r="CF35" i="2" s="1"/>
  <c r="CB55" i="1" l="1"/>
  <c r="CB53" i="4"/>
  <c r="CB54" i="5"/>
  <c r="CB57" i="2"/>
  <c r="BZ37" i="5"/>
  <c r="CE36" i="5"/>
  <c r="CF36" i="5" s="1"/>
  <c r="BZ37" i="4"/>
  <c r="CE36" i="4"/>
  <c r="CF36" i="4" s="1"/>
  <c r="BZ37" i="3"/>
  <c r="CE36" i="3"/>
  <c r="CF36" i="3" s="1"/>
  <c r="BZ37" i="2"/>
  <c r="CE36" i="2"/>
  <c r="CF36" i="2" s="1"/>
  <c r="CB55" i="5" l="1"/>
  <c r="CB54" i="4"/>
  <c r="CB58" i="2"/>
  <c r="CB56" i="1"/>
  <c r="BZ38" i="5"/>
  <c r="CE37" i="5"/>
  <c r="CF37" i="5" s="1"/>
  <c r="CE37" i="4"/>
  <c r="CF37" i="4" s="1"/>
  <c r="BZ38" i="4"/>
  <c r="CE37" i="3"/>
  <c r="CF37" i="3" s="1"/>
  <c r="BZ38" i="3"/>
  <c r="CE37" i="2"/>
  <c r="CF37" i="2" s="1"/>
  <c r="BZ38" i="2"/>
  <c r="CB55" i="4" l="1"/>
  <c r="CB59" i="2"/>
  <c r="CB57" i="3"/>
  <c r="CB57" i="1"/>
  <c r="CB56" i="5"/>
  <c r="CE38" i="5"/>
  <c r="CF38" i="5" s="1"/>
  <c r="BZ39" i="5"/>
  <c r="BZ39" i="4"/>
  <c r="CE38" i="4"/>
  <c r="CF38" i="4" s="1"/>
  <c r="BZ39" i="3"/>
  <c r="CE38" i="3"/>
  <c r="CF38" i="3" s="1"/>
  <c r="CE38" i="2"/>
  <c r="CF38" i="2" s="1"/>
  <c r="BZ39" i="2"/>
  <c r="CB58" i="1" l="1"/>
  <c r="CB58" i="3"/>
  <c r="CB60" i="2"/>
  <c r="CB57" i="5"/>
  <c r="CB56" i="4"/>
  <c r="CE39" i="5"/>
  <c r="CF39" i="5" s="1"/>
  <c r="BZ40" i="5"/>
  <c r="BZ40" i="4"/>
  <c r="CE39" i="4"/>
  <c r="CF39" i="4" s="1"/>
  <c r="BZ40" i="3"/>
  <c r="CE39" i="3"/>
  <c r="CF39" i="3" s="1"/>
  <c r="BZ40" i="2"/>
  <c r="CE39" i="2"/>
  <c r="CF39" i="2" s="1"/>
  <c r="CB61" i="2" l="1"/>
  <c r="CB58" i="5"/>
  <c r="CB59" i="3"/>
  <c r="CB57" i="4"/>
  <c r="CB59" i="1"/>
  <c r="BZ41" i="5"/>
  <c r="CE40" i="5"/>
  <c r="CF40" i="5" s="1"/>
  <c r="CD41" i="5"/>
  <c r="CD40" i="5" s="1"/>
  <c r="CD39" i="5" s="1"/>
  <c r="CD38" i="5" s="1"/>
  <c r="CD37" i="5" s="1"/>
  <c r="CD36" i="5" s="1"/>
  <c r="CD35" i="5" s="1"/>
  <c r="CD34" i="5" s="1"/>
  <c r="CD33" i="5" s="1"/>
  <c r="CD32" i="5" s="1"/>
  <c r="CD31" i="5" s="1"/>
  <c r="CD30" i="5" s="1"/>
  <c r="CD29" i="5" s="1"/>
  <c r="CD28" i="5" s="1"/>
  <c r="CD27" i="5" s="1"/>
  <c r="CD26" i="5" s="1"/>
  <c r="CD25" i="5" s="1"/>
  <c r="CD24" i="5" s="1"/>
  <c r="CD23" i="5" s="1"/>
  <c r="CD22" i="5" s="1"/>
  <c r="CD21" i="5" s="1"/>
  <c r="CD20" i="5" s="1"/>
  <c r="CD19" i="5" s="1"/>
  <c r="CD18" i="5" s="1"/>
  <c r="CD17" i="5" s="1"/>
  <c r="CD16" i="5" s="1"/>
  <c r="CD15" i="5" s="1"/>
  <c r="CD14" i="5" s="1"/>
  <c r="CD13" i="5" s="1"/>
  <c r="CD12" i="5" s="1"/>
  <c r="CD11" i="5" s="1"/>
  <c r="BZ41" i="4"/>
  <c r="CE40" i="4"/>
  <c r="CF40" i="4" s="1"/>
  <c r="BZ41" i="3"/>
  <c r="CE40" i="3"/>
  <c r="CF40" i="3" s="1"/>
  <c r="CD41" i="3"/>
  <c r="CD40" i="3" s="1"/>
  <c r="CD39" i="3" s="1"/>
  <c r="CD38" i="3" s="1"/>
  <c r="CD37" i="3" s="1"/>
  <c r="CD36" i="3" s="1"/>
  <c r="CD35" i="3" s="1"/>
  <c r="CD34" i="3" s="1"/>
  <c r="CD33" i="3" s="1"/>
  <c r="CD32" i="3" s="1"/>
  <c r="CD31" i="3" s="1"/>
  <c r="CD30" i="3" s="1"/>
  <c r="CD29" i="3" s="1"/>
  <c r="CD28" i="3" s="1"/>
  <c r="CD27" i="3" s="1"/>
  <c r="CD26" i="3" s="1"/>
  <c r="CD25" i="3" s="1"/>
  <c r="CD24" i="3" s="1"/>
  <c r="CD23" i="3" s="1"/>
  <c r="CD22" i="3" s="1"/>
  <c r="CD21" i="3" s="1"/>
  <c r="CD20" i="3" s="1"/>
  <c r="CD15" i="3" s="1"/>
  <c r="CD14" i="3" s="1"/>
  <c r="CD13" i="3" s="1"/>
  <c r="CD12" i="3" s="1"/>
  <c r="CD11" i="3" s="1"/>
  <c r="CD41" i="2"/>
  <c r="CD40" i="2" s="1"/>
  <c r="CD39" i="2" s="1"/>
  <c r="CD38" i="2" s="1"/>
  <c r="CD37" i="2" s="1"/>
  <c r="CD36" i="2" s="1"/>
  <c r="CD35" i="2" s="1"/>
  <c r="CD34" i="2" s="1"/>
  <c r="CD33" i="2" s="1"/>
  <c r="CD32" i="2" s="1"/>
  <c r="CD31" i="2" s="1"/>
  <c r="CD30" i="2" s="1"/>
  <c r="CD29" i="2" s="1"/>
  <c r="CD28" i="2" s="1"/>
  <c r="CD27" i="2" s="1"/>
  <c r="CD26" i="2" s="1"/>
  <c r="CD25" i="2" s="1"/>
  <c r="CD24" i="2" s="1"/>
  <c r="CD23" i="2" s="1"/>
  <c r="CD22" i="2" s="1"/>
  <c r="CD21" i="2" s="1"/>
  <c r="CD20" i="2" s="1"/>
  <c r="CD19" i="2" s="1"/>
  <c r="CD18" i="2" s="1"/>
  <c r="CD17" i="2" s="1"/>
  <c r="CD16" i="2" s="1"/>
  <c r="CD15" i="2" s="1"/>
  <c r="CD14" i="2" s="1"/>
  <c r="CD13" i="2" s="1"/>
  <c r="CD12" i="2" s="1"/>
  <c r="CD11" i="2" s="1"/>
  <c r="BZ41" i="2"/>
  <c r="CE40" i="2"/>
  <c r="CF40" i="2" s="1"/>
  <c r="CB60" i="3" l="1"/>
  <c r="CB58" i="4"/>
  <c r="CB59" i="5"/>
  <c r="CB60" i="1"/>
  <c r="CB62" i="2"/>
  <c r="CE41" i="5"/>
  <c r="CF41" i="5" s="1"/>
  <c r="BZ42" i="5"/>
  <c r="CE41" i="4"/>
  <c r="CF41" i="4" s="1"/>
  <c r="BZ42" i="4"/>
  <c r="BZ42" i="3"/>
  <c r="CE41" i="3"/>
  <c r="CF41" i="3" s="1"/>
  <c r="BZ42" i="2"/>
  <c r="CE41" i="2"/>
  <c r="CF41" i="2" s="1"/>
  <c r="CB60" i="5" l="1"/>
  <c r="CB61" i="1"/>
  <c r="CB59" i="4"/>
  <c r="CB63" i="2"/>
  <c r="CB61" i="3"/>
  <c r="BZ43" i="5"/>
  <c r="CE42" i="5"/>
  <c r="CF42" i="5" s="1"/>
  <c r="CE42" i="4"/>
  <c r="CF42" i="4" s="1"/>
  <c r="BZ43" i="4"/>
  <c r="BZ43" i="3"/>
  <c r="CE42" i="3"/>
  <c r="CF42" i="3" s="1"/>
  <c r="CE42" i="2"/>
  <c r="CF42" i="2" s="1"/>
  <c r="BZ43" i="2"/>
  <c r="CB64" i="2" l="1"/>
  <c r="CB60" i="4"/>
  <c r="CB62" i="1"/>
  <c r="CB62" i="3"/>
  <c r="CB61" i="5"/>
  <c r="BZ44" i="5"/>
  <c r="CE43" i="5"/>
  <c r="CF43" i="5" s="1"/>
  <c r="BZ44" i="4"/>
  <c r="CE43" i="4"/>
  <c r="CF43" i="4" s="1"/>
  <c r="BZ44" i="3"/>
  <c r="CE43" i="3"/>
  <c r="CF43" i="3" s="1"/>
  <c r="BZ44" i="2"/>
  <c r="CE43" i="2"/>
  <c r="CF43" i="2" s="1"/>
  <c r="CB63" i="3" l="1"/>
  <c r="CB63" i="1"/>
  <c r="CB61" i="4"/>
  <c r="CB62" i="5"/>
  <c r="CB65" i="2"/>
  <c r="BZ45" i="5"/>
  <c r="CE44" i="5"/>
  <c r="CF44" i="5" s="1"/>
  <c r="BZ45" i="4"/>
  <c r="CE44" i="4"/>
  <c r="CF44" i="4" s="1"/>
  <c r="CE44" i="3"/>
  <c r="CF44" i="3" s="1"/>
  <c r="BZ45" i="3"/>
  <c r="BZ45" i="2"/>
  <c r="CE44" i="2"/>
  <c r="CF44" i="2" s="1"/>
  <c r="CB63" i="5" l="1"/>
  <c r="CB64" i="1"/>
  <c r="CB64" i="3"/>
  <c r="CB62" i="4"/>
  <c r="CB66" i="2"/>
  <c r="CE45" i="5"/>
  <c r="CF45" i="5" s="1"/>
  <c r="BZ46" i="5"/>
  <c r="CE45" i="4"/>
  <c r="CF45" i="4" s="1"/>
  <c r="BZ46" i="4"/>
  <c r="BZ46" i="3"/>
  <c r="CE45" i="3"/>
  <c r="CF45" i="3" s="1"/>
  <c r="BZ46" i="2"/>
  <c r="CE45" i="2"/>
  <c r="CF45" i="2" s="1"/>
  <c r="CB65" i="3" l="1"/>
  <c r="CB63" i="4"/>
  <c r="CB65" i="1"/>
  <c r="CB67" i="2"/>
  <c r="CB64" i="5"/>
  <c r="BZ47" i="5"/>
  <c r="CE46" i="5"/>
  <c r="CF46" i="5" s="1"/>
  <c r="BZ47" i="4"/>
  <c r="CE46" i="4"/>
  <c r="CF46" i="4" s="1"/>
  <c r="BZ47" i="3"/>
  <c r="CE46" i="3"/>
  <c r="CF46" i="3" s="1"/>
  <c r="CE46" i="2"/>
  <c r="CF46" i="2" s="1"/>
  <c r="BZ47" i="2"/>
  <c r="CB66" i="1" l="1"/>
  <c r="CB68" i="2"/>
  <c r="CB64" i="4"/>
  <c r="CB65" i="5"/>
  <c r="CB66" i="3"/>
  <c r="BZ48" i="5"/>
  <c r="CE47" i="5"/>
  <c r="CF47" i="5" s="1"/>
  <c r="BZ48" i="4"/>
  <c r="CE47" i="4"/>
  <c r="CF47" i="4" s="1"/>
  <c r="CE47" i="3"/>
  <c r="CF47" i="3" s="1"/>
  <c r="BZ48" i="3"/>
  <c r="BZ48" i="2"/>
  <c r="CE47" i="2"/>
  <c r="CF47" i="2" s="1"/>
  <c r="CB66" i="5" l="1"/>
  <c r="CB67" i="1"/>
  <c r="CB65" i="4"/>
  <c r="CB69" i="2"/>
  <c r="CB67" i="3"/>
  <c r="BZ49" i="5"/>
  <c r="CE48" i="5"/>
  <c r="CF48" i="5" s="1"/>
  <c r="BZ49" i="4"/>
  <c r="CE48" i="4"/>
  <c r="CF48" i="4" s="1"/>
  <c r="BZ49" i="3"/>
  <c r="CE48" i="3"/>
  <c r="CF48" i="3" s="1"/>
  <c r="BZ49" i="2"/>
  <c r="CE48" i="2"/>
  <c r="CF48" i="2" s="1"/>
  <c r="CB66" i="4" l="1"/>
  <c r="CB70" i="2"/>
  <c r="CB68" i="1"/>
  <c r="CB68" i="3"/>
  <c r="CB67" i="5"/>
  <c r="CE49" i="5"/>
  <c r="CF49" i="5" s="1"/>
  <c r="BZ50" i="5"/>
  <c r="CE49" i="4"/>
  <c r="CF49" i="4" s="1"/>
  <c r="BZ50" i="4"/>
  <c r="BZ50" i="3"/>
  <c r="CE49" i="3"/>
  <c r="CF49" i="3" s="1"/>
  <c r="BZ50" i="2"/>
  <c r="CE49" i="2"/>
  <c r="CF49" i="2" s="1"/>
  <c r="CB69" i="3" l="1"/>
  <c r="CB71" i="2"/>
  <c r="CB69" i="1"/>
  <c r="CB68" i="5"/>
  <c r="CB67" i="4"/>
  <c r="BZ51" i="5"/>
  <c r="CE50" i="5"/>
  <c r="CF50" i="5" s="1"/>
  <c r="CE50" i="4"/>
  <c r="CF50" i="4" s="1"/>
  <c r="BZ51" i="4"/>
  <c r="BZ51" i="3"/>
  <c r="CE50" i="3"/>
  <c r="CF50" i="3" s="1"/>
  <c r="CE50" i="2"/>
  <c r="CF50" i="2" s="1"/>
  <c r="BZ51" i="2"/>
  <c r="CB70" i="1" l="1"/>
  <c r="CB72" i="2"/>
  <c r="CB69" i="5"/>
  <c r="CB68" i="4"/>
  <c r="CB70" i="3"/>
  <c r="BZ52" i="5"/>
  <c r="CE51" i="5"/>
  <c r="CF51" i="5" s="1"/>
  <c r="BZ52" i="4"/>
  <c r="CE51" i="4"/>
  <c r="CF51" i="4" s="1"/>
  <c r="CE51" i="3"/>
  <c r="CF51" i="3" s="1"/>
  <c r="BZ52" i="3"/>
  <c r="BZ52" i="2"/>
  <c r="CE51" i="2"/>
  <c r="CF51" i="2" s="1"/>
  <c r="CB70" i="5" l="1"/>
  <c r="CB73" i="2"/>
  <c r="CB69" i="4"/>
  <c r="CB71" i="3"/>
  <c r="CB71" i="1"/>
  <c r="BZ53" i="5"/>
  <c r="CE52" i="5"/>
  <c r="CF52" i="5" s="1"/>
  <c r="BZ53" i="4"/>
  <c r="CE52" i="4"/>
  <c r="CF52" i="4" s="1"/>
  <c r="BZ53" i="3"/>
  <c r="CE52" i="3"/>
  <c r="CF52" i="3" s="1"/>
  <c r="BZ53" i="2"/>
  <c r="CE52" i="2"/>
  <c r="CF52" i="2" s="1"/>
  <c r="CB74" i="2" l="1"/>
  <c r="CB72" i="3"/>
  <c r="CB70" i="4"/>
  <c r="CB72" i="1"/>
  <c r="CB71" i="5"/>
  <c r="CE53" i="5"/>
  <c r="CF53" i="5" s="1"/>
  <c r="BZ54" i="5"/>
  <c r="CE53" i="4"/>
  <c r="CF53" i="4" s="1"/>
  <c r="BZ54" i="4"/>
  <c r="BZ54" i="3"/>
  <c r="CE53" i="3"/>
  <c r="CF53" i="3" s="1"/>
  <c r="CE53" i="2"/>
  <c r="CF53" i="2" s="1"/>
  <c r="BZ54" i="2"/>
  <c r="CB73" i="1" l="1"/>
  <c r="CB71" i="4"/>
  <c r="CB73" i="3"/>
  <c r="CB72" i="5"/>
  <c r="CB75" i="2"/>
  <c r="BZ55" i="5"/>
  <c r="CE54" i="5"/>
  <c r="CF54" i="5" s="1"/>
  <c r="BZ55" i="4"/>
  <c r="CE54" i="4"/>
  <c r="CF54" i="4" s="1"/>
  <c r="BZ55" i="3"/>
  <c r="CE54" i="3"/>
  <c r="CF54" i="3" s="1"/>
  <c r="CE54" i="2"/>
  <c r="CF54" i="2" s="1"/>
  <c r="BZ55" i="2"/>
  <c r="CB74" i="3" l="1"/>
  <c r="CB73" i="5"/>
  <c r="CB72" i="4"/>
  <c r="CB76" i="2"/>
  <c r="CB74" i="1"/>
  <c r="BZ56" i="5"/>
  <c r="CE55" i="5"/>
  <c r="CF55" i="5" s="1"/>
  <c r="BZ56" i="4"/>
  <c r="CE55" i="4"/>
  <c r="CF55" i="4" s="1"/>
  <c r="BZ56" i="3"/>
  <c r="CE55" i="3"/>
  <c r="CF55" i="3" s="1"/>
  <c r="BZ56" i="2"/>
  <c r="CE55" i="2"/>
  <c r="CF55" i="2" s="1"/>
  <c r="CB77" i="2" l="1"/>
  <c r="CB73" i="4"/>
  <c r="CB74" i="5"/>
  <c r="CB75" i="1"/>
  <c r="CB75" i="3"/>
  <c r="BZ57" i="5"/>
  <c r="CE56" i="5"/>
  <c r="CF56" i="5" s="1"/>
  <c r="BZ57" i="4"/>
  <c r="CE56" i="4"/>
  <c r="CF56" i="4" s="1"/>
  <c r="BZ57" i="3"/>
  <c r="CE56" i="3"/>
  <c r="CF56" i="3" s="1"/>
  <c r="BZ57" i="2"/>
  <c r="CE56" i="2"/>
  <c r="CF56" i="2" s="1"/>
  <c r="CB74" i="4" l="1"/>
  <c r="CB75" i="5"/>
  <c r="CB76" i="1"/>
  <c r="CB76" i="3"/>
  <c r="CB78" i="2"/>
  <c r="CE57" i="5"/>
  <c r="CF57" i="5" s="1"/>
  <c r="BZ58" i="5"/>
  <c r="CE57" i="4"/>
  <c r="CF57" i="4" s="1"/>
  <c r="BZ58" i="4"/>
  <c r="BZ58" i="3"/>
  <c r="CE57" i="3"/>
  <c r="CF57" i="3" s="1"/>
  <c r="BZ58" i="2"/>
  <c r="CE57" i="2"/>
  <c r="CF57" i="2" s="1"/>
  <c r="CB77" i="3" l="1"/>
  <c r="CB77" i="1"/>
  <c r="CB76" i="5"/>
  <c r="CB79" i="2"/>
  <c r="CB75" i="4"/>
  <c r="BZ59" i="5"/>
  <c r="CE58" i="5"/>
  <c r="CF58" i="5" s="1"/>
  <c r="CE58" i="4"/>
  <c r="CF58" i="4" s="1"/>
  <c r="BZ59" i="4"/>
  <c r="BZ59" i="3"/>
  <c r="CE58" i="3"/>
  <c r="CF58" i="3" s="1"/>
  <c r="CE58" i="2"/>
  <c r="CF58" i="2" s="1"/>
  <c r="BZ59" i="2"/>
  <c r="CB77" i="5" l="1"/>
  <c r="CB80" i="2"/>
  <c r="CB78" i="1"/>
  <c r="CB76" i="4"/>
  <c r="CB78" i="3"/>
  <c r="BZ60" i="5"/>
  <c r="CE59" i="5"/>
  <c r="CF59" i="5" s="1"/>
  <c r="BZ60" i="4"/>
  <c r="CE59" i="4"/>
  <c r="CF59" i="4" s="1"/>
  <c r="BZ60" i="3"/>
  <c r="CE59" i="3"/>
  <c r="CF59" i="3" s="1"/>
  <c r="BZ60" i="2"/>
  <c r="CE59" i="2"/>
  <c r="CF59" i="2" s="1"/>
  <c r="CB77" i="4" l="1"/>
  <c r="CB79" i="1"/>
  <c r="CB81" i="2"/>
  <c r="CB79" i="3"/>
  <c r="CB78" i="5"/>
  <c r="BZ61" i="5"/>
  <c r="CE60" i="5"/>
  <c r="CF60" i="5" s="1"/>
  <c r="BZ61" i="4"/>
  <c r="CE60" i="4"/>
  <c r="CF60" i="4" s="1"/>
  <c r="CE60" i="3"/>
  <c r="CF60" i="3" s="1"/>
  <c r="BZ61" i="3"/>
  <c r="BZ61" i="2"/>
  <c r="CE60" i="2"/>
  <c r="CF60" i="2" s="1"/>
  <c r="CB80" i="1" l="1"/>
  <c r="CB80" i="3"/>
  <c r="CB82" i="2"/>
  <c r="CB79" i="5"/>
  <c r="CB78" i="4"/>
  <c r="CE61" i="5"/>
  <c r="CF61" i="5" s="1"/>
  <c r="BZ62" i="5"/>
  <c r="CE61" i="4"/>
  <c r="CF61" i="4" s="1"/>
  <c r="BZ62" i="4"/>
  <c r="BZ62" i="3"/>
  <c r="CE61" i="3"/>
  <c r="CF61" i="3" s="1"/>
  <c r="BZ62" i="2"/>
  <c r="CE61" i="2"/>
  <c r="CF61" i="2" s="1"/>
  <c r="CB83" i="2" l="1"/>
  <c r="CB80" i="5"/>
  <c r="CB81" i="3"/>
  <c r="CB79" i="4"/>
  <c r="CB81" i="1"/>
  <c r="BZ63" i="5"/>
  <c r="CE62" i="5"/>
  <c r="CF62" i="5" s="1"/>
  <c r="BZ63" i="4"/>
  <c r="CE62" i="4"/>
  <c r="CF62" i="4" s="1"/>
  <c r="CE62" i="3"/>
  <c r="CF62" i="3" s="1"/>
  <c r="BZ63" i="3"/>
  <c r="CE62" i="2"/>
  <c r="CF62" i="2" s="1"/>
  <c r="BZ63" i="2"/>
  <c r="CB82" i="3" l="1"/>
  <c r="CB80" i="4"/>
  <c r="CB81" i="5"/>
  <c r="CB82" i="1"/>
  <c r="CB84" i="2"/>
  <c r="BZ64" i="5"/>
  <c r="CE63" i="5"/>
  <c r="CF63" i="5" s="1"/>
  <c r="BZ64" i="4"/>
  <c r="CE63" i="4"/>
  <c r="CF63" i="4" s="1"/>
  <c r="CE63" i="3"/>
  <c r="CF63" i="3" s="1"/>
  <c r="BZ64" i="3"/>
  <c r="BZ64" i="2"/>
  <c r="CE63" i="2"/>
  <c r="CF63" i="2" s="1"/>
  <c r="CB82" i="5" l="1"/>
  <c r="CB83" i="1"/>
  <c r="CB81" i="4"/>
  <c r="CB85" i="2"/>
  <c r="CB83" i="3"/>
  <c r="BZ65" i="5"/>
  <c r="CE64" i="5"/>
  <c r="CF64" i="5" s="1"/>
  <c r="BZ65" i="4"/>
  <c r="CE64" i="4"/>
  <c r="CF64" i="4" s="1"/>
  <c r="BZ65" i="3"/>
  <c r="CE64" i="3"/>
  <c r="CF64" i="3" s="1"/>
  <c r="BZ65" i="2"/>
  <c r="CE64" i="2"/>
  <c r="CF64" i="2" s="1"/>
  <c r="CB86" i="2" l="1"/>
  <c r="CB82" i="4"/>
  <c r="CB84" i="1"/>
  <c r="CB84" i="3"/>
  <c r="CB83" i="5"/>
  <c r="CE65" i="5"/>
  <c r="CF65" i="5" s="1"/>
  <c r="BZ66" i="5"/>
  <c r="CE65" i="4"/>
  <c r="CF65" i="4" s="1"/>
  <c r="BZ66" i="4"/>
  <c r="BZ66" i="3"/>
  <c r="CE65" i="3"/>
  <c r="CF65" i="3" s="1"/>
  <c r="BZ66" i="2"/>
  <c r="CE65" i="2"/>
  <c r="CF65" i="2" s="1"/>
  <c r="CB85" i="3" l="1"/>
  <c r="CB85" i="1"/>
  <c r="CB83" i="4"/>
  <c r="CB84" i="5"/>
  <c r="CB87" i="2"/>
  <c r="BZ67" i="5"/>
  <c r="CE66" i="5"/>
  <c r="CF66" i="5" s="1"/>
  <c r="CE66" i="4"/>
  <c r="CF66" i="4" s="1"/>
  <c r="BZ67" i="4"/>
  <c r="BZ67" i="3"/>
  <c r="CE66" i="3"/>
  <c r="CF66" i="3" s="1"/>
  <c r="CE66" i="2"/>
  <c r="CF66" i="2" s="1"/>
  <c r="BZ67" i="2"/>
  <c r="CB84" i="4" l="1"/>
  <c r="CB85" i="5"/>
  <c r="CB86" i="1"/>
  <c r="CB88" i="2"/>
  <c r="CB86" i="3"/>
  <c r="BZ68" i="5"/>
  <c r="CE67" i="5"/>
  <c r="CF67" i="5" s="1"/>
  <c r="BZ68" i="4"/>
  <c r="CE67" i="4"/>
  <c r="CF67" i="4" s="1"/>
  <c r="CE67" i="3"/>
  <c r="CF67" i="3" s="1"/>
  <c r="BZ68" i="3"/>
  <c r="BZ68" i="2"/>
  <c r="CE67" i="2"/>
  <c r="CF67" i="2" s="1"/>
  <c r="CB87" i="1" l="1"/>
  <c r="CB89" i="2"/>
  <c r="CB86" i="5"/>
  <c r="CB87" i="3"/>
  <c r="CB85" i="4"/>
  <c r="BZ69" i="5"/>
  <c r="CE68" i="5"/>
  <c r="CF68" i="5" s="1"/>
  <c r="BZ69" i="4"/>
  <c r="CE68" i="4"/>
  <c r="CF68" i="4" s="1"/>
  <c r="BZ69" i="3"/>
  <c r="CE68" i="3"/>
  <c r="CF68" i="3" s="1"/>
  <c r="BZ69" i="2"/>
  <c r="CE68" i="2"/>
  <c r="CF68" i="2" s="1"/>
  <c r="CB87" i="5" l="1"/>
  <c r="CB88" i="3"/>
  <c r="CB90" i="2"/>
  <c r="CB86" i="4"/>
  <c r="CB88" i="1"/>
  <c r="CE69" i="5"/>
  <c r="CF69" i="5" s="1"/>
  <c r="BZ70" i="5"/>
  <c r="CE69" i="4"/>
  <c r="CF69" i="4" s="1"/>
  <c r="BZ70" i="4"/>
  <c r="BZ70" i="3"/>
  <c r="CE69" i="3"/>
  <c r="CF69" i="3" s="1"/>
  <c r="CE69" i="2"/>
  <c r="CF69" i="2" s="1"/>
  <c r="BZ70" i="2"/>
  <c r="CB91" i="2" l="1"/>
  <c r="CB87" i="4"/>
  <c r="CB89" i="3"/>
  <c r="CB89" i="1"/>
  <c r="CB88" i="5"/>
  <c r="BZ71" i="5"/>
  <c r="CE70" i="5"/>
  <c r="CF70" i="5" s="1"/>
  <c r="BZ71" i="4"/>
  <c r="CE70" i="4"/>
  <c r="CF70" i="4" s="1"/>
  <c r="BZ71" i="3"/>
  <c r="CE70" i="3"/>
  <c r="CF70" i="3" s="1"/>
  <c r="CE70" i="2"/>
  <c r="CF70" i="2" s="1"/>
  <c r="BZ71" i="2"/>
  <c r="CB90" i="1" l="1"/>
  <c r="CB90" i="3"/>
  <c r="CB88" i="4"/>
  <c r="CB89" i="5"/>
  <c r="CB92" i="2"/>
  <c r="CD72" i="5"/>
  <c r="CD71" i="5" s="1"/>
  <c r="CD70" i="5" s="1"/>
  <c r="CD69" i="5" s="1"/>
  <c r="CD68" i="5" s="1"/>
  <c r="CD67" i="5" s="1"/>
  <c r="CD66" i="5" s="1"/>
  <c r="CD65" i="5" s="1"/>
  <c r="CD64" i="5" s="1"/>
  <c r="CD63" i="5" s="1"/>
  <c r="CD62" i="5" s="1"/>
  <c r="CD61" i="5" s="1"/>
  <c r="CD60" i="5" s="1"/>
  <c r="CD59" i="5" s="1"/>
  <c r="CD58" i="5" s="1"/>
  <c r="CD57" i="5" s="1"/>
  <c r="CD56" i="5" s="1"/>
  <c r="CD55" i="5" s="1"/>
  <c r="CD54" i="5" s="1"/>
  <c r="CD53" i="5" s="1"/>
  <c r="CD52" i="5" s="1"/>
  <c r="CD51" i="5" s="1"/>
  <c r="CD50" i="5" s="1"/>
  <c r="CD49" i="5" s="1"/>
  <c r="CD48" i="5" s="1"/>
  <c r="CD47" i="5" s="1"/>
  <c r="CD46" i="5" s="1"/>
  <c r="CD45" i="5" s="1"/>
  <c r="CD44" i="5" s="1"/>
  <c r="CD43" i="5" s="1"/>
  <c r="CD42" i="5" s="1"/>
  <c r="BZ72" i="5"/>
  <c r="CE71" i="5"/>
  <c r="CF71" i="5" s="1"/>
  <c r="BZ72" i="4"/>
  <c r="CE71" i="4"/>
  <c r="CF71" i="4" s="1"/>
  <c r="CD72" i="3"/>
  <c r="CD71" i="3" s="1"/>
  <c r="CD70" i="3" s="1"/>
  <c r="CD69" i="3" s="1"/>
  <c r="CD68" i="3" s="1"/>
  <c r="CD67" i="3" s="1"/>
  <c r="CD66" i="3" s="1"/>
  <c r="CD65" i="3" s="1"/>
  <c r="CD64" i="3" s="1"/>
  <c r="CD63" i="3" s="1"/>
  <c r="CD62" i="3" s="1"/>
  <c r="CD61" i="3" s="1"/>
  <c r="CD60" i="3" s="1"/>
  <c r="CD59" i="3" s="1"/>
  <c r="CD58" i="3" s="1"/>
  <c r="CD57" i="3" s="1"/>
  <c r="CD56" i="3" s="1"/>
  <c r="CD55" i="3" s="1"/>
  <c r="CD54" i="3" s="1"/>
  <c r="CD53" i="3" s="1"/>
  <c r="CD52" i="3" s="1"/>
  <c r="CD51" i="3" s="1"/>
  <c r="CD50" i="3" s="1"/>
  <c r="CD49" i="3" s="1"/>
  <c r="CD48" i="3" s="1"/>
  <c r="CD47" i="3" s="1"/>
  <c r="CD46" i="3" s="1"/>
  <c r="CD45" i="3" s="1"/>
  <c r="CD44" i="3" s="1"/>
  <c r="CD43" i="3" s="1"/>
  <c r="CD42" i="3" s="1"/>
  <c r="CE71" i="3"/>
  <c r="CF71" i="3" s="1"/>
  <c r="BZ72" i="3"/>
  <c r="BZ72" i="2"/>
  <c r="CE71" i="2"/>
  <c r="CF71" i="2" s="1"/>
  <c r="CD72" i="2"/>
  <c r="CD71" i="2" s="1"/>
  <c r="CD70" i="2" s="1"/>
  <c r="CD69" i="2" s="1"/>
  <c r="CD68" i="2" s="1"/>
  <c r="CD67" i="2" s="1"/>
  <c r="CD66" i="2" s="1"/>
  <c r="CD65" i="2" s="1"/>
  <c r="CD64" i="2" s="1"/>
  <c r="CD63" i="2" s="1"/>
  <c r="CD62" i="2" s="1"/>
  <c r="CD61" i="2" s="1"/>
  <c r="CD60" i="2" s="1"/>
  <c r="CD59" i="2" s="1"/>
  <c r="CD58" i="2" s="1"/>
  <c r="CD57" i="2" s="1"/>
  <c r="CD56" i="2" s="1"/>
  <c r="CD55" i="2" s="1"/>
  <c r="CD54" i="2" s="1"/>
  <c r="CD53" i="2" s="1"/>
  <c r="CD52" i="2" s="1"/>
  <c r="CD51" i="2" s="1"/>
  <c r="CD50" i="2" s="1"/>
  <c r="CD49" i="2" s="1"/>
  <c r="CD48" i="2" s="1"/>
  <c r="CD47" i="2" s="1"/>
  <c r="CD46" i="2" s="1"/>
  <c r="CD45" i="2" s="1"/>
  <c r="CD44" i="2" s="1"/>
  <c r="CD43" i="2" s="1"/>
  <c r="CD42" i="2" s="1"/>
  <c r="CB89" i="4" l="1"/>
  <c r="CB91" i="3"/>
  <c r="CB90" i="5"/>
  <c r="CB91" i="1"/>
  <c r="CB93" i="2"/>
  <c r="BZ73" i="5"/>
  <c r="CE72" i="5"/>
  <c r="CF72" i="5" s="1"/>
  <c r="BZ73" i="4"/>
  <c r="CE72" i="4"/>
  <c r="CF72" i="4" s="1"/>
  <c r="BZ73" i="3"/>
  <c r="CE72" i="3"/>
  <c r="CF72" i="3" s="1"/>
  <c r="BZ73" i="2"/>
  <c r="CE72" i="2"/>
  <c r="CF72" i="2" s="1"/>
  <c r="CB91" i="5" l="1"/>
  <c r="CB92" i="3"/>
  <c r="CB92" i="1"/>
  <c r="CB94" i="2"/>
  <c r="CB90" i="4"/>
  <c r="CE73" i="5"/>
  <c r="CF73" i="5" s="1"/>
  <c r="BZ74" i="5"/>
  <c r="CE73" i="4"/>
  <c r="CF73" i="4" s="1"/>
  <c r="BZ74" i="4"/>
  <c r="BZ74" i="3"/>
  <c r="CE73" i="3"/>
  <c r="CF73" i="3" s="1"/>
  <c r="BZ74" i="2"/>
  <c r="CE73" i="2"/>
  <c r="CF73" i="2" s="1"/>
  <c r="CB93" i="1" l="1"/>
  <c r="CB93" i="3"/>
  <c r="CB92" i="5"/>
  <c r="CB95" i="2"/>
  <c r="CB91" i="4"/>
  <c r="BZ75" i="5"/>
  <c r="CE74" i="5"/>
  <c r="CF74" i="5" s="1"/>
  <c r="BZ75" i="4"/>
  <c r="CE74" i="4"/>
  <c r="CF74" i="4" s="1"/>
  <c r="BZ75" i="3"/>
  <c r="CE74" i="3"/>
  <c r="CF74" i="3" s="1"/>
  <c r="CE74" i="2"/>
  <c r="CF74" i="2" s="1"/>
  <c r="BZ75" i="2"/>
  <c r="CB93" i="5" l="1"/>
  <c r="CB96" i="2"/>
  <c r="CB94" i="3"/>
  <c r="CB92" i="4"/>
  <c r="CB94" i="1"/>
  <c r="BZ76" i="5"/>
  <c r="CE75" i="5"/>
  <c r="CF75" i="5" s="1"/>
  <c r="CE75" i="4"/>
  <c r="CF75" i="4" s="1"/>
  <c r="BZ76" i="4"/>
  <c r="BZ76" i="3"/>
  <c r="CE75" i="3"/>
  <c r="CF75" i="3" s="1"/>
  <c r="BZ76" i="2"/>
  <c r="CE75" i="2"/>
  <c r="CF75" i="2" s="1"/>
  <c r="CB95" i="3" l="1"/>
  <c r="CB93" i="4"/>
  <c r="CB97" i="2"/>
  <c r="CB95" i="1"/>
  <c r="CB94" i="5"/>
  <c r="BZ77" i="5"/>
  <c r="CE76" i="5"/>
  <c r="CF76" i="5" s="1"/>
  <c r="BZ77" i="4"/>
  <c r="CE76" i="4"/>
  <c r="CF76" i="4" s="1"/>
  <c r="CE76" i="3"/>
  <c r="CF76" i="3" s="1"/>
  <c r="BZ77" i="3"/>
  <c r="BZ77" i="2"/>
  <c r="CE76" i="2"/>
  <c r="CF76" i="2" s="1"/>
  <c r="CB98" i="2" l="1"/>
  <c r="CB96" i="1"/>
  <c r="CB94" i="4"/>
  <c r="CB96" i="3"/>
  <c r="CB95" i="5"/>
  <c r="CE77" i="5"/>
  <c r="CF77" i="5" s="1"/>
  <c r="BZ78" i="5"/>
  <c r="CE77" i="4"/>
  <c r="CF77" i="4" s="1"/>
  <c r="BZ78" i="4"/>
  <c r="BZ78" i="3"/>
  <c r="CE77" i="3"/>
  <c r="CF77" i="3" s="1"/>
  <c r="CE77" i="2"/>
  <c r="CF77" i="2" s="1"/>
  <c r="BZ78" i="2"/>
  <c r="CB97" i="3" l="1"/>
  <c r="CB95" i="4"/>
  <c r="CB97" i="1"/>
  <c r="CB96" i="5"/>
  <c r="CB99" i="2"/>
  <c r="BZ79" i="5"/>
  <c r="CE78" i="5"/>
  <c r="CF78" i="5" s="1"/>
  <c r="BZ79" i="4"/>
  <c r="CE78" i="4"/>
  <c r="CF78" i="4" s="1"/>
  <c r="BZ79" i="3"/>
  <c r="CE78" i="3"/>
  <c r="CF78" i="3" s="1"/>
  <c r="BZ79" i="2"/>
  <c r="CE78" i="2"/>
  <c r="CF78" i="2" s="1"/>
  <c r="CB97" i="5" l="1"/>
  <c r="CB98" i="1"/>
  <c r="CB96" i="4"/>
  <c r="CB100" i="2"/>
  <c r="CB98" i="3"/>
  <c r="BZ80" i="5"/>
  <c r="CE79" i="5"/>
  <c r="CF79" i="5" s="1"/>
  <c r="CE79" i="4"/>
  <c r="CF79" i="4" s="1"/>
  <c r="BZ80" i="4"/>
  <c r="CE79" i="3"/>
  <c r="CF79" i="3" s="1"/>
  <c r="BZ80" i="3"/>
  <c r="CE79" i="2"/>
  <c r="CF79" i="2" s="1"/>
  <c r="BZ80" i="2"/>
  <c r="CB97" i="4" l="1"/>
  <c r="CB101" i="2"/>
  <c r="CB99" i="1"/>
  <c r="CB99" i="3"/>
  <c r="CB98" i="5"/>
  <c r="BZ81" i="5"/>
  <c r="CE80" i="5"/>
  <c r="CF80" i="5" s="1"/>
  <c r="BZ81" i="4"/>
  <c r="CE80" i="4"/>
  <c r="CF80" i="4" s="1"/>
  <c r="BZ81" i="3"/>
  <c r="CE80" i="3"/>
  <c r="CF80" i="3" s="1"/>
  <c r="CE80" i="2"/>
  <c r="CF80" i="2" s="1"/>
  <c r="BZ81" i="2"/>
  <c r="CB100" i="1" l="1"/>
  <c r="CB100" i="3"/>
  <c r="CB102" i="2"/>
  <c r="CB99" i="5"/>
  <c r="CB98" i="4"/>
  <c r="CE81" i="5"/>
  <c r="CF81" i="5" s="1"/>
  <c r="BZ82" i="5"/>
  <c r="CE81" i="4"/>
  <c r="CF81" i="4" s="1"/>
  <c r="BZ82" i="4"/>
  <c r="BZ82" i="3"/>
  <c r="CE81" i="3"/>
  <c r="CF81" i="3" s="1"/>
  <c r="BZ82" i="2"/>
  <c r="CE81" i="2"/>
  <c r="CF81" i="2" s="1"/>
  <c r="CB100" i="5" l="1"/>
  <c r="CB103" i="2"/>
  <c r="CB101" i="3"/>
  <c r="CB99" i="4"/>
  <c r="CB101" i="1"/>
  <c r="BZ83" i="5"/>
  <c r="CE82" i="5"/>
  <c r="CF82" i="5" s="1"/>
  <c r="BZ83" i="4"/>
  <c r="CE82" i="4"/>
  <c r="CF82" i="4" s="1"/>
  <c r="CE82" i="3"/>
  <c r="CF82" i="3" s="1"/>
  <c r="BZ83" i="3"/>
  <c r="BZ83" i="2"/>
  <c r="CE82" i="2"/>
  <c r="CF82" i="2" s="1"/>
  <c r="CB102" i="3" l="1"/>
  <c r="CB101" i="5"/>
  <c r="CB100" i="4"/>
  <c r="CB104" i="2"/>
  <c r="CB102" i="1"/>
  <c r="BZ84" i="5"/>
  <c r="CE83" i="5"/>
  <c r="CF83" i="5" s="1"/>
  <c r="CE83" i="4"/>
  <c r="CF83" i="4" s="1"/>
  <c r="BZ84" i="4"/>
  <c r="BZ84" i="3"/>
  <c r="CE83" i="3"/>
  <c r="CF83" i="3" s="1"/>
  <c r="BZ84" i="2"/>
  <c r="CE83" i="2"/>
  <c r="CF83" i="2" s="1"/>
  <c r="CB105" i="2" l="1"/>
  <c r="CB101" i="4"/>
  <c r="CB102" i="5"/>
  <c r="CB103" i="1"/>
  <c r="CB103" i="3"/>
  <c r="BZ85" i="5"/>
  <c r="CE84" i="5"/>
  <c r="CF84" i="5" s="1"/>
  <c r="BZ85" i="4"/>
  <c r="CE84" i="4"/>
  <c r="CF84" i="4" s="1"/>
  <c r="BZ85" i="3"/>
  <c r="CE84" i="3"/>
  <c r="CF84" i="3" s="1"/>
  <c r="BZ85" i="2"/>
  <c r="CE84" i="2"/>
  <c r="CF84" i="2" s="1"/>
  <c r="CB104" i="1" l="1"/>
  <c r="CB102" i="4"/>
  <c r="CB103" i="5"/>
  <c r="CB106" i="2"/>
  <c r="CB104" i="3"/>
  <c r="CE85" i="5"/>
  <c r="CF85" i="5" s="1"/>
  <c r="BZ86" i="5"/>
  <c r="CE85" i="4"/>
  <c r="CF85" i="4" s="1"/>
  <c r="BZ86" i="4"/>
  <c r="CE85" i="3"/>
  <c r="CF85" i="3" s="1"/>
  <c r="BZ86" i="3"/>
  <c r="CE85" i="2"/>
  <c r="CF85" i="2" s="1"/>
  <c r="BZ86" i="2"/>
  <c r="CB104" i="5" l="1"/>
  <c r="CB107" i="2"/>
  <c r="CB103" i="4"/>
  <c r="CB105" i="3"/>
  <c r="CB105" i="1"/>
  <c r="BZ87" i="5"/>
  <c r="CE86" i="5"/>
  <c r="CF86" i="5" s="1"/>
  <c r="BZ87" i="4"/>
  <c r="CE86" i="4"/>
  <c r="CF86" i="4" s="1"/>
  <c r="CE86" i="3"/>
  <c r="CF86" i="3" s="1"/>
  <c r="BZ87" i="3"/>
  <c r="BZ87" i="2"/>
  <c r="CE86" i="2"/>
  <c r="CF86" i="2" s="1"/>
  <c r="CB104" i="4" l="1"/>
  <c r="CB106" i="3"/>
  <c r="CB108" i="2"/>
  <c r="CB106" i="1"/>
  <c r="CB105" i="5"/>
  <c r="BZ88" i="5"/>
  <c r="CE87" i="5"/>
  <c r="CF87" i="5" s="1"/>
  <c r="CE87" i="4"/>
  <c r="CF87" i="4" s="1"/>
  <c r="BZ88" i="4"/>
  <c r="BZ88" i="3"/>
  <c r="CE87" i="3"/>
  <c r="CF87" i="3" s="1"/>
  <c r="BZ88" i="2"/>
  <c r="CE87" i="2"/>
  <c r="CF87" i="2" s="1"/>
  <c r="CB109" i="2" l="1"/>
  <c r="CB107" i="3"/>
  <c r="CB107" i="1"/>
  <c r="CB106" i="5"/>
  <c r="CB105" i="4"/>
  <c r="BZ89" i="5"/>
  <c r="CE88" i="5"/>
  <c r="CF88" i="5" s="1"/>
  <c r="BZ89" i="4"/>
  <c r="CE88" i="4"/>
  <c r="CF88" i="4" s="1"/>
  <c r="BZ89" i="3"/>
  <c r="CE88" i="3"/>
  <c r="CF88" i="3" s="1"/>
  <c r="BZ89" i="2"/>
  <c r="CE88" i="2"/>
  <c r="CF88" i="2" s="1"/>
  <c r="CB108" i="1" l="1"/>
  <c r="CB107" i="5"/>
  <c r="CB108" i="3"/>
  <c r="CB106" i="4"/>
  <c r="CB110" i="2"/>
  <c r="CE89" i="5"/>
  <c r="CF89" i="5" s="1"/>
  <c r="BZ90" i="5"/>
  <c r="CE89" i="4"/>
  <c r="CF89" i="4" s="1"/>
  <c r="BZ90" i="4"/>
  <c r="BZ90" i="3"/>
  <c r="CE89" i="3"/>
  <c r="CF89" i="3" s="1"/>
  <c r="BZ90" i="2"/>
  <c r="CE89" i="2"/>
  <c r="CF89" i="2" s="1"/>
  <c r="CB109" i="3" l="1"/>
  <c r="CB108" i="5"/>
  <c r="CB107" i="4"/>
  <c r="CB111" i="2"/>
  <c r="CB109" i="1"/>
  <c r="BZ91" i="5"/>
  <c r="CE90" i="5"/>
  <c r="CF90" i="5" s="1"/>
  <c r="BZ91" i="4"/>
  <c r="CE90" i="4"/>
  <c r="CF90" i="4" s="1"/>
  <c r="CE90" i="3"/>
  <c r="CF90" i="3" s="1"/>
  <c r="BZ91" i="3"/>
  <c r="CE90" i="2"/>
  <c r="CF90" i="2" s="1"/>
  <c r="BZ91" i="2"/>
  <c r="CB112" i="2" l="1"/>
  <c r="CB109" i="5"/>
  <c r="CB108" i="4"/>
  <c r="CB110" i="1"/>
  <c r="CB110" i="3"/>
  <c r="BZ92" i="5"/>
  <c r="CE91" i="5"/>
  <c r="CF91" i="5" s="1"/>
  <c r="CE91" i="4"/>
  <c r="CF91" i="4" s="1"/>
  <c r="BZ92" i="4"/>
  <c r="BZ92" i="3"/>
  <c r="CE91" i="3"/>
  <c r="CF91" i="3" s="1"/>
  <c r="BZ92" i="2"/>
  <c r="CE91" i="2"/>
  <c r="CF91" i="2" s="1"/>
  <c r="CB111" i="1" l="1"/>
  <c r="CB109" i="4"/>
  <c r="CB110" i="5"/>
  <c r="CB111" i="3"/>
  <c r="CB113" i="2"/>
  <c r="BZ93" i="5"/>
  <c r="CE92" i="5"/>
  <c r="CF92" i="5" s="1"/>
  <c r="BZ93" i="4"/>
  <c r="CE92" i="4"/>
  <c r="CF92" i="4" s="1"/>
  <c r="CE92" i="3"/>
  <c r="CF92" i="3" s="1"/>
  <c r="BZ93" i="3"/>
  <c r="BZ93" i="2"/>
  <c r="CE92" i="2"/>
  <c r="CF92" i="2" s="1"/>
  <c r="CB112" i="3" l="1"/>
  <c r="CB111" i="5"/>
  <c r="CB110" i="4"/>
  <c r="CB114" i="2"/>
  <c r="CB112" i="1"/>
  <c r="CE93" i="5"/>
  <c r="CF93" i="5" s="1"/>
  <c r="BZ94" i="5"/>
  <c r="CE93" i="4"/>
  <c r="CF93" i="4" s="1"/>
  <c r="BZ94" i="4"/>
  <c r="BZ94" i="3"/>
  <c r="CE93" i="3"/>
  <c r="CF93" i="3" s="1"/>
  <c r="BZ94" i="2"/>
  <c r="CE93" i="2"/>
  <c r="CF93" i="2" s="1"/>
  <c r="CB115" i="2" l="1"/>
  <c r="CB111" i="4"/>
  <c r="CB112" i="5"/>
  <c r="CB113" i="1"/>
  <c r="CB113" i="3"/>
  <c r="BZ95" i="5"/>
  <c r="CE94" i="5"/>
  <c r="CF94" i="5" s="1"/>
  <c r="BZ95" i="4"/>
  <c r="CE94" i="4"/>
  <c r="CF94" i="4" s="1"/>
  <c r="CE94" i="3"/>
  <c r="CF94" i="3" s="1"/>
  <c r="BZ95" i="3"/>
  <c r="BZ95" i="2"/>
  <c r="CE94" i="2"/>
  <c r="CF94" i="2" s="1"/>
  <c r="CB114" i="1" l="1"/>
  <c r="CB113" i="5"/>
  <c r="CB112" i="4"/>
  <c r="CB114" i="3"/>
  <c r="CB116" i="2"/>
  <c r="BZ96" i="5"/>
  <c r="CE95" i="5"/>
  <c r="CF95" i="5" s="1"/>
  <c r="CE95" i="4"/>
  <c r="CF95" i="4" s="1"/>
  <c r="BZ96" i="4"/>
  <c r="BZ96" i="3"/>
  <c r="CE95" i="3"/>
  <c r="CF95" i="3" s="1"/>
  <c r="BZ96" i="2"/>
  <c r="CE95" i="2"/>
  <c r="CF95" i="2" s="1"/>
  <c r="CB115" i="3" l="1"/>
  <c r="CB113" i="4"/>
  <c r="CB114" i="5"/>
  <c r="CB117" i="2"/>
  <c r="CB115" i="1"/>
  <c r="BZ97" i="5"/>
  <c r="CE96" i="5"/>
  <c r="CF96" i="5" s="1"/>
  <c r="BZ97" i="4"/>
  <c r="CE96" i="4"/>
  <c r="CF96" i="4" s="1"/>
  <c r="CE96" i="3"/>
  <c r="CF96" i="3" s="1"/>
  <c r="BZ97" i="3"/>
  <c r="CE96" i="2"/>
  <c r="CF96" i="2" s="1"/>
  <c r="BZ97" i="2"/>
  <c r="CB118" i="2" l="1"/>
  <c r="CB115" i="5"/>
  <c r="CB114" i="4"/>
  <c r="CB116" i="1"/>
  <c r="CB116" i="3"/>
  <c r="CE97" i="5"/>
  <c r="CF97" i="5" s="1"/>
  <c r="BZ98" i="5"/>
  <c r="CE97" i="4"/>
  <c r="CF97" i="4" s="1"/>
  <c r="BZ98" i="4"/>
  <c r="BZ98" i="3"/>
  <c r="CE97" i="3"/>
  <c r="CF97" i="3" s="1"/>
  <c r="BZ98" i="2"/>
  <c r="CE97" i="2"/>
  <c r="CF97" i="2" s="1"/>
  <c r="CB115" i="4" l="1"/>
  <c r="CB117" i="1"/>
  <c r="CB116" i="5"/>
  <c r="CB117" i="3"/>
  <c r="CB119" i="2"/>
  <c r="BZ99" i="5"/>
  <c r="CE98" i="5"/>
  <c r="CF98" i="5" s="1"/>
  <c r="BZ99" i="4"/>
  <c r="CE98" i="4"/>
  <c r="CF98" i="4" s="1"/>
  <c r="CE98" i="3"/>
  <c r="CF98" i="3" s="1"/>
  <c r="BZ99" i="3"/>
  <c r="BZ99" i="2"/>
  <c r="CE98" i="2"/>
  <c r="CF98" i="2" s="1"/>
  <c r="CB117" i="5" l="1"/>
  <c r="CB118" i="1"/>
  <c r="CB118" i="3"/>
  <c r="CB120" i="2"/>
  <c r="CB116" i="4"/>
  <c r="CD100" i="5"/>
  <c r="CD99" i="5" s="1"/>
  <c r="CD98" i="5" s="1"/>
  <c r="CD97" i="5" s="1"/>
  <c r="CD96" i="5" s="1"/>
  <c r="CD95" i="5" s="1"/>
  <c r="CD94" i="5" s="1"/>
  <c r="CD93" i="5" s="1"/>
  <c r="CD92" i="5" s="1"/>
  <c r="CD91" i="5" s="1"/>
  <c r="CD90" i="5" s="1"/>
  <c r="CD89" i="5" s="1"/>
  <c r="CD88" i="5" s="1"/>
  <c r="CD87" i="5" s="1"/>
  <c r="CD86" i="5" s="1"/>
  <c r="CD85" i="5" s="1"/>
  <c r="CD84" i="5" s="1"/>
  <c r="CD83" i="5" s="1"/>
  <c r="CD82" i="5" s="1"/>
  <c r="CD81" i="5" s="1"/>
  <c r="CD80" i="5" s="1"/>
  <c r="CD79" i="5" s="1"/>
  <c r="CD78" i="5" s="1"/>
  <c r="CD77" i="5" s="1"/>
  <c r="CD76" i="5" s="1"/>
  <c r="CD75" i="5" s="1"/>
  <c r="CD74" i="5" s="1"/>
  <c r="CD73" i="5" s="1"/>
  <c r="BZ100" i="5"/>
  <c r="CE99" i="5"/>
  <c r="CF99" i="5" s="1"/>
  <c r="CE99" i="4"/>
  <c r="CF99" i="4" s="1"/>
  <c r="BZ100" i="4"/>
  <c r="BZ100" i="3"/>
  <c r="CD100" i="3"/>
  <c r="CD99" i="3" s="1"/>
  <c r="CD98" i="3" s="1"/>
  <c r="CD97" i="3" s="1"/>
  <c r="CD96" i="3" s="1"/>
  <c r="CD95" i="3" s="1"/>
  <c r="CD94" i="3" s="1"/>
  <c r="CD93" i="3" s="1"/>
  <c r="CD92" i="3" s="1"/>
  <c r="CD91" i="3" s="1"/>
  <c r="CD90" i="3" s="1"/>
  <c r="CD89" i="3" s="1"/>
  <c r="CD88" i="3" s="1"/>
  <c r="CD87" i="3" s="1"/>
  <c r="CD86" i="3" s="1"/>
  <c r="CD85" i="3" s="1"/>
  <c r="CD84" i="3" s="1"/>
  <c r="CD83" i="3" s="1"/>
  <c r="CD82" i="3" s="1"/>
  <c r="CD81" i="3" s="1"/>
  <c r="CD80" i="3" s="1"/>
  <c r="CD79" i="3" s="1"/>
  <c r="CD78" i="3" s="1"/>
  <c r="CD77" i="3" s="1"/>
  <c r="CD76" i="3" s="1"/>
  <c r="CD75" i="3" s="1"/>
  <c r="CD74" i="3" s="1"/>
  <c r="CD73" i="3" s="1"/>
  <c r="CE99" i="3"/>
  <c r="CF99" i="3" s="1"/>
  <c r="CD100" i="2"/>
  <c r="BZ100" i="2"/>
  <c r="CE99" i="2"/>
  <c r="CF99" i="2" s="1"/>
  <c r="CD99" i="2"/>
  <c r="CD98" i="2" s="1"/>
  <c r="CD97" i="2" s="1"/>
  <c r="CD96" i="2" s="1"/>
  <c r="CD95" i="2" s="1"/>
  <c r="CD94" i="2" s="1"/>
  <c r="CD93" i="2" s="1"/>
  <c r="CD92" i="2" s="1"/>
  <c r="CD91" i="2" s="1"/>
  <c r="CD90" i="2" s="1"/>
  <c r="CD89" i="2" s="1"/>
  <c r="CD88" i="2" s="1"/>
  <c r="CD87" i="2" s="1"/>
  <c r="CD86" i="2" s="1"/>
  <c r="CD85" i="2" s="1"/>
  <c r="CD84" i="2" s="1"/>
  <c r="CD83" i="2" s="1"/>
  <c r="CD82" i="2" s="1"/>
  <c r="CD81" i="2" s="1"/>
  <c r="CD80" i="2" s="1"/>
  <c r="CD79" i="2" s="1"/>
  <c r="CD78" i="2" s="1"/>
  <c r="CD77" i="2" s="1"/>
  <c r="CD76" i="2" s="1"/>
  <c r="CD75" i="2" s="1"/>
  <c r="CD74" i="2" s="1"/>
  <c r="CD73" i="2" s="1"/>
  <c r="CB119" i="3" l="1"/>
  <c r="CB119" i="1"/>
  <c r="CB121" i="2"/>
  <c r="CB117" i="4"/>
  <c r="CB118" i="5"/>
  <c r="BZ101" i="5"/>
  <c r="CE100" i="5"/>
  <c r="CF100" i="5" s="1"/>
  <c r="BZ101" i="4"/>
  <c r="CE100" i="4"/>
  <c r="CF100" i="4" s="1"/>
  <c r="BZ101" i="3"/>
  <c r="CE100" i="3"/>
  <c r="CF100" i="3" s="1"/>
  <c r="CE100" i="2"/>
  <c r="CF100" i="2" s="1"/>
  <c r="BZ101" i="2"/>
  <c r="CB122" i="2" l="1"/>
  <c r="CB120" i="1"/>
  <c r="CB120" i="3"/>
  <c r="CB118" i="4"/>
  <c r="CB119" i="5"/>
  <c r="CE101" i="5"/>
  <c r="CF101" i="5" s="1"/>
  <c r="BZ102" i="5"/>
  <c r="BZ102" i="4"/>
  <c r="CE101" i="4"/>
  <c r="CF101" i="4" s="1"/>
  <c r="BZ102" i="3"/>
  <c r="CE101" i="3"/>
  <c r="CF101" i="3" s="1"/>
  <c r="BZ102" i="2"/>
  <c r="CE101" i="2"/>
  <c r="CF101" i="2" s="1"/>
  <c r="CB119" i="4" l="1"/>
  <c r="CB121" i="3"/>
  <c r="CB121" i="1"/>
  <c r="CB120" i="5"/>
  <c r="CB123" i="2"/>
  <c r="BZ103" i="5"/>
  <c r="CE102" i="5"/>
  <c r="CF102" i="5" s="1"/>
  <c r="CE102" i="4"/>
  <c r="CF102" i="4" s="1"/>
  <c r="BZ103" i="4"/>
  <c r="CE102" i="3"/>
  <c r="CF102" i="3" s="1"/>
  <c r="BZ103" i="3"/>
  <c r="BZ103" i="2"/>
  <c r="CE102" i="2"/>
  <c r="CF102" i="2" s="1"/>
  <c r="CB122" i="3" l="1"/>
  <c r="CB121" i="5"/>
  <c r="CB122" i="1"/>
  <c r="CB124" i="2"/>
  <c r="CB120" i="4"/>
  <c r="BZ104" i="5"/>
  <c r="CE103" i="5"/>
  <c r="CF103" i="5" s="1"/>
  <c r="CE103" i="4"/>
  <c r="CF103" i="4" s="1"/>
  <c r="BZ104" i="4"/>
  <c r="BZ104" i="3"/>
  <c r="CE103" i="3"/>
  <c r="CF103" i="3" s="1"/>
  <c r="BZ104" i="2"/>
  <c r="CE103" i="2"/>
  <c r="CF103" i="2" s="1"/>
  <c r="CB125" i="2" l="1"/>
  <c r="CB123" i="1"/>
  <c r="CB122" i="5"/>
  <c r="CB121" i="4"/>
  <c r="CB123" i="3"/>
  <c r="BZ105" i="5"/>
  <c r="CE104" i="5"/>
  <c r="CF104" i="5" s="1"/>
  <c r="CE104" i="4"/>
  <c r="CF104" i="4" s="1"/>
  <c r="BZ105" i="4"/>
  <c r="CE104" i="3"/>
  <c r="CF104" i="3" s="1"/>
  <c r="BZ105" i="3"/>
  <c r="CE104" i="2"/>
  <c r="CF104" i="2" s="1"/>
  <c r="BZ105" i="2"/>
  <c r="CB122" i="4" l="1"/>
  <c r="CB123" i="5"/>
  <c r="CB124" i="1"/>
  <c r="CB124" i="3"/>
  <c r="CB126" i="2"/>
  <c r="CE105" i="5"/>
  <c r="CF105" i="5" s="1"/>
  <c r="BZ106" i="5"/>
  <c r="BZ106" i="4"/>
  <c r="CE105" i="4"/>
  <c r="CF105" i="4" s="1"/>
  <c r="BZ106" i="3"/>
  <c r="CE105" i="3"/>
  <c r="CF105" i="3" s="1"/>
  <c r="BZ106" i="2"/>
  <c r="CE105" i="2"/>
  <c r="CF105" i="2" s="1"/>
  <c r="CB125" i="3" l="1"/>
  <c r="CB127" i="2"/>
  <c r="CB125" i="1"/>
  <c r="CB124" i="5"/>
  <c r="CB123" i="4"/>
  <c r="BZ107" i="5"/>
  <c r="CE106" i="5"/>
  <c r="CF106" i="5" s="1"/>
  <c r="BZ107" i="4"/>
  <c r="CE106" i="4"/>
  <c r="CF106" i="4" s="1"/>
  <c r="CE106" i="3"/>
  <c r="CF106" i="3" s="1"/>
  <c r="BZ107" i="3"/>
  <c r="CE106" i="2"/>
  <c r="CF106" i="2" s="1"/>
  <c r="BZ107" i="2"/>
  <c r="CB125" i="5" l="1"/>
  <c r="CB126" i="1"/>
  <c r="CB128" i="2"/>
  <c r="CB124" i="4"/>
  <c r="CB126" i="3"/>
  <c r="BZ108" i="5"/>
  <c r="CE107" i="5"/>
  <c r="CF107" i="5" s="1"/>
  <c r="BZ108" i="4"/>
  <c r="CE107" i="4"/>
  <c r="CF107" i="4" s="1"/>
  <c r="BZ108" i="3"/>
  <c r="CE107" i="3"/>
  <c r="CF107" i="3" s="1"/>
  <c r="BZ108" i="2"/>
  <c r="CE107" i="2"/>
  <c r="CF107" i="2" s="1"/>
  <c r="CB125" i="4" l="1"/>
  <c r="CB129" i="2"/>
  <c r="CB127" i="1"/>
  <c r="CB127" i="3"/>
  <c r="CB126" i="5"/>
  <c r="BZ109" i="5"/>
  <c r="CE108" i="5"/>
  <c r="CF108" i="5" s="1"/>
  <c r="CE108" i="4"/>
  <c r="CF108" i="4" s="1"/>
  <c r="BZ109" i="4"/>
  <c r="BZ109" i="3"/>
  <c r="CE108" i="3"/>
  <c r="CF108" i="3" s="1"/>
  <c r="CE108" i="2"/>
  <c r="CF108" i="2" s="1"/>
  <c r="BZ109" i="2"/>
  <c r="CB128" i="1" l="1"/>
  <c r="CB130" i="2"/>
  <c r="CB128" i="3"/>
  <c r="CB127" i="5"/>
  <c r="CB126" i="4"/>
  <c r="CE109" i="5"/>
  <c r="CF109" i="5" s="1"/>
  <c r="BZ110" i="5"/>
  <c r="BZ110" i="4"/>
  <c r="CE109" i="4"/>
  <c r="CF109" i="4" s="1"/>
  <c r="CE109" i="3"/>
  <c r="CF109" i="3" s="1"/>
  <c r="BZ110" i="3"/>
  <c r="BZ110" i="2"/>
  <c r="CE109" i="2"/>
  <c r="CF109" i="2" s="1"/>
  <c r="CB128" i="5" l="1"/>
  <c r="CB131" i="2"/>
  <c r="CB129" i="3"/>
  <c r="CB127" i="4"/>
  <c r="CB129" i="1"/>
  <c r="BZ111" i="5"/>
  <c r="CE110" i="5"/>
  <c r="CF110" i="5" s="1"/>
  <c r="CE110" i="4"/>
  <c r="CF110" i="4" s="1"/>
  <c r="BZ111" i="4"/>
  <c r="CE110" i="3"/>
  <c r="CF110" i="3" s="1"/>
  <c r="BZ111" i="3"/>
  <c r="BZ111" i="2"/>
  <c r="CE110" i="2"/>
  <c r="CF110" i="2" s="1"/>
  <c r="CB130" i="3" l="1"/>
  <c r="CB128" i="4"/>
  <c r="CB132" i="2"/>
  <c r="CB130" i="1"/>
  <c r="CB129" i="5"/>
  <c r="BZ112" i="5"/>
  <c r="CE111" i="5"/>
  <c r="CF111" i="5" s="1"/>
  <c r="CE111" i="4"/>
  <c r="CF111" i="4" s="1"/>
  <c r="BZ112" i="4"/>
  <c r="BZ112" i="3"/>
  <c r="CE111" i="3"/>
  <c r="CF111" i="3" s="1"/>
  <c r="BZ112" i="2"/>
  <c r="CE111" i="2"/>
  <c r="CF111" i="2" s="1"/>
  <c r="CB131" i="1" l="1"/>
  <c r="CB129" i="4"/>
  <c r="CB133" i="2"/>
  <c r="CB130" i="5"/>
  <c r="CB131" i="3"/>
  <c r="BZ113" i="5"/>
  <c r="CE112" i="5"/>
  <c r="CF112" i="5" s="1"/>
  <c r="CE112" i="4"/>
  <c r="CF112" i="4" s="1"/>
  <c r="BZ113" i="4"/>
  <c r="BZ113" i="3"/>
  <c r="CE112" i="3"/>
  <c r="CF112" i="3" s="1"/>
  <c r="CE112" i="2"/>
  <c r="CF112" i="2" s="1"/>
  <c r="BZ113" i="2"/>
  <c r="CB130" i="4" l="1"/>
  <c r="CB131" i="5"/>
  <c r="CB134" i="2"/>
  <c r="CB132" i="3"/>
  <c r="CB132" i="1"/>
  <c r="CE113" i="5"/>
  <c r="CF113" i="5" s="1"/>
  <c r="BZ114" i="5"/>
  <c r="BZ114" i="4"/>
  <c r="CE113" i="4"/>
  <c r="CF113" i="4" s="1"/>
  <c r="BZ114" i="3"/>
  <c r="CE113" i="3"/>
  <c r="CF113" i="3" s="1"/>
  <c r="BZ114" i="2"/>
  <c r="CE113" i="2"/>
  <c r="CF113" i="2" s="1"/>
  <c r="CB135" i="2" l="1"/>
  <c r="CB132" i="5"/>
  <c r="CB133" i="3"/>
  <c r="CB133" i="1"/>
  <c r="CB131" i="4"/>
  <c r="BZ115" i="5"/>
  <c r="CE114" i="5"/>
  <c r="CF114" i="5" s="1"/>
  <c r="CE114" i="4"/>
  <c r="CF114" i="4" s="1"/>
  <c r="BZ115" i="4"/>
  <c r="CE114" i="3"/>
  <c r="CF114" i="3" s="1"/>
  <c r="BZ115" i="3"/>
  <c r="BZ115" i="2"/>
  <c r="CE114" i="2"/>
  <c r="CF114" i="2" s="1"/>
  <c r="CB134" i="3" l="1"/>
  <c r="CB134" i="1"/>
  <c r="CB133" i="5"/>
  <c r="CB132" i="4"/>
  <c r="CB136" i="2"/>
  <c r="BZ116" i="5"/>
  <c r="CE115" i="5"/>
  <c r="CF115" i="5" s="1"/>
  <c r="BZ116" i="4"/>
  <c r="CE115" i="4"/>
  <c r="CF115" i="4" s="1"/>
  <c r="BZ116" i="3"/>
  <c r="CE115" i="3"/>
  <c r="CF115" i="3" s="1"/>
  <c r="BZ116" i="2"/>
  <c r="CE115" i="2"/>
  <c r="CF115" i="2" s="1"/>
  <c r="CB133" i="4" l="1"/>
  <c r="CB135" i="1"/>
  <c r="CB134" i="5"/>
  <c r="CB137" i="2"/>
  <c r="CB135" i="3"/>
  <c r="BZ117" i="5"/>
  <c r="CE116" i="5"/>
  <c r="CF116" i="5" s="1"/>
  <c r="CE116" i="4"/>
  <c r="CF116" i="4" s="1"/>
  <c r="BZ117" i="4"/>
  <c r="BZ117" i="3"/>
  <c r="CE116" i="3"/>
  <c r="CF116" i="3" s="1"/>
  <c r="CE116" i="2"/>
  <c r="CF116" i="2" s="1"/>
  <c r="BZ117" i="2"/>
  <c r="CB138" i="2" l="1"/>
  <c r="CB135" i="5"/>
  <c r="CB136" i="1"/>
  <c r="CB136" i="3"/>
  <c r="CB134" i="4"/>
  <c r="CE117" i="5"/>
  <c r="CF117" i="5" s="1"/>
  <c r="BZ118" i="5"/>
  <c r="BZ118" i="4"/>
  <c r="CE117" i="4"/>
  <c r="CF117" i="4" s="1"/>
  <c r="CE117" i="3"/>
  <c r="CF117" i="3" s="1"/>
  <c r="BZ118" i="3"/>
  <c r="BZ118" i="2"/>
  <c r="CE117" i="2"/>
  <c r="CF117" i="2" s="1"/>
  <c r="CB137" i="3" l="1"/>
  <c r="CB136" i="5"/>
  <c r="CB137" i="1"/>
  <c r="CB135" i="4"/>
  <c r="CB139" i="2"/>
  <c r="BZ119" i="5"/>
  <c r="CE118" i="5"/>
  <c r="CF118" i="5" s="1"/>
  <c r="BZ119" i="4"/>
  <c r="CE118" i="4"/>
  <c r="CF118" i="4" s="1"/>
  <c r="CE118" i="3"/>
  <c r="CF118" i="3" s="1"/>
  <c r="BZ119" i="3"/>
  <c r="BZ119" i="2"/>
  <c r="CE118" i="2"/>
  <c r="CF118" i="2" s="1"/>
  <c r="CB138" i="3" l="1"/>
  <c r="CB138" i="1"/>
  <c r="CB137" i="5"/>
  <c r="CB140" i="2"/>
  <c r="CB136" i="4"/>
  <c r="BZ120" i="5"/>
  <c r="CE119" i="5"/>
  <c r="CF119" i="5" s="1"/>
  <c r="BZ120" i="4"/>
  <c r="CE119" i="4"/>
  <c r="CF119" i="4" s="1"/>
  <c r="BZ120" i="3"/>
  <c r="CE119" i="3"/>
  <c r="CF119" i="3" s="1"/>
  <c r="CE119" i="2"/>
  <c r="CF119" i="2" s="1"/>
  <c r="BZ120" i="2"/>
  <c r="CB138" i="5" l="1"/>
  <c r="CB139" i="1"/>
  <c r="CB141" i="2"/>
  <c r="CB137" i="4"/>
  <c r="CB139" i="3"/>
  <c r="BZ121" i="5"/>
  <c r="CE120" i="5"/>
  <c r="CF120" i="5" s="1"/>
  <c r="CE120" i="4"/>
  <c r="CF120" i="4" s="1"/>
  <c r="BZ121" i="4"/>
  <c r="CE120" i="3"/>
  <c r="CF120" i="3" s="1"/>
  <c r="BZ121" i="3"/>
  <c r="CE120" i="2"/>
  <c r="CF120" i="2" s="1"/>
  <c r="BZ121" i="2"/>
  <c r="CB140" i="3" l="1"/>
  <c r="CB139" i="5"/>
  <c r="CB138" i="4"/>
  <c r="CB142" i="2"/>
  <c r="CB140" i="1"/>
  <c r="CE121" i="5"/>
  <c r="CF121" i="5" s="1"/>
  <c r="BZ122" i="5"/>
  <c r="BZ122" i="4"/>
  <c r="CE121" i="4"/>
  <c r="CF121" i="4" s="1"/>
  <c r="BZ122" i="3"/>
  <c r="CE121" i="3"/>
  <c r="CF121" i="3" s="1"/>
  <c r="BZ122" i="2"/>
  <c r="CE121" i="2"/>
  <c r="CF121" i="2" s="1"/>
  <c r="CB139" i="4" l="1"/>
  <c r="CB143" i="2"/>
  <c r="CU8" i="2"/>
  <c r="G8" i="6" s="1"/>
  <c r="CA379" i="2"/>
  <c r="CB140" i="5"/>
  <c r="CB141" i="1"/>
  <c r="CB141" i="3"/>
  <c r="BZ123" i="5"/>
  <c r="CE122" i="5"/>
  <c r="CF122" i="5" s="1"/>
  <c r="BZ123" i="4"/>
  <c r="CE122" i="4"/>
  <c r="CF122" i="4" s="1"/>
  <c r="CE122" i="3"/>
  <c r="CF122" i="3" s="1"/>
  <c r="BZ123" i="3"/>
  <c r="BZ123" i="2"/>
  <c r="CE122" i="2"/>
  <c r="CF122" i="2" s="1"/>
  <c r="CB142" i="1" l="1"/>
  <c r="CB141" i="5"/>
  <c r="CB142" i="3"/>
  <c r="CB140" i="4"/>
  <c r="BZ124" i="5"/>
  <c r="CE123" i="5"/>
  <c r="CF123" i="5" s="1"/>
  <c r="BZ124" i="4"/>
  <c r="CE123" i="4"/>
  <c r="CF123" i="4" s="1"/>
  <c r="BZ124" i="3"/>
  <c r="CE123" i="3"/>
  <c r="CF123" i="3" s="1"/>
  <c r="BZ124" i="2"/>
  <c r="CE123" i="2"/>
  <c r="CF123" i="2" s="1"/>
  <c r="CB143" i="3" l="1"/>
  <c r="CU8" i="3"/>
  <c r="H8" i="6" s="1"/>
  <c r="CA379" i="3"/>
  <c r="CB141" i="4"/>
  <c r="CB142" i="5"/>
  <c r="CB143" i="1"/>
  <c r="CU8" i="1"/>
  <c r="F8" i="6" s="1"/>
  <c r="CA379" i="1"/>
  <c r="CE124" i="5"/>
  <c r="CF124" i="5" s="1"/>
  <c r="BZ125" i="5"/>
  <c r="CE124" i="4"/>
  <c r="CF124" i="4" s="1"/>
  <c r="BZ125" i="4"/>
  <c r="CE124" i="3"/>
  <c r="CF124" i="3" s="1"/>
  <c r="BZ125" i="3"/>
  <c r="CE124" i="2"/>
  <c r="CF124" i="2" s="1"/>
  <c r="BZ125" i="2"/>
  <c r="CB143" i="5" l="1"/>
  <c r="CA379" i="5"/>
  <c r="CU8" i="5"/>
  <c r="J8" i="6" s="1"/>
  <c r="CB142" i="4"/>
  <c r="CE125" i="5"/>
  <c r="CF125" i="5" s="1"/>
  <c r="BZ126" i="5"/>
  <c r="BZ126" i="4"/>
  <c r="CE125" i="4"/>
  <c r="CF125" i="4" s="1"/>
  <c r="BZ126" i="3"/>
  <c r="CE125" i="3"/>
  <c r="CF125" i="3" s="1"/>
  <c r="BZ126" i="2"/>
  <c r="CE125" i="2"/>
  <c r="CF125" i="2" s="1"/>
  <c r="CB143" i="4" l="1"/>
  <c r="CA379" i="4"/>
  <c r="CU8" i="4"/>
  <c r="I8" i="6" s="1"/>
  <c r="BZ127" i="5"/>
  <c r="CE126" i="5"/>
  <c r="CF126" i="5" s="1"/>
  <c r="CE126" i="4"/>
  <c r="CF126" i="4" s="1"/>
  <c r="BZ127" i="4"/>
  <c r="CE126" i="3"/>
  <c r="CF126" i="3" s="1"/>
  <c r="BZ127" i="3"/>
  <c r="CE126" i="2"/>
  <c r="CF126" i="2" s="1"/>
  <c r="BZ127" i="2"/>
  <c r="CE127" i="5" l="1"/>
  <c r="CF127" i="5" s="1"/>
  <c r="BZ128" i="5"/>
  <c r="CE127" i="4"/>
  <c r="CF127" i="4" s="1"/>
  <c r="BZ128" i="4"/>
  <c r="BZ128" i="3"/>
  <c r="CE127" i="3"/>
  <c r="CF127" i="3" s="1"/>
  <c r="BZ128" i="2"/>
  <c r="CE127" i="2"/>
  <c r="CF127" i="2" s="1"/>
  <c r="BZ129" i="5" l="1"/>
  <c r="CE128" i="5"/>
  <c r="CF128" i="5" s="1"/>
  <c r="CE128" i="4"/>
  <c r="CF128" i="4" s="1"/>
  <c r="BZ129" i="4"/>
  <c r="BZ129" i="3"/>
  <c r="CE128" i="3"/>
  <c r="CF128" i="3" s="1"/>
  <c r="CE128" i="2"/>
  <c r="CF128" i="2" s="1"/>
  <c r="BZ129" i="2"/>
  <c r="CE129" i="5" l="1"/>
  <c r="CF129" i="5" s="1"/>
  <c r="BZ130" i="5"/>
  <c r="BZ130" i="4"/>
  <c r="CE129" i="4"/>
  <c r="CF129" i="4" s="1"/>
  <c r="BZ130" i="3"/>
  <c r="CE129" i="3"/>
  <c r="CF129" i="3" s="1"/>
  <c r="BZ130" i="2"/>
  <c r="CE129" i="2"/>
  <c r="CF129" i="2" s="1"/>
  <c r="BZ131" i="5" l="1"/>
  <c r="CE130" i="5"/>
  <c r="CF130" i="5" s="1"/>
  <c r="CD131" i="5"/>
  <c r="CD130" i="5" s="1"/>
  <c r="CD129" i="5" s="1"/>
  <c r="CD128" i="5" s="1"/>
  <c r="CD127" i="5" s="1"/>
  <c r="CD126" i="5" s="1"/>
  <c r="CD125" i="5" s="1"/>
  <c r="CD124" i="5" s="1"/>
  <c r="CD123" i="5" s="1"/>
  <c r="CD122" i="5" s="1"/>
  <c r="CD121" i="5" s="1"/>
  <c r="CD120" i="5" s="1"/>
  <c r="CD119" i="5" s="1"/>
  <c r="CD118" i="5" s="1"/>
  <c r="CD117" i="5" s="1"/>
  <c r="CD116" i="5" s="1"/>
  <c r="CD115" i="5" s="1"/>
  <c r="CD114" i="5" s="1"/>
  <c r="CD113" i="5" s="1"/>
  <c r="CD112" i="5" s="1"/>
  <c r="CD111" i="5" s="1"/>
  <c r="CD110" i="5" s="1"/>
  <c r="CD109" i="5" s="1"/>
  <c r="CD108" i="5" s="1"/>
  <c r="CD107" i="5" s="1"/>
  <c r="CD106" i="5" s="1"/>
  <c r="CD105" i="5" s="1"/>
  <c r="CD104" i="5" s="1"/>
  <c r="CD103" i="5" s="1"/>
  <c r="CD102" i="5" s="1"/>
  <c r="CD101" i="5" s="1"/>
  <c r="BZ131" i="4"/>
  <c r="CE130" i="4"/>
  <c r="CF130" i="4" s="1"/>
  <c r="CD131" i="3"/>
  <c r="CD130" i="3" s="1"/>
  <c r="CD129" i="3" s="1"/>
  <c r="CD128" i="3" s="1"/>
  <c r="CD127" i="3" s="1"/>
  <c r="CD126" i="3" s="1"/>
  <c r="CD125" i="3" s="1"/>
  <c r="CD124" i="3" s="1"/>
  <c r="CD123" i="3" s="1"/>
  <c r="CD122" i="3" s="1"/>
  <c r="CD121" i="3" s="1"/>
  <c r="CD120" i="3" s="1"/>
  <c r="CD119" i="3" s="1"/>
  <c r="CD118" i="3" s="1"/>
  <c r="CD117" i="3" s="1"/>
  <c r="CD116" i="3" s="1"/>
  <c r="CD115" i="3" s="1"/>
  <c r="CD114" i="3" s="1"/>
  <c r="CD113" i="3" s="1"/>
  <c r="CD112" i="3" s="1"/>
  <c r="CD111" i="3" s="1"/>
  <c r="CD110" i="3" s="1"/>
  <c r="CD109" i="3" s="1"/>
  <c r="CD108" i="3" s="1"/>
  <c r="CD107" i="3" s="1"/>
  <c r="CD106" i="3" s="1"/>
  <c r="CD105" i="3" s="1"/>
  <c r="CD104" i="3" s="1"/>
  <c r="CD103" i="3" s="1"/>
  <c r="CD102" i="3" s="1"/>
  <c r="CD101" i="3" s="1"/>
  <c r="BZ131" i="3"/>
  <c r="CE130" i="3"/>
  <c r="CF130" i="3" s="1"/>
  <c r="CD131" i="2"/>
  <c r="CD130" i="2" s="1"/>
  <c r="CD129" i="2" s="1"/>
  <c r="CD128" i="2" s="1"/>
  <c r="CD127" i="2" s="1"/>
  <c r="CD126" i="2" s="1"/>
  <c r="CD125" i="2" s="1"/>
  <c r="CD124" i="2" s="1"/>
  <c r="CD123" i="2" s="1"/>
  <c r="CD122" i="2" s="1"/>
  <c r="CD121" i="2" s="1"/>
  <c r="CD120" i="2" s="1"/>
  <c r="CD119" i="2" s="1"/>
  <c r="CD118" i="2" s="1"/>
  <c r="CD117" i="2" s="1"/>
  <c r="CD116" i="2" s="1"/>
  <c r="CD115" i="2" s="1"/>
  <c r="CD114" i="2" s="1"/>
  <c r="CD113" i="2" s="1"/>
  <c r="CD112" i="2" s="1"/>
  <c r="CD111" i="2" s="1"/>
  <c r="CD110" i="2" s="1"/>
  <c r="CD109" i="2" s="1"/>
  <c r="CD108" i="2" s="1"/>
  <c r="CD107" i="2" s="1"/>
  <c r="CD106" i="2" s="1"/>
  <c r="CD105" i="2" s="1"/>
  <c r="CD104" i="2" s="1"/>
  <c r="CD103" i="2" s="1"/>
  <c r="CD102" i="2" s="1"/>
  <c r="CD101" i="2" s="1"/>
  <c r="BZ131" i="2"/>
  <c r="CE130" i="2"/>
  <c r="CF130" i="2" s="1"/>
  <c r="BZ132" i="5" l="1"/>
  <c r="CE131" i="5"/>
  <c r="CF131" i="5" s="1"/>
  <c r="CE131" i="4"/>
  <c r="CF131" i="4" s="1"/>
  <c r="BZ132" i="4"/>
  <c r="BZ132" i="3"/>
  <c r="CE131" i="3"/>
  <c r="CF131" i="3" s="1"/>
  <c r="BZ132" i="2"/>
  <c r="CE131" i="2"/>
  <c r="CF131" i="2" s="1"/>
  <c r="BZ133" i="5" l="1"/>
  <c r="CE132" i="5"/>
  <c r="CF132" i="5" s="1"/>
  <c r="CE132" i="4"/>
  <c r="CF132" i="4" s="1"/>
  <c r="BZ133" i="4"/>
  <c r="CE132" i="3"/>
  <c r="CF132" i="3" s="1"/>
  <c r="BZ133" i="3"/>
  <c r="CE132" i="2"/>
  <c r="CF132" i="2" s="1"/>
  <c r="BZ133" i="2"/>
  <c r="CE133" i="5" l="1"/>
  <c r="CF133" i="5" s="1"/>
  <c r="BZ134" i="5"/>
  <c r="BZ134" i="4"/>
  <c r="CE133" i="4"/>
  <c r="CF133" i="4" s="1"/>
  <c r="BZ134" i="3"/>
  <c r="CE133" i="3"/>
  <c r="CF133" i="3" s="1"/>
  <c r="BZ134" i="2"/>
  <c r="CE133" i="2"/>
  <c r="CF133" i="2" s="1"/>
  <c r="BZ135" i="5" l="1"/>
  <c r="CE134" i="5"/>
  <c r="CF134" i="5" s="1"/>
  <c r="BZ135" i="4"/>
  <c r="CE134" i="4"/>
  <c r="CF134" i="4" s="1"/>
  <c r="BZ135" i="3"/>
  <c r="CE134" i="3"/>
  <c r="CF134" i="3" s="1"/>
  <c r="BZ135" i="2"/>
  <c r="CE134" i="2"/>
  <c r="CF134" i="2" s="1"/>
  <c r="BZ136" i="5" l="1"/>
  <c r="CE135" i="5"/>
  <c r="CF135" i="5" s="1"/>
  <c r="BZ136" i="4"/>
  <c r="CE135" i="4"/>
  <c r="CF135" i="4" s="1"/>
  <c r="CE135" i="3"/>
  <c r="CF135" i="3" s="1"/>
  <c r="BZ136" i="3"/>
  <c r="BZ136" i="2"/>
  <c r="CE135" i="2"/>
  <c r="CF135" i="2" s="1"/>
  <c r="BZ137" i="5" l="1"/>
  <c r="CE136" i="5"/>
  <c r="CF136" i="5" s="1"/>
  <c r="CE136" i="4"/>
  <c r="CF136" i="4" s="1"/>
  <c r="BZ137" i="4"/>
  <c r="BZ137" i="3"/>
  <c r="CE136" i="3"/>
  <c r="CF136" i="3" s="1"/>
  <c r="CE136" i="2"/>
  <c r="CF136" i="2" s="1"/>
  <c r="BZ137" i="2"/>
  <c r="CE137" i="5" l="1"/>
  <c r="CF137" i="5" s="1"/>
  <c r="BZ138" i="5"/>
  <c r="BZ138" i="4"/>
  <c r="CE137" i="4"/>
  <c r="CF137" i="4" s="1"/>
  <c r="BZ138" i="3"/>
  <c r="CE137" i="3"/>
  <c r="CF137" i="3" s="1"/>
  <c r="BZ138" i="2"/>
  <c r="CE137" i="2"/>
  <c r="CF137" i="2" s="1"/>
  <c r="BZ139" i="5" l="1"/>
  <c r="CE138" i="5"/>
  <c r="CF138" i="5" s="1"/>
  <c r="BZ139" i="4"/>
  <c r="CE138" i="4"/>
  <c r="CF138" i="4" s="1"/>
  <c r="BZ139" i="3"/>
  <c r="CE138" i="3"/>
  <c r="CF138" i="3" s="1"/>
  <c r="CE138" i="2"/>
  <c r="CF138" i="2" s="1"/>
  <c r="BZ139" i="2"/>
  <c r="BZ140" i="5" l="1"/>
  <c r="CE139" i="5"/>
  <c r="CF139" i="5" s="1"/>
  <c r="BZ140" i="4"/>
  <c r="CE139" i="4"/>
  <c r="CF139" i="4" s="1"/>
  <c r="CE139" i="3"/>
  <c r="CF139" i="3" s="1"/>
  <c r="BZ140" i="3"/>
  <c r="BZ140" i="2"/>
  <c r="CE139" i="2"/>
  <c r="CF139" i="2" s="1"/>
  <c r="CE140" i="5" l="1"/>
  <c r="CF140" i="5" s="1"/>
  <c r="BZ141" i="5"/>
  <c r="CE140" i="4"/>
  <c r="CF140" i="4" s="1"/>
  <c r="BZ141" i="4"/>
  <c r="BZ141" i="3"/>
  <c r="CE140" i="3"/>
  <c r="CF140" i="3" s="1"/>
  <c r="CE140" i="2"/>
  <c r="CF140" i="2" s="1"/>
  <c r="BZ141" i="2"/>
  <c r="CE141" i="5" l="1"/>
  <c r="CF141" i="5" s="1"/>
  <c r="BZ142" i="5"/>
  <c r="BZ142" i="4"/>
  <c r="CE141" i="4"/>
  <c r="CF141" i="4" s="1"/>
  <c r="BZ142" i="3"/>
  <c r="CE141" i="3"/>
  <c r="CF141" i="3" s="1"/>
  <c r="BZ142" i="2"/>
  <c r="CE141" i="2"/>
  <c r="CF141" i="2" s="1"/>
  <c r="BZ143" i="5" l="1"/>
  <c r="CE142" i="5"/>
  <c r="CF142" i="5" s="1"/>
  <c r="CE142" i="4"/>
  <c r="CF142" i="4" s="1"/>
  <c r="BZ143" i="4"/>
  <c r="BZ143" i="3"/>
  <c r="CE142" i="3"/>
  <c r="CF142" i="3" s="1"/>
  <c r="BZ143" i="2"/>
  <c r="CE142" i="2"/>
  <c r="CF142" i="2" s="1"/>
  <c r="BZ144" i="5" l="1"/>
  <c r="CE143" i="5"/>
  <c r="CF143" i="5" s="1"/>
  <c r="CE143" i="4"/>
  <c r="CF143" i="4" s="1"/>
  <c r="BZ144" i="4"/>
  <c r="CE143" i="3"/>
  <c r="CF143" i="3" s="1"/>
  <c r="BZ144" i="3"/>
  <c r="CE143" i="2"/>
  <c r="CF143" i="2" s="1"/>
  <c r="BZ144" i="2"/>
  <c r="BZ145" i="5" l="1"/>
  <c r="CE144" i="5"/>
  <c r="CF144" i="5" s="1"/>
  <c r="CE144" i="4"/>
  <c r="CF144" i="4" s="1"/>
  <c r="BZ145" i="4"/>
  <c r="BZ145" i="3"/>
  <c r="CE144" i="3"/>
  <c r="CF144" i="3" s="1"/>
  <c r="CE144" i="2"/>
  <c r="CF144" i="2" s="1"/>
  <c r="BZ145" i="2"/>
  <c r="CE145" i="5" l="1"/>
  <c r="CF145" i="5" s="1"/>
  <c r="BZ146" i="5"/>
  <c r="BZ146" i="4"/>
  <c r="CE145" i="4"/>
  <c r="CF145" i="4" s="1"/>
  <c r="BZ146" i="3"/>
  <c r="CE145" i="3"/>
  <c r="CF145" i="3" s="1"/>
  <c r="BZ146" i="2"/>
  <c r="CE145" i="2"/>
  <c r="CF145" i="2" s="1"/>
  <c r="BZ147" i="5" l="1"/>
  <c r="CE146" i="5"/>
  <c r="CF146" i="5" s="1"/>
  <c r="CE146" i="4"/>
  <c r="CF146" i="4" s="1"/>
  <c r="BZ147" i="4"/>
  <c r="BZ147" i="3"/>
  <c r="CE146" i="3"/>
  <c r="CF146" i="3" s="1"/>
  <c r="BZ147" i="2"/>
  <c r="CE146" i="2"/>
  <c r="CF146" i="2" s="1"/>
  <c r="BZ148" i="5" l="1"/>
  <c r="CE147" i="5"/>
  <c r="CF147" i="5" s="1"/>
  <c r="BZ148" i="4"/>
  <c r="CE147" i="4"/>
  <c r="CF147" i="4" s="1"/>
  <c r="CE147" i="3"/>
  <c r="CF147" i="3" s="1"/>
  <c r="BZ148" i="3"/>
  <c r="BZ148" i="2"/>
  <c r="CE147" i="2"/>
  <c r="CF147" i="2" s="1"/>
  <c r="BZ149" i="5" l="1"/>
  <c r="CE148" i="5"/>
  <c r="CF148" i="5" s="1"/>
  <c r="CE148" i="4"/>
  <c r="CF148" i="4" s="1"/>
  <c r="BZ149" i="4"/>
  <c r="BZ149" i="3"/>
  <c r="CE148" i="3"/>
  <c r="CF148" i="3" s="1"/>
  <c r="CE148" i="2"/>
  <c r="CF148" i="2" s="1"/>
  <c r="BZ149" i="2"/>
  <c r="CE149" i="5" l="1"/>
  <c r="CF149" i="5" s="1"/>
  <c r="BZ150" i="5"/>
  <c r="BZ150" i="4"/>
  <c r="CE149" i="4"/>
  <c r="CF149" i="4" s="1"/>
  <c r="BZ150" i="3"/>
  <c r="CE149" i="3"/>
  <c r="CF149" i="3" s="1"/>
  <c r="BZ150" i="2"/>
  <c r="CE149" i="2"/>
  <c r="CF149" i="2" s="1"/>
  <c r="BZ151" i="5" l="1"/>
  <c r="CE150" i="5"/>
  <c r="CF150" i="5" s="1"/>
  <c r="BZ151" i="4"/>
  <c r="CE150" i="4"/>
  <c r="CF150" i="4" s="1"/>
  <c r="BZ151" i="3"/>
  <c r="CE150" i="3"/>
  <c r="CF150" i="3" s="1"/>
  <c r="BZ151" i="2"/>
  <c r="CE150" i="2"/>
  <c r="CF150" i="2" s="1"/>
  <c r="CE151" i="5" l="1"/>
  <c r="CF151" i="5" s="1"/>
  <c r="BZ152" i="5"/>
  <c r="BZ152" i="4"/>
  <c r="CE151" i="4"/>
  <c r="CF151" i="4" s="1"/>
  <c r="CE151" i="3"/>
  <c r="CF151" i="3" s="1"/>
  <c r="BZ152" i="3"/>
  <c r="CE151" i="2"/>
  <c r="CF151" i="2" s="1"/>
  <c r="BZ152" i="2"/>
  <c r="BZ153" i="5" l="1"/>
  <c r="CE152" i="5"/>
  <c r="CF152" i="5" s="1"/>
  <c r="CE152" i="4"/>
  <c r="CF152" i="4" s="1"/>
  <c r="BZ153" i="4"/>
  <c r="BZ153" i="3"/>
  <c r="CE152" i="3"/>
  <c r="CF152" i="3" s="1"/>
  <c r="CE152" i="2"/>
  <c r="CF152" i="2" s="1"/>
  <c r="BZ153" i="2"/>
  <c r="CE153" i="5" l="1"/>
  <c r="CF153" i="5" s="1"/>
  <c r="BZ154" i="5"/>
  <c r="BZ154" i="4"/>
  <c r="CE153" i="4"/>
  <c r="CF153" i="4" s="1"/>
  <c r="BZ154" i="3"/>
  <c r="CE153" i="3"/>
  <c r="CF153" i="3" s="1"/>
  <c r="BZ154" i="2"/>
  <c r="CE153" i="2"/>
  <c r="CF153" i="2" s="1"/>
  <c r="BZ155" i="5" l="1"/>
  <c r="CE154" i="5"/>
  <c r="CF154" i="5" s="1"/>
  <c r="BZ155" i="4"/>
  <c r="CE154" i="4"/>
  <c r="CF154" i="4" s="1"/>
  <c r="CE154" i="3"/>
  <c r="CF154" i="3" s="1"/>
  <c r="BZ155" i="3"/>
  <c r="BZ155" i="2"/>
  <c r="CE154" i="2"/>
  <c r="CF154" i="2" s="1"/>
  <c r="BZ156" i="5" l="1"/>
  <c r="CE155" i="5"/>
  <c r="CF155" i="5" s="1"/>
  <c r="BZ156" i="4"/>
  <c r="CE155" i="4"/>
  <c r="CF155" i="4" s="1"/>
  <c r="CE155" i="3"/>
  <c r="CF155" i="3" s="1"/>
  <c r="BZ156" i="3"/>
  <c r="BZ156" i="2"/>
  <c r="CE155" i="2"/>
  <c r="CF155" i="2" s="1"/>
  <c r="BZ157" i="5" l="1"/>
  <c r="CE156" i="5"/>
  <c r="CF156" i="5" s="1"/>
  <c r="CE156" i="4"/>
  <c r="CF156" i="4" s="1"/>
  <c r="BZ157" i="4"/>
  <c r="BZ157" i="3"/>
  <c r="CE156" i="3"/>
  <c r="CF156" i="3" s="1"/>
  <c r="CE156" i="2"/>
  <c r="CF156" i="2" s="1"/>
  <c r="BZ157" i="2"/>
  <c r="CE157" i="5" l="1"/>
  <c r="CF157" i="5" s="1"/>
  <c r="BZ158" i="5"/>
  <c r="BZ158" i="4"/>
  <c r="CE157" i="4"/>
  <c r="CF157" i="4" s="1"/>
  <c r="BZ158" i="3"/>
  <c r="CE157" i="3"/>
  <c r="CF157" i="3" s="1"/>
  <c r="BZ158" i="2"/>
  <c r="CE157" i="2"/>
  <c r="CF157" i="2" s="1"/>
  <c r="BZ159" i="5" l="1"/>
  <c r="CE158" i="5"/>
  <c r="CF158" i="5" s="1"/>
  <c r="CE158" i="4"/>
  <c r="CF158" i="4" s="1"/>
  <c r="BZ159" i="4"/>
  <c r="BZ159" i="3"/>
  <c r="CE158" i="3"/>
  <c r="CF158" i="3" s="1"/>
  <c r="BZ159" i="2"/>
  <c r="CE158" i="2"/>
  <c r="CF158" i="2" s="1"/>
  <c r="BZ160" i="5" l="1"/>
  <c r="CE159" i="5"/>
  <c r="CF159" i="5" s="1"/>
  <c r="CE159" i="4"/>
  <c r="CF159" i="4" s="1"/>
  <c r="BZ160" i="4"/>
  <c r="CE159" i="3"/>
  <c r="CF159" i="3" s="1"/>
  <c r="BZ160" i="3"/>
  <c r="BZ160" i="2"/>
  <c r="CE159" i="2"/>
  <c r="CF159" i="2" s="1"/>
  <c r="CD161" i="5" l="1"/>
  <c r="CE160" i="5"/>
  <c r="CF160" i="5" s="1"/>
  <c r="BZ161" i="5"/>
  <c r="CD160" i="5"/>
  <c r="CD159" i="5" s="1"/>
  <c r="CD158" i="5" s="1"/>
  <c r="CD157" i="5" s="1"/>
  <c r="CD156" i="5" s="1"/>
  <c r="CD155" i="5" s="1"/>
  <c r="CD154" i="5" s="1"/>
  <c r="CD153" i="5" s="1"/>
  <c r="CD152" i="5" s="1"/>
  <c r="CD151" i="5" s="1"/>
  <c r="CD150" i="5" s="1"/>
  <c r="CD149" i="5" s="1"/>
  <c r="CD148" i="5" s="1"/>
  <c r="CD147" i="5" s="1"/>
  <c r="CD146" i="5" s="1"/>
  <c r="CD145" i="5" s="1"/>
  <c r="CD144" i="5" s="1"/>
  <c r="CD143" i="5" s="1"/>
  <c r="CD142" i="5" s="1"/>
  <c r="CD141" i="5" s="1"/>
  <c r="CD140" i="5" s="1"/>
  <c r="CD139" i="5" s="1"/>
  <c r="CD138" i="5" s="1"/>
  <c r="CD137" i="5" s="1"/>
  <c r="CD136" i="5" s="1"/>
  <c r="CD135" i="5" s="1"/>
  <c r="CD134" i="5" s="1"/>
  <c r="CD133" i="5" s="1"/>
  <c r="CD132" i="5" s="1"/>
  <c r="CE160" i="4"/>
  <c r="CF160" i="4" s="1"/>
  <c r="BZ161" i="4"/>
  <c r="BZ161" i="3"/>
  <c r="CE160" i="3"/>
  <c r="CF160" i="3" s="1"/>
  <c r="CD161" i="3"/>
  <c r="CD160" i="3" s="1"/>
  <c r="CD159" i="3" s="1"/>
  <c r="CD158" i="3" s="1"/>
  <c r="CD157" i="3" s="1"/>
  <c r="CD156" i="3" s="1"/>
  <c r="CD155" i="3" s="1"/>
  <c r="CD154" i="3" s="1"/>
  <c r="CD153" i="3" s="1"/>
  <c r="CD152" i="3" s="1"/>
  <c r="CD151" i="3" s="1"/>
  <c r="CD150" i="3" s="1"/>
  <c r="CD149" i="3" s="1"/>
  <c r="CD148" i="3" s="1"/>
  <c r="CD147" i="3" s="1"/>
  <c r="CD146" i="3" s="1"/>
  <c r="CD145" i="3" s="1"/>
  <c r="CD144" i="3" s="1"/>
  <c r="CD143" i="3" s="1"/>
  <c r="CD142" i="3" s="1"/>
  <c r="CD141" i="3" s="1"/>
  <c r="CD140" i="3" s="1"/>
  <c r="CD139" i="3" s="1"/>
  <c r="CD138" i="3" s="1"/>
  <c r="CD137" i="3" s="1"/>
  <c r="CD136" i="3" s="1"/>
  <c r="CD135" i="3" s="1"/>
  <c r="CD134" i="3" s="1"/>
  <c r="CD133" i="3" s="1"/>
  <c r="CD132" i="3" s="1"/>
  <c r="CE160" i="2"/>
  <c r="CF160" i="2" s="1"/>
  <c r="CD161" i="2"/>
  <c r="CD160" i="2" s="1"/>
  <c r="CD159" i="2" s="1"/>
  <c r="CD158" i="2" s="1"/>
  <c r="CD157" i="2" s="1"/>
  <c r="CD156" i="2" s="1"/>
  <c r="CD155" i="2" s="1"/>
  <c r="CD154" i="2" s="1"/>
  <c r="CD153" i="2" s="1"/>
  <c r="CD152" i="2" s="1"/>
  <c r="CD151" i="2" s="1"/>
  <c r="CD150" i="2" s="1"/>
  <c r="CD149" i="2" s="1"/>
  <c r="CD148" i="2" s="1"/>
  <c r="CD147" i="2" s="1"/>
  <c r="CD146" i="2" s="1"/>
  <c r="CD145" i="2" s="1"/>
  <c r="CD144" i="2" s="1"/>
  <c r="CD143" i="2" s="1"/>
  <c r="CD142" i="2" s="1"/>
  <c r="CD141" i="2" s="1"/>
  <c r="CD140" i="2" s="1"/>
  <c r="CD139" i="2" s="1"/>
  <c r="CD138" i="2" s="1"/>
  <c r="CD137" i="2" s="1"/>
  <c r="CD136" i="2" s="1"/>
  <c r="CD135" i="2" s="1"/>
  <c r="CD134" i="2" s="1"/>
  <c r="CD133" i="2" s="1"/>
  <c r="CD132" i="2" s="1"/>
  <c r="BZ161" i="2"/>
  <c r="CE161" i="5" l="1"/>
  <c r="CF161" i="5" s="1"/>
  <c r="BZ162" i="5"/>
  <c r="BZ162" i="4"/>
  <c r="CE161" i="4"/>
  <c r="CF161" i="4" s="1"/>
  <c r="BZ162" i="3"/>
  <c r="CE161" i="3"/>
  <c r="CF161" i="3" s="1"/>
  <c r="BZ162" i="2"/>
  <c r="CE161" i="2"/>
  <c r="CF161" i="2" s="1"/>
  <c r="BZ163" i="5" l="1"/>
  <c r="CE162" i="5"/>
  <c r="CF162" i="5" s="1"/>
  <c r="BZ163" i="4"/>
  <c r="CE162" i="4"/>
  <c r="CF162" i="4" s="1"/>
  <c r="BZ163" i="3"/>
  <c r="CE162" i="3"/>
  <c r="CF162" i="3" s="1"/>
  <c r="BZ163" i="2"/>
  <c r="CE162" i="2"/>
  <c r="CF162" i="2" s="1"/>
  <c r="BZ164" i="5" l="1"/>
  <c r="CE163" i="5"/>
  <c r="CF163" i="5" s="1"/>
  <c r="BZ164" i="4"/>
  <c r="CE163" i="4"/>
  <c r="CF163" i="4" s="1"/>
  <c r="CE163" i="3"/>
  <c r="CF163" i="3" s="1"/>
  <c r="BZ164" i="3"/>
  <c r="BZ164" i="2"/>
  <c r="CE163" i="2"/>
  <c r="CF163" i="2" s="1"/>
  <c r="BZ165" i="5" l="1"/>
  <c r="CE164" i="5"/>
  <c r="CF164" i="5" s="1"/>
  <c r="CE164" i="4"/>
  <c r="CF164" i="4" s="1"/>
  <c r="BZ165" i="4"/>
  <c r="BZ165" i="3"/>
  <c r="CE164" i="3"/>
  <c r="CF164" i="3" s="1"/>
  <c r="CE164" i="2"/>
  <c r="CF164" i="2" s="1"/>
  <c r="BZ165" i="2"/>
  <c r="CE165" i="5" l="1"/>
  <c r="CF165" i="5" s="1"/>
  <c r="BZ166" i="5"/>
  <c r="BZ166" i="4"/>
  <c r="CE165" i="4"/>
  <c r="CF165" i="4" s="1"/>
  <c r="BZ166" i="3"/>
  <c r="CE165" i="3"/>
  <c r="CF165" i="3" s="1"/>
  <c r="BZ166" i="2"/>
  <c r="CE165" i="2"/>
  <c r="CF165" i="2" s="1"/>
  <c r="BZ167" i="5" l="1"/>
  <c r="CE166" i="5"/>
  <c r="CF166" i="5" s="1"/>
  <c r="BZ167" i="4"/>
  <c r="CE166" i="4"/>
  <c r="CF166" i="4" s="1"/>
  <c r="BZ167" i="3"/>
  <c r="CE166" i="3"/>
  <c r="CF166" i="3" s="1"/>
  <c r="BZ167" i="2"/>
  <c r="CE166" i="2"/>
  <c r="CF166" i="2" s="1"/>
  <c r="BZ168" i="5" l="1"/>
  <c r="CE167" i="5"/>
  <c r="CF167" i="5" s="1"/>
  <c r="BZ168" i="4"/>
  <c r="CE167" i="4"/>
  <c r="CF167" i="4" s="1"/>
  <c r="CE167" i="3"/>
  <c r="CF167" i="3" s="1"/>
  <c r="BZ168" i="3"/>
  <c r="BZ168" i="2"/>
  <c r="CE167" i="2"/>
  <c r="CF167" i="2" s="1"/>
  <c r="BZ169" i="5" l="1"/>
  <c r="CE168" i="5"/>
  <c r="CF168" i="5" s="1"/>
  <c r="CE168" i="4"/>
  <c r="CF168" i="4" s="1"/>
  <c r="BZ169" i="4"/>
  <c r="BZ169" i="3"/>
  <c r="CE168" i="3"/>
  <c r="CF168" i="3" s="1"/>
  <c r="CE168" i="2"/>
  <c r="CF168" i="2" s="1"/>
  <c r="BZ169" i="2"/>
  <c r="CE169" i="5" l="1"/>
  <c r="CF169" i="5" s="1"/>
  <c r="BZ170" i="5"/>
  <c r="BZ170" i="4"/>
  <c r="CE169" i="4"/>
  <c r="CF169" i="4" s="1"/>
  <c r="BZ170" i="3"/>
  <c r="CE169" i="3"/>
  <c r="CF169" i="3" s="1"/>
  <c r="BZ170" i="2"/>
  <c r="CE169" i="2"/>
  <c r="CF169" i="2" s="1"/>
  <c r="BZ171" i="5" l="1"/>
  <c r="CE170" i="5"/>
  <c r="CF170" i="5" s="1"/>
  <c r="BZ171" i="4"/>
  <c r="CE170" i="4"/>
  <c r="CF170" i="4" s="1"/>
  <c r="CE170" i="3"/>
  <c r="CF170" i="3" s="1"/>
  <c r="BZ171" i="3"/>
  <c r="CE170" i="2"/>
  <c r="CF170" i="2" s="1"/>
  <c r="BZ171" i="2"/>
  <c r="BZ172" i="5" l="1"/>
  <c r="CE171" i="5"/>
  <c r="CF171" i="5" s="1"/>
  <c r="BZ172" i="4"/>
  <c r="CE171" i="4"/>
  <c r="CF171" i="4" s="1"/>
  <c r="CE171" i="3"/>
  <c r="CF171" i="3" s="1"/>
  <c r="BZ172" i="3"/>
  <c r="BZ172" i="2"/>
  <c r="CE171" i="2"/>
  <c r="CF171" i="2" s="1"/>
  <c r="BZ173" i="5" l="1"/>
  <c r="CE172" i="5"/>
  <c r="CF172" i="5" s="1"/>
  <c r="CE172" i="4"/>
  <c r="CF172" i="4" s="1"/>
  <c r="BZ173" i="4"/>
  <c r="BZ173" i="3"/>
  <c r="CE172" i="3"/>
  <c r="CF172" i="3" s="1"/>
  <c r="CE172" i="2"/>
  <c r="CF172" i="2" s="1"/>
  <c r="BZ173" i="2"/>
  <c r="CE173" i="5" l="1"/>
  <c r="CF173" i="5" s="1"/>
  <c r="BZ174" i="5"/>
  <c r="BZ174" i="4"/>
  <c r="CE173" i="4"/>
  <c r="CF173" i="4" s="1"/>
  <c r="BZ174" i="3"/>
  <c r="CE173" i="3"/>
  <c r="CF173" i="3" s="1"/>
  <c r="BZ174" i="2"/>
  <c r="CE173" i="2"/>
  <c r="CF173" i="2" s="1"/>
  <c r="BZ175" i="5" l="1"/>
  <c r="CE174" i="5"/>
  <c r="CF174" i="5" s="1"/>
  <c r="CE174" i="4"/>
  <c r="CF174" i="4" s="1"/>
  <c r="BZ175" i="4"/>
  <c r="BZ175" i="3"/>
  <c r="CE174" i="3"/>
  <c r="CF174" i="3" s="1"/>
  <c r="BZ175" i="2"/>
  <c r="CE174" i="2"/>
  <c r="CF174" i="2" s="1"/>
  <c r="BZ176" i="5" l="1"/>
  <c r="CE175" i="5"/>
  <c r="CF175" i="5" s="1"/>
  <c r="CE175" i="4"/>
  <c r="CF175" i="4" s="1"/>
  <c r="BZ176" i="4"/>
  <c r="CE175" i="3"/>
  <c r="CF175" i="3" s="1"/>
  <c r="BZ176" i="3"/>
  <c r="BZ176" i="2"/>
  <c r="CE175" i="2"/>
  <c r="CF175" i="2" s="1"/>
  <c r="BZ177" i="5" l="1"/>
  <c r="CE176" i="5"/>
  <c r="CF176" i="5" s="1"/>
  <c r="CE176" i="4"/>
  <c r="CF176" i="4" s="1"/>
  <c r="BZ177" i="4"/>
  <c r="BZ177" i="3"/>
  <c r="CE176" i="3"/>
  <c r="CF176" i="3" s="1"/>
  <c r="CE176" i="2"/>
  <c r="CF176" i="2" s="1"/>
  <c r="BZ177" i="2"/>
  <c r="CE177" i="5" l="1"/>
  <c r="CF177" i="5" s="1"/>
  <c r="BZ178" i="5"/>
  <c r="BZ178" i="4"/>
  <c r="CE177" i="4"/>
  <c r="CF177" i="4" s="1"/>
  <c r="BZ178" i="3"/>
  <c r="CE177" i="3"/>
  <c r="CF177" i="3" s="1"/>
  <c r="BZ178" i="2"/>
  <c r="CE177" i="2"/>
  <c r="CF177" i="2" s="1"/>
  <c r="BZ179" i="5" l="1"/>
  <c r="CE178" i="5"/>
  <c r="CF178" i="5" s="1"/>
  <c r="CE178" i="4"/>
  <c r="CF178" i="4" s="1"/>
  <c r="BZ179" i="4"/>
  <c r="BZ179" i="3"/>
  <c r="CE178" i="3"/>
  <c r="CF178" i="3" s="1"/>
  <c r="BZ179" i="2"/>
  <c r="CE178" i="2"/>
  <c r="CF178" i="2" s="1"/>
  <c r="BZ180" i="5" l="1"/>
  <c r="CE179" i="5"/>
  <c r="CF179" i="5" s="1"/>
  <c r="BZ180" i="4"/>
  <c r="CE179" i="4"/>
  <c r="CF179" i="4" s="1"/>
  <c r="CE179" i="3"/>
  <c r="CF179" i="3" s="1"/>
  <c r="BZ180" i="3"/>
  <c r="BZ180" i="2"/>
  <c r="CE179" i="2"/>
  <c r="CF179" i="2" s="1"/>
  <c r="BZ181" i="5" l="1"/>
  <c r="CE180" i="5"/>
  <c r="CF180" i="5" s="1"/>
  <c r="CE180" i="4"/>
  <c r="CF180" i="4" s="1"/>
  <c r="BZ181" i="4"/>
  <c r="BZ181" i="3"/>
  <c r="CE180" i="3"/>
  <c r="CF180" i="3" s="1"/>
  <c r="CE180" i="2"/>
  <c r="CF180" i="2" s="1"/>
  <c r="BZ181" i="2"/>
  <c r="CE181" i="5" l="1"/>
  <c r="CF181" i="5" s="1"/>
  <c r="BZ182" i="5"/>
  <c r="BZ182" i="4"/>
  <c r="CE181" i="4"/>
  <c r="CF181" i="4" s="1"/>
  <c r="BZ182" i="3"/>
  <c r="CE181" i="3"/>
  <c r="CF181" i="3" s="1"/>
  <c r="BZ182" i="2"/>
  <c r="CE181" i="2"/>
  <c r="CF181" i="2" s="1"/>
  <c r="BZ183" i="5" l="1"/>
  <c r="CE182" i="5"/>
  <c r="CF182" i="5" s="1"/>
  <c r="BZ183" i="4"/>
  <c r="CE182" i="4"/>
  <c r="CF182" i="4" s="1"/>
  <c r="BZ183" i="3"/>
  <c r="CE182" i="3"/>
  <c r="CF182" i="3" s="1"/>
  <c r="BZ183" i="2"/>
  <c r="CE182" i="2"/>
  <c r="CF182" i="2" s="1"/>
  <c r="BZ184" i="5" l="1"/>
  <c r="CE183" i="5"/>
  <c r="CF183" i="5" s="1"/>
  <c r="BZ184" i="4"/>
  <c r="CE183" i="4"/>
  <c r="CF183" i="4" s="1"/>
  <c r="CE183" i="3"/>
  <c r="CF183" i="3" s="1"/>
  <c r="BZ184" i="3"/>
  <c r="CE183" i="2"/>
  <c r="CF183" i="2" s="1"/>
  <c r="BZ184" i="2"/>
  <c r="BZ185" i="5" l="1"/>
  <c r="CE184" i="5"/>
  <c r="CF184" i="5" s="1"/>
  <c r="CE184" i="4"/>
  <c r="CF184" i="4" s="1"/>
  <c r="BZ185" i="4"/>
  <c r="BZ185" i="3"/>
  <c r="CE184" i="3"/>
  <c r="CF184" i="3" s="1"/>
  <c r="CE184" i="2"/>
  <c r="CF184" i="2" s="1"/>
  <c r="BZ185" i="2"/>
  <c r="CE185" i="5" l="1"/>
  <c r="CF185" i="5" s="1"/>
  <c r="BZ186" i="5"/>
  <c r="BZ186" i="4"/>
  <c r="CE185" i="4"/>
  <c r="CF185" i="4" s="1"/>
  <c r="BZ186" i="3"/>
  <c r="CE185" i="3"/>
  <c r="CF185" i="3" s="1"/>
  <c r="BZ186" i="2"/>
  <c r="CE185" i="2"/>
  <c r="CF185" i="2" s="1"/>
  <c r="BZ187" i="5" l="1"/>
  <c r="CE186" i="5"/>
  <c r="CF186" i="5" s="1"/>
  <c r="BZ187" i="4"/>
  <c r="CE186" i="4"/>
  <c r="CF186" i="4" s="1"/>
  <c r="BZ187" i="3"/>
  <c r="CE186" i="3"/>
  <c r="CF186" i="3" s="1"/>
  <c r="BZ187" i="2"/>
  <c r="CE186" i="2"/>
  <c r="CF186" i="2" s="1"/>
  <c r="BZ188" i="5" l="1"/>
  <c r="CE187" i="5"/>
  <c r="CF187" i="5" s="1"/>
  <c r="BZ188" i="4"/>
  <c r="CE187" i="4"/>
  <c r="CF187" i="4" s="1"/>
  <c r="CE187" i="3"/>
  <c r="CF187" i="3" s="1"/>
  <c r="BZ188" i="3"/>
  <c r="BZ188" i="2"/>
  <c r="CE187" i="2"/>
  <c r="CF187" i="2" s="1"/>
  <c r="CE188" i="5" l="1"/>
  <c r="CF188" i="5" s="1"/>
  <c r="BZ189" i="5"/>
  <c r="CE188" i="4"/>
  <c r="CF188" i="4" s="1"/>
  <c r="BZ189" i="4"/>
  <c r="BZ189" i="3"/>
  <c r="CE188" i="3"/>
  <c r="CF188" i="3" s="1"/>
  <c r="CE188" i="2"/>
  <c r="CF188" i="2" s="1"/>
  <c r="BZ189" i="2"/>
  <c r="BZ190" i="5" l="1"/>
  <c r="CE189" i="5"/>
  <c r="CF189" i="5" s="1"/>
  <c r="BZ190" i="4"/>
  <c r="CE189" i="4"/>
  <c r="CF189" i="4" s="1"/>
  <c r="BZ190" i="3"/>
  <c r="CE189" i="3"/>
  <c r="CF189" i="3" s="1"/>
  <c r="BZ190" i="2"/>
  <c r="CE189" i="2"/>
  <c r="CF189" i="2" s="1"/>
  <c r="BZ191" i="5" l="1"/>
  <c r="CE190" i="5"/>
  <c r="CF190" i="5" s="1"/>
  <c r="CE190" i="4"/>
  <c r="CF190" i="4" s="1"/>
  <c r="BZ191" i="4"/>
  <c r="BZ191" i="3"/>
  <c r="CE190" i="3"/>
  <c r="CF190" i="3" s="1"/>
  <c r="BZ191" i="2"/>
  <c r="CE190" i="2"/>
  <c r="CF190" i="2" s="1"/>
  <c r="CD192" i="5" l="1"/>
  <c r="BZ192" i="5"/>
  <c r="CE191" i="5"/>
  <c r="CF191" i="5" s="1"/>
  <c r="CD191" i="5"/>
  <c r="CD190" i="5" s="1"/>
  <c r="CD189" i="5" s="1"/>
  <c r="CD188" i="5" s="1"/>
  <c r="CD187" i="5" s="1"/>
  <c r="CD186" i="5" s="1"/>
  <c r="CD185" i="5" s="1"/>
  <c r="CD184" i="5" s="1"/>
  <c r="CD183" i="5" s="1"/>
  <c r="CD182" i="5" s="1"/>
  <c r="CD181" i="5" s="1"/>
  <c r="CD180" i="5" s="1"/>
  <c r="CD179" i="5" s="1"/>
  <c r="CD178" i="5" s="1"/>
  <c r="CD177" i="5" s="1"/>
  <c r="CD176" i="5" s="1"/>
  <c r="CD175" i="5" s="1"/>
  <c r="CD174" i="5" s="1"/>
  <c r="CD173" i="5" s="1"/>
  <c r="CD172" i="5" s="1"/>
  <c r="CD171" i="5" s="1"/>
  <c r="CD170" i="5" s="1"/>
  <c r="CD169" i="5" s="1"/>
  <c r="CD168" i="5" s="1"/>
  <c r="CD167" i="5" s="1"/>
  <c r="CD166" i="5" s="1"/>
  <c r="CD165" i="5" s="1"/>
  <c r="CD164" i="5" s="1"/>
  <c r="CD163" i="5" s="1"/>
  <c r="CD162" i="5" s="1"/>
  <c r="BZ192" i="4"/>
  <c r="CE191" i="4"/>
  <c r="CF191" i="4" s="1"/>
  <c r="CE191" i="3"/>
  <c r="CF191" i="3" s="1"/>
  <c r="CD192" i="3"/>
  <c r="BZ192" i="3"/>
  <c r="CD191" i="3"/>
  <c r="CD190" i="3" s="1"/>
  <c r="CD189" i="3" s="1"/>
  <c r="CD188" i="3" s="1"/>
  <c r="CD187" i="3" s="1"/>
  <c r="CD186" i="3" s="1"/>
  <c r="CD185" i="3" s="1"/>
  <c r="CD184" i="3" s="1"/>
  <c r="CD183" i="3" s="1"/>
  <c r="CD182" i="3" s="1"/>
  <c r="CD181" i="3" s="1"/>
  <c r="CD180" i="3" s="1"/>
  <c r="CD179" i="3" s="1"/>
  <c r="CD178" i="3" s="1"/>
  <c r="CD177" i="3" s="1"/>
  <c r="CD176" i="3" s="1"/>
  <c r="CD175" i="3" s="1"/>
  <c r="CD174" i="3" s="1"/>
  <c r="CD173" i="3" s="1"/>
  <c r="CD172" i="3" s="1"/>
  <c r="CD171" i="3" s="1"/>
  <c r="CD170" i="3" s="1"/>
  <c r="CD169" i="3" s="1"/>
  <c r="CD168" i="3" s="1"/>
  <c r="CD167" i="3" s="1"/>
  <c r="CD166" i="3" s="1"/>
  <c r="CD165" i="3" s="1"/>
  <c r="CD164" i="3" s="1"/>
  <c r="CD163" i="3" s="1"/>
  <c r="CD162" i="3" s="1"/>
  <c r="CD192" i="2"/>
  <c r="CD191" i="2" s="1"/>
  <c r="CD190" i="2" s="1"/>
  <c r="CD189" i="2" s="1"/>
  <c r="CD188" i="2" s="1"/>
  <c r="CD187" i="2" s="1"/>
  <c r="CD186" i="2" s="1"/>
  <c r="CD185" i="2" s="1"/>
  <c r="CD184" i="2" s="1"/>
  <c r="CD183" i="2" s="1"/>
  <c r="CD182" i="2" s="1"/>
  <c r="CD181" i="2" s="1"/>
  <c r="CD180" i="2" s="1"/>
  <c r="CD179" i="2" s="1"/>
  <c r="CD178" i="2" s="1"/>
  <c r="CD177" i="2" s="1"/>
  <c r="CD176" i="2" s="1"/>
  <c r="CD175" i="2" s="1"/>
  <c r="CD174" i="2" s="1"/>
  <c r="CD173" i="2" s="1"/>
  <c r="CD172" i="2" s="1"/>
  <c r="CD171" i="2" s="1"/>
  <c r="CD170" i="2" s="1"/>
  <c r="CD169" i="2" s="1"/>
  <c r="CD168" i="2" s="1"/>
  <c r="CD167" i="2" s="1"/>
  <c r="CD166" i="2" s="1"/>
  <c r="CD165" i="2" s="1"/>
  <c r="CD164" i="2" s="1"/>
  <c r="CD163" i="2" s="1"/>
  <c r="CD162" i="2" s="1"/>
  <c r="BZ192" i="2"/>
  <c r="CE191" i="2"/>
  <c r="CF191" i="2" s="1"/>
  <c r="BZ193" i="5" l="1"/>
  <c r="CE192" i="5"/>
  <c r="CF192" i="5" s="1"/>
  <c r="BZ193" i="4"/>
  <c r="CE192" i="4"/>
  <c r="CF192" i="4" s="1"/>
  <c r="BZ193" i="3"/>
  <c r="CE192" i="3"/>
  <c r="CF192" i="3" s="1"/>
  <c r="CE192" i="2"/>
  <c r="CF192" i="2" s="1"/>
  <c r="BZ193" i="2"/>
  <c r="BZ194" i="5" l="1"/>
  <c r="CE193" i="5"/>
  <c r="CF193" i="5" s="1"/>
  <c r="CE193" i="4"/>
  <c r="CF193" i="4" s="1"/>
  <c r="BZ194" i="4"/>
  <c r="CE193" i="3"/>
  <c r="CF193" i="3" s="1"/>
  <c r="BZ194" i="3"/>
  <c r="BZ194" i="2"/>
  <c r="CE193" i="2"/>
  <c r="CF193" i="2" s="1"/>
  <c r="BZ195" i="5" l="1"/>
  <c r="CE194" i="5"/>
  <c r="CF194" i="5" s="1"/>
  <c r="BZ195" i="4"/>
  <c r="CE194" i="4"/>
  <c r="CF194" i="4" s="1"/>
  <c r="BZ195" i="3"/>
  <c r="CE194" i="3"/>
  <c r="CF194" i="3" s="1"/>
  <c r="BZ195" i="2"/>
  <c r="CE194" i="2"/>
  <c r="CF194" i="2" s="1"/>
  <c r="CE195" i="5" l="1"/>
  <c r="CF195" i="5" s="1"/>
  <c r="BZ196" i="5"/>
  <c r="CE195" i="4"/>
  <c r="CF195" i="4" s="1"/>
  <c r="BZ196" i="4"/>
  <c r="BZ196" i="3"/>
  <c r="CE195" i="3"/>
  <c r="CF195" i="3" s="1"/>
  <c r="BZ196" i="2"/>
  <c r="CE195" i="2"/>
  <c r="CF195" i="2" s="1"/>
  <c r="BZ197" i="5" l="1"/>
  <c r="CE196" i="5"/>
  <c r="CF196" i="5" s="1"/>
  <c r="BZ197" i="4"/>
  <c r="CE196" i="4"/>
  <c r="CF196" i="4" s="1"/>
  <c r="BZ197" i="3"/>
  <c r="CE196" i="3"/>
  <c r="CF196" i="3" s="1"/>
  <c r="CE196" i="2"/>
  <c r="CF196" i="2" s="1"/>
  <c r="BZ197" i="2"/>
  <c r="BZ198" i="5" l="1"/>
  <c r="CE197" i="5"/>
  <c r="CF197" i="5" s="1"/>
  <c r="CE197" i="4"/>
  <c r="CF197" i="4" s="1"/>
  <c r="BZ198" i="4"/>
  <c r="CE197" i="3"/>
  <c r="CF197" i="3" s="1"/>
  <c r="BZ198" i="3"/>
  <c r="BZ198" i="2"/>
  <c r="CE197" i="2"/>
  <c r="CF197" i="2" s="1"/>
  <c r="BZ199" i="5" l="1"/>
  <c r="CE198" i="5"/>
  <c r="CF198" i="5" s="1"/>
  <c r="BZ199" i="4"/>
  <c r="CE198" i="4"/>
  <c r="CF198" i="4" s="1"/>
  <c r="BZ199" i="3"/>
  <c r="CE198" i="3"/>
  <c r="CF198" i="3" s="1"/>
  <c r="BZ199" i="2"/>
  <c r="CE198" i="2"/>
  <c r="CF198" i="2" s="1"/>
  <c r="BZ200" i="5" l="1"/>
  <c r="CE199" i="5"/>
  <c r="CF199" i="5" s="1"/>
  <c r="CE199" i="4"/>
  <c r="CF199" i="4" s="1"/>
  <c r="BZ200" i="4"/>
  <c r="BZ200" i="3"/>
  <c r="CE199" i="3"/>
  <c r="CF199" i="3" s="1"/>
  <c r="BZ200" i="2"/>
  <c r="CE199" i="2"/>
  <c r="CF199" i="2" s="1"/>
  <c r="CE200" i="5" l="1"/>
  <c r="CF200" i="5" s="1"/>
  <c r="BZ201" i="5"/>
  <c r="BZ201" i="4"/>
  <c r="CE200" i="4"/>
  <c r="CF200" i="4" s="1"/>
  <c r="CE200" i="3"/>
  <c r="CF200" i="3" s="1"/>
  <c r="BZ201" i="3"/>
  <c r="CE200" i="2"/>
  <c r="CF200" i="2" s="1"/>
  <c r="BZ201" i="2"/>
  <c r="BZ202" i="5" l="1"/>
  <c r="CE201" i="5"/>
  <c r="CF201" i="5" s="1"/>
  <c r="CE201" i="4"/>
  <c r="CF201" i="4" s="1"/>
  <c r="BZ202" i="4"/>
  <c r="CE201" i="3"/>
  <c r="CF201" i="3" s="1"/>
  <c r="BZ202" i="3"/>
  <c r="BZ202" i="2"/>
  <c r="CE201" i="2"/>
  <c r="CF201" i="2" s="1"/>
  <c r="BZ203" i="5" l="1"/>
  <c r="CE202" i="5"/>
  <c r="CF202" i="5" s="1"/>
  <c r="BZ203" i="4"/>
  <c r="CE202" i="4"/>
  <c r="CF202" i="4" s="1"/>
  <c r="BZ203" i="3"/>
  <c r="CE202" i="3"/>
  <c r="CF202" i="3" s="1"/>
  <c r="BZ203" i="2"/>
  <c r="CE202" i="2"/>
  <c r="CF202" i="2" s="1"/>
  <c r="CE203" i="5" l="1"/>
  <c r="CF203" i="5" s="1"/>
  <c r="BZ204" i="5"/>
  <c r="CE203" i="4"/>
  <c r="CF203" i="4" s="1"/>
  <c r="BZ204" i="4"/>
  <c r="BZ204" i="3"/>
  <c r="CE203" i="3"/>
  <c r="CF203" i="3" s="1"/>
  <c r="BZ204" i="2"/>
  <c r="CE203" i="2"/>
  <c r="CF203" i="2" s="1"/>
  <c r="BZ205" i="5" l="1"/>
  <c r="CE204" i="5"/>
  <c r="CF204" i="5" s="1"/>
  <c r="BZ205" i="4"/>
  <c r="CE204" i="4"/>
  <c r="CF204" i="4" s="1"/>
  <c r="CE204" i="3"/>
  <c r="CF204" i="3" s="1"/>
  <c r="BZ205" i="3"/>
  <c r="CE204" i="2"/>
  <c r="CF204" i="2" s="1"/>
  <c r="BZ205" i="2"/>
  <c r="BZ206" i="5" l="1"/>
  <c r="CE205" i="5"/>
  <c r="CF205" i="5" s="1"/>
  <c r="CE205" i="4"/>
  <c r="CF205" i="4" s="1"/>
  <c r="BZ206" i="4"/>
  <c r="CE205" i="3"/>
  <c r="CF205" i="3" s="1"/>
  <c r="BZ206" i="3"/>
  <c r="BZ206" i="2"/>
  <c r="CE205" i="2"/>
  <c r="CF205" i="2" s="1"/>
  <c r="BZ207" i="5" l="1"/>
  <c r="CE206" i="5"/>
  <c r="CF206" i="5" s="1"/>
  <c r="BZ207" i="4"/>
  <c r="CE206" i="4"/>
  <c r="CF206" i="4" s="1"/>
  <c r="BZ207" i="3"/>
  <c r="CE206" i="3"/>
  <c r="CF206" i="3" s="1"/>
  <c r="BZ207" i="2"/>
  <c r="CE206" i="2"/>
  <c r="CF206" i="2" s="1"/>
  <c r="BZ208" i="5" l="1"/>
  <c r="CE207" i="5"/>
  <c r="CF207" i="5" s="1"/>
  <c r="CE207" i="4"/>
  <c r="CF207" i="4" s="1"/>
  <c r="BZ208" i="4"/>
  <c r="BZ208" i="3"/>
  <c r="CE207" i="3"/>
  <c r="CF207" i="3" s="1"/>
  <c r="BZ208" i="2"/>
  <c r="CE207" i="2"/>
  <c r="CF207" i="2" s="1"/>
  <c r="CE208" i="5" l="1"/>
  <c r="CF208" i="5" s="1"/>
  <c r="BZ209" i="5"/>
  <c r="BZ209" i="4"/>
  <c r="CE208" i="4"/>
  <c r="CF208" i="4" s="1"/>
  <c r="BZ209" i="3"/>
  <c r="CE208" i="3"/>
  <c r="CF208" i="3" s="1"/>
  <c r="CE208" i="2"/>
  <c r="CF208" i="2" s="1"/>
  <c r="BZ209" i="2"/>
  <c r="BZ210" i="5" l="1"/>
  <c r="CE209" i="5"/>
  <c r="CF209" i="5" s="1"/>
  <c r="CE209" i="4"/>
  <c r="CF209" i="4" s="1"/>
  <c r="BZ210" i="4"/>
  <c r="CE209" i="3"/>
  <c r="CF209" i="3" s="1"/>
  <c r="BZ210" i="3"/>
  <c r="BZ210" i="2"/>
  <c r="CE209" i="2"/>
  <c r="CF209" i="2" s="1"/>
  <c r="BZ211" i="5" l="1"/>
  <c r="CE210" i="5"/>
  <c r="CF210" i="5" s="1"/>
  <c r="BZ211" i="4"/>
  <c r="CE210" i="4"/>
  <c r="CF210" i="4" s="1"/>
  <c r="BZ211" i="3"/>
  <c r="CE210" i="3"/>
  <c r="CF210" i="3" s="1"/>
  <c r="BZ211" i="2"/>
  <c r="CE210" i="2"/>
  <c r="CF210" i="2" s="1"/>
  <c r="BZ212" i="5" l="1"/>
  <c r="CE211" i="5"/>
  <c r="CF211" i="5" s="1"/>
  <c r="CE211" i="4"/>
  <c r="CF211" i="4" s="1"/>
  <c r="BZ212" i="4"/>
  <c r="BZ212" i="3"/>
  <c r="CE211" i="3"/>
  <c r="CF211" i="3" s="1"/>
  <c r="BZ212" i="2"/>
  <c r="CE211" i="2"/>
  <c r="CF211" i="2" s="1"/>
  <c r="BZ213" i="5" l="1"/>
  <c r="CE212" i="5"/>
  <c r="CF212" i="5" s="1"/>
  <c r="BZ213" i="4"/>
  <c r="CE212" i="4"/>
  <c r="CF212" i="4" s="1"/>
  <c r="BZ213" i="3"/>
  <c r="CE212" i="3"/>
  <c r="CF212" i="3" s="1"/>
  <c r="CE212" i="2"/>
  <c r="CF212" i="2" s="1"/>
  <c r="BZ213" i="2"/>
  <c r="BZ214" i="5" l="1"/>
  <c r="CE213" i="5"/>
  <c r="CF213" i="5" s="1"/>
  <c r="CE213" i="4"/>
  <c r="CF213" i="4" s="1"/>
  <c r="BZ214" i="4"/>
  <c r="CE213" i="3"/>
  <c r="CF213" i="3" s="1"/>
  <c r="BZ214" i="3"/>
  <c r="BZ214" i="2"/>
  <c r="CE213" i="2"/>
  <c r="CF213" i="2" s="1"/>
  <c r="BZ215" i="5" l="1"/>
  <c r="CE214" i="5"/>
  <c r="CF214" i="5" s="1"/>
  <c r="BZ215" i="4"/>
  <c r="CE214" i="4"/>
  <c r="CF214" i="4" s="1"/>
  <c r="BZ215" i="3"/>
  <c r="CE214" i="3"/>
  <c r="CF214" i="3" s="1"/>
  <c r="BZ215" i="2"/>
  <c r="CE214" i="2"/>
  <c r="CF214" i="2" s="1"/>
  <c r="BZ216" i="5" l="1"/>
  <c r="CE215" i="5"/>
  <c r="CF215" i="5" s="1"/>
  <c r="CE215" i="4"/>
  <c r="CF215" i="4" s="1"/>
  <c r="BZ216" i="4"/>
  <c r="BZ216" i="3"/>
  <c r="CE215" i="3"/>
  <c r="CF215" i="3" s="1"/>
  <c r="BZ216" i="2"/>
  <c r="CE215" i="2"/>
  <c r="CF215" i="2" s="1"/>
  <c r="CE216" i="5" l="1"/>
  <c r="CF216" i="5" s="1"/>
  <c r="BZ217" i="5"/>
  <c r="BZ217" i="4"/>
  <c r="CE216" i="4"/>
  <c r="CF216" i="4" s="1"/>
  <c r="CE216" i="3"/>
  <c r="CF216" i="3" s="1"/>
  <c r="BZ217" i="3"/>
  <c r="CE216" i="2"/>
  <c r="CF216" i="2" s="1"/>
  <c r="BZ217" i="2"/>
  <c r="BZ218" i="5" l="1"/>
  <c r="CE217" i="5"/>
  <c r="CF217" i="5" s="1"/>
  <c r="CE217" i="4"/>
  <c r="CF217" i="4" s="1"/>
  <c r="BZ218" i="4"/>
  <c r="CE217" i="3"/>
  <c r="CF217" i="3" s="1"/>
  <c r="BZ218" i="3"/>
  <c r="BZ218" i="2"/>
  <c r="CE217" i="2"/>
  <c r="CF217" i="2" s="1"/>
  <c r="BZ219" i="5" l="1"/>
  <c r="CE218" i="5"/>
  <c r="CF218" i="5" s="1"/>
  <c r="BZ219" i="4"/>
  <c r="CE218" i="4"/>
  <c r="CF218" i="4" s="1"/>
  <c r="BZ219" i="3"/>
  <c r="CE218" i="3"/>
  <c r="CF218" i="3" s="1"/>
  <c r="BZ219" i="2"/>
  <c r="CE218" i="2"/>
  <c r="CF218" i="2" s="1"/>
  <c r="BZ220" i="5" l="1"/>
  <c r="CE219" i="5"/>
  <c r="CF219" i="5" s="1"/>
  <c r="CE219" i="4"/>
  <c r="CF219" i="4" s="1"/>
  <c r="BZ220" i="4"/>
  <c r="BZ220" i="3"/>
  <c r="CE219" i="3"/>
  <c r="CF219" i="3" s="1"/>
  <c r="BZ220" i="2"/>
  <c r="CE219" i="2"/>
  <c r="CF219" i="2" s="1"/>
  <c r="CE220" i="5" l="1"/>
  <c r="CF220" i="5" s="1"/>
  <c r="BZ221" i="5"/>
  <c r="BZ221" i="4"/>
  <c r="CE220" i="4"/>
  <c r="CF220" i="4" s="1"/>
  <c r="BZ221" i="3"/>
  <c r="CE220" i="3"/>
  <c r="CF220" i="3" s="1"/>
  <c r="CE220" i="2"/>
  <c r="CF220" i="2" s="1"/>
  <c r="BZ221" i="2"/>
  <c r="BZ222" i="5" l="1"/>
  <c r="CE221" i="5"/>
  <c r="CF221" i="5" s="1"/>
  <c r="CD222" i="5"/>
  <c r="CD221" i="5" s="1"/>
  <c r="CD220" i="5" s="1"/>
  <c r="CD219" i="5" s="1"/>
  <c r="CD218" i="5" s="1"/>
  <c r="CD217" i="5" s="1"/>
  <c r="CD216" i="5" s="1"/>
  <c r="CD215" i="5" s="1"/>
  <c r="CD214" i="5" s="1"/>
  <c r="CD213" i="5" s="1"/>
  <c r="CD212" i="5" s="1"/>
  <c r="CD211" i="5" s="1"/>
  <c r="CD210" i="5" s="1"/>
  <c r="CD209" i="5" s="1"/>
  <c r="CD208" i="5" s="1"/>
  <c r="CD207" i="5" s="1"/>
  <c r="CD206" i="5" s="1"/>
  <c r="CD205" i="5" s="1"/>
  <c r="CD204" i="5" s="1"/>
  <c r="CD203" i="5" s="1"/>
  <c r="CD202" i="5" s="1"/>
  <c r="CD201" i="5" s="1"/>
  <c r="CD200" i="5" s="1"/>
  <c r="CD199" i="5" s="1"/>
  <c r="CD198" i="5" s="1"/>
  <c r="CD197" i="5" s="1"/>
  <c r="CD196" i="5" s="1"/>
  <c r="CD195" i="5" s="1"/>
  <c r="CD194" i="5" s="1"/>
  <c r="CD193" i="5" s="1"/>
  <c r="CE221" i="4"/>
  <c r="CF221" i="4" s="1"/>
  <c r="BZ222" i="4"/>
  <c r="CE221" i="3"/>
  <c r="CF221" i="3" s="1"/>
  <c r="CD222" i="3"/>
  <c r="CD221" i="3" s="1"/>
  <c r="CD220" i="3" s="1"/>
  <c r="CD219" i="3" s="1"/>
  <c r="CD218" i="3" s="1"/>
  <c r="CD217" i="3" s="1"/>
  <c r="CD216" i="3" s="1"/>
  <c r="CD215" i="3" s="1"/>
  <c r="CD214" i="3" s="1"/>
  <c r="CD213" i="3" s="1"/>
  <c r="CD212" i="3" s="1"/>
  <c r="CD211" i="3" s="1"/>
  <c r="CD210" i="3" s="1"/>
  <c r="CD209" i="3" s="1"/>
  <c r="CD208" i="3" s="1"/>
  <c r="CD207" i="3" s="1"/>
  <c r="CD206" i="3" s="1"/>
  <c r="CD205" i="3" s="1"/>
  <c r="CD204" i="3" s="1"/>
  <c r="CD203" i="3" s="1"/>
  <c r="CD202" i="3" s="1"/>
  <c r="CD201" i="3" s="1"/>
  <c r="CD200" i="3" s="1"/>
  <c r="CD199" i="3" s="1"/>
  <c r="CD198" i="3" s="1"/>
  <c r="CD197" i="3" s="1"/>
  <c r="CD196" i="3" s="1"/>
  <c r="CD195" i="3" s="1"/>
  <c r="CD194" i="3" s="1"/>
  <c r="CD193" i="3" s="1"/>
  <c r="BZ222" i="3"/>
  <c r="BZ222" i="2"/>
  <c r="CE221" i="2"/>
  <c r="CF221" i="2" s="1"/>
  <c r="CD222" i="2"/>
  <c r="CD221" i="2" s="1"/>
  <c r="CD220" i="2" s="1"/>
  <c r="CD219" i="2" s="1"/>
  <c r="CD218" i="2" s="1"/>
  <c r="CD217" i="2" s="1"/>
  <c r="CD216" i="2" s="1"/>
  <c r="CD215" i="2" s="1"/>
  <c r="CD214" i="2" s="1"/>
  <c r="CD213" i="2" s="1"/>
  <c r="CD212" i="2" s="1"/>
  <c r="CD211" i="2" s="1"/>
  <c r="CD210" i="2" s="1"/>
  <c r="CD209" i="2" s="1"/>
  <c r="CD208" i="2" s="1"/>
  <c r="CD207" i="2" s="1"/>
  <c r="CD206" i="2" s="1"/>
  <c r="CD205" i="2" s="1"/>
  <c r="CD204" i="2" s="1"/>
  <c r="CD203" i="2" s="1"/>
  <c r="CD202" i="2" s="1"/>
  <c r="CD201" i="2" s="1"/>
  <c r="CD200" i="2" s="1"/>
  <c r="CD199" i="2" s="1"/>
  <c r="CD198" i="2" s="1"/>
  <c r="CD197" i="2" s="1"/>
  <c r="CD196" i="2" s="1"/>
  <c r="CD195" i="2" s="1"/>
  <c r="CD194" i="2" s="1"/>
  <c r="CD193" i="2" s="1"/>
  <c r="BZ223" i="5" l="1"/>
  <c r="CE222" i="5"/>
  <c r="CF222" i="5" s="1"/>
  <c r="BZ223" i="4"/>
  <c r="CE222" i="4"/>
  <c r="CF222" i="4" s="1"/>
  <c r="BZ223" i="3"/>
  <c r="CE222" i="3"/>
  <c r="CF222" i="3" s="1"/>
  <c r="BZ223" i="2"/>
  <c r="CE222" i="2"/>
  <c r="CF222" i="2" s="1"/>
  <c r="BZ224" i="5" l="1"/>
  <c r="CE223" i="5"/>
  <c r="CF223" i="5" s="1"/>
  <c r="CE223" i="4"/>
  <c r="CF223" i="4" s="1"/>
  <c r="BZ224" i="4"/>
  <c r="BZ224" i="3"/>
  <c r="CE223" i="3"/>
  <c r="CF223" i="3" s="1"/>
  <c r="BZ224" i="2"/>
  <c r="CE223" i="2"/>
  <c r="CF223" i="2" s="1"/>
  <c r="CE224" i="5" l="1"/>
  <c r="CF224" i="5" s="1"/>
  <c r="BZ225" i="5"/>
  <c r="BZ225" i="4"/>
  <c r="CE224" i="4"/>
  <c r="CF224" i="4" s="1"/>
  <c r="BZ225" i="3"/>
  <c r="CE224" i="3"/>
  <c r="CF224" i="3" s="1"/>
  <c r="CE224" i="2"/>
  <c r="CF224" i="2" s="1"/>
  <c r="BZ225" i="2"/>
  <c r="BZ226" i="5" l="1"/>
  <c r="CE225" i="5"/>
  <c r="CF225" i="5" s="1"/>
  <c r="CE225" i="4"/>
  <c r="CF225" i="4" s="1"/>
  <c r="BZ226" i="4"/>
  <c r="CE225" i="3"/>
  <c r="CF225" i="3" s="1"/>
  <c r="BZ226" i="3"/>
  <c r="BZ226" i="2"/>
  <c r="CE225" i="2"/>
  <c r="CF225" i="2" s="1"/>
  <c r="BZ227" i="5" l="1"/>
  <c r="CE226" i="5"/>
  <c r="CF226" i="5" s="1"/>
  <c r="BZ227" i="4"/>
  <c r="CE226" i="4"/>
  <c r="CF226" i="4" s="1"/>
  <c r="BZ227" i="3"/>
  <c r="CE226" i="3"/>
  <c r="CF226" i="3" s="1"/>
  <c r="BZ227" i="2"/>
  <c r="CE226" i="2"/>
  <c r="CF226" i="2" s="1"/>
  <c r="BZ228" i="5" l="1"/>
  <c r="CE227" i="5"/>
  <c r="CF227" i="5" s="1"/>
  <c r="CE227" i="4"/>
  <c r="CF227" i="4" s="1"/>
  <c r="BZ228" i="4"/>
  <c r="BZ228" i="3"/>
  <c r="CE227" i="3"/>
  <c r="CF227" i="3" s="1"/>
  <c r="BZ228" i="2"/>
  <c r="CE227" i="2"/>
  <c r="CF227" i="2" s="1"/>
  <c r="CE228" i="5" l="1"/>
  <c r="CF228" i="5" s="1"/>
  <c r="BZ229" i="5"/>
  <c r="BZ229" i="4"/>
  <c r="CE228" i="4"/>
  <c r="CF228" i="4" s="1"/>
  <c r="BZ229" i="3"/>
  <c r="CE228" i="3"/>
  <c r="CF228" i="3" s="1"/>
  <c r="CE228" i="2"/>
  <c r="CF228" i="2" s="1"/>
  <c r="BZ229" i="2"/>
  <c r="BZ230" i="5" l="1"/>
  <c r="CE229" i="5"/>
  <c r="CF229" i="5" s="1"/>
  <c r="CE229" i="4"/>
  <c r="CF229" i="4" s="1"/>
  <c r="BZ230" i="4"/>
  <c r="CE229" i="3"/>
  <c r="CF229" i="3" s="1"/>
  <c r="BZ230" i="3"/>
  <c r="BZ230" i="2"/>
  <c r="CE229" i="2"/>
  <c r="CF229" i="2" s="1"/>
  <c r="BZ231" i="5" l="1"/>
  <c r="CE230" i="5"/>
  <c r="CF230" i="5" s="1"/>
  <c r="BZ231" i="4"/>
  <c r="CE230" i="4"/>
  <c r="CF230" i="4" s="1"/>
  <c r="BZ231" i="3"/>
  <c r="CE230" i="3"/>
  <c r="CF230" i="3" s="1"/>
  <c r="BZ231" i="2"/>
  <c r="CE230" i="2"/>
  <c r="CF230" i="2" s="1"/>
  <c r="BZ232" i="5" l="1"/>
  <c r="CE231" i="5"/>
  <c r="CF231" i="5" s="1"/>
  <c r="CE231" i="4"/>
  <c r="CF231" i="4" s="1"/>
  <c r="BZ232" i="4"/>
  <c r="BZ232" i="3"/>
  <c r="CE231" i="3"/>
  <c r="CF231" i="3" s="1"/>
  <c r="BZ232" i="2"/>
  <c r="CE231" i="2"/>
  <c r="CF231" i="2" s="1"/>
  <c r="CE232" i="5" l="1"/>
  <c r="CF232" i="5" s="1"/>
  <c r="BZ233" i="5"/>
  <c r="BZ233" i="4"/>
  <c r="CE232" i="4"/>
  <c r="CF232" i="4" s="1"/>
  <c r="CE232" i="3"/>
  <c r="CF232" i="3" s="1"/>
  <c r="BZ233" i="3"/>
  <c r="CE232" i="2"/>
  <c r="CF232" i="2" s="1"/>
  <c r="BZ233" i="2"/>
  <c r="BZ234" i="5" l="1"/>
  <c r="CE233" i="5"/>
  <c r="CF233" i="5" s="1"/>
  <c r="CE233" i="4"/>
  <c r="CF233" i="4" s="1"/>
  <c r="BZ234" i="4"/>
  <c r="CE233" i="3"/>
  <c r="CF233" i="3" s="1"/>
  <c r="BZ234" i="3"/>
  <c r="BZ234" i="2"/>
  <c r="CE233" i="2"/>
  <c r="CF233" i="2" s="1"/>
  <c r="BZ235" i="5" l="1"/>
  <c r="CE234" i="5"/>
  <c r="CF234" i="5" s="1"/>
  <c r="BZ235" i="4"/>
  <c r="CE234" i="4"/>
  <c r="CF234" i="4" s="1"/>
  <c r="BZ235" i="3"/>
  <c r="CE234" i="3"/>
  <c r="CF234" i="3" s="1"/>
  <c r="BZ235" i="2"/>
  <c r="CE234" i="2"/>
  <c r="CF234" i="2" s="1"/>
  <c r="BZ236" i="5" l="1"/>
  <c r="CE235" i="5"/>
  <c r="CF235" i="5" s="1"/>
  <c r="CE235" i="4"/>
  <c r="CF235" i="4" s="1"/>
  <c r="BZ236" i="4"/>
  <c r="BZ236" i="3"/>
  <c r="CE235" i="3"/>
  <c r="CF235" i="3" s="1"/>
  <c r="BZ236" i="2"/>
  <c r="CE235" i="2"/>
  <c r="CF235" i="2" s="1"/>
  <c r="CE236" i="5" l="1"/>
  <c r="CF236" i="5" s="1"/>
  <c r="BZ237" i="5"/>
  <c r="BZ237" i="4"/>
  <c r="CE236" i="4"/>
  <c r="CF236" i="4" s="1"/>
  <c r="BZ237" i="3"/>
  <c r="CE236" i="3"/>
  <c r="CF236" i="3" s="1"/>
  <c r="CE236" i="2"/>
  <c r="CF236" i="2" s="1"/>
  <c r="BZ237" i="2"/>
  <c r="BZ238" i="5" l="1"/>
  <c r="CE237" i="5"/>
  <c r="CF237" i="5" s="1"/>
  <c r="CE237" i="4"/>
  <c r="CF237" i="4" s="1"/>
  <c r="BZ238" i="4"/>
  <c r="CE237" i="3"/>
  <c r="CF237" i="3" s="1"/>
  <c r="BZ238" i="3"/>
  <c r="BZ238" i="2"/>
  <c r="CE237" i="2"/>
  <c r="CF237" i="2" s="1"/>
  <c r="BZ239" i="5" l="1"/>
  <c r="CE238" i="5"/>
  <c r="CF238" i="5" s="1"/>
  <c r="BZ239" i="4"/>
  <c r="CE238" i="4"/>
  <c r="CF238" i="4" s="1"/>
  <c r="BZ239" i="3"/>
  <c r="CE238" i="3"/>
  <c r="CF238" i="3" s="1"/>
  <c r="BZ239" i="2"/>
  <c r="CE238" i="2"/>
  <c r="CF238" i="2" s="1"/>
  <c r="BZ240" i="5" l="1"/>
  <c r="CE239" i="5"/>
  <c r="CF239" i="5" s="1"/>
  <c r="CE239" i="4"/>
  <c r="CF239" i="4" s="1"/>
  <c r="BZ240" i="4"/>
  <c r="BZ240" i="3"/>
  <c r="CE239" i="3"/>
  <c r="CF239" i="3" s="1"/>
  <c r="BZ240" i="2"/>
  <c r="CE239" i="2"/>
  <c r="CF239" i="2" s="1"/>
  <c r="CE240" i="5" l="1"/>
  <c r="CF240" i="5" s="1"/>
  <c r="BZ241" i="5"/>
  <c r="BZ241" i="4"/>
  <c r="CE240" i="4"/>
  <c r="CF240" i="4" s="1"/>
  <c r="BZ241" i="3"/>
  <c r="CE240" i="3"/>
  <c r="CF240" i="3" s="1"/>
  <c r="CE240" i="2"/>
  <c r="CF240" i="2" s="1"/>
  <c r="BZ241" i="2"/>
  <c r="BZ242" i="5" l="1"/>
  <c r="CE241" i="5"/>
  <c r="CF241" i="5" s="1"/>
  <c r="CE241" i="4"/>
  <c r="CF241" i="4" s="1"/>
  <c r="BZ242" i="4"/>
  <c r="CE241" i="3"/>
  <c r="CF241" i="3" s="1"/>
  <c r="BZ242" i="3"/>
  <c r="BZ242" i="2"/>
  <c r="CE241" i="2"/>
  <c r="CF241" i="2" s="1"/>
  <c r="BZ243" i="5" l="1"/>
  <c r="CE242" i="5"/>
  <c r="CF242" i="5" s="1"/>
  <c r="BZ243" i="4"/>
  <c r="CE242" i="4"/>
  <c r="CF242" i="4" s="1"/>
  <c r="BZ243" i="3"/>
  <c r="CE242" i="3"/>
  <c r="CF242" i="3" s="1"/>
  <c r="BZ243" i="2"/>
  <c r="CE242" i="2"/>
  <c r="CF242" i="2" s="1"/>
  <c r="BZ244" i="5" l="1"/>
  <c r="CE243" i="5"/>
  <c r="CF243" i="5" s="1"/>
  <c r="CE243" i="4"/>
  <c r="CF243" i="4" s="1"/>
  <c r="BZ244" i="4"/>
  <c r="BZ244" i="3"/>
  <c r="CE243" i="3"/>
  <c r="CF243" i="3" s="1"/>
  <c r="BZ244" i="2"/>
  <c r="CE243" i="2"/>
  <c r="CF243" i="2" s="1"/>
  <c r="CE244" i="5" l="1"/>
  <c r="CF244" i="5" s="1"/>
  <c r="BZ245" i="5"/>
  <c r="BZ245" i="4"/>
  <c r="CE244" i="4"/>
  <c r="CF244" i="4" s="1"/>
  <c r="BZ245" i="3"/>
  <c r="CE244" i="3"/>
  <c r="CF244" i="3" s="1"/>
  <c r="CE244" i="2"/>
  <c r="CF244" i="2" s="1"/>
  <c r="BZ245" i="2"/>
  <c r="BZ246" i="5" l="1"/>
  <c r="CE245" i="5"/>
  <c r="CF245" i="5" s="1"/>
  <c r="CE245" i="4"/>
  <c r="CF245" i="4" s="1"/>
  <c r="BZ246" i="4"/>
  <c r="BZ246" i="3"/>
  <c r="CE245" i="3"/>
  <c r="CF245" i="3" s="1"/>
  <c r="BZ246" i="2"/>
  <c r="CE245" i="2"/>
  <c r="CF245" i="2" s="1"/>
  <c r="BZ247" i="5" l="1"/>
  <c r="CE246" i="5"/>
  <c r="CF246" i="5" s="1"/>
  <c r="BZ247" i="4"/>
  <c r="CE246" i="4"/>
  <c r="CF246" i="4" s="1"/>
  <c r="BZ247" i="3"/>
  <c r="CE246" i="3"/>
  <c r="CF246" i="3" s="1"/>
  <c r="BZ247" i="2"/>
  <c r="CE246" i="2"/>
  <c r="CF246" i="2" s="1"/>
  <c r="BZ248" i="5" l="1"/>
  <c r="CE247" i="5"/>
  <c r="CF247" i="5" s="1"/>
  <c r="CE247" i="4"/>
  <c r="CF247" i="4" s="1"/>
  <c r="BZ248" i="4"/>
  <c r="BZ248" i="3"/>
  <c r="CE247" i="3"/>
  <c r="CF247" i="3" s="1"/>
  <c r="BZ248" i="2"/>
  <c r="CE247" i="2"/>
  <c r="CF247" i="2" s="1"/>
  <c r="CE248" i="5" l="1"/>
  <c r="CF248" i="5" s="1"/>
  <c r="BZ249" i="5"/>
  <c r="BZ249" i="4"/>
  <c r="CE248" i="4"/>
  <c r="CF248" i="4" s="1"/>
  <c r="BZ249" i="3"/>
  <c r="CE248" i="3"/>
  <c r="CF248" i="3" s="1"/>
  <c r="CE248" i="2"/>
  <c r="CF248" i="2" s="1"/>
  <c r="BZ249" i="2"/>
  <c r="BZ250" i="5" l="1"/>
  <c r="CE249" i="5"/>
  <c r="CF249" i="5" s="1"/>
  <c r="CE249" i="4"/>
  <c r="CF249" i="4" s="1"/>
  <c r="BZ250" i="4"/>
  <c r="CE249" i="3"/>
  <c r="CF249" i="3" s="1"/>
  <c r="BZ250" i="3"/>
  <c r="BZ250" i="2"/>
  <c r="CE249" i="2"/>
  <c r="CF249" i="2" s="1"/>
  <c r="BZ251" i="5" l="1"/>
  <c r="CE250" i="5"/>
  <c r="CF250" i="5" s="1"/>
  <c r="BZ251" i="4"/>
  <c r="CE250" i="4"/>
  <c r="CF250" i="4" s="1"/>
  <c r="BZ251" i="3"/>
  <c r="CE250" i="3"/>
  <c r="CF250" i="3" s="1"/>
  <c r="BZ251" i="2"/>
  <c r="CE250" i="2"/>
  <c r="CF250" i="2" s="1"/>
  <c r="BZ252" i="5" l="1"/>
  <c r="CE251" i="5"/>
  <c r="CF251" i="5" s="1"/>
  <c r="CE251" i="4"/>
  <c r="CF251" i="4" s="1"/>
  <c r="BZ252" i="4"/>
  <c r="BZ252" i="3"/>
  <c r="CE251" i="3"/>
  <c r="CF251" i="3" s="1"/>
  <c r="BZ252" i="2"/>
  <c r="CE251" i="2"/>
  <c r="CF251" i="2" s="1"/>
  <c r="CE252" i="5" l="1"/>
  <c r="CF252" i="5" s="1"/>
  <c r="CD253" i="5"/>
  <c r="CD252" i="5" s="1"/>
  <c r="CD251" i="5" s="1"/>
  <c r="CD250" i="5" s="1"/>
  <c r="CD249" i="5" s="1"/>
  <c r="CD248" i="5" s="1"/>
  <c r="CD247" i="5" s="1"/>
  <c r="CD246" i="5" s="1"/>
  <c r="CD245" i="5" s="1"/>
  <c r="CD244" i="5" s="1"/>
  <c r="CD243" i="5" s="1"/>
  <c r="CD242" i="5" s="1"/>
  <c r="CD241" i="5" s="1"/>
  <c r="CD240" i="5" s="1"/>
  <c r="CD239" i="5" s="1"/>
  <c r="CD238" i="5" s="1"/>
  <c r="CD237" i="5" s="1"/>
  <c r="CD236" i="5" s="1"/>
  <c r="CD235" i="5" s="1"/>
  <c r="CD234" i="5" s="1"/>
  <c r="CD233" i="5" s="1"/>
  <c r="CD232" i="5" s="1"/>
  <c r="CD231" i="5" s="1"/>
  <c r="CD230" i="5" s="1"/>
  <c r="CD229" i="5" s="1"/>
  <c r="CD228" i="5" s="1"/>
  <c r="CD227" i="5" s="1"/>
  <c r="CD226" i="5" s="1"/>
  <c r="CD225" i="5" s="1"/>
  <c r="CD224" i="5" s="1"/>
  <c r="CD223" i="5" s="1"/>
  <c r="BZ253" i="5"/>
  <c r="BZ253" i="4"/>
  <c r="CE252" i="4"/>
  <c r="CF252" i="4" s="1"/>
  <c r="BZ253" i="3"/>
  <c r="CE252" i="3"/>
  <c r="CF252" i="3" s="1"/>
  <c r="CD253" i="3"/>
  <c r="CD252" i="3" s="1"/>
  <c r="CD251" i="3" s="1"/>
  <c r="CD250" i="3" s="1"/>
  <c r="CD249" i="3" s="1"/>
  <c r="CD248" i="3" s="1"/>
  <c r="CD247" i="3" s="1"/>
  <c r="CD246" i="3" s="1"/>
  <c r="CD245" i="3" s="1"/>
  <c r="CD244" i="3" s="1"/>
  <c r="CD243" i="3" s="1"/>
  <c r="CD242" i="3" s="1"/>
  <c r="CD241" i="3" s="1"/>
  <c r="CD240" i="3" s="1"/>
  <c r="CD239" i="3" s="1"/>
  <c r="CD238" i="3" s="1"/>
  <c r="CD237" i="3" s="1"/>
  <c r="CD236" i="3" s="1"/>
  <c r="CD235" i="3" s="1"/>
  <c r="CD234" i="3" s="1"/>
  <c r="CD233" i="3" s="1"/>
  <c r="CD232" i="3" s="1"/>
  <c r="CD231" i="3" s="1"/>
  <c r="CD230" i="3" s="1"/>
  <c r="CD229" i="3" s="1"/>
  <c r="CD228" i="3" s="1"/>
  <c r="CD227" i="3" s="1"/>
  <c r="CD226" i="3" s="1"/>
  <c r="CD225" i="3" s="1"/>
  <c r="CD224" i="3" s="1"/>
  <c r="CD223" i="3" s="1"/>
  <c r="CE252" i="2"/>
  <c r="CF252" i="2" s="1"/>
  <c r="CD253" i="2"/>
  <c r="CD252" i="2" s="1"/>
  <c r="CD251" i="2" s="1"/>
  <c r="CD250" i="2" s="1"/>
  <c r="CD249" i="2" s="1"/>
  <c r="CD248" i="2" s="1"/>
  <c r="CD247" i="2" s="1"/>
  <c r="CD246" i="2" s="1"/>
  <c r="CD245" i="2" s="1"/>
  <c r="CD244" i="2" s="1"/>
  <c r="CD243" i="2" s="1"/>
  <c r="CD242" i="2" s="1"/>
  <c r="CD241" i="2" s="1"/>
  <c r="CD240" i="2" s="1"/>
  <c r="CD239" i="2" s="1"/>
  <c r="CD238" i="2" s="1"/>
  <c r="CD237" i="2" s="1"/>
  <c r="CD236" i="2" s="1"/>
  <c r="CD235" i="2" s="1"/>
  <c r="CD234" i="2" s="1"/>
  <c r="CD233" i="2" s="1"/>
  <c r="CD232" i="2" s="1"/>
  <c r="CD231" i="2" s="1"/>
  <c r="CD230" i="2" s="1"/>
  <c r="CD229" i="2" s="1"/>
  <c r="CD228" i="2" s="1"/>
  <c r="CD227" i="2" s="1"/>
  <c r="CD226" i="2" s="1"/>
  <c r="CD225" i="2" s="1"/>
  <c r="CD224" i="2" s="1"/>
  <c r="CD223" i="2" s="1"/>
  <c r="BZ253" i="2"/>
  <c r="BZ254" i="5" l="1"/>
  <c r="CE253" i="5"/>
  <c r="CF253" i="5" s="1"/>
  <c r="CE253" i="4"/>
  <c r="CF253" i="4" s="1"/>
  <c r="BZ254" i="4"/>
  <c r="BZ254" i="3"/>
  <c r="CE253" i="3"/>
  <c r="CF253" i="3" s="1"/>
  <c r="BZ254" i="2"/>
  <c r="CE253" i="2"/>
  <c r="CF253" i="2" s="1"/>
  <c r="BZ255" i="5" l="1"/>
  <c r="CE254" i="5"/>
  <c r="CF254" i="5" s="1"/>
  <c r="BZ255" i="4"/>
  <c r="CE254" i="4"/>
  <c r="CF254" i="4" s="1"/>
  <c r="BZ255" i="3"/>
  <c r="CE254" i="3"/>
  <c r="CF254" i="3" s="1"/>
  <c r="BZ255" i="2"/>
  <c r="CE254" i="2"/>
  <c r="CF254" i="2" s="1"/>
  <c r="BZ256" i="5" l="1"/>
  <c r="CE255" i="5"/>
  <c r="CF255" i="5" s="1"/>
  <c r="CE255" i="4"/>
  <c r="CF255" i="4" s="1"/>
  <c r="BZ256" i="4"/>
  <c r="CE255" i="3"/>
  <c r="CF255" i="3" s="1"/>
  <c r="BZ256" i="3"/>
  <c r="BZ256" i="2"/>
  <c r="CE255" i="2"/>
  <c r="CF255" i="2" s="1"/>
  <c r="CE256" i="5" l="1"/>
  <c r="CF256" i="5" s="1"/>
  <c r="BZ257" i="5"/>
  <c r="BZ257" i="4"/>
  <c r="CE256" i="4"/>
  <c r="CF256" i="4" s="1"/>
  <c r="CE256" i="3"/>
  <c r="CF256" i="3" s="1"/>
  <c r="BZ257" i="3"/>
  <c r="CE256" i="2"/>
  <c r="CF256" i="2" s="1"/>
  <c r="BZ257" i="2"/>
  <c r="BZ258" i="5" l="1"/>
  <c r="CE257" i="5"/>
  <c r="CF257" i="5" s="1"/>
  <c r="CE257" i="4"/>
  <c r="CF257" i="4" s="1"/>
  <c r="BZ258" i="4"/>
  <c r="BZ258" i="3"/>
  <c r="CE257" i="3"/>
  <c r="CF257" i="3" s="1"/>
  <c r="BZ258" i="2"/>
  <c r="CE257" i="2"/>
  <c r="CF257" i="2" s="1"/>
  <c r="BZ259" i="5" l="1"/>
  <c r="CE258" i="5"/>
  <c r="CF258" i="5" s="1"/>
  <c r="BZ259" i="4"/>
  <c r="CE258" i="4"/>
  <c r="CF258" i="4" s="1"/>
  <c r="CE258" i="3"/>
  <c r="CF258" i="3" s="1"/>
  <c r="BZ259" i="3"/>
  <c r="BZ259" i="2"/>
  <c r="CE258" i="2"/>
  <c r="CF258" i="2" s="1"/>
  <c r="BZ260" i="5" l="1"/>
  <c r="CE259" i="5"/>
  <c r="CF259" i="5" s="1"/>
  <c r="CE259" i="4"/>
  <c r="CF259" i="4" s="1"/>
  <c r="BZ260" i="4"/>
  <c r="BZ260" i="3"/>
  <c r="CE259" i="3"/>
  <c r="CF259" i="3" s="1"/>
  <c r="BZ260" i="2"/>
  <c r="CE259" i="2"/>
  <c r="CF259" i="2" s="1"/>
  <c r="CE260" i="5" l="1"/>
  <c r="CF260" i="5" s="1"/>
  <c r="BZ261" i="5"/>
  <c r="BZ261" i="4"/>
  <c r="CE260" i="4"/>
  <c r="CF260" i="4" s="1"/>
  <c r="CE260" i="3"/>
  <c r="CF260" i="3" s="1"/>
  <c r="BZ261" i="3"/>
  <c r="CE260" i="2"/>
  <c r="CF260" i="2" s="1"/>
  <c r="BZ261" i="2"/>
  <c r="BZ262" i="5" l="1"/>
  <c r="CE261" i="5"/>
  <c r="CF261" i="5" s="1"/>
  <c r="CE261" i="4"/>
  <c r="CF261" i="4" s="1"/>
  <c r="BZ262" i="4"/>
  <c r="BZ262" i="3"/>
  <c r="CE261" i="3"/>
  <c r="CF261" i="3" s="1"/>
  <c r="BZ262" i="2"/>
  <c r="CE261" i="2"/>
  <c r="CF261" i="2" s="1"/>
  <c r="BZ263" i="5" l="1"/>
  <c r="CE262" i="5"/>
  <c r="CF262" i="5" s="1"/>
  <c r="BZ263" i="4"/>
  <c r="CE262" i="4"/>
  <c r="CF262" i="4" s="1"/>
  <c r="CE262" i="3"/>
  <c r="CF262" i="3" s="1"/>
  <c r="BZ263" i="3"/>
  <c r="BZ263" i="2"/>
  <c r="CE262" i="2"/>
  <c r="CF262" i="2" s="1"/>
  <c r="BZ264" i="5" l="1"/>
  <c r="CE263" i="5"/>
  <c r="CF263" i="5" s="1"/>
  <c r="BZ264" i="4"/>
  <c r="CE263" i="4"/>
  <c r="CF263" i="4" s="1"/>
  <c r="BZ264" i="3"/>
  <c r="CE263" i="3"/>
  <c r="CF263" i="3" s="1"/>
  <c r="CE263" i="2"/>
  <c r="CF263" i="2" s="1"/>
  <c r="BZ264" i="2"/>
  <c r="CE264" i="5" l="1"/>
  <c r="CF264" i="5" s="1"/>
  <c r="BZ265" i="5"/>
  <c r="CE264" i="4"/>
  <c r="CF264" i="4" s="1"/>
  <c r="BZ265" i="4"/>
  <c r="BZ265" i="3"/>
  <c r="CE264" i="3"/>
  <c r="CF264" i="3" s="1"/>
  <c r="BZ265" i="2"/>
  <c r="CE264" i="2"/>
  <c r="CF264" i="2" s="1"/>
  <c r="BZ266" i="5" l="1"/>
  <c r="CE265" i="5"/>
  <c r="CF265" i="5" s="1"/>
  <c r="BZ266" i="4"/>
  <c r="CE265" i="4"/>
  <c r="CF265" i="4" s="1"/>
  <c r="CE265" i="3"/>
  <c r="CF265" i="3" s="1"/>
  <c r="BZ266" i="3"/>
  <c r="BZ266" i="2"/>
  <c r="CE265" i="2"/>
  <c r="CF265" i="2" s="1"/>
  <c r="CE266" i="5" l="1"/>
  <c r="CF266" i="5" s="1"/>
  <c r="BZ267" i="5"/>
  <c r="BZ267" i="4"/>
  <c r="CE266" i="4"/>
  <c r="CF266" i="4" s="1"/>
  <c r="BZ267" i="3"/>
  <c r="CE266" i="3"/>
  <c r="CF266" i="3" s="1"/>
  <c r="BZ267" i="2"/>
  <c r="CE266" i="2"/>
  <c r="CF266" i="2" s="1"/>
  <c r="BZ268" i="5" l="1"/>
  <c r="CE267" i="5"/>
  <c r="CF267" i="5" s="1"/>
  <c r="BZ268" i="4"/>
  <c r="CE267" i="4"/>
  <c r="CF267" i="4" s="1"/>
  <c r="BZ268" i="3"/>
  <c r="CE267" i="3"/>
  <c r="CF267" i="3" s="1"/>
  <c r="CE267" i="2"/>
  <c r="CF267" i="2" s="1"/>
  <c r="BZ268" i="2"/>
  <c r="BZ269" i="5" l="1"/>
  <c r="CE268" i="5"/>
  <c r="CF268" i="5" s="1"/>
  <c r="CE268" i="4"/>
  <c r="CF268" i="4" s="1"/>
  <c r="BZ269" i="4"/>
  <c r="CE268" i="3"/>
  <c r="CF268" i="3" s="1"/>
  <c r="BZ269" i="3"/>
  <c r="BZ269" i="2"/>
  <c r="CE268" i="2"/>
  <c r="CF268" i="2" s="1"/>
  <c r="BZ270" i="5" l="1"/>
  <c r="CE269" i="5"/>
  <c r="CF269" i="5" s="1"/>
  <c r="BZ270" i="4"/>
  <c r="CE269" i="4"/>
  <c r="CF269" i="4" s="1"/>
  <c r="CE269" i="3"/>
  <c r="CF269" i="3" s="1"/>
  <c r="BZ270" i="3"/>
  <c r="BZ270" i="2"/>
  <c r="CE269" i="2"/>
  <c r="CF269" i="2" s="1"/>
  <c r="CE270" i="5" l="1"/>
  <c r="CF270" i="5" s="1"/>
  <c r="BZ271" i="5"/>
  <c r="BZ271" i="4"/>
  <c r="CE270" i="4"/>
  <c r="CF270" i="4" s="1"/>
  <c r="BZ271" i="3"/>
  <c r="CE270" i="3"/>
  <c r="CF270" i="3" s="1"/>
  <c r="BZ271" i="2"/>
  <c r="CE270" i="2"/>
  <c r="CF270" i="2" s="1"/>
  <c r="BZ272" i="5" l="1"/>
  <c r="CE271" i="5"/>
  <c r="CF271" i="5" s="1"/>
  <c r="BZ272" i="4"/>
  <c r="CE271" i="4"/>
  <c r="CF271" i="4" s="1"/>
  <c r="BZ272" i="3"/>
  <c r="CE271" i="3"/>
  <c r="CF271" i="3" s="1"/>
  <c r="CE271" i="2"/>
  <c r="CF271" i="2" s="1"/>
  <c r="BZ272" i="2"/>
  <c r="BZ273" i="5" l="1"/>
  <c r="CE272" i="5"/>
  <c r="CF272" i="5" s="1"/>
  <c r="CE272" i="4"/>
  <c r="CF272" i="4" s="1"/>
  <c r="BZ273" i="4"/>
  <c r="CE272" i="3"/>
  <c r="CF272" i="3" s="1"/>
  <c r="BZ273" i="3"/>
  <c r="BZ273" i="2"/>
  <c r="CE272" i="2"/>
  <c r="CF272" i="2" s="1"/>
  <c r="CE273" i="5" l="1"/>
  <c r="CF273" i="5" s="1"/>
  <c r="BZ274" i="5"/>
  <c r="BZ274" i="4"/>
  <c r="CE273" i="4"/>
  <c r="CF273" i="4" s="1"/>
  <c r="CE273" i="3"/>
  <c r="CF273" i="3" s="1"/>
  <c r="BZ274" i="3"/>
  <c r="CE273" i="2"/>
  <c r="CF273" i="2" s="1"/>
  <c r="BZ274" i="2"/>
  <c r="CE274" i="5" l="1"/>
  <c r="CF274" i="5" s="1"/>
  <c r="BZ275" i="5"/>
  <c r="CE274" i="4"/>
  <c r="CF274" i="4" s="1"/>
  <c r="BZ275" i="4"/>
  <c r="BZ275" i="3"/>
  <c r="CE274" i="3"/>
  <c r="CF274" i="3" s="1"/>
  <c r="BZ275" i="2"/>
  <c r="CE274" i="2"/>
  <c r="CF274" i="2" s="1"/>
  <c r="BZ276" i="5" l="1"/>
  <c r="CE275" i="5"/>
  <c r="CF275" i="5" s="1"/>
  <c r="BZ276" i="4"/>
  <c r="CE275" i="4"/>
  <c r="CF275" i="4" s="1"/>
  <c r="BZ276" i="3"/>
  <c r="CE275" i="3"/>
  <c r="CF275" i="3" s="1"/>
  <c r="CE275" i="2"/>
  <c r="CF275" i="2" s="1"/>
  <c r="BZ276" i="2"/>
  <c r="CE276" i="5" l="1"/>
  <c r="CF276" i="5" s="1"/>
  <c r="BZ277" i="5"/>
  <c r="CE276" i="4"/>
  <c r="CF276" i="4" s="1"/>
  <c r="BZ277" i="4"/>
  <c r="CE276" i="3"/>
  <c r="CF276" i="3" s="1"/>
  <c r="BZ277" i="3"/>
  <c r="BZ277" i="2"/>
  <c r="CE276" i="2"/>
  <c r="CF276" i="2" s="1"/>
  <c r="BZ278" i="5" l="1"/>
  <c r="CE277" i="5"/>
  <c r="CF277" i="5" s="1"/>
  <c r="BZ278" i="4"/>
  <c r="CE277" i="4"/>
  <c r="CF277" i="4" s="1"/>
  <c r="CE277" i="3"/>
  <c r="CF277" i="3" s="1"/>
  <c r="BZ278" i="3"/>
  <c r="CE277" i="2"/>
  <c r="CF277" i="2" s="1"/>
  <c r="BZ278" i="2"/>
  <c r="CE278" i="5" l="1"/>
  <c r="CF278" i="5" s="1"/>
  <c r="BZ279" i="5"/>
  <c r="CE278" i="4"/>
  <c r="CF278" i="4" s="1"/>
  <c r="BZ279" i="4"/>
  <c r="BZ279" i="3"/>
  <c r="CE278" i="3"/>
  <c r="CF278" i="3" s="1"/>
  <c r="BZ279" i="2"/>
  <c r="CE278" i="2"/>
  <c r="CF278" i="2" s="1"/>
  <c r="BZ280" i="5" l="1"/>
  <c r="CE279" i="5"/>
  <c r="CF279" i="5" s="1"/>
  <c r="CE279" i="4"/>
  <c r="CF279" i="4" s="1"/>
  <c r="BZ280" i="4"/>
  <c r="BZ280" i="3"/>
  <c r="CE279" i="3"/>
  <c r="CF279" i="3" s="1"/>
  <c r="CE279" i="2"/>
  <c r="CF279" i="2" s="1"/>
  <c r="BZ280" i="2"/>
  <c r="BZ281" i="5" l="1"/>
  <c r="CE280" i="5"/>
  <c r="CF280" i="5" s="1"/>
  <c r="CE280" i="4"/>
  <c r="CF280" i="4" s="1"/>
  <c r="BZ281" i="4"/>
  <c r="CE280" i="3"/>
  <c r="CF280" i="3" s="1"/>
  <c r="BZ281" i="3"/>
  <c r="BZ281" i="2"/>
  <c r="CE280" i="2"/>
  <c r="CF280" i="2" s="1"/>
  <c r="BZ282" i="5" l="1"/>
  <c r="CE281" i="5"/>
  <c r="CF281" i="5" s="1"/>
  <c r="BZ282" i="4"/>
  <c r="CE281" i="4"/>
  <c r="CF281" i="4" s="1"/>
  <c r="CE281" i="3"/>
  <c r="CF281" i="3" s="1"/>
  <c r="BZ282" i="3"/>
  <c r="BZ282" i="2"/>
  <c r="CE281" i="2"/>
  <c r="CF281" i="2" s="1"/>
  <c r="CE282" i="5" l="1"/>
  <c r="CF282" i="5" s="1"/>
  <c r="BZ283" i="5"/>
  <c r="BZ283" i="4"/>
  <c r="CE282" i="4"/>
  <c r="CF282" i="4" s="1"/>
  <c r="BZ283" i="3"/>
  <c r="CE282" i="3"/>
  <c r="CF282" i="3" s="1"/>
  <c r="BZ283" i="2"/>
  <c r="CE282" i="2"/>
  <c r="CF282" i="2" s="1"/>
  <c r="BZ284" i="5" l="1"/>
  <c r="CD284" i="5"/>
  <c r="CD283" i="5" s="1"/>
  <c r="CD282" i="5" s="1"/>
  <c r="CD281" i="5" s="1"/>
  <c r="CD280" i="5" s="1"/>
  <c r="CD279" i="5" s="1"/>
  <c r="CD278" i="5" s="1"/>
  <c r="CD277" i="5" s="1"/>
  <c r="CD276" i="5" s="1"/>
  <c r="CD275" i="5" s="1"/>
  <c r="CD274" i="5" s="1"/>
  <c r="CD273" i="5" s="1"/>
  <c r="CD272" i="5" s="1"/>
  <c r="CD271" i="5" s="1"/>
  <c r="CD270" i="5" s="1"/>
  <c r="CD269" i="5" s="1"/>
  <c r="CD268" i="5" s="1"/>
  <c r="CD267" i="5" s="1"/>
  <c r="CD266" i="5" s="1"/>
  <c r="CD265" i="5" s="1"/>
  <c r="CD264" i="5" s="1"/>
  <c r="CD263" i="5" s="1"/>
  <c r="CD262" i="5" s="1"/>
  <c r="CD261" i="5" s="1"/>
  <c r="CD260" i="5" s="1"/>
  <c r="CD259" i="5" s="1"/>
  <c r="CD258" i="5" s="1"/>
  <c r="CD257" i="5" s="1"/>
  <c r="CD256" i="5" s="1"/>
  <c r="CD255" i="5" s="1"/>
  <c r="CD254" i="5" s="1"/>
  <c r="CE283" i="5"/>
  <c r="CF283" i="5" s="1"/>
  <c r="BZ284" i="4"/>
  <c r="CE283" i="4"/>
  <c r="CF283" i="4" s="1"/>
  <c r="CD284" i="3"/>
  <c r="CD283" i="3" s="1"/>
  <c r="CD282" i="3" s="1"/>
  <c r="CD281" i="3" s="1"/>
  <c r="CD280" i="3" s="1"/>
  <c r="CD279" i="3" s="1"/>
  <c r="CD278" i="3" s="1"/>
  <c r="CD277" i="3" s="1"/>
  <c r="CD276" i="3" s="1"/>
  <c r="CD275" i="3" s="1"/>
  <c r="CD274" i="3" s="1"/>
  <c r="CD273" i="3" s="1"/>
  <c r="CD272" i="3" s="1"/>
  <c r="CD271" i="3" s="1"/>
  <c r="CD270" i="3" s="1"/>
  <c r="CD269" i="3" s="1"/>
  <c r="CD268" i="3" s="1"/>
  <c r="CD267" i="3" s="1"/>
  <c r="CD266" i="3" s="1"/>
  <c r="CD265" i="3" s="1"/>
  <c r="CD264" i="3" s="1"/>
  <c r="CD263" i="3" s="1"/>
  <c r="CD262" i="3" s="1"/>
  <c r="CD261" i="3" s="1"/>
  <c r="CD260" i="3" s="1"/>
  <c r="CD259" i="3" s="1"/>
  <c r="CD258" i="3" s="1"/>
  <c r="CD257" i="3" s="1"/>
  <c r="CD256" i="3" s="1"/>
  <c r="CD255" i="3" s="1"/>
  <c r="CD254" i="3" s="1"/>
  <c r="CE283" i="3"/>
  <c r="CF283" i="3" s="1"/>
  <c r="BZ284" i="3"/>
  <c r="CE283" i="2"/>
  <c r="CF283" i="2" s="1"/>
  <c r="BZ284" i="2"/>
  <c r="CD284" i="2"/>
  <c r="CD283" i="2" s="1"/>
  <c r="CD282" i="2" s="1"/>
  <c r="CD281" i="2" s="1"/>
  <c r="CD280" i="2" s="1"/>
  <c r="CD279" i="2" s="1"/>
  <c r="CD278" i="2" s="1"/>
  <c r="CD277" i="2" s="1"/>
  <c r="CD276" i="2" s="1"/>
  <c r="CD275" i="2" s="1"/>
  <c r="CD274" i="2" s="1"/>
  <c r="CD273" i="2" s="1"/>
  <c r="CD272" i="2" s="1"/>
  <c r="CD271" i="2" s="1"/>
  <c r="CD270" i="2" s="1"/>
  <c r="CD269" i="2" s="1"/>
  <c r="CD268" i="2" s="1"/>
  <c r="CD267" i="2" s="1"/>
  <c r="CD266" i="2" s="1"/>
  <c r="CD265" i="2" s="1"/>
  <c r="CD264" i="2" s="1"/>
  <c r="CD263" i="2" s="1"/>
  <c r="CD262" i="2" s="1"/>
  <c r="CD261" i="2" s="1"/>
  <c r="CD260" i="2" s="1"/>
  <c r="CD259" i="2" s="1"/>
  <c r="CD258" i="2" s="1"/>
  <c r="CD257" i="2" s="1"/>
  <c r="CD256" i="2" s="1"/>
  <c r="CD255" i="2" s="1"/>
  <c r="CD254" i="2" s="1"/>
  <c r="BZ285" i="5" l="1"/>
  <c r="CE284" i="5"/>
  <c r="CF284" i="5" s="1"/>
  <c r="CE284" i="4"/>
  <c r="CF284" i="4" s="1"/>
  <c r="BZ285" i="4"/>
  <c r="BZ285" i="3"/>
  <c r="CE284" i="3"/>
  <c r="CF284" i="3" s="1"/>
  <c r="BZ285" i="2"/>
  <c r="CE284" i="2"/>
  <c r="CF284" i="2" s="1"/>
  <c r="BZ286" i="5" l="1"/>
  <c r="CE285" i="5"/>
  <c r="CF285" i="5" s="1"/>
  <c r="BZ286" i="4"/>
  <c r="CE285" i="4"/>
  <c r="CF285" i="4" s="1"/>
  <c r="CE285" i="3"/>
  <c r="CF285" i="3" s="1"/>
  <c r="BZ286" i="3"/>
  <c r="BZ286" i="2"/>
  <c r="CE285" i="2"/>
  <c r="CF285" i="2" s="1"/>
  <c r="BZ287" i="5" l="1"/>
  <c r="CE286" i="5"/>
  <c r="CF286" i="5" s="1"/>
  <c r="BZ287" i="4"/>
  <c r="CE286" i="4"/>
  <c r="CF286" i="4" s="1"/>
  <c r="BZ287" i="3"/>
  <c r="CE286" i="3"/>
  <c r="CF286" i="3" s="1"/>
  <c r="BZ287" i="2"/>
  <c r="CE286" i="2"/>
  <c r="CF286" i="2" s="1"/>
  <c r="BZ288" i="5" l="1"/>
  <c r="CE287" i="5"/>
  <c r="CF287" i="5" s="1"/>
  <c r="BZ288" i="4"/>
  <c r="CE287" i="4"/>
  <c r="CF287" i="4" s="1"/>
  <c r="BZ288" i="3"/>
  <c r="CE287" i="3"/>
  <c r="CF287" i="3" s="1"/>
  <c r="CE287" i="2"/>
  <c r="CF287" i="2" s="1"/>
  <c r="BZ288" i="2"/>
  <c r="CE288" i="5" l="1"/>
  <c r="CF288" i="5" s="1"/>
  <c r="BZ289" i="5"/>
  <c r="CE288" i="4"/>
  <c r="CF288" i="4" s="1"/>
  <c r="BZ289" i="4"/>
  <c r="BZ289" i="3"/>
  <c r="CE288" i="3"/>
  <c r="CF288" i="3" s="1"/>
  <c r="BZ289" i="2"/>
  <c r="CE288" i="2"/>
  <c r="CF288" i="2" s="1"/>
  <c r="CE289" i="5" l="1"/>
  <c r="CF289" i="5" s="1"/>
  <c r="BZ290" i="5"/>
  <c r="BZ290" i="4"/>
  <c r="CE289" i="4"/>
  <c r="CF289" i="4" s="1"/>
  <c r="CE289" i="3"/>
  <c r="CF289" i="3" s="1"/>
  <c r="BZ290" i="3"/>
  <c r="BZ290" i="2"/>
  <c r="CE289" i="2"/>
  <c r="CF289" i="2" s="1"/>
  <c r="BZ291" i="5" l="1"/>
  <c r="CE290" i="5"/>
  <c r="CF290" i="5" s="1"/>
  <c r="CE290" i="4"/>
  <c r="CF290" i="4" s="1"/>
  <c r="BZ291" i="4"/>
  <c r="BZ291" i="3"/>
  <c r="CE290" i="3"/>
  <c r="CF290" i="3" s="1"/>
  <c r="CE290" i="2"/>
  <c r="CF290" i="2" s="1"/>
  <c r="BZ291" i="2"/>
  <c r="BZ292" i="5" l="1"/>
  <c r="CE291" i="5"/>
  <c r="CF291" i="5" s="1"/>
  <c r="CE291" i="4"/>
  <c r="CF291" i="4" s="1"/>
  <c r="BZ292" i="4"/>
  <c r="CE291" i="3"/>
  <c r="CF291" i="3" s="1"/>
  <c r="BZ292" i="3"/>
  <c r="CE291" i="2"/>
  <c r="CF291" i="2" s="1"/>
  <c r="BZ292" i="2"/>
  <c r="BZ293" i="5" l="1"/>
  <c r="CE292" i="5"/>
  <c r="CF292" i="5" s="1"/>
  <c r="CE292" i="4"/>
  <c r="CF292" i="4" s="1"/>
  <c r="BZ293" i="4"/>
  <c r="BZ293" i="3"/>
  <c r="CE292" i="3"/>
  <c r="CF292" i="3" s="1"/>
  <c r="BZ293" i="2"/>
  <c r="CE292" i="2"/>
  <c r="CF292" i="2" s="1"/>
  <c r="CE293" i="5" l="1"/>
  <c r="CF293" i="5" s="1"/>
  <c r="BZ294" i="5"/>
  <c r="BZ294" i="4"/>
  <c r="CE293" i="4"/>
  <c r="CF293" i="4" s="1"/>
  <c r="CE293" i="3"/>
  <c r="CF293" i="3" s="1"/>
  <c r="BZ294" i="3"/>
  <c r="BZ294" i="2"/>
  <c r="CE293" i="2"/>
  <c r="CF293" i="2" s="1"/>
  <c r="BZ295" i="5" l="1"/>
  <c r="CE294" i="5"/>
  <c r="CF294" i="5" s="1"/>
  <c r="BZ295" i="4"/>
  <c r="CE294" i="4"/>
  <c r="CF294" i="4" s="1"/>
  <c r="BZ295" i="3"/>
  <c r="CE294" i="3"/>
  <c r="CF294" i="3" s="1"/>
  <c r="BZ295" i="2"/>
  <c r="CE294" i="2"/>
  <c r="CF294" i="2" s="1"/>
  <c r="BZ296" i="5" l="1"/>
  <c r="CE295" i="5"/>
  <c r="CF295" i="5" s="1"/>
  <c r="BZ296" i="4"/>
  <c r="CE295" i="4"/>
  <c r="CF295" i="4" s="1"/>
  <c r="BZ296" i="3"/>
  <c r="CE295" i="3"/>
  <c r="CF295" i="3" s="1"/>
  <c r="CE295" i="2"/>
  <c r="CF295" i="2" s="1"/>
  <c r="BZ296" i="2"/>
  <c r="CE296" i="5" l="1"/>
  <c r="CF296" i="5" s="1"/>
  <c r="BZ297" i="5"/>
  <c r="CE296" i="4"/>
  <c r="CF296" i="4" s="1"/>
  <c r="BZ297" i="4"/>
  <c r="BZ297" i="3"/>
  <c r="CE296" i="3"/>
  <c r="CF296" i="3" s="1"/>
  <c r="BZ297" i="2"/>
  <c r="CE296" i="2"/>
  <c r="CF296" i="2" s="1"/>
  <c r="CE297" i="5" l="1"/>
  <c r="CF297" i="5" s="1"/>
  <c r="BZ298" i="5"/>
  <c r="BZ298" i="4"/>
  <c r="CE297" i="4"/>
  <c r="CF297" i="4" s="1"/>
  <c r="CE297" i="3"/>
  <c r="CF297" i="3" s="1"/>
  <c r="BZ298" i="3"/>
  <c r="CE297" i="2"/>
  <c r="CF297" i="2" s="1"/>
  <c r="BZ298" i="2"/>
  <c r="BZ299" i="5" l="1"/>
  <c r="CE298" i="5"/>
  <c r="CF298" i="5" s="1"/>
  <c r="CE298" i="4"/>
  <c r="CF298" i="4" s="1"/>
  <c r="BZ299" i="4"/>
  <c r="BZ299" i="3"/>
  <c r="CE298" i="3"/>
  <c r="CF298" i="3" s="1"/>
  <c r="BZ299" i="2"/>
  <c r="CE298" i="2"/>
  <c r="CF298" i="2" s="1"/>
  <c r="BZ300" i="5" l="1"/>
  <c r="CE299" i="5"/>
  <c r="CF299" i="5" s="1"/>
  <c r="CE299" i="4"/>
  <c r="CF299" i="4" s="1"/>
  <c r="BZ300" i="4"/>
  <c r="BZ300" i="3"/>
  <c r="CE299" i="3"/>
  <c r="CF299" i="3" s="1"/>
  <c r="BZ300" i="2"/>
  <c r="CE299" i="2"/>
  <c r="CF299" i="2" s="1"/>
  <c r="BZ301" i="5" l="1"/>
  <c r="CE300" i="5"/>
  <c r="CF300" i="5" s="1"/>
  <c r="CE300" i="4"/>
  <c r="CF300" i="4" s="1"/>
  <c r="BZ301" i="4"/>
  <c r="CE300" i="3"/>
  <c r="CF300" i="3" s="1"/>
  <c r="BZ301" i="3"/>
  <c r="BZ301" i="2"/>
  <c r="CE300" i="2"/>
  <c r="CF300" i="2" s="1"/>
  <c r="CE301" i="5" l="1"/>
  <c r="CF301" i="5" s="1"/>
  <c r="BZ302" i="5"/>
  <c r="BZ302" i="4"/>
  <c r="CE301" i="4"/>
  <c r="CF301" i="4" s="1"/>
  <c r="CE301" i="3"/>
  <c r="CF301" i="3" s="1"/>
  <c r="BZ302" i="3"/>
  <c r="CE301" i="2"/>
  <c r="CF301" i="2" s="1"/>
  <c r="BZ302" i="2"/>
  <c r="BZ303" i="5" l="1"/>
  <c r="CE302" i="5"/>
  <c r="CF302" i="5" s="1"/>
  <c r="CE302" i="4"/>
  <c r="CF302" i="4" s="1"/>
  <c r="BZ303" i="4"/>
  <c r="BZ303" i="3"/>
  <c r="CE302" i="3"/>
  <c r="CF302" i="3" s="1"/>
  <c r="BZ303" i="2"/>
  <c r="CE302" i="2"/>
  <c r="CF302" i="2" s="1"/>
  <c r="BZ304" i="5" l="1"/>
  <c r="CE303" i="5"/>
  <c r="CF303" i="5" s="1"/>
  <c r="BZ304" i="4"/>
  <c r="CE303" i="4"/>
  <c r="CF303" i="4" s="1"/>
  <c r="BZ304" i="3"/>
  <c r="CE303" i="3"/>
  <c r="CF303" i="3" s="1"/>
  <c r="BZ304" i="2"/>
  <c r="CE303" i="2"/>
  <c r="CF303" i="2" s="1"/>
  <c r="CE304" i="5" l="1"/>
  <c r="CF304" i="5" s="1"/>
  <c r="BZ305" i="5"/>
  <c r="CE304" i="4"/>
  <c r="CF304" i="4" s="1"/>
  <c r="BZ305" i="4"/>
  <c r="CE304" i="3"/>
  <c r="CF304" i="3" s="1"/>
  <c r="BZ305" i="3"/>
  <c r="BZ305" i="2"/>
  <c r="CE304" i="2"/>
  <c r="CF304" i="2" s="1"/>
  <c r="CE305" i="5" l="1"/>
  <c r="CF305" i="5" s="1"/>
  <c r="BZ306" i="5"/>
  <c r="BZ306" i="4"/>
  <c r="CE305" i="4"/>
  <c r="CF305" i="4" s="1"/>
  <c r="CE305" i="3"/>
  <c r="CF305" i="3" s="1"/>
  <c r="BZ306" i="3"/>
  <c r="CE305" i="2"/>
  <c r="CF305" i="2" s="1"/>
  <c r="BZ306" i="2"/>
  <c r="BZ307" i="5" l="1"/>
  <c r="CE306" i="5"/>
  <c r="CF306" i="5" s="1"/>
  <c r="CE306" i="4"/>
  <c r="CF306" i="4" s="1"/>
  <c r="BZ307" i="4"/>
  <c r="BZ307" i="3"/>
  <c r="CE306" i="3"/>
  <c r="CF306" i="3" s="1"/>
  <c r="BZ307" i="2"/>
  <c r="CE306" i="2"/>
  <c r="CF306" i="2" s="1"/>
  <c r="BZ308" i="5" l="1"/>
  <c r="CE307" i="5"/>
  <c r="CF307" i="5" s="1"/>
  <c r="BZ308" i="4"/>
  <c r="CE307" i="4"/>
  <c r="CF307" i="4" s="1"/>
  <c r="BZ308" i="3"/>
  <c r="CE307" i="3"/>
  <c r="CF307" i="3" s="1"/>
  <c r="BZ308" i="2"/>
  <c r="CE307" i="2"/>
  <c r="CF307" i="2" s="1"/>
  <c r="BZ309" i="5" l="1"/>
  <c r="CE308" i="5"/>
  <c r="CF308" i="5" s="1"/>
  <c r="CE308" i="4"/>
  <c r="CF308" i="4" s="1"/>
  <c r="BZ309" i="4"/>
  <c r="CE308" i="3"/>
  <c r="CF308" i="3" s="1"/>
  <c r="BZ309" i="3"/>
  <c r="BZ309" i="2"/>
  <c r="CE308" i="2"/>
  <c r="CF308" i="2" s="1"/>
  <c r="CE309" i="5" l="1"/>
  <c r="CF309" i="5" s="1"/>
  <c r="BZ310" i="5"/>
  <c r="BZ310" i="4"/>
  <c r="CE309" i="4"/>
  <c r="CF309" i="4" s="1"/>
  <c r="CE309" i="3"/>
  <c r="CF309" i="3" s="1"/>
  <c r="BZ310" i="3"/>
  <c r="CE309" i="2"/>
  <c r="CF309" i="2" s="1"/>
  <c r="BZ310" i="2"/>
  <c r="BZ311" i="5" l="1"/>
  <c r="CE310" i="5"/>
  <c r="CF310" i="5" s="1"/>
  <c r="CE310" i="4"/>
  <c r="CF310" i="4" s="1"/>
  <c r="BZ311" i="4"/>
  <c r="BZ311" i="3"/>
  <c r="CE310" i="3"/>
  <c r="CF310" i="3" s="1"/>
  <c r="BZ311" i="2"/>
  <c r="CE310" i="2"/>
  <c r="CF310" i="2" s="1"/>
  <c r="BZ312" i="5" l="1"/>
  <c r="CE311" i="5"/>
  <c r="CF311" i="5" s="1"/>
  <c r="BZ312" i="4"/>
  <c r="CE311" i="4"/>
  <c r="CF311" i="4" s="1"/>
  <c r="BZ312" i="3"/>
  <c r="CE311" i="3"/>
  <c r="CF311" i="3" s="1"/>
  <c r="BZ312" i="2"/>
  <c r="CE311" i="2"/>
  <c r="CF311" i="2" s="1"/>
  <c r="CE312" i="5" l="1"/>
  <c r="CF312" i="5" s="1"/>
  <c r="BZ313" i="5"/>
  <c r="CE312" i="4"/>
  <c r="CF312" i="4" s="1"/>
  <c r="BZ313" i="4"/>
  <c r="BZ313" i="3"/>
  <c r="CE312" i="3"/>
  <c r="CF312" i="3" s="1"/>
  <c r="BZ313" i="2"/>
  <c r="CE312" i="2"/>
  <c r="CF312" i="2" s="1"/>
  <c r="CE313" i="5" l="1"/>
  <c r="CF313" i="5" s="1"/>
  <c r="CD314" i="5"/>
  <c r="CD313" i="5" s="1"/>
  <c r="CD312" i="5" s="1"/>
  <c r="CD311" i="5" s="1"/>
  <c r="CD310" i="5" s="1"/>
  <c r="CD309" i="5" s="1"/>
  <c r="CD308" i="5" s="1"/>
  <c r="CD307" i="5" s="1"/>
  <c r="CD306" i="5" s="1"/>
  <c r="CD305" i="5" s="1"/>
  <c r="CD304" i="5" s="1"/>
  <c r="CD303" i="5" s="1"/>
  <c r="CD302" i="5" s="1"/>
  <c r="CD301" i="5" s="1"/>
  <c r="CD300" i="5" s="1"/>
  <c r="CD299" i="5" s="1"/>
  <c r="CD298" i="5" s="1"/>
  <c r="CD297" i="5" s="1"/>
  <c r="CD296" i="5" s="1"/>
  <c r="CD295" i="5" s="1"/>
  <c r="CD294" i="5" s="1"/>
  <c r="CD293" i="5" s="1"/>
  <c r="CD292" i="5" s="1"/>
  <c r="CD291" i="5" s="1"/>
  <c r="CD290" i="5" s="1"/>
  <c r="CD289" i="5" s="1"/>
  <c r="CD288" i="5" s="1"/>
  <c r="CD287" i="5" s="1"/>
  <c r="CD286" i="5" s="1"/>
  <c r="CD285" i="5" s="1"/>
  <c r="BZ314" i="5"/>
  <c r="BZ314" i="4"/>
  <c r="CE313" i="4"/>
  <c r="CF313" i="4" s="1"/>
  <c r="CE313" i="3"/>
  <c r="CF313" i="3" s="1"/>
  <c r="CD314" i="3"/>
  <c r="CD313" i="3" s="1"/>
  <c r="CD312" i="3" s="1"/>
  <c r="CD311" i="3" s="1"/>
  <c r="CD310" i="3" s="1"/>
  <c r="CD309" i="3" s="1"/>
  <c r="CD308" i="3" s="1"/>
  <c r="CD307" i="3" s="1"/>
  <c r="CD306" i="3" s="1"/>
  <c r="CD305" i="3" s="1"/>
  <c r="CD304" i="3" s="1"/>
  <c r="CD303" i="3" s="1"/>
  <c r="CD302" i="3" s="1"/>
  <c r="CD301" i="3" s="1"/>
  <c r="CD300" i="3" s="1"/>
  <c r="CD299" i="3" s="1"/>
  <c r="CD298" i="3" s="1"/>
  <c r="CD297" i="3" s="1"/>
  <c r="CD296" i="3" s="1"/>
  <c r="CD295" i="3" s="1"/>
  <c r="CD294" i="3" s="1"/>
  <c r="CD293" i="3" s="1"/>
  <c r="CD292" i="3" s="1"/>
  <c r="CD291" i="3" s="1"/>
  <c r="CD290" i="3" s="1"/>
  <c r="CD289" i="3" s="1"/>
  <c r="CD288" i="3" s="1"/>
  <c r="CD287" i="3" s="1"/>
  <c r="CD286" i="3" s="1"/>
  <c r="CD285" i="3" s="1"/>
  <c r="BZ314" i="3"/>
  <c r="CE313" i="2"/>
  <c r="CF313" i="2" s="1"/>
  <c r="CD314" i="2"/>
  <c r="CD313" i="2" s="1"/>
  <c r="CD312" i="2" s="1"/>
  <c r="CD311" i="2" s="1"/>
  <c r="CD310" i="2" s="1"/>
  <c r="CD309" i="2" s="1"/>
  <c r="CD308" i="2" s="1"/>
  <c r="CD307" i="2" s="1"/>
  <c r="CD306" i="2" s="1"/>
  <c r="CD305" i="2" s="1"/>
  <c r="CD304" i="2" s="1"/>
  <c r="CD303" i="2" s="1"/>
  <c r="CD302" i="2" s="1"/>
  <c r="CD301" i="2" s="1"/>
  <c r="CD300" i="2" s="1"/>
  <c r="CD299" i="2" s="1"/>
  <c r="CD298" i="2" s="1"/>
  <c r="CD297" i="2" s="1"/>
  <c r="CD296" i="2" s="1"/>
  <c r="CD295" i="2" s="1"/>
  <c r="CD294" i="2" s="1"/>
  <c r="CD293" i="2" s="1"/>
  <c r="CD292" i="2" s="1"/>
  <c r="CD291" i="2" s="1"/>
  <c r="CD290" i="2" s="1"/>
  <c r="CD289" i="2" s="1"/>
  <c r="CD288" i="2" s="1"/>
  <c r="CD287" i="2" s="1"/>
  <c r="CD286" i="2" s="1"/>
  <c r="CD285" i="2" s="1"/>
  <c r="BZ314" i="2"/>
  <c r="BZ315" i="5" l="1"/>
  <c r="CE314" i="5"/>
  <c r="CF314" i="5" s="1"/>
  <c r="CE314" i="4"/>
  <c r="CF314" i="4" s="1"/>
  <c r="BZ315" i="4"/>
  <c r="BZ315" i="3"/>
  <c r="CE314" i="3"/>
  <c r="CF314" i="3" s="1"/>
  <c r="BZ315" i="2"/>
  <c r="CE314" i="2"/>
  <c r="CF314" i="2" s="1"/>
  <c r="BZ316" i="5" l="1"/>
  <c r="CE315" i="5"/>
  <c r="CF315" i="5" s="1"/>
  <c r="BZ316" i="4"/>
  <c r="CE315" i="4"/>
  <c r="CF315" i="4" s="1"/>
  <c r="CE315" i="3"/>
  <c r="CF315" i="3" s="1"/>
  <c r="BZ316" i="3"/>
  <c r="BZ316" i="2"/>
  <c r="CE315" i="2"/>
  <c r="CF315" i="2" s="1"/>
  <c r="BZ317" i="5" l="1"/>
  <c r="CE316" i="5"/>
  <c r="CF316" i="5" s="1"/>
  <c r="CE316" i="4"/>
  <c r="CF316" i="4" s="1"/>
  <c r="BZ317" i="4"/>
  <c r="BZ317" i="3"/>
  <c r="CE316" i="3"/>
  <c r="CF316" i="3" s="1"/>
  <c r="BZ317" i="2"/>
  <c r="CE316" i="2"/>
  <c r="CF316" i="2" s="1"/>
  <c r="CE317" i="5" l="1"/>
  <c r="CF317" i="5" s="1"/>
  <c r="BZ318" i="5"/>
  <c r="BZ318" i="4"/>
  <c r="CE317" i="4"/>
  <c r="CF317" i="4" s="1"/>
  <c r="CE317" i="3"/>
  <c r="CF317" i="3" s="1"/>
  <c r="BZ318" i="3"/>
  <c r="CE317" i="2"/>
  <c r="CF317" i="2" s="1"/>
  <c r="BZ318" i="2"/>
  <c r="BZ319" i="5" l="1"/>
  <c r="CE318" i="5"/>
  <c r="CF318" i="5" s="1"/>
  <c r="CE318" i="4"/>
  <c r="CF318" i="4" s="1"/>
  <c r="BZ319" i="4"/>
  <c r="BZ319" i="3"/>
  <c r="CE318" i="3"/>
  <c r="CF318" i="3" s="1"/>
  <c r="BZ319" i="2"/>
  <c r="CE318" i="2"/>
  <c r="CF318" i="2" s="1"/>
  <c r="BZ320" i="5" l="1"/>
  <c r="CE319" i="5"/>
  <c r="CF319" i="5" s="1"/>
  <c r="BZ320" i="4"/>
  <c r="CE319" i="4"/>
  <c r="CF319" i="4" s="1"/>
  <c r="CE319" i="3"/>
  <c r="CF319" i="3" s="1"/>
  <c r="BZ320" i="3"/>
  <c r="BZ320" i="2"/>
  <c r="CE319" i="2"/>
  <c r="CF319" i="2" s="1"/>
  <c r="CE320" i="5" l="1"/>
  <c r="CF320" i="5" s="1"/>
  <c r="BZ321" i="5"/>
  <c r="CE320" i="4"/>
  <c r="CF320" i="4" s="1"/>
  <c r="BZ321" i="4"/>
  <c r="BZ321" i="3"/>
  <c r="CE320" i="3"/>
  <c r="CF320" i="3" s="1"/>
  <c r="BZ321" i="2"/>
  <c r="CE320" i="2"/>
  <c r="CF320" i="2" s="1"/>
  <c r="CE321" i="5" l="1"/>
  <c r="CF321" i="5" s="1"/>
  <c r="BZ322" i="5"/>
  <c r="BZ322" i="4"/>
  <c r="CE321" i="4"/>
  <c r="CF321" i="4" s="1"/>
  <c r="CE321" i="3"/>
  <c r="CF321" i="3" s="1"/>
  <c r="BZ322" i="3"/>
  <c r="CE321" i="2"/>
  <c r="CF321" i="2" s="1"/>
  <c r="BZ322" i="2"/>
  <c r="BZ323" i="5" l="1"/>
  <c r="CE322" i="5"/>
  <c r="CF322" i="5" s="1"/>
  <c r="CE322" i="4"/>
  <c r="CF322" i="4" s="1"/>
  <c r="BZ323" i="4"/>
  <c r="BZ323" i="3"/>
  <c r="CE322" i="3"/>
  <c r="CF322" i="3" s="1"/>
  <c r="BZ323" i="2"/>
  <c r="CE322" i="2"/>
  <c r="CF322" i="2" s="1"/>
  <c r="BZ324" i="5" l="1"/>
  <c r="CE323" i="5"/>
  <c r="CF323" i="5" s="1"/>
  <c r="BZ324" i="4"/>
  <c r="CE323" i="4"/>
  <c r="CF323" i="4" s="1"/>
  <c r="CE323" i="3"/>
  <c r="CF323" i="3" s="1"/>
  <c r="BZ324" i="3"/>
  <c r="BZ324" i="2"/>
  <c r="CE323" i="2"/>
  <c r="CF323" i="2" s="1"/>
  <c r="BZ325" i="5" l="1"/>
  <c r="CE324" i="5"/>
  <c r="CF324" i="5" s="1"/>
  <c r="CE324" i="4"/>
  <c r="CF324" i="4" s="1"/>
  <c r="BZ325" i="4"/>
  <c r="BZ325" i="3"/>
  <c r="CE324" i="3"/>
  <c r="CF324" i="3" s="1"/>
  <c r="BZ325" i="2"/>
  <c r="CE324" i="2"/>
  <c r="CF324" i="2" s="1"/>
  <c r="CE325" i="5" l="1"/>
  <c r="CF325" i="5" s="1"/>
  <c r="BZ326" i="5"/>
  <c r="BZ326" i="4"/>
  <c r="CE325" i="4"/>
  <c r="CF325" i="4" s="1"/>
  <c r="CE325" i="3"/>
  <c r="CF325" i="3" s="1"/>
  <c r="BZ326" i="3"/>
  <c r="CE325" i="2"/>
  <c r="CF325" i="2" s="1"/>
  <c r="BZ326" i="2"/>
  <c r="BZ327" i="5" l="1"/>
  <c r="CE326" i="5"/>
  <c r="CF326" i="5" s="1"/>
  <c r="CE326" i="4"/>
  <c r="CF326" i="4" s="1"/>
  <c r="BZ327" i="4"/>
  <c r="BZ327" i="3"/>
  <c r="CE326" i="3"/>
  <c r="CF326" i="3" s="1"/>
  <c r="BZ327" i="2"/>
  <c r="CE326" i="2"/>
  <c r="CF326" i="2" s="1"/>
  <c r="BZ328" i="5" l="1"/>
  <c r="CE327" i="5"/>
  <c r="CF327" i="5" s="1"/>
  <c r="BZ328" i="4"/>
  <c r="CE327" i="4"/>
  <c r="CF327" i="4" s="1"/>
  <c r="BZ328" i="3"/>
  <c r="CE327" i="3"/>
  <c r="CF327" i="3" s="1"/>
  <c r="BZ328" i="2"/>
  <c r="CE327" i="2"/>
  <c r="CF327" i="2" s="1"/>
  <c r="CE328" i="5" l="1"/>
  <c r="CF328" i="5" s="1"/>
  <c r="BZ329" i="5"/>
  <c r="CE328" i="4"/>
  <c r="CF328" i="4" s="1"/>
  <c r="BZ329" i="4"/>
  <c r="BZ329" i="3"/>
  <c r="CE328" i="3"/>
  <c r="CF328" i="3" s="1"/>
  <c r="BZ329" i="2"/>
  <c r="CE328" i="2"/>
  <c r="CF328" i="2" s="1"/>
  <c r="CE329" i="5" l="1"/>
  <c r="CF329" i="5" s="1"/>
  <c r="BZ330" i="5"/>
  <c r="BZ330" i="4"/>
  <c r="CE329" i="4"/>
  <c r="CF329" i="4" s="1"/>
  <c r="CE329" i="3"/>
  <c r="CF329" i="3" s="1"/>
  <c r="BZ330" i="3"/>
  <c r="CE329" i="2"/>
  <c r="CF329" i="2" s="1"/>
  <c r="BZ330" i="2"/>
  <c r="BZ331" i="5" l="1"/>
  <c r="CE330" i="5"/>
  <c r="CF330" i="5" s="1"/>
  <c r="CE330" i="4"/>
  <c r="CF330" i="4" s="1"/>
  <c r="BZ331" i="4"/>
  <c r="BZ331" i="3"/>
  <c r="CE330" i="3"/>
  <c r="CF330" i="3" s="1"/>
  <c r="BZ331" i="2"/>
  <c r="CE330" i="2"/>
  <c r="CF330" i="2" s="1"/>
  <c r="BZ332" i="5" l="1"/>
  <c r="CE331" i="5"/>
  <c r="CF331" i="5" s="1"/>
  <c r="BZ332" i="4"/>
  <c r="CE331" i="4"/>
  <c r="CF331" i="4" s="1"/>
  <c r="BZ332" i="3"/>
  <c r="CE331" i="3"/>
  <c r="CF331" i="3" s="1"/>
  <c r="BZ332" i="2"/>
  <c r="CE331" i="2"/>
  <c r="CF331" i="2" s="1"/>
  <c r="BZ333" i="5" l="1"/>
  <c r="CE332" i="5"/>
  <c r="CF332" i="5" s="1"/>
  <c r="CE332" i="4"/>
  <c r="CF332" i="4" s="1"/>
  <c r="BZ333" i="4"/>
  <c r="BZ333" i="3"/>
  <c r="CE332" i="3"/>
  <c r="CF332" i="3" s="1"/>
  <c r="BZ333" i="2"/>
  <c r="CE332" i="2"/>
  <c r="CF332" i="2" s="1"/>
  <c r="CE333" i="5" l="1"/>
  <c r="CF333" i="5" s="1"/>
  <c r="BZ334" i="5"/>
  <c r="BZ334" i="4"/>
  <c r="CE333" i="4"/>
  <c r="CF333" i="4" s="1"/>
  <c r="CE333" i="3"/>
  <c r="CF333" i="3" s="1"/>
  <c r="BZ334" i="3"/>
  <c r="CE333" i="2"/>
  <c r="CF333" i="2" s="1"/>
  <c r="BZ334" i="2"/>
  <c r="BZ335" i="5" l="1"/>
  <c r="CE334" i="5"/>
  <c r="CF334" i="5" s="1"/>
  <c r="CE334" i="4"/>
  <c r="CF334" i="4" s="1"/>
  <c r="BZ335" i="4"/>
  <c r="BZ335" i="3"/>
  <c r="CE334" i="3"/>
  <c r="CF334" i="3" s="1"/>
  <c r="BZ335" i="2"/>
  <c r="CE334" i="2"/>
  <c r="CF334" i="2" s="1"/>
  <c r="BZ336" i="5" l="1"/>
  <c r="CE335" i="5"/>
  <c r="CF335" i="5" s="1"/>
  <c r="BZ336" i="4"/>
  <c r="CE335" i="4"/>
  <c r="CF335" i="4" s="1"/>
  <c r="BZ336" i="3"/>
  <c r="CE335" i="3"/>
  <c r="CF335" i="3" s="1"/>
  <c r="BZ336" i="2"/>
  <c r="CE335" i="2"/>
  <c r="CF335" i="2" s="1"/>
  <c r="CE336" i="5" l="1"/>
  <c r="CF336" i="5" s="1"/>
  <c r="BZ337" i="5"/>
  <c r="CE336" i="4"/>
  <c r="CF336" i="4" s="1"/>
  <c r="BZ337" i="4"/>
  <c r="CE336" i="3"/>
  <c r="CF336" i="3" s="1"/>
  <c r="BZ337" i="3"/>
  <c r="BZ337" i="2"/>
  <c r="CE336" i="2"/>
  <c r="CF336" i="2" s="1"/>
  <c r="CE337" i="5" l="1"/>
  <c r="CF337" i="5" s="1"/>
  <c r="BZ338" i="5"/>
  <c r="BZ338" i="4"/>
  <c r="CE337" i="4"/>
  <c r="CF337" i="4" s="1"/>
  <c r="CE337" i="3"/>
  <c r="CF337" i="3" s="1"/>
  <c r="BZ338" i="3"/>
  <c r="CE337" i="2"/>
  <c r="CF337" i="2" s="1"/>
  <c r="BZ338" i="2"/>
  <c r="BZ339" i="5" l="1"/>
  <c r="CE338" i="5"/>
  <c r="CF338" i="5" s="1"/>
  <c r="CE338" i="4"/>
  <c r="CF338" i="4" s="1"/>
  <c r="BZ339" i="4"/>
  <c r="BZ339" i="3"/>
  <c r="CE338" i="3"/>
  <c r="CF338" i="3" s="1"/>
  <c r="BZ339" i="2"/>
  <c r="CE338" i="2"/>
  <c r="CF338" i="2" s="1"/>
  <c r="BZ340" i="5" l="1"/>
  <c r="CE339" i="5"/>
  <c r="CF339" i="5" s="1"/>
  <c r="BZ340" i="4"/>
  <c r="CE339" i="4"/>
  <c r="CF339" i="4" s="1"/>
  <c r="BZ340" i="3"/>
  <c r="CE339" i="3"/>
  <c r="CF339" i="3" s="1"/>
  <c r="BZ340" i="2"/>
  <c r="CE339" i="2"/>
  <c r="CF339" i="2" s="1"/>
  <c r="BZ341" i="5" l="1"/>
  <c r="CE340" i="5"/>
  <c r="CF340" i="5" s="1"/>
  <c r="CE340" i="4"/>
  <c r="CF340" i="4" s="1"/>
  <c r="BZ341" i="4"/>
  <c r="CE340" i="3"/>
  <c r="CF340" i="3" s="1"/>
  <c r="BZ341" i="3"/>
  <c r="BZ341" i="2"/>
  <c r="CE340" i="2"/>
  <c r="CF340" i="2" s="1"/>
  <c r="CE341" i="5" l="1"/>
  <c r="CF341" i="5" s="1"/>
  <c r="BZ342" i="5"/>
  <c r="BZ342" i="4"/>
  <c r="CE341" i="4"/>
  <c r="CF341" i="4" s="1"/>
  <c r="CE341" i="3"/>
  <c r="CF341" i="3" s="1"/>
  <c r="BZ342" i="3"/>
  <c r="CE341" i="2"/>
  <c r="CF341" i="2" s="1"/>
  <c r="BZ342" i="2"/>
  <c r="BZ343" i="5" l="1"/>
  <c r="CE342" i="5"/>
  <c r="CF342" i="5" s="1"/>
  <c r="CE342" i="4"/>
  <c r="CF342" i="4" s="1"/>
  <c r="BZ343" i="4"/>
  <c r="BZ343" i="3"/>
  <c r="CE342" i="3"/>
  <c r="CF342" i="3" s="1"/>
  <c r="BZ343" i="2"/>
  <c r="CE342" i="2"/>
  <c r="CF342" i="2" s="1"/>
  <c r="BZ344" i="5" l="1"/>
  <c r="CE343" i="5"/>
  <c r="CF343" i="5" s="1"/>
  <c r="BZ344" i="4"/>
  <c r="CE343" i="4"/>
  <c r="CF343" i="4" s="1"/>
  <c r="BZ344" i="3"/>
  <c r="CE343" i="3"/>
  <c r="CF343" i="3" s="1"/>
  <c r="BZ344" i="2"/>
  <c r="CE343" i="2"/>
  <c r="CF343" i="2" s="1"/>
  <c r="CD345" i="5" l="1"/>
  <c r="CE344" i="5"/>
  <c r="CF344" i="5" s="1"/>
  <c r="BZ345" i="5"/>
  <c r="CD344" i="5"/>
  <c r="CD343" i="5" s="1"/>
  <c r="CD342" i="5" s="1"/>
  <c r="CD341" i="5" s="1"/>
  <c r="CD340" i="5" s="1"/>
  <c r="CD339" i="5" s="1"/>
  <c r="CD338" i="5" s="1"/>
  <c r="CD337" i="5" s="1"/>
  <c r="CD336" i="5" s="1"/>
  <c r="CD335" i="5" s="1"/>
  <c r="CD334" i="5" s="1"/>
  <c r="CD333" i="5" s="1"/>
  <c r="CD332" i="5" s="1"/>
  <c r="CD331" i="5" s="1"/>
  <c r="CD330" i="5" s="1"/>
  <c r="CD329" i="5" s="1"/>
  <c r="CD328" i="5" s="1"/>
  <c r="CD327" i="5" s="1"/>
  <c r="CD326" i="5" s="1"/>
  <c r="CD325" i="5" s="1"/>
  <c r="CD324" i="5" s="1"/>
  <c r="CD323" i="5" s="1"/>
  <c r="CD322" i="5" s="1"/>
  <c r="CD321" i="5" s="1"/>
  <c r="CD320" i="5" s="1"/>
  <c r="CD319" i="5" s="1"/>
  <c r="CD318" i="5" s="1"/>
  <c r="CD317" i="5" s="1"/>
  <c r="CD316" i="5" s="1"/>
  <c r="CD315" i="5" s="1"/>
  <c r="CE344" i="4"/>
  <c r="CF344" i="4" s="1"/>
  <c r="BZ345" i="4"/>
  <c r="BZ345" i="3"/>
  <c r="CE344" i="3"/>
  <c r="CF344" i="3" s="1"/>
  <c r="CD345" i="3"/>
  <c r="CD344" i="3" s="1"/>
  <c r="CD343" i="3" s="1"/>
  <c r="CD342" i="3" s="1"/>
  <c r="CD341" i="3" s="1"/>
  <c r="CD340" i="3" s="1"/>
  <c r="CD339" i="3" s="1"/>
  <c r="CD338" i="3" s="1"/>
  <c r="CD337" i="3" s="1"/>
  <c r="CD336" i="3" s="1"/>
  <c r="CD335" i="3" s="1"/>
  <c r="CD334" i="3" s="1"/>
  <c r="CD333" i="3" s="1"/>
  <c r="CD332" i="3" s="1"/>
  <c r="CD331" i="3" s="1"/>
  <c r="CD330" i="3" s="1"/>
  <c r="CD329" i="3" s="1"/>
  <c r="CD328" i="3" s="1"/>
  <c r="CD327" i="3" s="1"/>
  <c r="CD326" i="3" s="1"/>
  <c r="CD325" i="3" s="1"/>
  <c r="CD324" i="3" s="1"/>
  <c r="CD323" i="3" s="1"/>
  <c r="CD322" i="3" s="1"/>
  <c r="CD321" i="3" s="1"/>
  <c r="CD320" i="3" s="1"/>
  <c r="CD319" i="3" s="1"/>
  <c r="CD318" i="3" s="1"/>
  <c r="CD317" i="3" s="1"/>
  <c r="CD316" i="3" s="1"/>
  <c r="CD315" i="3" s="1"/>
  <c r="CD345" i="2"/>
  <c r="CD344" i="2" s="1"/>
  <c r="CD343" i="2" s="1"/>
  <c r="CD342" i="2" s="1"/>
  <c r="CD341" i="2" s="1"/>
  <c r="CD340" i="2" s="1"/>
  <c r="CD339" i="2" s="1"/>
  <c r="CD338" i="2" s="1"/>
  <c r="CD337" i="2" s="1"/>
  <c r="CD336" i="2" s="1"/>
  <c r="CD335" i="2" s="1"/>
  <c r="CD334" i="2" s="1"/>
  <c r="CD333" i="2" s="1"/>
  <c r="CD332" i="2" s="1"/>
  <c r="CD331" i="2" s="1"/>
  <c r="CD330" i="2" s="1"/>
  <c r="CD329" i="2" s="1"/>
  <c r="CD328" i="2" s="1"/>
  <c r="CD327" i="2" s="1"/>
  <c r="CD326" i="2" s="1"/>
  <c r="CD325" i="2" s="1"/>
  <c r="CD324" i="2" s="1"/>
  <c r="CD323" i="2" s="1"/>
  <c r="CD322" i="2" s="1"/>
  <c r="CD321" i="2" s="1"/>
  <c r="CD320" i="2" s="1"/>
  <c r="CD319" i="2" s="1"/>
  <c r="CD318" i="2" s="1"/>
  <c r="CD317" i="2" s="1"/>
  <c r="CD316" i="2" s="1"/>
  <c r="CD315" i="2" s="1"/>
  <c r="BZ345" i="2"/>
  <c r="CE344" i="2"/>
  <c r="CF344" i="2" s="1"/>
  <c r="CE345" i="5" l="1"/>
  <c r="CF345" i="5" s="1"/>
  <c r="BZ346" i="5"/>
  <c r="BZ346" i="4"/>
  <c r="CE345" i="4"/>
  <c r="CF345" i="4" s="1"/>
  <c r="CE345" i="3"/>
  <c r="CF345" i="3" s="1"/>
  <c r="BZ346" i="3"/>
  <c r="CE345" i="2"/>
  <c r="CF345" i="2" s="1"/>
  <c r="BZ346" i="2"/>
  <c r="BZ347" i="5" l="1"/>
  <c r="CE346" i="5"/>
  <c r="CF346" i="5" s="1"/>
  <c r="CE346" i="4"/>
  <c r="CF346" i="4" s="1"/>
  <c r="BZ347" i="4"/>
  <c r="BZ347" i="3"/>
  <c r="CE346" i="3"/>
  <c r="CF346" i="3" s="1"/>
  <c r="BZ347" i="2"/>
  <c r="CE346" i="2"/>
  <c r="CF346" i="2" s="1"/>
  <c r="BZ348" i="5" l="1"/>
  <c r="CE347" i="5"/>
  <c r="CF347" i="5" s="1"/>
  <c r="BZ348" i="4"/>
  <c r="CE347" i="4"/>
  <c r="CF347" i="4" s="1"/>
  <c r="BZ348" i="3"/>
  <c r="CE347" i="3"/>
  <c r="CF347" i="3" s="1"/>
  <c r="BZ348" i="2"/>
  <c r="CE347" i="2"/>
  <c r="CF347" i="2" s="1"/>
  <c r="BZ349" i="5" l="1"/>
  <c r="CE348" i="5"/>
  <c r="CF348" i="5" s="1"/>
  <c r="CE348" i="4"/>
  <c r="CF348" i="4" s="1"/>
  <c r="BZ349" i="4"/>
  <c r="BZ349" i="3"/>
  <c r="CE348" i="3"/>
  <c r="CF348" i="3" s="1"/>
  <c r="BZ349" i="2"/>
  <c r="CE348" i="2"/>
  <c r="CF348" i="2" s="1"/>
  <c r="CE349" i="5" l="1"/>
  <c r="CF349" i="5" s="1"/>
  <c r="BZ350" i="5"/>
  <c r="BZ350" i="4"/>
  <c r="CE349" i="4"/>
  <c r="CF349" i="4" s="1"/>
  <c r="CE349" i="3"/>
  <c r="CF349" i="3" s="1"/>
  <c r="BZ350" i="3"/>
  <c r="CE349" i="2"/>
  <c r="CF349" i="2" s="1"/>
  <c r="BZ350" i="2"/>
  <c r="BZ351" i="5" l="1"/>
  <c r="CE350" i="5"/>
  <c r="CF350" i="5" s="1"/>
  <c r="CE350" i="4"/>
  <c r="CF350" i="4" s="1"/>
  <c r="BZ351" i="4"/>
  <c r="BZ351" i="3"/>
  <c r="CE350" i="3"/>
  <c r="CF350" i="3" s="1"/>
  <c r="BZ351" i="2"/>
  <c r="CE350" i="2"/>
  <c r="CF350" i="2" s="1"/>
  <c r="BZ352" i="5" l="1"/>
  <c r="CE351" i="5"/>
  <c r="CF351" i="5" s="1"/>
  <c r="BZ352" i="4"/>
  <c r="CE351" i="4"/>
  <c r="CF351" i="4" s="1"/>
  <c r="BZ352" i="3"/>
  <c r="CE351" i="3"/>
  <c r="CF351" i="3" s="1"/>
  <c r="BZ352" i="2"/>
  <c r="CE351" i="2"/>
  <c r="CF351" i="2" s="1"/>
  <c r="CE352" i="5" l="1"/>
  <c r="CF352" i="5" s="1"/>
  <c r="BZ353" i="5"/>
  <c r="CE352" i="4"/>
  <c r="CF352" i="4" s="1"/>
  <c r="BZ353" i="4"/>
  <c r="BZ353" i="3"/>
  <c r="CE352" i="3"/>
  <c r="CF352" i="3" s="1"/>
  <c r="BZ353" i="2"/>
  <c r="CE352" i="2"/>
  <c r="CF352" i="2" s="1"/>
  <c r="CE353" i="5" l="1"/>
  <c r="CF353" i="5" s="1"/>
  <c r="BZ354" i="5"/>
  <c r="BZ354" i="4"/>
  <c r="CE353" i="4"/>
  <c r="CF353" i="4" s="1"/>
  <c r="CE353" i="3"/>
  <c r="CF353" i="3" s="1"/>
  <c r="BZ354" i="3"/>
  <c r="CE353" i="2"/>
  <c r="CF353" i="2" s="1"/>
  <c r="BZ354" i="2"/>
  <c r="BZ355" i="5" l="1"/>
  <c r="CE354" i="5"/>
  <c r="CF354" i="5" s="1"/>
  <c r="CE354" i="4"/>
  <c r="CF354" i="4" s="1"/>
  <c r="BZ355" i="4"/>
  <c r="BZ355" i="3"/>
  <c r="CE354" i="3"/>
  <c r="CF354" i="3" s="1"/>
  <c r="BZ355" i="2"/>
  <c r="CE354" i="2"/>
  <c r="CF354" i="2" s="1"/>
  <c r="BZ356" i="5" l="1"/>
  <c r="CE355" i="5"/>
  <c r="CF355" i="5" s="1"/>
  <c r="BZ356" i="4"/>
  <c r="CE355" i="4"/>
  <c r="CF355" i="4" s="1"/>
  <c r="CE355" i="3"/>
  <c r="CF355" i="3" s="1"/>
  <c r="BZ356" i="3"/>
  <c r="BZ356" i="2"/>
  <c r="CE355" i="2"/>
  <c r="CF355" i="2" s="1"/>
  <c r="BZ357" i="5" l="1"/>
  <c r="CE356" i="5"/>
  <c r="CF356" i="5" s="1"/>
  <c r="CE356" i="4"/>
  <c r="CF356" i="4" s="1"/>
  <c r="BZ357" i="4"/>
  <c r="BZ357" i="3"/>
  <c r="CE356" i="3"/>
  <c r="CF356" i="3" s="1"/>
  <c r="BZ357" i="2"/>
  <c r="CE356" i="2"/>
  <c r="CF356" i="2" s="1"/>
  <c r="CE357" i="5" l="1"/>
  <c r="CF357" i="5" s="1"/>
  <c r="BZ358" i="5"/>
  <c r="BZ358" i="4"/>
  <c r="CE357" i="4"/>
  <c r="CF357" i="4" s="1"/>
  <c r="CE357" i="3"/>
  <c r="CF357" i="3" s="1"/>
  <c r="BZ358" i="3"/>
  <c r="CE357" i="2"/>
  <c r="CF357" i="2" s="1"/>
  <c r="BZ358" i="2"/>
  <c r="BZ359" i="5" l="1"/>
  <c r="CE358" i="5"/>
  <c r="CF358" i="5" s="1"/>
  <c r="BZ359" i="4"/>
  <c r="CE358" i="4"/>
  <c r="CF358" i="4" s="1"/>
  <c r="BZ359" i="3"/>
  <c r="CE358" i="3"/>
  <c r="CF358" i="3" s="1"/>
  <c r="BZ359" i="2"/>
  <c r="CE358" i="2"/>
  <c r="CF358" i="2" s="1"/>
  <c r="BZ360" i="5" l="1"/>
  <c r="CE359" i="5"/>
  <c r="CF359" i="5" s="1"/>
  <c r="BZ360" i="4"/>
  <c r="CE359" i="4"/>
  <c r="CF359" i="4" s="1"/>
  <c r="BZ360" i="3"/>
  <c r="CE359" i="3"/>
  <c r="CF359" i="3" s="1"/>
  <c r="BZ360" i="2"/>
  <c r="CE359" i="2"/>
  <c r="CF359" i="2" s="1"/>
  <c r="CE360" i="5" l="1"/>
  <c r="CF360" i="5" s="1"/>
  <c r="BZ361" i="5"/>
  <c r="CE360" i="4"/>
  <c r="CF360" i="4" s="1"/>
  <c r="BZ361" i="4"/>
  <c r="BZ361" i="3"/>
  <c r="CE360" i="3"/>
  <c r="CF360" i="3" s="1"/>
  <c r="BZ361" i="2"/>
  <c r="CE360" i="2"/>
  <c r="CF360" i="2" s="1"/>
  <c r="CE361" i="5" l="1"/>
  <c r="CF361" i="5" s="1"/>
  <c r="BZ362" i="5"/>
  <c r="BZ362" i="4"/>
  <c r="CE361" i="4"/>
  <c r="CF361" i="4" s="1"/>
  <c r="CE361" i="3"/>
  <c r="CF361" i="3" s="1"/>
  <c r="BZ362" i="3"/>
  <c r="CE361" i="2"/>
  <c r="CF361" i="2" s="1"/>
  <c r="BZ362" i="2"/>
  <c r="BZ363" i="5" l="1"/>
  <c r="CE362" i="5"/>
  <c r="CF362" i="5" s="1"/>
  <c r="BZ363" i="4"/>
  <c r="CE362" i="4"/>
  <c r="CF362" i="4" s="1"/>
  <c r="BZ363" i="3"/>
  <c r="CE362" i="3"/>
  <c r="CF362" i="3" s="1"/>
  <c r="BZ363" i="2"/>
  <c r="CE362" i="2"/>
  <c r="CF362" i="2" s="1"/>
  <c r="BZ364" i="5" l="1"/>
  <c r="CE363" i="5"/>
  <c r="CF363" i="5" s="1"/>
  <c r="BZ364" i="4"/>
  <c r="CE363" i="4"/>
  <c r="CF363" i="4" s="1"/>
  <c r="BZ364" i="3"/>
  <c r="CE363" i="3"/>
  <c r="CF363" i="3" s="1"/>
  <c r="BZ364" i="2"/>
  <c r="CE363" i="2"/>
  <c r="CF363" i="2" s="1"/>
  <c r="BZ365" i="5" l="1"/>
  <c r="CE364" i="5"/>
  <c r="CF364" i="5" s="1"/>
  <c r="CE364" i="4"/>
  <c r="CF364" i="4" s="1"/>
  <c r="BZ365" i="4"/>
  <c r="BZ365" i="3"/>
  <c r="CE364" i="3"/>
  <c r="CF364" i="3" s="1"/>
  <c r="BZ365" i="2"/>
  <c r="CE364" i="2"/>
  <c r="CF364" i="2" s="1"/>
  <c r="CE365" i="5" l="1"/>
  <c r="CF365" i="5" s="1"/>
  <c r="BZ366" i="5"/>
  <c r="BZ366" i="4"/>
  <c r="CE365" i="4"/>
  <c r="CF365" i="4" s="1"/>
  <c r="CE365" i="3"/>
  <c r="CF365" i="3" s="1"/>
  <c r="BZ366" i="3"/>
  <c r="CE365" i="2"/>
  <c r="CF365" i="2" s="1"/>
  <c r="BZ366" i="2"/>
  <c r="BZ367" i="5" l="1"/>
  <c r="CE366" i="5"/>
  <c r="CF366" i="5" s="1"/>
  <c r="BZ367" i="4"/>
  <c r="CE366" i="4"/>
  <c r="CF366" i="4" s="1"/>
  <c r="BZ367" i="3"/>
  <c r="CE366" i="3"/>
  <c r="CF366" i="3" s="1"/>
  <c r="BZ367" i="2"/>
  <c r="CE366" i="2"/>
  <c r="CF366" i="2" s="1"/>
  <c r="BZ368" i="5" l="1"/>
  <c r="CE367" i="5"/>
  <c r="CF367" i="5" s="1"/>
  <c r="BZ368" i="4"/>
  <c r="CE367" i="4"/>
  <c r="CF367" i="4" s="1"/>
  <c r="BZ368" i="3"/>
  <c r="CE367" i="3"/>
  <c r="CF367" i="3" s="1"/>
  <c r="BZ368" i="2"/>
  <c r="CE367" i="2"/>
  <c r="CF367" i="2" s="1"/>
  <c r="CE368" i="5" l="1"/>
  <c r="CF368" i="5" s="1"/>
  <c r="BZ369" i="5"/>
  <c r="CE368" i="4"/>
  <c r="CF368" i="4" s="1"/>
  <c r="BZ369" i="4"/>
  <c r="CE368" i="3"/>
  <c r="CF368" i="3" s="1"/>
  <c r="BZ369" i="3"/>
  <c r="CE368" i="2"/>
  <c r="CF368" i="2" s="1"/>
  <c r="BZ369" i="2"/>
  <c r="CE369" i="5" l="1"/>
  <c r="CF369" i="5" s="1"/>
  <c r="BZ370" i="5"/>
  <c r="CQ9" i="5"/>
  <c r="CJ9" i="5"/>
  <c r="CO9" i="5"/>
  <c r="CK9" i="5"/>
  <c r="CM9" i="5"/>
  <c r="CS9" i="5"/>
  <c r="CI9" i="5"/>
  <c r="CT9" i="5"/>
  <c r="CL9" i="5"/>
  <c r="CR9" i="5"/>
  <c r="CP9" i="5"/>
  <c r="CN9" i="5"/>
  <c r="CS9" i="4"/>
  <c r="CR9" i="4"/>
  <c r="CN9" i="4"/>
  <c r="CP9" i="4"/>
  <c r="CT9" i="4"/>
  <c r="CL9" i="4"/>
  <c r="CK9" i="4"/>
  <c r="CJ9" i="4"/>
  <c r="CO9" i="4"/>
  <c r="CI9" i="4"/>
  <c r="CM9" i="4"/>
  <c r="CQ9" i="4"/>
  <c r="BZ370" i="4"/>
  <c r="CE369" i="4"/>
  <c r="CF369" i="4" s="1"/>
  <c r="CE369" i="3"/>
  <c r="CF369" i="3" s="1"/>
  <c r="BZ370" i="3"/>
  <c r="CL9" i="3"/>
  <c r="CJ9" i="3"/>
  <c r="CN9" i="3"/>
  <c r="CP9" i="3"/>
  <c r="CK9" i="3"/>
  <c r="CR9" i="3"/>
  <c r="CQ9" i="3"/>
  <c r="CT9" i="3"/>
  <c r="CO9" i="3"/>
  <c r="CM9" i="3"/>
  <c r="CS9" i="3"/>
  <c r="CI9" i="3"/>
  <c r="BZ370" i="2"/>
  <c r="CE369" i="2"/>
  <c r="CF369" i="2" s="1"/>
  <c r="CT9" i="2"/>
  <c r="CQ9" i="2"/>
  <c r="CS9" i="2"/>
  <c r="CI9" i="2"/>
  <c r="CR9" i="2"/>
  <c r="CO9" i="2"/>
  <c r="CP9" i="2"/>
  <c r="CJ9" i="2"/>
  <c r="CM9" i="2"/>
  <c r="CL9" i="2"/>
  <c r="CN9" i="2"/>
  <c r="CK9" i="2"/>
  <c r="CU9" i="2" l="1"/>
  <c r="G10" i="6" s="1"/>
  <c r="CU9" i="3"/>
  <c r="H10" i="6" s="1"/>
  <c r="BZ371" i="5"/>
  <c r="CE370" i="5"/>
  <c r="CF370" i="5" s="1"/>
  <c r="CU9" i="5"/>
  <c r="J10" i="6" s="1"/>
  <c r="BZ371" i="4"/>
  <c r="CE370" i="4"/>
  <c r="CF370" i="4" s="1"/>
  <c r="CU9" i="4"/>
  <c r="I10" i="6" s="1"/>
  <c r="BZ371" i="3"/>
  <c r="CE370" i="3"/>
  <c r="CF370" i="3" s="1"/>
  <c r="BZ371" i="2"/>
  <c r="CE370" i="2"/>
  <c r="CF370" i="2" s="1"/>
  <c r="BZ372" i="5" l="1"/>
  <c r="CE371" i="5"/>
  <c r="CF371" i="5" s="1"/>
  <c r="BZ372" i="4"/>
  <c r="CE371" i="4"/>
  <c r="CF371" i="4" s="1"/>
  <c r="BZ372" i="3"/>
  <c r="CE371" i="3"/>
  <c r="CF371" i="3" s="1"/>
  <c r="BZ372" i="2"/>
  <c r="CE371" i="2"/>
  <c r="CF371" i="2" s="1"/>
  <c r="BZ373" i="5" l="1"/>
  <c r="CE372" i="5"/>
  <c r="CF372" i="5" s="1"/>
  <c r="CE372" i="4"/>
  <c r="CF372" i="4" s="1"/>
  <c r="BZ373" i="4"/>
  <c r="CE372" i="3"/>
  <c r="CF372" i="3" s="1"/>
  <c r="BZ373" i="3"/>
  <c r="CE372" i="2"/>
  <c r="CF372" i="2" s="1"/>
  <c r="BZ373" i="2"/>
  <c r="CE373" i="5" l="1"/>
  <c r="CF373" i="5" s="1"/>
  <c r="BZ374" i="5"/>
  <c r="BZ374" i="4"/>
  <c r="CE373" i="4"/>
  <c r="CF373" i="4" s="1"/>
  <c r="CE373" i="3"/>
  <c r="CF373" i="3" s="1"/>
  <c r="BZ374" i="3"/>
  <c r="BZ374" i="2"/>
  <c r="CE373" i="2"/>
  <c r="CF373" i="2" s="1"/>
  <c r="BZ375" i="5" l="1"/>
  <c r="CE374" i="5"/>
  <c r="CF374" i="5" s="1"/>
  <c r="CD375" i="5"/>
  <c r="CD374" i="5" s="1"/>
  <c r="CD373" i="5" s="1"/>
  <c r="CD372" i="5" s="1"/>
  <c r="CD371" i="5" s="1"/>
  <c r="CD370" i="5" s="1"/>
  <c r="CD369" i="5" s="1"/>
  <c r="CD368" i="5" s="1"/>
  <c r="CD367" i="5" s="1"/>
  <c r="CD366" i="5" s="1"/>
  <c r="CD365" i="5" s="1"/>
  <c r="CD364" i="5" s="1"/>
  <c r="CD363" i="5" s="1"/>
  <c r="CD362" i="5" s="1"/>
  <c r="CD361" i="5" s="1"/>
  <c r="CD360" i="5" s="1"/>
  <c r="CD359" i="5" s="1"/>
  <c r="CD358" i="5" s="1"/>
  <c r="CD357" i="5" s="1"/>
  <c r="CD356" i="5" s="1"/>
  <c r="CD355" i="5" s="1"/>
  <c r="CD354" i="5" s="1"/>
  <c r="CD353" i="5" s="1"/>
  <c r="CD352" i="5" s="1"/>
  <c r="CD351" i="5" s="1"/>
  <c r="CD350" i="5" s="1"/>
  <c r="CD349" i="5" s="1"/>
  <c r="CD348" i="5" s="1"/>
  <c r="CD347" i="5" s="1"/>
  <c r="CD346" i="5" s="1"/>
  <c r="BZ375" i="4"/>
  <c r="CE374" i="4"/>
  <c r="CF374" i="4" s="1"/>
  <c r="BZ375" i="3"/>
  <c r="CE374" i="3"/>
  <c r="CF374" i="3" s="1"/>
  <c r="CD375" i="3"/>
  <c r="CD374" i="3" s="1"/>
  <c r="CD373" i="3" s="1"/>
  <c r="CD372" i="3" s="1"/>
  <c r="CD371" i="3" s="1"/>
  <c r="CD370" i="3" s="1"/>
  <c r="CD369" i="3" s="1"/>
  <c r="CD368" i="3" s="1"/>
  <c r="CD367" i="3" s="1"/>
  <c r="CD366" i="3" s="1"/>
  <c r="CD365" i="3" s="1"/>
  <c r="CD364" i="3" s="1"/>
  <c r="CD363" i="3" s="1"/>
  <c r="CD362" i="3" s="1"/>
  <c r="CD361" i="3" s="1"/>
  <c r="CD360" i="3" s="1"/>
  <c r="CD359" i="3" s="1"/>
  <c r="CD358" i="3" s="1"/>
  <c r="CD357" i="3" s="1"/>
  <c r="CD356" i="3" s="1"/>
  <c r="CD355" i="3" s="1"/>
  <c r="CD354" i="3" s="1"/>
  <c r="CD353" i="3" s="1"/>
  <c r="CD352" i="3" s="1"/>
  <c r="CD351" i="3" s="1"/>
  <c r="CD350" i="3" s="1"/>
  <c r="CD349" i="3" s="1"/>
  <c r="CD348" i="3" s="1"/>
  <c r="CD347" i="3" s="1"/>
  <c r="CD346" i="3" s="1"/>
  <c r="CD375" i="2"/>
  <c r="CD374" i="2" s="1"/>
  <c r="CD373" i="2" s="1"/>
  <c r="CD372" i="2" s="1"/>
  <c r="CD371" i="2" s="1"/>
  <c r="CD370" i="2" s="1"/>
  <c r="CD369" i="2" s="1"/>
  <c r="CD368" i="2" s="1"/>
  <c r="CD367" i="2" s="1"/>
  <c r="CD366" i="2" s="1"/>
  <c r="CD365" i="2" s="1"/>
  <c r="CD364" i="2" s="1"/>
  <c r="CD363" i="2" s="1"/>
  <c r="CD362" i="2" s="1"/>
  <c r="CD361" i="2" s="1"/>
  <c r="CD360" i="2" s="1"/>
  <c r="CD359" i="2" s="1"/>
  <c r="CD358" i="2" s="1"/>
  <c r="CD357" i="2" s="1"/>
  <c r="CD356" i="2" s="1"/>
  <c r="CD355" i="2" s="1"/>
  <c r="CD354" i="2" s="1"/>
  <c r="CD353" i="2" s="1"/>
  <c r="CD352" i="2" s="1"/>
  <c r="CD351" i="2" s="1"/>
  <c r="CD350" i="2" s="1"/>
  <c r="CD349" i="2" s="1"/>
  <c r="CD348" i="2" s="1"/>
  <c r="CD347" i="2" s="1"/>
  <c r="CD346" i="2" s="1"/>
  <c r="BZ375" i="2"/>
  <c r="CE374" i="2"/>
  <c r="CF374" i="2" s="1"/>
  <c r="BZ376" i="5" l="1"/>
  <c r="CE375" i="5"/>
  <c r="CF375" i="5" s="1"/>
  <c r="BZ376" i="4"/>
  <c r="CE375" i="4"/>
  <c r="CF375" i="4" s="1"/>
  <c r="BZ376" i="3"/>
  <c r="CE375" i="3"/>
  <c r="CF375" i="3" s="1"/>
  <c r="BZ376" i="2"/>
  <c r="CE375" i="2"/>
  <c r="CF375" i="2" s="1"/>
  <c r="CE376" i="5" l="1"/>
  <c r="CF376" i="5" s="1"/>
  <c r="BZ377" i="5"/>
  <c r="CE376" i="4"/>
  <c r="CF376" i="4" s="1"/>
  <c r="BZ377" i="4"/>
  <c r="BZ377" i="3"/>
  <c r="CE376" i="3"/>
  <c r="CF376" i="3" s="1"/>
  <c r="CE376" i="2"/>
  <c r="CF376" i="2" s="1"/>
  <c r="BZ377" i="2"/>
  <c r="CE377" i="5" l="1"/>
  <c r="CF377" i="5" s="1"/>
  <c r="CD378" i="5"/>
  <c r="BZ378" i="5"/>
  <c r="BZ378" i="4"/>
  <c r="CE377" i="4"/>
  <c r="CF377" i="4" s="1"/>
  <c r="CD378" i="4"/>
  <c r="CD377" i="4" s="1"/>
  <c r="CD376" i="4" s="1"/>
  <c r="CD375" i="4" s="1"/>
  <c r="CD374" i="4" s="1"/>
  <c r="CD373" i="4" s="1"/>
  <c r="CD372" i="4" s="1"/>
  <c r="CD371" i="4" s="1"/>
  <c r="CD370" i="4" s="1"/>
  <c r="CD369" i="4" s="1"/>
  <c r="CD368" i="4" s="1"/>
  <c r="CD367" i="4" s="1"/>
  <c r="CD366" i="4" s="1"/>
  <c r="CD365" i="4" s="1"/>
  <c r="CD364" i="4" s="1"/>
  <c r="CD363" i="4" s="1"/>
  <c r="CD362" i="4" s="1"/>
  <c r="CD361" i="4" s="1"/>
  <c r="CD360" i="4" s="1"/>
  <c r="CD359" i="4" s="1"/>
  <c r="CD358" i="4" s="1"/>
  <c r="CD357" i="4" s="1"/>
  <c r="CD356" i="4" s="1"/>
  <c r="CD355" i="4" s="1"/>
  <c r="CD354" i="4" s="1"/>
  <c r="CD353" i="4" s="1"/>
  <c r="CD352" i="4" s="1"/>
  <c r="CD351" i="4" s="1"/>
  <c r="CD350" i="4" s="1"/>
  <c r="CD349" i="4" s="1"/>
  <c r="CD348" i="4" s="1"/>
  <c r="CD347" i="4" s="1"/>
  <c r="CD346" i="4" s="1"/>
  <c r="CD345" i="4" s="1"/>
  <c r="CD344" i="4" s="1"/>
  <c r="CD343" i="4" s="1"/>
  <c r="CD342" i="4" s="1"/>
  <c r="CD341" i="4" s="1"/>
  <c r="CD340" i="4" s="1"/>
  <c r="CD339" i="4" s="1"/>
  <c r="CD338" i="4" s="1"/>
  <c r="CD337" i="4" s="1"/>
  <c r="CD336" i="4" s="1"/>
  <c r="CD335" i="4" s="1"/>
  <c r="CD334" i="4" s="1"/>
  <c r="CD333" i="4" s="1"/>
  <c r="CD332" i="4" s="1"/>
  <c r="CD331" i="4" s="1"/>
  <c r="CD330" i="4" s="1"/>
  <c r="CD329" i="4" s="1"/>
  <c r="CD328" i="4" s="1"/>
  <c r="CD327" i="4" s="1"/>
  <c r="CD326" i="4" s="1"/>
  <c r="CD325" i="4" s="1"/>
  <c r="CD324" i="4" s="1"/>
  <c r="CD323" i="4" s="1"/>
  <c r="CD322" i="4" s="1"/>
  <c r="CD321" i="4" s="1"/>
  <c r="CD320" i="4" s="1"/>
  <c r="CD319" i="4" s="1"/>
  <c r="CD318" i="4" s="1"/>
  <c r="CD317" i="4" s="1"/>
  <c r="CD316" i="4" s="1"/>
  <c r="CD315" i="4" s="1"/>
  <c r="CD314" i="4" s="1"/>
  <c r="CD313" i="4" s="1"/>
  <c r="CD312" i="4" s="1"/>
  <c r="CD311" i="4" s="1"/>
  <c r="CD310" i="4" s="1"/>
  <c r="CD309" i="4" s="1"/>
  <c r="CD308" i="4" s="1"/>
  <c r="CD307" i="4" s="1"/>
  <c r="CD306" i="4" s="1"/>
  <c r="CD305" i="4" s="1"/>
  <c r="CD304" i="4" s="1"/>
  <c r="CD303" i="4" s="1"/>
  <c r="CD302" i="4" s="1"/>
  <c r="CD301" i="4" s="1"/>
  <c r="CD300" i="4" s="1"/>
  <c r="CD299" i="4" s="1"/>
  <c r="CD298" i="4" s="1"/>
  <c r="CD297" i="4" s="1"/>
  <c r="CD296" i="4" s="1"/>
  <c r="CD295" i="4" s="1"/>
  <c r="CD294" i="4" s="1"/>
  <c r="CD293" i="4" s="1"/>
  <c r="CD292" i="4" s="1"/>
  <c r="CD291" i="4" s="1"/>
  <c r="CD290" i="4" s="1"/>
  <c r="CD289" i="4" s="1"/>
  <c r="CD288" i="4" s="1"/>
  <c r="CD287" i="4" s="1"/>
  <c r="CD286" i="4" s="1"/>
  <c r="CD285" i="4" s="1"/>
  <c r="CD284" i="4" s="1"/>
  <c r="CD283" i="4" s="1"/>
  <c r="CD282" i="4" s="1"/>
  <c r="CD281" i="4" s="1"/>
  <c r="CD280" i="4" s="1"/>
  <c r="CD279" i="4" s="1"/>
  <c r="CD278" i="4" s="1"/>
  <c r="CD277" i="4" s="1"/>
  <c r="CD276" i="4" s="1"/>
  <c r="CD275" i="4" s="1"/>
  <c r="CD274" i="4" s="1"/>
  <c r="CD273" i="4" s="1"/>
  <c r="CD272" i="4" s="1"/>
  <c r="CD271" i="4" s="1"/>
  <c r="CD270" i="4" s="1"/>
  <c r="CD269" i="4" s="1"/>
  <c r="CD268" i="4" s="1"/>
  <c r="CD267" i="4" s="1"/>
  <c r="CD266" i="4" s="1"/>
  <c r="CD265" i="4" s="1"/>
  <c r="CD264" i="4" s="1"/>
  <c r="CD263" i="4" s="1"/>
  <c r="CD262" i="4" s="1"/>
  <c r="CD261" i="4" s="1"/>
  <c r="CD260" i="4" s="1"/>
  <c r="CD259" i="4" s="1"/>
  <c r="CD258" i="4" s="1"/>
  <c r="CD257" i="4" s="1"/>
  <c r="CD256" i="4" s="1"/>
  <c r="CD255" i="4" s="1"/>
  <c r="CD254" i="4" s="1"/>
  <c r="CD253" i="4" s="1"/>
  <c r="CD252" i="4" s="1"/>
  <c r="CD251" i="4" s="1"/>
  <c r="CD250" i="4" s="1"/>
  <c r="CD249" i="4" s="1"/>
  <c r="CD248" i="4" s="1"/>
  <c r="CD247" i="4" s="1"/>
  <c r="CD246" i="4" s="1"/>
  <c r="CD245" i="4" s="1"/>
  <c r="CD244" i="4" s="1"/>
  <c r="CD243" i="4" s="1"/>
  <c r="CD242" i="4" s="1"/>
  <c r="CD241" i="4" s="1"/>
  <c r="CD240" i="4" s="1"/>
  <c r="CD239" i="4" s="1"/>
  <c r="CD238" i="4" s="1"/>
  <c r="CD237" i="4" s="1"/>
  <c r="CD236" i="4" s="1"/>
  <c r="CD235" i="4" s="1"/>
  <c r="CD234" i="4" s="1"/>
  <c r="CD233" i="4" s="1"/>
  <c r="CD232" i="4" s="1"/>
  <c r="CD231" i="4" s="1"/>
  <c r="CD230" i="4" s="1"/>
  <c r="CD229" i="4" s="1"/>
  <c r="CD228" i="4" s="1"/>
  <c r="CD227" i="4" s="1"/>
  <c r="CD226" i="4" s="1"/>
  <c r="CD225" i="4" s="1"/>
  <c r="CD224" i="4" s="1"/>
  <c r="CD223" i="4" s="1"/>
  <c r="CD222" i="4" s="1"/>
  <c r="CD221" i="4" s="1"/>
  <c r="CD220" i="4" s="1"/>
  <c r="CD219" i="4" s="1"/>
  <c r="CD218" i="4" s="1"/>
  <c r="CD217" i="4" s="1"/>
  <c r="CD216" i="4" s="1"/>
  <c r="CD215" i="4" s="1"/>
  <c r="CD214" i="4" s="1"/>
  <c r="CD213" i="4" s="1"/>
  <c r="CD212" i="4" s="1"/>
  <c r="CD211" i="4" s="1"/>
  <c r="CD210" i="4" s="1"/>
  <c r="CD209" i="4" s="1"/>
  <c r="CD208" i="4" s="1"/>
  <c r="CD207" i="4" s="1"/>
  <c r="CD206" i="4" s="1"/>
  <c r="CD205" i="4" s="1"/>
  <c r="CD204" i="4" s="1"/>
  <c r="CD203" i="4" s="1"/>
  <c r="CD202" i="4" s="1"/>
  <c r="CD201" i="4" s="1"/>
  <c r="CD200" i="4" s="1"/>
  <c r="CD199" i="4" s="1"/>
  <c r="CD198" i="4" s="1"/>
  <c r="CD197" i="4" s="1"/>
  <c r="CD196" i="4" s="1"/>
  <c r="CD195" i="4" s="1"/>
  <c r="CD194" i="4" s="1"/>
  <c r="CD193" i="4" s="1"/>
  <c r="CD192" i="4" s="1"/>
  <c r="CD191" i="4" s="1"/>
  <c r="CD190" i="4" s="1"/>
  <c r="CD189" i="4" s="1"/>
  <c r="CD188" i="4" s="1"/>
  <c r="CD187" i="4" s="1"/>
  <c r="CD186" i="4" s="1"/>
  <c r="CD185" i="4" s="1"/>
  <c r="CD184" i="4" s="1"/>
  <c r="CD183" i="4" s="1"/>
  <c r="CD182" i="4" s="1"/>
  <c r="CD181" i="4" s="1"/>
  <c r="CD180" i="4" s="1"/>
  <c r="CD179" i="4" s="1"/>
  <c r="CD178" i="4" s="1"/>
  <c r="CD177" i="4" s="1"/>
  <c r="CD176" i="4" s="1"/>
  <c r="CD175" i="4" s="1"/>
  <c r="CD174" i="4" s="1"/>
  <c r="CD173" i="4" s="1"/>
  <c r="CD172" i="4" s="1"/>
  <c r="CD171" i="4" s="1"/>
  <c r="CD170" i="4" s="1"/>
  <c r="CD169" i="4" s="1"/>
  <c r="CD168" i="4" s="1"/>
  <c r="CD167" i="4" s="1"/>
  <c r="CD166" i="4" s="1"/>
  <c r="CD165" i="4" s="1"/>
  <c r="CD164" i="4" s="1"/>
  <c r="CD163" i="4" s="1"/>
  <c r="CD162" i="4" s="1"/>
  <c r="CD161" i="4" s="1"/>
  <c r="CD160" i="4" s="1"/>
  <c r="CD159" i="4" s="1"/>
  <c r="CD158" i="4" s="1"/>
  <c r="CD157" i="4" s="1"/>
  <c r="CD156" i="4" s="1"/>
  <c r="CD155" i="4" s="1"/>
  <c r="CD154" i="4" s="1"/>
  <c r="CD153" i="4" s="1"/>
  <c r="CD152" i="4" s="1"/>
  <c r="CD151" i="4" s="1"/>
  <c r="CD150" i="4" s="1"/>
  <c r="CD149" i="4" s="1"/>
  <c r="CD148" i="4" s="1"/>
  <c r="CD147" i="4" s="1"/>
  <c r="CD146" i="4" s="1"/>
  <c r="CD145" i="4" s="1"/>
  <c r="CD144" i="4" s="1"/>
  <c r="CD143" i="4" s="1"/>
  <c r="CD142" i="4" s="1"/>
  <c r="CD141" i="4" s="1"/>
  <c r="CD140" i="4" s="1"/>
  <c r="CD139" i="4" s="1"/>
  <c r="CD138" i="4" s="1"/>
  <c r="CD137" i="4" s="1"/>
  <c r="CD136" i="4" s="1"/>
  <c r="CD135" i="4" s="1"/>
  <c r="CD134" i="4" s="1"/>
  <c r="CD133" i="4" s="1"/>
  <c r="CD132" i="4" s="1"/>
  <c r="CD131" i="4" s="1"/>
  <c r="CD130" i="4" s="1"/>
  <c r="CD129" i="4" s="1"/>
  <c r="CD128" i="4" s="1"/>
  <c r="CD127" i="4" s="1"/>
  <c r="CD126" i="4" s="1"/>
  <c r="CD125" i="4" s="1"/>
  <c r="CD124" i="4" s="1"/>
  <c r="CD123" i="4" s="1"/>
  <c r="CD122" i="4" s="1"/>
  <c r="CD121" i="4" s="1"/>
  <c r="CD120" i="4" s="1"/>
  <c r="CD119" i="4" s="1"/>
  <c r="CD118" i="4" s="1"/>
  <c r="CD117" i="4" s="1"/>
  <c r="CD116" i="4" s="1"/>
  <c r="CD115" i="4" s="1"/>
  <c r="CD114" i="4" s="1"/>
  <c r="CD113" i="4" s="1"/>
  <c r="CD112" i="4" s="1"/>
  <c r="CD111" i="4" s="1"/>
  <c r="CD110" i="4" s="1"/>
  <c r="CD109" i="4" s="1"/>
  <c r="CD108" i="4" s="1"/>
  <c r="CD107" i="4" s="1"/>
  <c r="CD106" i="4" s="1"/>
  <c r="CD105" i="4" s="1"/>
  <c r="CD104" i="4" s="1"/>
  <c r="CD103" i="4" s="1"/>
  <c r="CD102" i="4" s="1"/>
  <c r="CD101" i="4" s="1"/>
  <c r="CD100" i="4" s="1"/>
  <c r="CD99" i="4" s="1"/>
  <c r="CD98" i="4" s="1"/>
  <c r="CD97" i="4" s="1"/>
  <c r="CD96" i="4" s="1"/>
  <c r="CD95" i="4" s="1"/>
  <c r="CD94" i="4" s="1"/>
  <c r="CD93" i="4" s="1"/>
  <c r="CD92" i="4" s="1"/>
  <c r="CD91" i="4" s="1"/>
  <c r="CD90" i="4" s="1"/>
  <c r="CD89" i="4" s="1"/>
  <c r="CD88" i="4" s="1"/>
  <c r="CD87" i="4" s="1"/>
  <c r="CD86" i="4" s="1"/>
  <c r="CD85" i="4" s="1"/>
  <c r="CD84" i="4" s="1"/>
  <c r="CD83" i="4" s="1"/>
  <c r="CD82" i="4" s="1"/>
  <c r="CD81" i="4" s="1"/>
  <c r="CD80" i="4" s="1"/>
  <c r="CD79" i="4" s="1"/>
  <c r="CD78" i="4" s="1"/>
  <c r="CD77" i="4" s="1"/>
  <c r="CD76" i="4" s="1"/>
  <c r="CD75" i="4" s="1"/>
  <c r="CD74" i="4" s="1"/>
  <c r="CD73" i="4" s="1"/>
  <c r="CD72" i="4" s="1"/>
  <c r="CD71" i="4" s="1"/>
  <c r="CD70" i="4" s="1"/>
  <c r="CD69" i="4" s="1"/>
  <c r="CD68" i="4" s="1"/>
  <c r="CD67" i="4" s="1"/>
  <c r="CD66" i="4" s="1"/>
  <c r="CD65" i="4" s="1"/>
  <c r="CD64" i="4" s="1"/>
  <c r="CD63" i="4" s="1"/>
  <c r="CD62" i="4" s="1"/>
  <c r="CD61" i="4" s="1"/>
  <c r="CD60" i="4" s="1"/>
  <c r="CD59" i="4" s="1"/>
  <c r="CD58" i="4" s="1"/>
  <c r="CD57" i="4" s="1"/>
  <c r="CD56" i="4" s="1"/>
  <c r="CD55" i="4" s="1"/>
  <c r="CD54" i="4" s="1"/>
  <c r="CD53" i="4" s="1"/>
  <c r="CD52" i="4" s="1"/>
  <c r="CD51" i="4" s="1"/>
  <c r="CD50" i="4" s="1"/>
  <c r="CD49" i="4" s="1"/>
  <c r="CD48" i="4" s="1"/>
  <c r="CD47" i="4" s="1"/>
  <c r="CD46" i="4" s="1"/>
  <c r="CD45" i="4" s="1"/>
  <c r="CD44" i="4" s="1"/>
  <c r="CD43" i="4" s="1"/>
  <c r="CD42" i="4" s="1"/>
  <c r="CD41" i="4" s="1"/>
  <c r="CD40" i="4" s="1"/>
  <c r="CD39" i="4" s="1"/>
  <c r="CD38" i="4" s="1"/>
  <c r="CD37" i="4" s="1"/>
  <c r="CD36" i="4" s="1"/>
  <c r="CD35" i="4" s="1"/>
  <c r="CD34" i="4" s="1"/>
  <c r="CD33" i="4" s="1"/>
  <c r="CD32" i="4" s="1"/>
  <c r="CD31" i="4" s="1"/>
  <c r="CD30" i="4" s="1"/>
  <c r="CD29" i="4" s="1"/>
  <c r="CD28" i="4" s="1"/>
  <c r="CD27" i="4" s="1"/>
  <c r="CD26" i="4" s="1"/>
  <c r="CD25" i="4" s="1"/>
  <c r="CD24" i="4" s="1"/>
  <c r="CD23" i="4" s="1"/>
  <c r="CD22" i="4" s="1"/>
  <c r="CD21" i="4" s="1"/>
  <c r="CD20" i="4" s="1"/>
  <c r="CD19" i="4" s="1"/>
  <c r="CD18" i="4" s="1"/>
  <c r="CD17" i="4" s="1"/>
  <c r="CD16" i="4" s="1"/>
  <c r="CD15" i="4" s="1"/>
  <c r="CD14" i="4" s="1"/>
  <c r="CD13" i="4" s="1"/>
  <c r="CD12" i="4" s="1"/>
  <c r="CD11" i="4" s="1"/>
  <c r="CE377" i="3"/>
  <c r="CF377" i="3" s="1"/>
  <c r="CD378" i="3"/>
  <c r="BZ378" i="3"/>
  <c r="BZ378" i="2"/>
  <c r="CE377" i="2"/>
  <c r="CF377" i="2" s="1"/>
  <c r="CD378" i="2"/>
  <c r="CD377" i="2" s="1"/>
  <c r="CD376" i="2" s="1"/>
  <c r="CE378" i="5" l="1"/>
  <c r="CF378" i="5" s="1"/>
  <c r="CT5" i="5" s="1"/>
  <c r="CT7" i="5" s="1"/>
  <c r="CK11" i="5"/>
  <c r="CS11" i="5"/>
  <c r="CL11" i="5"/>
  <c r="CM11" i="5"/>
  <c r="CO11" i="5"/>
  <c r="CD377" i="5"/>
  <c r="CD376" i="5" s="1"/>
  <c r="CT11" i="5" s="1"/>
  <c r="CQ11" i="4"/>
  <c r="CK11" i="4"/>
  <c r="CP11" i="4"/>
  <c r="CT11" i="4"/>
  <c r="CM11" i="4"/>
  <c r="CO11" i="4"/>
  <c r="CR11" i="4"/>
  <c r="CN11" i="4"/>
  <c r="CI11" i="4"/>
  <c r="CJ11" i="4"/>
  <c r="CL11" i="4"/>
  <c r="CS11" i="4"/>
  <c r="CE378" i="4"/>
  <c r="CF378" i="4" s="1"/>
  <c r="CT5" i="4" s="1"/>
  <c r="CT7" i="4" s="1"/>
  <c r="CE378" i="3"/>
  <c r="CF378" i="3" s="1"/>
  <c r="CT5" i="3" s="1"/>
  <c r="CT7" i="3" s="1"/>
  <c r="CN11" i="3"/>
  <c r="CR11" i="3"/>
  <c r="CP11" i="3"/>
  <c r="CQ11" i="3"/>
  <c r="CL11" i="3"/>
  <c r="CD377" i="3"/>
  <c r="CD376" i="3" s="1"/>
  <c r="CS11" i="3" s="1"/>
  <c r="CO11" i="2"/>
  <c r="CM11" i="2"/>
  <c r="CS11" i="2"/>
  <c r="CQ11" i="2"/>
  <c r="CK11" i="2"/>
  <c r="CT11" i="2"/>
  <c r="CR11" i="2"/>
  <c r="CL11" i="2"/>
  <c r="CJ11" i="2"/>
  <c r="CN11" i="2"/>
  <c r="CI11" i="2"/>
  <c r="CP11" i="2"/>
  <c r="CE378" i="2"/>
  <c r="CF378" i="2" s="1"/>
  <c r="CQ11" i="5" l="1"/>
  <c r="CP11" i="5"/>
  <c r="CI11" i="5"/>
  <c r="CN11" i="5"/>
  <c r="CR11" i="5"/>
  <c r="CJ11" i="5"/>
  <c r="CM5" i="5"/>
  <c r="CM7" i="5" s="1"/>
  <c r="CM8" i="5"/>
  <c r="CL8" i="5"/>
  <c r="CI5" i="5"/>
  <c r="CN5" i="5"/>
  <c r="CN7" i="5" s="1"/>
  <c r="CR5" i="5"/>
  <c r="CR7" i="5" s="1"/>
  <c r="CK8" i="5"/>
  <c r="CP5" i="5"/>
  <c r="CP7" i="5" s="1"/>
  <c r="CL5" i="5"/>
  <c r="CL7" i="5" s="1"/>
  <c r="CI8" i="5"/>
  <c r="CJ8" i="5"/>
  <c r="CT8" i="5"/>
  <c r="CO5" i="5"/>
  <c r="CO7" i="5" s="1"/>
  <c r="CS5" i="5"/>
  <c r="CS7" i="5" s="1"/>
  <c r="CR8" i="5"/>
  <c r="CQ5" i="5"/>
  <c r="CQ7" i="5" s="1"/>
  <c r="CN8" i="5"/>
  <c r="CO8" i="5"/>
  <c r="CJ5" i="5"/>
  <c r="CJ7" i="5" s="1"/>
  <c r="CS8" i="5"/>
  <c r="CP8" i="5"/>
  <c r="CQ8" i="5"/>
  <c r="CK5" i="5"/>
  <c r="CK7" i="5" s="1"/>
  <c r="CO5" i="4"/>
  <c r="CO7" i="4" s="1"/>
  <c r="CO8" i="4"/>
  <c r="CR5" i="4"/>
  <c r="CR7" i="4" s="1"/>
  <c r="CR8" i="4"/>
  <c r="CQ8" i="4"/>
  <c r="CP5" i="4"/>
  <c r="CP7" i="4" s="1"/>
  <c r="CS8" i="4"/>
  <c r="CL8" i="4"/>
  <c r="CP8" i="4"/>
  <c r="CS5" i="4"/>
  <c r="CS7" i="4" s="1"/>
  <c r="CN8" i="4"/>
  <c r="CK8" i="4"/>
  <c r="CQ5" i="4"/>
  <c r="CQ7" i="4" s="1"/>
  <c r="CM8" i="4"/>
  <c r="CK5" i="4"/>
  <c r="CK7" i="4" s="1"/>
  <c r="CI5" i="4"/>
  <c r="CL5" i="4"/>
  <c r="CL7" i="4" s="1"/>
  <c r="CM5" i="4"/>
  <c r="CM7" i="4" s="1"/>
  <c r="CT8" i="4"/>
  <c r="CJ8" i="4"/>
  <c r="CN5" i="4"/>
  <c r="CN7" i="4" s="1"/>
  <c r="CI8" i="4"/>
  <c r="CJ5" i="4"/>
  <c r="CJ7" i="4" s="1"/>
  <c r="CI11" i="3"/>
  <c r="CJ11" i="3"/>
  <c r="CO11" i="3"/>
  <c r="CK11" i="3"/>
  <c r="CM11" i="3"/>
  <c r="CT11" i="3"/>
  <c r="CI5" i="3"/>
  <c r="CS8" i="3"/>
  <c r="CK8" i="3"/>
  <c r="CM5" i="3"/>
  <c r="CM7" i="3" s="1"/>
  <c r="CJ5" i="3"/>
  <c r="CJ7" i="3" s="1"/>
  <c r="CO5" i="3"/>
  <c r="CO7" i="3" s="1"/>
  <c r="CK5" i="3"/>
  <c r="CK7" i="3" s="1"/>
  <c r="CQ8" i="3"/>
  <c r="CI8" i="3"/>
  <c r="CL5" i="3"/>
  <c r="CL7" i="3" s="1"/>
  <c r="CT8" i="3"/>
  <c r="CJ8" i="3"/>
  <c r="CQ5" i="3"/>
  <c r="CQ7" i="3" s="1"/>
  <c r="CL8" i="3"/>
  <c r="CS5" i="3"/>
  <c r="CS7" i="3" s="1"/>
  <c r="CR8" i="3"/>
  <c r="CP5" i="3"/>
  <c r="CP7" i="3" s="1"/>
  <c r="CO8" i="3"/>
  <c r="CR5" i="3"/>
  <c r="CR7" i="3" s="1"/>
  <c r="CM8" i="3"/>
  <c r="CP8" i="3"/>
  <c r="CN5" i="3"/>
  <c r="CN7" i="3" s="1"/>
  <c r="CN8" i="3"/>
  <c r="CM5" i="2"/>
  <c r="CM7" i="2" s="1"/>
  <c r="CN5" i="2"/>
  <c r="CN7" i="2" s="1"/>
  <c r="CS5" i="2"/>
  <c r="CS7" i="2" s="1"/>
  <c r="CI8" i="2"/>
  <c r="CN8" i="2"/>
  <c r="CR5" i="2"/>
  <c r="CR7" i="2" s="1"/>
  <c r="CK8" i="2"/>
  <c r="CJ8" i="2"/>
  <c r="CL5" i="2"/>
  <c r="CL7" i="2" s="1"/>
  <c r="CI5" i="2"/>
  <c r="CO8" i="2"/>
  <c r="CP8" i="2"/>
  <c r="CQ5" i="2"/>
  <c r="CQ7" i="2" s="1"/>
  <c r="CT8" i="2"/>
  <c r="CM8" i="2"/>
  <c r="CJ5" i="2"/>
  <c r="CJ7" i="2" s="1"/>
  <c r="CP5" i="2"/>
  <c r="CP7" i="2" s="1"/>
  <c r="CK5" i="2"/>
  <c r="CK7" i="2" s="1"/>
  <c r="CO5" i="2"/>
  <c r="CO7" i="2" s="1"/>
  <c r="CL8" i="2"/>
  <c r="CQ8" i="2"/>
  <c r="CR8" i="2"/>
  <c r="CS8" i="2"/>
  <c r="CU5" i="5" l="1"/>
  <c r="J6" i="6" s="1"/>
  <c r="CI7" i="5"/>
  <c r="CU7" i="5" s="1"/>
  <c r="CI7" i="4"/>
  <c r="CU7" i="4" s="1"/>
  <c r="CU5" i="4"/>
  <c r="I6" i="6" s="1"/>
  <c r="CI7" i="3"/>
  <c r="CU7" i="3" s="1"/>
  <c r="CU5" i="3"/>
  <c r="H6" i="6" s="1"/>
  <c r="CI7" i="2"/>
  <c r="CU7" i="2" s="1"/>
  <c r="CU5" i="2"/>
  <c r="G6" i="6" s="1"/>
  <c r="AT41" i="6" l="1" a="1"/>
  <c r="AT41" i="6" s="1"/>
  <c r="E9" i="6"/>
  <c r="CJ10" i="1"/>
  <c r="CK10" i="1"/>
  <c r="CL10" i="1"/>
  <c r="CM10" i="1"/>
  <c r="CN10" i="1"/>
  <c r="CO10" i="1"/>
  <c r="CP10" i="1"/>
  <c r="CQ10" i="1"/>
  <c r="CR10" i="1"/>
  <c r="CS10" i="1"/>
  <c r="CT10" i="1"/>
  <c r="CI10" i="1"/>
  <c r="BG10" i="1"/>
  <c r="CU6" i="1"/>
  <c r="CC4" i="1"/>
  <c r="CB4" i="1"/>
  <c r="H171" i="8"/>
  <c r="U170" i="8"/>
  <c r="U132" i="8"/>
  <c r="P73" i="8"/>
  <c r="L66" i="8"/>
  <c r="L67" i="8" s="1"/>
  <c r="L64" i="8"/>
  <c r="G64" i="8"/>
  <c r="N63" i="8"/>
  <c r="G63" i="8"/>
  <c r="N62" i="8"/>
  <c r="N61" i="8"/>
  <c r="N60" i="8"/>
  <c r="J58" i="8"/>
  <c r="J59" i="8" s="1"/>
  <c r="J60" i="8" s="1"/>
  <c r="U57" i="8"/>
  <c r="L56" i="8"/>
  <c r="L57" i="8" s="1"/>
  <c r="L58" i="8" s="1"/>
  <c r="G56" i="8"/>
  <c r="H56" i="8" s="1"/>
  <c r="L22" i="8"/>
  <c r="L21" i="8"/>
  <c r="L20" i="8"/>
  <c r="L19" i="8"/>
  <c r="L18" i="8"/>
  <c r="L17" i="8"/>
  <c r="U16" i="8"/>
  <c r="L16" i="8"/>
  <c r="L15" i="8"/>
  <c r="L14" i="8"/>
  <c r="L13" i="8"/>
  <c r="L12" i="8"/>
  <c r="L11" i="8"/>
  <c r="L10" i="8"/>
  <c r="L9" i="8"/>
  <c r="L8" i="8"/>
  <c r="M8" i="8" s="1"/>
  <c r="U7" i="8"/>
  <c r="G379" i="10"/>
  <c r="F379" i="10"/>
  <c r="E379" i="10"/>
  <c r="D379" i="10"/>
  <c r="C379" i="10"/>
  <c r="A379" i="10"/>
  <c r="G378" i="10"/>
  <c r="F378" i="10"/>
  <c r="E378" i="10"/>
  <c r="D378" i="10"/>
  <c r="C378" i="10"/>
  <c r="A378" i="10"/>
  <c r="G377" i="10"/>
  <c r="F377" i="10"/>
  <c r="E377" i="10"/>
  <c r="D377" i="10"/>
  <c r="C377" i="10"/>
  <c r="A377" i="10"/>
  <c r="G376" i="10"/>
  <c r="F376" i="10"/>
  <c r="E376" i="10"/>
  <c r="D376" i="10"/>
  <c r="C376" i="10"/>
  <c r="A376" i="10"/>
  <c r="G375" i="10"/>
  <c r="F375" i="10"/>
  <c r="E375" i="10"/>
  <c r="D375" i="10"/>
  <c r="C375" i="10"/>
  <c r="A375" i="10"/>
  <c r="G374" i="10"/>
  <c r="F374" i="10"/>
  <c r="E374" i="10"/>
  <c r="D374" i="10"/>
  <c r="C374" i="10"/>
  <c r="A374" i="10"/>
  <c r="G373" i="10"/>
  <c r="F373" i="10"/>
  <c r="E373" i="10"/>
  <c r="D373" i="10"/>
  <c r="C373" i="10"/>
  <c r="A373" i="10"/>
  <c r="G372" i="10"/>
  <c r="F372" i="10"/>
  <c r="E372" i="10"/>
  <c r="D372" i="10"/>
  <c r="C372" i="10"/>
  <c r="A372" i="10"/>
  <c r="G371" i="10"/>
  <c r="F371" i="10"/>
  <c r="E371" i="10"/>
  <c r="D371" i="10"/>
  <c r="C371" i="10"/>
  <c r="A371" i="10"/>
  <c r="G370" i="10"/>
  <c r="F370" i="10"/>
  <c r="E370" i="10"/>
  <c r="D370" i="10"/>
  <c r="C370" i="10"/>
  <c r="A370" i="10"/>
  <c r="G369" i="10"/>
  <c r="F369" i="10"/>
  <c r="E369" i="10"/>
  <c r="D369" i="10"/>
  <c r="C369" i="10"/>
  <c r="A369" i="10"/>
  <c r="G368" i="10"/>
  <c r="F368" i="10"/>
  <c r="E368" i="10"/>
  <c r="D368" i="10"/>
  <c r="C368" i="10"/>
  <c r="A368" i="10"/>
  <c r="G367" i="10"/>
  <c r="F367" i="10"/>
  <c r="E367" i="10"/>
  <c r="D367" i="10"/>
  <c r="C367" i="10"/>
  <c r="A367" i="10"/>
  <c r="G366" i="10"/>
  <c r="F366" i="10"/>
  <c r="E366" i="10"/>
  <c r="D366" i="10"/>
  <c r="C366" i="10"/>
  <c r="A366" i="10"/>
  <c r="G365" i="10"/>
  <c r="F365" i="10"/>
  <c r="E365" i="10"/>
  <c r="D365" i="10"/>
  <c r="C365" i="10"/>
  <c r="A365" i="10"/>
  <c r="G364" i="10"/>
  <c r="F364" i="10"/>
  <c r="E364" i="10"/>
  <c r="D364" i="10"/>
  <c r="C364" i="10"/>
  <c r="A364" i="10"/>
  <c r="G363" i="10"/>
  <c r="F363" i="10"/>
  <c r="E363" i="10"/>
  <c r="D363" i="10"/>
  <c r="C363" i="10"/>
  <c r="A363" i="10"/>
  <c r="G362" i="10"/>
  <c r="F362" i="10"/>
  <c r="E362" i="10"/>
  <c r="D362" i="10"/>
  <c r="C362" i="10"/>
  <c r="A362" i="10"/>
  <c r="G361" i="10"/>
  <c r="F361" i="10"/>
  <c r="E361" i="10"/>
  <c r="D361" i="10"/>
  <c r="C361" i="10"/>
  <c r="A361" i="10"/>
  <c r="G360" i="10"/>
  <c r="F360" i="10"/>
  <c r="E360" i="10"/>
  <c r="D360" i="10"/>
  <c r="C360" i="10"/>
  <c r="A360" i="10"/>
  <c r="G359" i="10"/>
  <c r="F359" i="10"/>
  <c r="E359" i="10"/>
  <c r="D359" i="10"/>
  <c r="C359" i="10"/>
  <c r="A359" i="10"/>
  <c r="G358" i="10"/>
  <c r="F358" i="10"/>
  <c r="E358" i="10"/>
  <c r="D358" i="10"/>
  <c r="C358" i="10"/>
  <c r="A358" i="10"/>
  <c r="G357" i="10"/>
  <c r="F357" i="10"/>
  <c r="E357" i="10"/>
  <c r="D357" i="10"/>
  <c r="C357" i="10"/>
  <c r="A357" i="10"/>
  <c r="G356" i="10"/>
  <c r="F356" i="10"/>
  <c r="E356" i="10"/>
  <c r="D356" i="10"/>
  <c r="C356" i="10"/>
  <c r="A356" i="10"/>
  <c r="G355" i="10"/>
  <c r="F355" i="10"/>
  <c r="E355" i="10"/>
  <c r="D355" i="10"/>
  <c r="C355" i="10"/>
  <c r="A355" i="10"/>
  <c r="G354" i="10"/>
  <c r="F354" i="10"/>
  <c r="E354" i="10"/>
  <c r="D354" i="10"/>
  <c r="C354" i="10"/>
  <c r="A354" i="10"/>
  <c r="G353" i="10"/>
  <c r="F353" i="10"/>
  <c r="E353" i="10"/>
  <c r="D353" i="10"/>
  <c r="C353" i="10"/>
  <c r="A353" i="10"/>
  <c r="G352" i="10"/>
  <c r="F352" i="10"/>
  <c r="E352" i="10"/>
  <c r="D352" i="10"/>
  <c r="C352" i="10"/>
  <c r="A352" i="10"/>
  <c r="G351" i="10"/>
  <c r="F351" i="10"/>
  <c r="E351" i="10"/>
  <c r="D351" i="10"/>
  <c r="C351" i="10"/>
  <c r="A351" i="10"/>
  <c r="G350" i="10"/>
  <c r="F350" i="10"/>
  <c r="E350" i="10"/>
  <c r="D350" i="10"/>
  <c r="C350" i="10"/>
  <c r="A350" i="10"/>
  <c r="G349" i="10"/>
  <c r="F349" i="10"/>
  <c r="E349" i="10"/>
  <c r="D349" i="10"/>
  <c r="C349" i="10"/>
  <c r="A349" i="10"/>
  <c r="G348" i="10"/>
  <c r="F348" i="10"/>
  <c r="E348" i="10"/>
  <c r="D348" i="10"/>
  <c r="C348" i="10"/>
  <c r="A348" i="10"/>
  <c r="G347" i="10"/>
  <c r="F347" i="10"/>
  <c r="E347" i="10"/>
  <c r="D347" i="10"/>
  <c r="C347" i="10"/>
  <c r="A347" i="10"/>
  <c r="G346" i="10"/>
  <c r="F346" i="10"/>
  <c r="E346" i="10"/>
  <c r="D346" i="10"/>
  <c r="C346" i="10"/>
  <c r="A346" i="10"/>
  <c r="G345" i="10"/>
  <c r="F345" i="10"/>
  <c r="E345" i="10"/>
  <c r="D345" i="10"/>
  <c r="C345" i="10"/>
  <c r="A345" i="10"/>
  <c r="G344" i="10"/>
  <c r="F344" i="10"/>
  <c r="E344" i="10"/>
  <c r="D344" i="10"/>
  <c r="C344" i="10"/>
  <c r="A344" i="10"/>
  <c r="G343" i="10"/>
  <c r="F343" i="10"/>
  <c r="E343" i="10"/>
  <c r="D343" i="10"/>
  <c r="C343" i="10"/>
  <c r="A343" i="10"/>
  <c r="G342" i="10"/>
  <c r="F342" i="10"/>
  <c r="E342" i="10"/>
  <c r="D342" i="10"/>
  <c r="C342" i="10"/>
  <c r="A342" i="10"/>
  <c r="G341" i="10"/>
  <c r="F341" i="10"/>
  <c r="E341" i="10"/>
  <c r="D341" i="10"/>
  <c r="C341" i="10"/>
  <c r="A341" i="10"/>
  <c r="G340" i="10"/>
  <c r="F340" i="10"/>
  <c r="E340" i="10"/>
  <c r="D340" i="10"/>
  <c r="C340" i="10"/>
  <c r="A340" i="10"/>
  <c r="G339" i="10"/>
  <c r="F339" i="10"/>
  <c r="E339" i="10"/>
  <c r="D339" i="10"/>
  <c r="C339" i="10"/>
  <c r="A339" i="10"/>
  <c r="G338" i="10"/>
  <c r="F338" i="10"/>
  <c r="E338" i="10"/>
  <c r="D338" i="10"/>
  <c r="C338" i="10"/>
  <c r="A338" i="10"/>
  <c r="G337" i="10"/>
  <c r="F337" i="10"/>
  <c r="E337" i="10"/>
  <c r="D337" i="10"/>
  <c r="C337" i="10"/>
  <c r="A337" i="10"/>
  <c r="G336" i="10"/>
  <c r="F336" i="10"/>
  <c r="E336" i="10"/>
  <c r="D336" i="10"/>
  <c r="C336" i="10"/>
  <c r="A336" i="10"/>
  <c r="G335" i="10"/>
  <c r="F335" i="10"/>
  <c r="E335" i="10"/>
  <c r="D335" i="10"/>
  <c r="C335" i="10"/>
  <c r="A335" i="10"/>
  <c r="G334" i="10"/>
  <c r="F334" i="10"/>
  <c r="E334" i="10"/>
  <c r="D334" i="10"/>
  <c r="C334" i="10"/>
  <c r="A334" i="10"/>
  <c r="G333" i="10"/>
  <c r="F333" i="10"/>
  <c r="E333" i="10"/>
  <c r="D333" i="10"/>
  <c r="C333" i="10"/>
  <c r="A333" i="10"/>
  <c r="G332" i="10"/>
  <c r="F332" i="10"/>
  <c r="E332" i="10"/>
  <c r="D332" i="10"/>
  <c r="C332" i="10"/>
  <c r="A332" i="10"/>
  <c r="G331" i="10"/>
  <c r="F331" i="10"/>
  <c r="E331" i="10"/>
  <c r="D331" i="10"/>
  <c r="C331" i="10"/>
  <c r="A331" i="10"/>
  <c r="G330" i="10"/>
  <c r="F330" i="10"/>
  <c r="E330" i="10"/>
  <c r="D330" i="10"/>
  <c r="C330" i="10"/>
  <c r="A330" i="10"/>
  <c r="G329" i="10"/>
  <c r="F329" i="10"/>
  <c r="E329" i="10"/>
  <c r="D329" i="10"/>
  <c r="C329" i="10"/>
  <c r="A329" i="10"/>
  <c r="G328" i="10"/>
  <c r="F328" i="10"/>
  <c r="E328" i="10"/>
  <c r="D328" i="10"/>
  <c r="C328" i="10"/>
  <c r="A328" i="10"/>
  <c r="G327" i="10"/>
  <c r="F327" i="10"/>
  <c r="E327" i="10"/>
  <c r="D327" i="10"/>
  <c r="C327" i="10"/>
  <c r="A327" i="10"/>
  <c r="G326" i="10"/>
  <c r="F326" i="10"/>
  <c r="E326" i="10"/>
  <c r="D326" i="10"/>
  <c r="C326" i="10"/>
  <c r="A326" i="10"/>
  <c r="G325" i="10"/>
  <c r="F325" i="10"/>
  <c r="E325" i="10"/>
  <c r="D325" i="10"/>
  <c r="C325" i="10"/>
  <c r="A325" i="10"/>
  <c r="G324" i="10"/>
  <c r="F324" i="10"/>
  <c r="E324" i="10"/>
  <c r="D324" i="10"/>
  <c r="C324" i="10"/>
  <c r="A324" i="10"/>
  <c r="G323" i="10"/>
  <c r="F323" i="10"/>
  <c r="E323" i="10"/>
  <c r="D323" i="10"/>
  <c r="C323" i="10"/>
  <c r="A323" i="10"/>
  <c r="G322" i="10"/>
  <c r="F322" i="10"/>
  <c r="E322" i="10"/>
  <c r="D322" i="10"/>
  <c r="C322" i="10"/>
  <c r="A322" i="10"/>
  <c r="G321" i="10"/>
  <c r="F321" i="10"/>
  <c r="E321" i="10"/>
  <c r="D321" i="10"/>
  <c r="C321" i="10"/>
  <c r="A321" i="10"/>
  <c r="G320" i="10"/>
  <c r="F320" i="10"/>
  <c r="E320" i="10"/>
  <c r="D320" i="10"/>
  <c r="C320" i="10"/>
  <c r="A320" i="10"/>
  <c r="G319" i="10"/>
  <c r="F319" i="10"/>
  <c r="E319" i="10"/>
  <c r="D319" i="10"/>
  <c r="C319" i="10"/>
  <c r="A319" i="10"/>
  <c r="G318" i="10"/>
  <c r="F318" i="10"/>
  <c r="E318" i="10"/>
  <c r="D318" i="10"/>
  <c r="C318" i="10"/>
  <c r="A318" i="10"/>
  <c r="G317" i="10"/>
  <c r="F317" i="10"/>
  <c r="E317" i="10"/>
  <c r="D317" i="10"/>
  <c r="C317" i="10"/>
  <c r="A317" i="10"/>
  <c r="G316" i="10"/>
  <c r="F316" i="10"/>
  <c r="E316" i="10"/>
  <c r="D316" i="10"/>
  <c r="C316" i="10"/>
  <c r="A316" i="10"/>
  <c r="G315" i="10"/>
  <c r="F315" i="10"/>
  <c r="E315" i="10"/>
  <c r="D315" i="10"/>
  <c r="C315" i="10"/>
  <c r="A315" i="10"/>
  <c r="G314" i="10"/>
  <c r="F314" i="10"/>
  <c r="E314" i="10"/>
  <c r="D314" i="10"/>
  <c r="C314" i="10"/>
  <c r="A314" i="10"/>
  <c r="G313" i="10"/>
  <c r="F313" i="10"/>
  <c r="E313" i="10"/>
  <c r="D313" i="10"/>
  <c r="C313" i="10"/>
  <c r="A313" i="10"/>
  <c r="G312" i="10"/>
  <c r="F312" i="10"/>
  <c r="E312" i="10"/>
  <c r="D312" i="10"/>
  <c r="C312" i="10"/>
  <c r="A312" i="10"/>
  <c r="G311" i="10"/>
  <c r="F311" i="10"/>
  <c r="E311" i="10"/>
  <c r="D311" i="10"/>
  <c r="C311" i="10"/>
  <c r="A311" i="10"/>
  <c r="G310" i="10"/>
  <c r="F310" i="10"/>
  <c r="E310" i="10"/>
  <c r="D310" i="10"/>
  <c r="C310" i="10"/>
  <c r="A310" i="10"/>
  <c r="G309" i="10"/>
  <c r="F309" i="10"/>
  <c r="E309" i="10"/>
  <c r="D309" i="10"/>
  <c r="C309" i="10"/>
  <c r="A309" i="10"/>
  <c r="G308" i="10"/>
  <c r="F308" i="10"/>
  <c r="E308" i="10"/>
  <c r="D308" i="10"/>
  <c r="C308" i="10"/>
  <c r="A308" i="10"/>
  <c r="G307" i="10"/>
  <c r="F307" i="10"/>
  <c r="E307" i="10"/>
  <c r="D307" i="10"/>
  <c r="C307" i="10"/>
  <c r="A307" i="10"/>
  <c r="G306" i="10"/>
  <c r="F306" i="10"/>
  <c r="E306" i="10"/>
  <c r="D306" i="10"/>
  <c r="C306" i="10"/>
  <c r="A306" i="10"/>
  <c r="G305" i="10"/>
  <c r="F305" i="10"/>
  <c r="E305" i="10"/>
  <c r="D305" i="10"/>
  <c r="C305" i="10"/>
  <c r="A305" i="10"/>
  <c r="G304" i="10"/>
  <c r="F304" i="10"/>
  <c r="E304" i="10"/>
  <c r="D304" i="10"/>
  <c r="C304" i="10"/>
  <c r="A304" i="10"/>
  <c r="G303" i="10"/>
  <c r="F303" i="10"/>
  <c r="E303" i="10"/>
  <c r="D303" i="10"/>
  <c r="C303" i="10"/>
  <c r="A303" i="10"/>
  <c r="G302" i="10"/>
  <c r="F302" i="10"/>
  <c r="E302" i="10"/>
  <c r="D302" i="10"/>
  <c r="C302" i="10"/>
  <c r="A302" i="10"/>
  <c r="G301" i="10"/>
  <c r="F301" i="10"/>
  <c r="E301" i="10"/>
  <c r="D301" i="10"/>
  <c r="C301" i="10"/>
  <c r="A301" i="10"/>
  <c r="G300" i="10"/>
  <c r="F300" i="10"/>
  <c r="E300" i="10"/>
  <c r="D300" i="10"/>
  <c r="C300" i="10"/>
  <c r="A300" i="10"/>
  <c r="G299" i="10"/>
  <c r="F299" i="10"/>
  <c r="E299" i="10"/>
  <c r="D299" i="10"/>
  <c r="C299" i="10"/>
  <c r="A299" i="10"/>
  <c r="G298" i="10"/>
  <c r="F298" i="10"/>
  <c r="E298" i="10"/>
  <c r="D298" i="10"/>
  <c r="C298" i="10"/>
  <c r="A298" i="10"/>
  <c r="G297" i="10"/>
  <c r="F297" i="10"/>
  <c r="E297" i="10"/>
  <c r="D297" i="10"/>
  <c r="C297" i="10"/>
  <c r="A297" i="10"/>
  <c r="G296" i="10"/>
  <c r="F296" i="10"/>
  <c r="E296" i="10"/>
  <c r="D296" i="10"/>
  <c r="C296" i="10"/>
  <c r="A296" i="10"/>
  <c r="G295" i="10"/>
  <c r="F295" i="10"/>
  <c r="E295" i="10"/>
  <c r="D295" i="10"/>
  <c r="C295" i="10"/>
  <c r="A295" i="10"/>
  <c r="G294" i="10"/>
  <c r="F294" i="10"/>
  <c r="E294" i="10"/>
  <c r="D294" i="10"/>
  <c r="C294" i="10"/>
  <c r="A294" i="10"/>
  <c r="G293" i="10"/>
  <c r="F293" i="10"/>
  <c r="E293" i="10"/>
  <c r="D293" i="10"/>
  <c r="C293" i="10"/>
  <c r="A293" i="10"/>
  <c r="G292" i="10"/>
  <c r="F292" i="10"/>
  <c r="E292" i="10"/>
  <c r="D292" i="10"/>
  <c r="C292" i="10"/>
  <c r="A292" i="10"/>
  <c r="G291" i="10"/>
  <c r="F291" i="10"/>
  <c r="E291" i="10"/>
  <c r="D291" i="10"/>
  <c r="C291" i="10"/>
  <c r="A291" i="10"/>
  <c r="G290" i="10"/>
  <c r="F290" i="10"/>
  <c r="E290" i="10"/>
  <c r="D290" i="10"/>
  <c r="C290" i="10"/>
  <c r="A290" i="10"/>
  <c r="G289" i="10"/>
  <c r="F289" i="10"/>
  <c r="E289" i="10"/>
  <c r="D289" i="10"/>
  <c r="C289" i="10"/>
  <c r="A289" i="10"/>
  <c r="G288" i="10"/>
  <c r="F288" i="10"/>
  <c r="E288" i="10"/>
  <c r="D288" i="10"/>
  <c r="C288" i="10"/>
  <c r="A288" i="10"/>
  <c r="G287" i="10"/>
  <c r="F287" i="10"/>
  <c r="E287" i="10"/>
  <c r="D287" i="10"/>
  <c r="C287" i="10"/>
  <c r="A287" i="10"/>
  <c r="G286" i="10"/>
  <c r="F286" i="10"/>
  <c r="E286" i="10"/>
  <c r="D286" i="10"/>
  <c r="C286" i="10"/>
  <c r="A286" i="10"/>
  <c r="G285" i="10"/>
  <c r="F285" i="10"/>
  <c r="E285" i="10"/>
  <c r="D285" i="10"/>
  <c r="C285" i="10"/>
  <c r="A285" i="10"/>
  <c r="G284" i="10"/>
  <c r="F284" i="10"/>
  <c r="E284" i="10"/>
  <c r="D284" i="10"/>
  <c r="C284" i="10"/>
  <c r="A284" i="10"/>
  <c r="G283" i="10"/>
  <c r="F283" i="10"/>
  <c r="E283" i="10"/>
  <c r="D283" i="10"/>
  <c r="C283" i="10"/>
  <c r="A283" i="10"/>
  <c r="G282" i="10"/>
  <c r="F282" i="10"/>
  <c r="E282" i="10"/>
  <c r="D282" i="10"/>
  <c r="C282" i="10"/>
  <c r="A282" i="10"/>
  <c r="G281" i="10"/>
  <c r="F281" i="10"/>
  <c r="E281" i="10"/>
  <c r="D281" i="10"/>
  <c r="C281" i="10"/>
  <c r="A281" i="10"/>
  <c r="G280" i="10"/>
  <c r="F280" i="10"/>
  <c r="E280" i="10"/>
  <c r="D280" i="10"/>
  <c r="C280" i="10"/>
  <c r="A280" i="10"/>
  <c r="G279" i="10"/>
  <c r="F279" i="10"/>
  <c r="E279" i="10"/>
  <c r="D279" i="10"/>
  <c r="C279" i="10"/>
  <c r="A279" i="10"/>
  <c r="G278" i="10"/>
  <c r="F278" i="10"/>
  <c r="E278" i="10"/>
  <c r="D278" i="10"/>
  <c r="C278" i="10"/>
  <c r="A278" i="10"/>
  <c r="G277" i="10"/>
  <c r="F277" i="10"/>
  <c r="E277" i="10"/>
  <c r="D277" i="10"/>
  <c r="C277" i="10"/>
  <c r="A277" i="10"/>
  <c r="G276" i="10"/>
  <c r="F276" i="10"/>
  <c r="E276" i="10"/>
  <c r="D276" i="10"/>
  <c r="C276" i="10"/>
  <c r="A276" i="10"/>
  <c r="G275" i="10"/>
  <c r="F275" i="10"/>
  <c r="E275" i="10"/>
  <c r="D275" i="10"/>
  <c r="C275" i="10"/>
  <c r="A275" i="10"/>
  <c r="G274" i="10"/>
  <c r="F274" i="10"/>
  <c r="E274" i="10"/>
  <c r="D274" i="10"/>
  <c r="C274" i="10"/>
  <c r="A274" i="10"/>
  <c r="G273" i="10"/>
  <c r="F273" i="10"/>
  <c r="E273" i="10"/>
  <c r="D273" i="10"/>
  <c r="C273" i="10"/>
  <c r="A273" i="10"/>
  <c r="G272" i="10"/>
  <c r="F272" i="10"/>
  <c r="E272" i="10"/>
  <c r="D272" i="10"/>
  <c r="C272" i="10"/>
  <c r="A272" i="10"/>
  <c r="G271" i="10"/>
  <c r="F271" i="10"/>
  <c r="E271" i="10"/>
  <c r="D271" i="10"/>
  <c r="C271" i="10"/>
  <c r="A271" i="10"/>
  <c r="G270" i="10"/>
  <c r="F270" i="10"/>
  <c r="E270" i="10"/>
  <c r="D270" i="10"/>
  <c r="C270" i="10"/>
  <c r="A270" i="10"/>
  <c r="G269" i="10"/>
  <c r="F269" i="10"/>
  <c r="E269" i="10"/>
  <c r="D269" i="10"/>
  <c r="C269" i="10"/>
  <c r="A269" i="10"/>
  <c r="G268" i="10"/>
  <c r="F268" i="10"/>
  <c r="E268" i="10"/>
  <c r="D268" i="10"/>
  <c r="C268" i="10"/>
  <c r="A268" i="10"/>
  <c r="G267" i="10"/>
  <c r="F267" i="10"/>
  <c r="E267" i="10"/>
  <c r="D267" i="10"/>
  <c r="C267" i="10"/>
  <c r="A267" i="10"/>
  <c r="G266" i="10"/>
  <c r="F266" i="10"/>
  <c r="E266" i="10"/>
  <c r="D266" i="10"/>
  <c r="C266" i="10"/>
  <c r="A266" i="10"/>
  <c r="G265" i="10"/>
  <c r="F265" i="10"/>
  <c r="E265" i="10"/>
  <c r="D265" i="10"/>
  <c r="C265" i="10"/>
  <c r="A265" i="10"/>
  <c r="G264" i="10"/>
  <c r="F264" i="10"/>
  <c r="E264" i="10"/>
  <c r="D264" i="10"/>
  <c r="C264" i="10"/>
  <c r="A264" i="10"/>
  <c r="G263" i="10"/>
  <c r="F263" i="10"/>
  <c r="E263" i="10"/>
  <c r="D263" i="10"/>
  <c r="C263" i="10"/>
  <c r="A263" i="10"/>
  <c r="G262" i="10"/>
  <c r="F262" i="10"/>
  <c r="E262" i="10"/>
  <c r="D262" i="10"/>
  <c r="C262" i="10"/>
  <c r="A262" i="10"/>
  <c r="G261" i="10"/>
  <c r="F261" i="10"/>
  <c r="E261" i="10"/>
  <c r="D261" i="10"/>
  <c r="C261" i="10"/>
  <c r="A261" i="10"/>
  <c r="G260" i="10"/>
  <c r="F260" i="10"/>
  <c r="E260" i="10"/>
  <c r="D260" i="10"/>
  <c r="C260" i="10"/>
  <c r="A260" i="10"/>
  <c r="G259" i="10"/>
  <c r="F259" i="10"/>
  <c r="E259" i="10"/>
  <c r="D259" i="10"/>
  <c r="C259" i="10"/>
  <c r="A259" i="10"/>
  <c r="G258" i="10"/>
  <c r="F258" i="10"/>
  <c r="E258" i="10"/>
  <c r="D258" i="10"/>
  <c r="C258" i="10"/>
  <c r="A258" i="10"/>
  <c r="G257" i="10"/>
  <c r="F257" i="10"/>
  <c r="E257" i="10"/>
  <c r="D257" i="10"/>
  <c r="C257" i="10"/>
  <c r="A257" i="10"/>
  <c r="G256" i="10"/>
  <c r="F256" i="10"/>
  <c r="E256" i="10"/>
  <c r="D256" i="10"/>
  <c r="C256" i="10"/>
  <c r="A256" i="10"/>
  <c r="G255" i="10"/>
  <c r="F255" i="10"/>
  <c r="E255" i="10"/>
  <c r="D255" i="10"/>
  <c r="C255" i="10"/>
  <c r="A255" i="10"/>
  <c r="G254" i="10"/>
  <c r="F254" i="10"/>
  <c r="E254" i="10"/>
  <c r="D254" i="10"/>
  <c r="C254" i="10"/>
  <c r="A254" i="10"/>
  <c r="G253" i="10"/>
  <c r="F253" i="10"/>
  <c r="E253" i="10"/>
  <c r="D253" i="10"/>
  <c r="C253" i="10"/>
  <c r="A253" i="10"/>
  <c r="G252" i="10"/>
  <c r="F252" i="10"/>
  <c r="E252" i="10"/>
  <c r="D252" i="10"/>
  <c r="C252" i="10"/>
  <c r="A252" i="10"/>
  <c r="G251" i="10"/>
  <c r="F251" i="10"/>
  <c r="E251" i="10"/>
  <c r="D251" i="10"/>
  <c r="C251" i="10"/>
  <c r="A251" i="10"/>
  <c r="G250" i="10"/>
  <c r="F250" i="10"/>
  <c r="E250" i="10"/>
  <c r="D250" i="10"/>
  <c r="C250" i="10"/>
  <c r="A250" i="10"/>
  <c r="G249" i="10"/>
  <c r="F249" i="10"/>
  <c r="E249" i="10"/>
  <c r="D249" i="10"/>
  <c r="C249" i="10"/>
  <c r="A249" i="10"/>
  <c r="G248" i="10"/>
  <c r="F248" i="10"/>
  <c r="E248" i="10"/>
  <c r="D248" i="10"/>
  <c r="C248" i="10"/>
  <c r="A248" i="10"/>
  <c r="G247" i="10"/>
  <c r="F247" i="10"/>
  <c r="E247" i="10"/>
  <c r="D247" i="10"/>
  <c r="C247" i="10"/>
  <c r="A247" i="10"/>
  <c r="G246" i="10"/>
  <c r="F246" i="10"/>
  <c r="E246" i="10"/>
  <c r="D246" i="10"/>
  <c r="C246" i="10"/>
  <c r="A246" i="10"/>
  <c r="G245" i="10"/>
  <c r="F245" i="10"/>
  <c r="E245" i="10"/>
  <c r="D245" i="10"/>
  <c r="C245" i="10"/>
  <c r="A245" i="10"/>
  <c r="G244" i="10"/>
  <c r="F244" i="10"/>
  <c r="E244" i="10"/>
  <c r="D244" i="10"/>
  <c r="C244" i="10"/>
  <c r="A244" i="10"/>
  <c r="G243" i="10"/>
  <c r="F243" i="10"/>
  <c r="E243" i="10"/>
  <c r="D243" i="10"/>
  <c r="C243" i="10"/>
  <c r="A243" i="10"/>
  <c r="G242" i="10"/>
  <c r="F242" i="10"/>
  <c r="E242" i="10"/>
  <c r="D242" i="10"/>
  <c r="C242" i="10"/>
  <c r="A242" i="10"/>
  <c r="G241" i="10"/>
  <c r="F241" i="10"/>
  <c r="E241" i="10"/>
  <c r="D241" i="10"/>
  <c r="C241" i="10"/>
  <c r="A241" i="10"/>
  <c r="G240" i="10"/>
  <c r="F240" i="10"/>
  <c r="E240" i="10"/>
  <c r="D240" i="10"/>
  <c r="C240" i="10"/>
  <c r="A240" i="10"/>
  <c r="G239" i="10"/>
  <c r="F239" i="10"/>
  <c r="E239" i="10"/>
  <c r="D239" i="10"/>
  <c r="C239" i="10"/>
  <c r="A239" i="10"/>
  <c r="G238" i="10"/>
  <c r="F238" i="10"/>
  <c r="E238" i="10"/>
  <c r="D238" i="10"/>
  <c r="C238" i="10"/>
  <c r="A238" i="10"/>
  <c r="G237" i="10"/>
  <c r="F237" i="10"/>
  <c r="E237" i="10"/>
  <c r="D237" i="10"/>
  <c r="C237" i="10"/>
  <c r="A237" i="10"/>
  <c r="G236" i="10"/>
  <c r="F236" i="10"/>
  <c r="E236" i="10"/>
  <c r="D236" i="10"/>
  <c r="C236" i="10"/>
  <c r="A236" i="10"/>
  <c r="G235" i="10"/>
  <c r="F235" i="10"/>
  <c r="E235" i="10"/>
  <c r="D235" i="10"/>
  <c r="C235" i="10"/>
  <c r="A235" i="10"/>
  <c r="G234" i="10"/>
  <c r="F234" i="10"/>
  <c r="E234" i="10"/>
  <c r="D234" i="10"/>
  <c r="C234" i="10"/>
  <c r="A234" i="10"/>
  <c r="G233" i="10"/>
  <c r="F233" i="10"/>
  <c r="E233" i="10"/>
  <c r="D233" i="10"/>
  <c r="C233" i="10"/>
  <c r="A233" i="10"/>
  <c r="G232" i="10"/>
  <c r="F232" i="10"/>
  <c r="E232" i="10"/>
  <c r="D232" i="10"/>
  <c r="C232" i="10"/>
  <c r="A232" i="10"/>
  <c r="G231" i="10"/>
  <c r="F231" i="10"/>
  <c r="E231" i="10"/>
  <c r="D231" i="10"/>
  <c r="C231" i="10"/>
  <c r="A231" i="10"/>
  <c r="G230" i="10"/>
  <c r="F230" i="10"/>
  <c r="E230" i="10"/>
  <c r="D230" i="10"/>
  <c r="C230" i="10"/>
  <c r="A230" i="10"/>
  <c r="G229" i="10"/>
  <c r="F229" i="10"/>
  <c r="E229" i="10"/>
  <c r="D229" i="10"/>
  <c r="C229" i="10"/>
  <c r="A229" i="10"/>
  <c r="G228" i="10"/>
  <c r="F228" i="10"/>
  <c r="E228" i="10"/>
  <c r="D228" i="10"/>
  <c r="C228" i="10"/>
  <c r="A228" i="10"/>
  <c r="G227" i="10"/>
  <c r="F227" i="10"/>
  <c r="E227" i="10"/>
  <c r="D227" i="10"/>
  <c r="C227" i="10"/>
  <c r="A227" i="10"/>
  <c r="G226" i="10"/>
  <c r="F226" i="10"/>
  <c r="E226" i="10"/>
  <c r="D226" i="10"/>
  <c r="C226" i="10"/>
  <c r="A226" i="10"/>
  <c r="G225" i="10"/>
  <c r="F225" i="10"/>
  <c r="E225" i="10"/>
  <c r="D225" i="10"/>
  <c r="C225" i="10"/>
  <c r="A225" i="10"/>
  <c r="G224" i="10"/>
  <c r="F224" i="10"/>
  <c r="E224" i="10"/>
  <c r="D224" i="10"/>
  <c r="C224" i="10"/>
  <c r="A224" i="10"/>
  <c r="G223" i="10"/>
  <c r="F223" i="10"/>
  <c r="E223" i="10"/>
  <c r="D223" i="10"/>
  <c r="C223" i="10"/>
  <c r="A223" i="10"/>
  <c r="G222" i="10"/>
  <c r="F222" i="10"/>
  <c r="E222" i="10"/>
  <c r="D222" i="10"/>
  <c r="C222" i="10"/>
  <c r="A222" i="10"/>
  <c r="G221" i="10"/>
  <c r="F221" i="10"/>
  <c r="E221" i="10"/>
  <c r="D221" i="10"/>
  <c r="C221" i="10"/>
  <c r="A221" i="10"/>
  <c r="G220" i="10"/>
  <c r="F220" i="10"/>
  <c r="E220" i="10"/>
  <c r="D220" i="10"/>
  <c r="C220" i="10"/>
  <c r="A220" i="10"/>
  <c r="G219" i="10"/>
  <c r="F219" i="10"/>
  <c r="E219" i="10"/>
  <c r="D219" i="10"/>
  <c r="C219" i="10"/>
  <c r="A219" i="10"/>
  <c r="G218" i="10"/>
  <c r="F218" i="10"/>
  <c r="E218" i="10"/>
  <c r="D218" i="10"/>
  <c r="C218" i="10"/>
  <c r="A218" i="10"/>
  <c r="G217" i="10"/>
  <c r="F217" i="10"/>
  <c r="E217" i="10"/>
  <c r="D217" i="10"/>
  <c r="C217" i="10"/>
  <c r="A217" i="10"/>
  <c r="G216" i="10"/>
  <c r="F216" i="10"/>
  <c r="E216" i="10"/>
  <c r="D216" i="10"/>
  <c r="C216" i="10"/>
  <c r="A216" i="10"/>
  <c r="G215" i="10"/>
  <c r="F215" i="10"/>
  <c r="E215" i="10"/>
  <c r="D215" i="10"/>
  <c r="C215" i="10"/>
  <c r="A215" i="10"/>
  <c r="G214" i="10"/>
  <c r="F214" i="10"/>
  <c r="E214" i="10"/>
  <c r="D214" i="10"/>
  <c r="C214" i="10"/>
  <c r="A214" i="10"/>
  <c r="G213" i="10"/>
  <c r="F213" i="10"/>
  <c r="E213" i="10"/>
  <c r="D213" i="10"/>
  <c r="C213" i="10"/>
  <c r="A213" i="10"/>
  <c r="G212" i="10"/>
  <c r="F212" i="10"/>
  <c r="E212" i="10"/>
  <c r="D212" i="10"/>
  <c r="C212" i="10"/>
  <c r="A212" i="10"/>
  <c r="G211" i="10"/>
  <c r="F211" i="10"/>
  <c r="E211" i="10"/>
  <c r="D211" i="10"/>
  <c r="C211" i="10"/>
  <c r="A211" i="10"/>
  <c r="G210" i="10"/>
  <c r="F210" i="10"/>
  <c r="E210" i="10"/>
  <c r="D210" i="10"/>
  <c r="C210" i="10"/>
  <c r="A210" i="10"/>
  <c r="G209" i="10"/>
  <c r="F209" i="10"/>
  <c r="E209" i="10"/>
  <c r="D209" i="10"/>
  <c r="C209" i="10"/>
  <c r="A209" i="10"/>
  <c r="G208" i="10"/>
  <c r="F208" i="10"/>
  <c r="E208" i="10"/>
  <c r="D208" i="10"/>
  <c r="C208" i="10"/>
  <c r="A208" i="10"/>
  <c r="G207" i="10"/>
  <c r="F207" i="10"/>
  <c r="E207" i="10"/>
  <c r="D207" i="10"/>
  <c r="C207" i="10"/>
  <c r="A207" i="10"/>
  <c r="G206" i="10"/>
  <c r="F206" i="10"/>
  <c r="E206" i="10"/>
  <c r="D206" i="10"/>
  <c r="C206" i="10"/>
  <c r="A206" i="10"/>
  <c r="G205" i="10"/>
  <c r="F205" i="10"/>
  <c r="E205" i="10"/>
  <c r="D205" i="10"/>
  <c r="C205" i="10"/>
  <c r="A205" i="10"/>
  <c r="G204" i="10"/>
  <c r="F204" i="10"/>
  <c r="E204" i="10"/>
  <c r="D204" i="10"/>
  <c r="C204" i="10"/>
  <c r="A204" i="10"/>
  <c r="G203" i="10"/>
  <c r="F203" i="10"/>
  <c r="E203" i="10"/>
  <c r="D203" i="10"/>
  <c r="C203" i="10"/>
  <c r="A203" i="10"/>
  <c r="G202" i="10"/>
  <c r="F202" i="10"/>
  <c r="E202" i="10"/>
  <c r="D202" i="10"/>
  <c r="C202" i="10"/>
  <c r="A202" i="10"/>
  <c r="G201" i="10"/>
  <c r="F201" i="10"/>
  <c r="E201" i="10"/>
  <c r="D201" i="10"/>
  <c r="C201" i="10"/>
  <c r="A201" i="10"/>
  <c r="G200" i="10"/>
  <c r="F200" i="10"/>
  <c r="E200" i="10"/>
  <c r="D200" i="10"/>
  <c r="C200" i="10"/>
  <c r="A200" i="10"/>
  <c r="G199" i="10"/>
  <c r="F199" i="10"/>
  <c r="E199" i="10"/>
  <c r="D199" i="10"/>
  <c r="C199" i="10"/>
  <c r="A199" i="10"/>
  <c r="G198" i="10"/>
  <c r="F198" i="10"/>
  <c r="E198" i="10"/>
  <c r="D198" i="10"/>
  <c r="C198" i="10"/>
  <c r="A198" i="10"/>
  <c r="G197" i="10"/>
  <c r="F197" i="10"/>
  <c r="E197" i="10"/>
  <c r="D197" i="10"/>
  <c r="C197" i="10"/>
  <c r="A197" i="10"/>
  <c r="G196" i="10"/>
  <c r="F196" i="10"/>
  <c r="E196" i="10"/>
  <c r="D196" i="10"/>
  <c r="C196" i="10"/>
  <c r="A196" i="10"/>
  <c r="G195" i="10"/>
  <c r="F195" i="10"/>
  <c r="E195" i="10"/>
  <c r="D195" i="10"/>
  <c r="C195" i="10"/>
  <c r="A195" i="10"/>
  <c r="G194" i="10"/>
  <c r="F194" i="10"/>
  <c r="E194" i="10"/>
  <c r="D194" i="10"/>
  <c r="C194" i="10"/>
  <c r="A194" i="10"/>
  <c r="G193" i="10"/>
  <c r="F193" i="10"/>
  <c r="E193" i="10"/>
  <c r="D193" i="10"/>
  <c r="C193" i="10"/>
  <c r="A193" i="10"/>
  <c r="G192" i="10"/>
  <c r="F192" i="10"/>
  <c r="E192" i="10"/>
  <c r="D192" i="10"/>
  <c r="C192" i="10"/>
  <c r="A192" i="10"/>
  <c r="G191" i="10"/>
  <c r="F191" i="10"/>
  <c r="E191" i="10"/>
  <c r="D191" i="10"/>
  <c r="C191" i="10"/>
  <c r="A191" i="10"/>
  <c r="G190" i="10"/>
  <c r="F190" i="10"/>
  <c r="E190" i="10"/>
  <c r="D190" i="10"/>
  <c r="C190" i="10"/>
  <c r="A190" i="10"/>
  <c r="G189" i="10"/>
  <c r="F189" i="10"/>
  <c r="E189" i="10"/>
  <c r="D189" i="10"/>
  <c r="C189" i="10"/>
  <c r="A189" i="10"/>
  <c r="G188" i="10"/>
  <c r="F188" i="10"/>
  <c r="E188" i="10"/>
  <c r="D188" i="10"/>
  <c r="C188" i="10"/>
  <c r="A188" i="10"/>
  <c r="G187" i="10"/>
  <c r="F187" i="10"/>
  <c r="E187" i="10"/>
  <c r="D187" i="10"/>
  <c r="C187" i="10"/>
  <c r="A187" i="10"/>
  <c r="G186" i="10"/>
  <c r="F186" i="10"/>
  <c r="E186" i="10"/>
  <c r="D186" i="10"/>
  <c r="C186" i="10"/>
  <c r="A186" i="10"/>
  <c r="G185" i="10"/>
  <c r="F185" i="10"/>
  <c r="E185" i="10"/>
  <c r="D185" i="10"/>
  <c r="C185" i="10"/>
  <c r="A185" i="10"/>
  <c r="G184" i="10"/>
  <c r="F184" i="10"/>
  <c r="E184" i="10"/>
  <c r="D184" i="10"/>
  <c r="C184" i="10"/>
  <c r="A184" i="10"/>
  <c r="G183" i="10"/>
  <c r="F183" i="10"/>
  <c r="E183" i="10"/>
  <c r="D183" i="10"/>
  <c r="C183" i="10"/>
  <c r="A183" i="10"/>
  <c r="G182" i="10"/>
  <c r="F182" i="10"/>
  <c r="E182" i="10"/>
  <c r="D182" i="10"/>
  <c r="C182" i="10"/>
  <c r="A182" i="10"/>
  <c r="G181" i="10"/>
  <c r="F181" i="10"/>
  <c r="E181" i="10"/>
  <c r="D181" i="10"/>
  <c r="C181" i="10"/>
  <c r="A181" i="10"/>
  <c r="G180" i="10"/>
  <c r="F180" i="10"/>
  <c r="E180" i="10"/>
  <c r="D180" i="10"/>
  <c r="C180" i="10"/>
  <c r="A180" i="10"/>
  <c r="G179" i="10"/>
  <c r="F179" i="10"/>
  <c r="E179" i="10"/>
  <c r="D179" i="10"/>
  <c r="C179" i="10"/>
  <c r="A179" i="10"/>
  <c r="G178" i="10"/>
  <c r="F178" i="10"/>
  <c r="E178" i="10"/>
  <c r="D178" i="10"/>
  <c r="C178" i="10"/>
  <c r="A178" i="10"/>
  <c r="G177" i="10"/>
  <c r="F177" i="10"/>
  <c r="E177" i="10"/>
  <c r="D177" i="10"/>
  <c r="C177" i="10"/>
  <c r="A177" i="10"/>
  <c r="G176" i="10"/>
  <c r="F176" i="10"/>
  <c r="E176" i="10"/>
  <c r="D176" i="10"/>
  <c r="C176" i="10"/>
  <c r="A176" i="10"/>
  <c r="G175" i="10"/>
  <c r="F175" i="10"/>
  <c r="E175" i="10"/>
  <c r="D175" i="10"/>
  <c r="C175" i="10"/>
  <c r="A175" i="10"/>
  <c r="G174" i="10"/>
  <c r="F174" i="10"/>
  <c r="E174" i="10"/>
  <c r="D174" i="10"/>
  <c r="C174" i="10"/>
  <c r="A174" i="10"/>
  <c r="G173" i="10"/>
  <c r="F173" i="10"/>
  <c r="E173" i="10"/>
  <c r="D173" i="10"/>
  <c r="C173" i="10"/>
  <c r="A173" i="10"/>
  <c r="G172" i="10"/>
  <c r="F172" i="10"/>
  <c r="E172" i="10"/>
  <c r="D172" i="10"/>
  <c r="C172" i="10"/>
  <c r="A172" i="10"/>
  <c r="G171" i="10"/>
  <c r="F171" i="10"/>
  <c r="E171" i="10"/>
  <c r="D171" i="10"/>
  <c r="C171" i="10"/>
  <c r="A171" i="10"/>
  <c r="G170" i="10"/>
  <c r="F170" i="10"/>
  <c r="E170" i="10"/>
  <c r="D170" i="10"/>
  <c r="C170" i="10"/>
  <c r="A170" i="10"/>
  <c r="G169" i="10"/>
  <c r="F169" i="10"/>
  <c r="E169" i="10"/>
  <c r="D169" i="10"/>
  <c r="C169" i="10"/>
  <c r="A169" i="10"/>
  <c r="G168" i="10"/>
  <c r="F168" i="10"/>
  <c r="E168" i="10"/>
  <c r="D168" i="10"/>
  <c r="C168" i="10"/>
  <c r="A168" i="10"/>
  <c r="G167" i="10"/>
  <c r="F167" i="10"/>
  <c r="E167" i="10"/>
  <c r="D167" i="10"/>
  <c r="C167" i="10"/>
  <c r="A167" i="10"/>
  <c r="G166" i="10"/>
  <c r="F166" i="10"/>
  <c r="E166" i="10"/>
  <c r="D166" i="10"/>
  <c r="C166" i="10"/>
  <c r="A166" i="10"/>
  <c r="G165" i="10"/>
  <c r="F165" i="10"/>
  <c r="E165" i="10"/>
  <c r="D165" i="10"/>
  <c r="C165" i="10"/>
  <c r="A165" i="10"/>
  <c r="G164" i="10"/>
  <c r="F164" i="10"/>
  <c r="E164" i="10"/>
  <c r="D164" i="10"/>
  <c r="C164" i="10"/>
  <c r="A164" i="10"/>
  <c r="G163" i="10"/>
  <c r="F163" i="10"/>
  <c r="E163" i="10"/>
  <c r="D163" i="10"/>
  <c r="C163" i="10"/>
  <c r="A163" i="10"/>
  <c r="G162" i="10"/>
  <c r="F162" i="10"/>
  <c r="E162" i="10"/>
  <c r="D162" i="10"/>
  <c r="C162" i="10"/>
  <c r="A162" i="10"/>
  <c r="G161" i="10"/>
  <c r="F161" i="10"/>
  <c r="E161" i="10"/>
  <c r="D161" i="10"/>
  <c r="C161" i="10"/>
  <c r="A161" i="10"/>
  <c r="G160" i="10"/>
  <c r="F160" i="10"/>
  <c r="E160" i="10"/>
  <c r="D160" i="10"/>
  <c r="C160" i="10"/>
  <c r="A160" i="10"/>
  <c r="G159" i="10"/>
  <c r="F159" i="10"/>
  <c r="E159" i="10"/>
  <c r="D159" i="10"/>
  <c r="C159" i="10"/>
  <c r="A159" i="10"/>
  <c r="G158" i="10"/>
  <c r="F158" i="10"/>
  <c r="E158" i="10"/>
  <c r="D158" i="10"/>
  <c r="C158" i="10"/>
  <c r="A158" i="10"/>
  <c r="G157" i="10"/>
  <c r="F157" i="10"/>
  <c r="E157" i="10"/>
  <c r="D157" i="10"/>
  <c r="C157" i="10"/>
  <c r="A157" i="10"/>
  <c r="G156" i="10"/>
  <c r="F156" i="10"/>
  <c r="E156" i="10"/>
  <c r="D156" i="10"/>
  <c r="C156" i="10"/>
  <c r="A156" i="10"/>
  <c r="G155" i="10"/>
  <c r="F155" i="10"/>
  <c r="E155" i="10"/>
  <c r="D155" i="10"/>
  <c r="C155" i="10"/>
  <c r="A155" i="10"/>
  <c r="G154" i="10"/>
  <c r="F154" i="10"/>
  <c r="E154" i="10"/>
  <c r="D154" i="10"/>
  <c r="C154" i="10"/>
  <c r="A154" i="10"/>
  <c r="G153" i="10"/>
  <c r="F153" i="10"/>
  <c r="E153" i="10"/>
  <c r="D153" i="10"/>
  <c r="C153" i="10"/>
  <c r="A153" i="10"/>
  <c r="G152" i="10"/>
  <c r="F152" i="10"/>
  <c r="E152" i="10"/>
  <c r="D152" i="10"/>
  <c r="C152" i="10"/>
  <c r="A152" i="10"/>
  <c r="G151" i="10"/>
  <c r="F151" i="10"/>
  <c r="E151" i="10"/>
  <c r="D151" i="10"/>
  <c r="C151" i="10"/>
  <c r="A151" i="10"/>
  <c r="G150" i="10"/>
  <c r="F150" i="10"/>
  <c r="E150" i="10"/>
  <c r="D150" i="10"/>
  <c r="C150" i="10"/>
  <c r="A150" i="10"/>
  <c r="G149" i="10"/>
  <c r="F149" i="10"/>
  <c r="E149" i="10"/>
  <c r="D149" i="10"/>
  <c r="C149" i="10"/>
  <c r="A149" i="10"/>
  <c r="G148" i="10"/>
  <c r="F148" i="10"/>
  <c r="E148" i="10"/>
  <c r="D148" i="10"/>
  <c r="C148" i="10"/>
  <c r="A148" i="10"/>
  <c r="G147" i="10"/>
  <c r="F147" i="10"/>
  <c r="E147" i="10"/>
  <c r="D147" i="10"/>
  <c r="C147" i="10"/>
  <c r="A147" i="10"/>
  <c r="G146" i="10"/>
  <c r="F146" i="10"/>
  <c r="E146" i="10"/>
  <c r="D146" i="10"/>
  <c r="C146" i="10"/>
  <c r="A146" i="10"/>
  <c r="G145" i="10"/>
  <c r="F145" i="10"/>
  <c r="E145" i="10"/>
  <c r="D145" i="10"/>
  <c r="C145" i="10"/>
  <c r="A145" i="10"/>
  <c r="G144" i="10"/>
  <c r="F144" i="10"/>
  <c r="E144" i="10"/>
  <c r="D144" i="10"/>
  <c r="C144" i="10"/>
  <c r="A144" i="10"/>
  <c r="G143" i="10"/>
  <c r="F143" i="10"/>
  <c r="E143" i="10"/>
  <c r="D143" i="10"/>
  <c r="C143" i="10"/>
  <c r="A143" i="10"/>
  <c r="G142" i="10"/>
  <c r="F142" i="10"/>
  <c r="E142" i="10"/>
  <c r="D142" i="10"/>
  <c r="C142" i="10"/>
  <c r="A142" i="10"/>
  <c r="G141" i="10"/>
  <c r="F141" i="10"/>
  <c r="E141" i="10"/>
  <c r="D141" i="10"/>
  <c r="C141" i="10"/>
  <c r="A141" i="10"/>
  <c r="G140" i="10"/>
  <c r="F140" i="10"/>
  <c r="E140" i="10"/>
  <c r="D140" i="10"/>
  <c r="C140" i="10"/>
  <c r="A140" i="10"/>
  <c r="G139" i="10"/>
  <c r="F139" i="10"/>
  <c r="E139" i="10"/>
  <c r="D139" i="10"/>
  <c r="C139" i="10"/>
  <c r="A139" i="10"/>
  <c r="G138" i="10"/>
  <c r="F138" i="10"/>
  <c r="E138" i="10"/>
  <c r="D138" i="10"/>
  <c r="C138" i="10"/>
  <c r="A138" i="10"/>
  <c r="G137" i="10"/>
  <c r="F137" i="10"/>
  <c r="E137" i="10"/>
  <c r="D137" i="10"/>
  <c r="C137" i="10"/>
  <c r="A137" i="10"/>
  <c r="G136" i="10"/>
  <c r="F136" i="10"/>
  <c r="E136" i="10"/>
  <c r="D136" i="10"/>
  <c r="C136" i="10"/>
  <c r="A136" i="10"/>
  <c r="G135" i="10"/>
  <c r="F135" i="10"/>
  <c r="E135" i="10"/>
  <c r="D135" i="10"/>
  <c r="C135" i="10"/>
  <c r="A135" i="10"/>
  <c r="G134" i="10"/>
  <c r="F134" i="10"/>
  <c r="E134" i="10"/>
  <c r="D134" i="10"/>
  <c r="C134" i="10"/>
  <c r="A134" i="10"/>
  <c r="G133" i="10"/>
  <c r="F133" i="10"/>
  <c r="E133" i="10"/>
  <c r="D133" i="10"/>
  <c r="C133" i="10"/>
  <c r="A133" i="10"/>
  <c r="G132" i="10"/>
  <c r="F132" i="10"/>
  <c r="E132" i="10"/>
  <c r="D132" i="10"/>
  <c r="C132" i="10"/>
  <c r="A132" i="10"/>
  <c r="G131" i="10"/>
  <c r="F131" i="10"/>
  <c r="E131" i="10"/>
  <c r="D131" i="10"/>
  <c r="C131" i="10"/>
  <c r="A131" i="10"/>
  <c r="G130" i="10"/>
  <c r="F130" i="10"/>
  <c r="E130" i="10"/>
  <c r="D130" i="10"/>
  <c r="C130" i="10"/>
  <c r="A130" i="10"/>
  <c r="G129" i="10"/>
  <c r="F129" i="10"/>
  <c r="E129" i="10"/>
  <c r="D129" i="10"/>
  <c r="C129" i="10"/>
  <c r="A129" i="10"/>
  <c r="G128" i="10"/>
  <c r="F128" i="10"/>
  <c r="E128" i="10"/>
  <c r="D128" i="10"/>
  <c r="C128" i="10"/>
  <c r="A128" i="10"/>
  <c r="G127" i="10"/>
  <c r="F127" i="10"/>
  <c r="E127" i="10"/>
  <c r="D127" i="10"/>
  <c r="C127" i="10"/>
  <c r="A127" i="10"/>
  <c r="G126" i="10"/>
  <c r="F126" i="10"/>
  <c r="E126" i="10"/>
  <c r="D126" i="10"/>
  <c r="C126" i="10"/>
  <c r="A126" i="10"/>
  <c r="G125" i="10"/>
  <c r="F125" i="10"/>
  <c r="E125" i="10"/>
  <c r="D125" i="10"/>
  <c r="C125" i="10"/>
  <c r="A125" i="10"/>
  <c r="G124" i="10"/>
  <c r="F124" i="10"/>
  <c r="E124" i="10"/>
  <c r="D124" i="10"/>
  <c r="C124" i="10"/>
  <c r="A124" i="10"/>
  <c r="G123" i="10"/>
  <c r="F123" i="10"/>
  <c r="E123" i="10"/>
  <c r="D123" i="10"/>
  <c r="C123" i="10"/>
  <c r="A123" i="10"/>
  <c r="G122" i="10"/>
  <c r="F122" i="10"/>
  <c r="E122" i="10"/>
  <c r="D122" i="10"/>
  <c r="C122" i="10"/>
  <c r="A122" i="10"/>
  <c r="G121" i="10"/>
  <c r="F121" i="10"/>
  <c r="E121" i="10"/>
  <c r="D121" i="10"/>
  <c r="C121" i="10"/>
  <c r="A121" i="10"/>
  <c r="G120" i="10"/>
  <c r="F120" i="10"/>
  <c r="E120" i="10"/>
  <c r="D120" i="10"/>
  <c r="C120" i="10"/>
  <c r="A120" i="10"/>
  <c r="G119" i="10"/>
  <c r="F119" i="10"/>
  <c r="E119" i="10"/>
  <c r="D119" i="10"/>
  <c r="C119" i="10"/>
  <c r="A119" i="10"/>
  <c r="G118" i="10"/>
  <c r="F118" i="10"/>
  <c r="E118" i="10"/>
  <c r="D118" i="10"/>
  <c r="C118" i="10"/>
  <c r="A118" i="10"/>
  <c r="G117" i="10"/>
  <c r="F117" i="10"/>
  <c r="E117" i="10"/>
  <c r="D117" i="10"/>
  <c r="C117" i="10"/>
  <c r="A117" i="10"/>
  <c r="G116" i="10"/>
  <c r="F116" i="10"/>
  <c r="E116" i="10"/>
  <c r="D116" i="10"/>
  <c r="C116" i="10"/>
  <c r="A116" i="10"/>
  <c r="G115" i="10"/>
  <c r="F115" i="10"/>
  <c r="E115" i="10"/>
  <c r="D115" i="10"/>
  <c r="C115" i="10"/>
  <c r="A115" i="10"/>
  <c r="G114" i="10"/>
  <c r="F114" i="10"/>
  <c r="E114" i="10"/>
  <c r="D114" i="10"/>
  <c r="C114" i="10"/>
  <c r="A114" i="10"/>
  <c r="G113" i="10"/>
  <c r="F113" i="10"/>
  <c r="E113" i="10"/>
  <c r="D113" i="10"/>
  <c r="C113" i="10"/>
  <c r="A113" i="10"/>
  <c r="G112" i="10"/>
  <c r="F112" i="10"/>
  <c r="E112" i="10"/>
  <c r="D112" i="10"/>
  <c r="C112" i="10"/>
  <c r="A112" i="10"/>
  <c r="G111" i="10"/>
  <c r="F111" i="10"/>
  <c r="E111" i="10"/>
  <c r="D111" i="10"/>
  <c r="C111" i="10"/>
  <c r="A111" i="10"/>
  <c r="G110" i="10"/>
  <c r="F110" i="10"/>
  <c r="E110" i="10"/>
  <c r="D110" i="10"/>
  <c r="C110" i="10"/>
  <c r="A110" i="10"/>
  <c r="G109" i="10"/>
  <c r="F109" i="10"/>
  <c r="E109" i="10"/>
  <c r="D109" i="10"/>
  <c r="C109" i="10"/>
  <c r="A109" i="10"/>
  <c r="G108" i="10"/>
  <c r="F108" i="10"/>
  <c r="E108" i="10"/>
  <c r="D108" i="10"/>
  <c r="C108" i="10"/>
  <c r="A108" i="10"/>
  <c r="G107" i="10"/>
  <c r="F107" i="10"/>
  <c r="E107" i="10"/>
  <c r="D107" i="10"/>
  <c r="C107" i="10"/>
  <c r="A107" i="10"/>
  <c r="G106" i="10"/>
  <c r="F106" i="10"/>
  <c r="E106" i="10"/>
  <c r="D106" i="10"/>
  <c r="C106" i="10"/>
  <c r="A106" i="10"/>
  <c r="G105" i="10"/>
  <c r="F105" i="10"/>
  <c r="E105" i="10"/>
  <c r="D105" i="10"/>
  <c r="C105" i="10"/>
  <c r="A105" i="10"/>
  <c r="G104" i="10"/>
  <c r="F104" i="10"/>
  <c r="E104" i="10"/>
  <c r="D104" i="10"/>
  <c r="C104" i="10"/>
  <c r="A104" i="10"/>
  <c r="G103" i="10"/>
  <c r="F103" i="10"/>
  <c r="E103" i="10"/>
  <c r="D103" i="10"/>
  <c r="C103" i="10"/>
  <c r="A103" i="10"/>
  <c r="G102" i="10"/>
  <c r="F102" i="10"/>
  <c r="E102" i="10"/>
  <c r="D102" i="10"/>
  <c r="C102" i="10"/>
  <c r="A102" i="10"/>
  <c r="G101" i="10"/>
  <c r="F101" i="10"/>
  <c r="E101" i="10"/>
  <c r="D101" i="10"/>
  <c r="C101" i="10"/>
  <c r="A101" i="10"/>
  <c r="G100" i="10"/>
  <c r="F100" i="10"/>
  <c r="E100" i="10"/>
  <c r="D100" i="10"/>
  <c r="C100" i="10"/>
  <c r="A100" i="10"/>
  <c r="G99" i="10"/>
  <c r="F99" i="10"/>
  <c r="E99" i="10"/>
  <c r="D99" i="10"/>
  <c r="C99" i="10"/>
  <c r="A99" i="10"/>
  <c r="G98" i="10"/>
  <c r="F98" i="10"/>
  <c r="E98" i="10"/>
  <c r="D98" i="10"/>
  <c r="C98" i="10"/>
  <c r="A98" i="10"/>
  <c r="G97" i="10"/>
  <c r="F97" i="10"/>
  <c r="E97" i="10"/>
  <c r="D97" i="10"/>
  <c r="C97" i="10"/>
  <c r="A97" i="10"/>
  <c r="G96" i="10"/>
  <c r="F96" i="10"/>
  <c r="E96" i="10"/>
  <c r="D96" i="10"/>
  <c r="C96" i="10"/>
  <c r="A96" i="10"/>
  <c r="G95" i="10"/>
  <c r="F95" i="10"/>
  <c r="E95" i="10"/>
  <c r="D95" i="10"/>
  <c r="C95" i="10"/>
  <c r="A95" i="10"/>
  <c r="G94" i="10"/>
  <c r="F94" i="10"/>
  <c r="E94" i="10"/>
  <c r="D94" i="10"/>
  <c r="C94" i="10"/>
  <c r="A94" i="10"/>
  <c r="G93" i="10"/>
  <c r="F93" i="10"/>
  <c r="E93" i="10"/>
  <c r="D93" i="10"/>
  <c r="C93" i="10"/>
  <c r="A93" i="10"/>
  <c r="G92" i="10"/>
  <c r="F92" i="10"/>
  <c r="E92" i="10"/>
  <c r="D92" i="10"/>
  <c r="C92" i="10"/>
  <c r="A92" i="10"/>
  <c r="G91" i="10"/>
  <c r="F91" i="10"/>
  <c r="E91" i="10"/>
  <c r="D91" i="10"/>
  <c r="C91" i="10"/>
  <c r="A91" i="10"/>
  <c r="G90" i="10"/>
  <c r="F90" i="10"/>
  <c r="E90" i="10"/>
  <c r="D90" i="10"/>
  <c r="C90" i="10"/>
  <c r="A90" i="10"/>
  <c r="G89" i="10"/>
  <c r="F89" i="10"/>
  <c r="E89" i="10"/>
  <c r="D89" i="10"/>
  <c r="C89" i="10"/>
  <c r="A89" i="10"/>
  <c r="G88" i="10"/>
  <c r="F88" i="10"/>
  <c r="E88" i="10"/>
  <c r="D88" i="10"/>
  <c r="C88" i="10"/>
  <c r="A88" i="10"/>
  <c r="G87" i="10"/>
  <c r="F87" i="10"/>
  <c r="E87" i="10"/>
  <c r="D87" i="10"/>
  <c r="C87" i="10"/>
  <c r="A87" i="10"/>
  <c r="G86" i="10"/>
  <c r="F86" i="10"/>
  <c r="E86" i="10"/>
  <c r="D86" i="10"/>
  <c r="C86" i="10"/>
  <c r="A86" i="10"/>
  <c r="G85" i="10"/>
  <c r="F85" i="10"/>
  <c r="E85" i="10"/>
  <c r="D85" i="10"/>
  <c r="C85" i="10"/>
  <c r="A85" i="10"/>
  <c r="G84" i="10"/>
  <c r="F84" i="10"/>
  <c r="E84" i="10"/>
  <c r="D84" i="10"/>
  <c r="C84" i="10"/>
  <c r="A84" i="10"/>
  <c r="G83" i="10"/>
  <c r="F83" i="10"/>
  <c r="E83" i="10"/>
  <c r="D83" i="10"/>
  <c r="C83" i="10"/>
  <c r="A83" i="10"/>
  <c r="G82" i="10"/>
  <c r="F82" i="10"/>
  <c r="E82" i="10"/>
  <c r="D82" i="10"/>
  <c r="C82" i="10"/>
  <c r="A82" i="10"/>
  <c r="G81" i="10"/>
  <c r="F81" i="10"/>
  <c r="E81" i="10"/>
  <c r="D81" i="10"/>
  <c r="C81" i="10"/>
  <c r="A81" i="10"/>
  <c r="G80" i="10"/>
  <c r="F80" i="10"/>
  <c r="E80" i="10"/>
  <c r="D80" i="10"/>
  <c r="C80" i="10"/>
  <c r="A80" i="10"/>
  <c r="G79" i="10"/>
  <c r="F79" i="10"/>
  <c r="E79" i="10"/>
  <c r="D79" i="10"/>
  <c r="C79" i="10"/>
  <c r="A79" i="10"/>
  <c r="G78" i="10"/>
  <c r="F78" i="10"/>
  <c r="E78" i="10"/>
  <c r="D78" i="10"/>
  <c r="C78" i="10"/>
  <c r="A78" i="10"/>
  <c r="G77" i="10"/>
  <c r="F77" i="10"/>
  <c r="E77" i="10"/>
  <c r="D77" i="10"/>
  <c r="C77" i="10"/>
  <c r="A77" i="10"/>
  <c r="G76" i="10"/>
  <c r="F76" i="10"/>
  <c r="E76" i="10"/>
  <c r="D76" i="10"/>
  <c r="C76" i="10"/>
  <c r="A76" i="10"/>
  <c r="G75" i="10"/>
  <c r="F75" i="10"/>
  <c r="E75" i="10"/>
  <c r="D75" i="10"/>
  <c r="C75" i="10"/>
  <c r="A75" i="10"/>
  <c r="G74" i="10"/>
  <c r="F74" i="10"/>
  <c r="E74" i="10"/>
  <c r="D74" i="10"/>
  <c r="C74" i="10"/>
  <c r="A74" i="10"/>
  <c r="G73" i="10"/>
  <c r="F73" i="10"/>
  <c r="E73" i="10"/>
  <c r="D73" i="10"/>
  <c r="C73" i="10"/>
  <c r="A73" i="10"/>
  <c r="G72" i="10"/>
  <c r="F72" i="10"/>
  <c r="E72" i="10"/>
  <c r="D72" i="10"/>
  <c r="C72" i="10"/>
  <c r="A72" i="10"/>
  <c r="G71" i="10"/>
  <c r="F71" i="10"/>
  <c r="E71" i="10"/>
  <c r="D71" i="10"/>
  <c r="C71" i="10"/>
  <c r="A71" i="10"/>
  <c r="G70" i="10"/>
  <c r="F70" i="10"/>
  <c r="E70" i="10"/>
  <c r="D70" i="10"/>
  <c r="C70" i="10"/>
  <c r="A70" i="10"/>
  <c r="G69" i="10"/>
  <c r="F69" i="10"/>
  <c r="E69" i="10"/>
  <c r="D69" i="10"/>
  <c r="C69" i="10"/>
  <c r="A69" i="10"/>
  <c r="G68" i="10"/>
  <c r="F68" i="10"/>
  <c r="E68" i="10"/>
  <c r="D68" i="10"/>
  <c r="C68" i="10"/>
  <c r="A68" i="10"/>
  <c r="G67" i="10"/>
  <c r="F67" i="10"/>
  <c r="E67" i="10"/>
  <c r="D67" i="10"/>
  <c r="C67" i="10"/>
  <c r="A67" i="10"/>
  <c r="G66" i="10"/>
  <c r="F66" i="10"/>
  <c r="E66" i="10"/>
  <c r="D66" i="10"/>
  <c r="C66" i="10"/>
  <c r="A66" i="10"/>
  <c r="G65" i="10"/>
  <c r="F65" i="10"/>
  <c r="E65" i="10"/>
  <c r="D65" i="10"/>
  <c r="C65" i="10"/>
  <c r="A65" i="10"/>
  <c r="G64" i="10"/>
  <c r="F64" i="10"/>
  <c r="E64" i="10"/>
  <c r="D64" i="10"/>
  <c r="C64" i="10"/>
  <c r="A64" i="10"/>
  <c r="G63" i="10"/>
  <c r="F63" i="10"/>
  <c r="E63" i="10"/>
  <c r="D63" i="10"/>
  <c r="C63" i="10"/>
  <c r="A63" i="10"/>
  <c r="G62" i="10"/>
  <c r="F62" i="10"/>
  <c r="E62" i="10"/>
  <c r="D62" i="10"/>
  <c r="C62" i="10"/>
  <c r="A62" i="10"/>
  <c r="G61" i="10"/>
  <c r="F61" i="10"/>
  <c r="E61" i="10"/>
  <c r="D61" i="10"/>
  <c r="C61" i="10"/>
  <c r="A61" i="10"/>
  <c r="G60" i="10"/>
  <c r="F60" i="10"/>
  <c r="E60" i="10"/>
  <c r="D60" i="10"/>
  <c r="C60" i="10"/>
  <c r="A60" i="10"/>
  <c r="G59" i="10"/>
  <c r="F59" i="10"/>
  <c r="E59" i="10"/>
  <c r="D59" i="10"/>
  <c r="C59" i="10"/>
  <c r="A59" i="10"/>
  <c r="G58" i="10"/>
  <c r="F58" i="10"/>
  <c r="E58" i="10"/>
  <c r="D58" i="10"/>
  <c r="C58" i="10"/>
  <c r="A58" i="10"/>
  <c r="G57" i="10"/>
  <c r="F57" i="10"/>
  <c r="E57" i="10"/>
  <c r="D57" i="10"/>
  <c r="C57" i="10"/>
  <c r="A57" i="10"/>
  <c r="G56" i="10"/>
  <c r="F56" i="10"/>
  <c r="E56" i="10"/>
  <c r="D56" i="10"/>
  <c r="C56" i="10"/>
  <c r="A56" i="10"/>
  <c r="G55" i="10"/>
  <c r="F55" i="10"/>
  <c r="E55" i="10"/>
  <c r="D55" i="10"/>
  <c r="C55" i="10"/>
  <c r="A55" i="10"/>
  <c r="G54" i="10"/>
  <c r="F54" i="10"/>
  <c r="E54" i="10"/>
  <c r="D54" i="10"/>
  <c r="C54" i="10"/>
  <c r="A54" i="10"/>
  <c r="G53" i="10"/>
  <c r="F53" i="10"/>
  <c r="E53" i="10"/>
  <c r="D53" i="10"/>
  <c r="C53" i="10"/>
  <c r="A53" i="10"/>
  <c r="G52" i="10"/>
  <c r="F52" i="10"/>
  <c r="E52" i="10"/>
  <c r="D52" i="10"/>
  <c r="C52" i="10"/>
  <c r="A52" i="10"/>
  <c r="G51" i="10"/>
  <c r="F51" i="10"/>
  <c r="E51" i="10"/>
  <c r="D51" i="10"/>
  <c r="C51" i="10"/>
  <c r="A51" i="10"/>
  <c r="G50" i="10"/>
  <c r="F50" i="10"/>
  <c r="E50" i="10"/>
  <c r="D50" i="10"/>
  <c r="C50" i="10"/>
  <c r="A50" i="10"/>
  <c r="G49" i="10"/>
  <c r="F49" i="10"/>
  <c r="E49" i="10"/>
  <c r="D49" i="10"/>
  <c r="C49" i="10"/>
  <c r="A49" i="10"/>
  <c r="G48" i="10"/>
  <c r="F48" i="10"/>
  <c r="E48" i="10"/>
  <c r="D48" i="10"/>
  <c r="C48" i="10"/>
  <c r="A48" i="10"/>
  <c r="G47" i="10"/>
  <c r="F47" i="10"/>
  <c r="E47" i="10"/>
  <c r="D47" i="10"/>
  <c r="C47" i="10"/>
  <c r="A47" i="10"/>
  <c r="G46" i="10"/>
  <c r="F46" i="10"/>
  <c r="E46" i="10"/>
  <c r="D46" i="10"/>
  <c r="C46" i="10"/>
  <c r="A46" i="10"/>
  <c r="G45" i="10"/>
  <c r="F45" i="10"/>
  <c r="E45" i="10"/>
  <c r="D45" i="10"/>
  <c r="C45" i="10"/>
  <c r="A45" i="10"/>
  <c r="G44" i="10"/>
  <c r="F44" i="10"/>
  <c r="E44" i="10"/>
  <c r="D44" i="10"/>
  <c r="C44" i="10"/>
  <c r="A44" i="10"/>
  <c r="G43" i="10"/>
  <c r="F43" i="10"/>
  <c r="E43" i="10"/>
  <c r="D43" i="10"/>
  <c r="C43" i="10"/>
  <c r="A43" i="10"/>
  <c r="G42" i="10"/>
  <c r="F42" i="10"/>
  <c r="E42" i="10"/>
  <c r="D42" i="10"/>
  <c r="C42" i="10"/>
  <c r="A42" i="10"/>
  <c r="G41" i="10"/>
  <c r="F41" i="10"/>
  <c r="E41" i="10"/>
  <c r="D41" i="10"/>
  <c r="C41" i="10"/>
  <c r="A41" i="10"/>
  <c r="G40" i="10"/>
  <c r="F40" i="10"/>
  <c r="E40" i="10"/>
  <c r="D40" i="10"/>
  <c r="C40" i="10"/>
  <c r="A40" i="10"/>
  <c r="G39" i="10"/>
  <c r="F39" i="10"/>
  <c r="E39" i="10"/>
  <c r="D39" i="10"/>
  <c r="C39" i="10"/>
  <c r="A39" i="10"/>
  <c r="G38" i="10"/>
  <c r="F38" i="10"/>
  <c r="E38" i="10"/>
  <c r="D38" i="10"/>
  <c r="C38" i="10"/>
  <c r="A38" i="10"/>
  <c r="G37" i="10"/>
  <c r="F37" i="10"/>
  <c r="E37" i="10"/>
  <c r="D37" i="10"/>
  <c r="C37" i="10"/>
  <c r="A37" i="10"/>
  <c r="G36" i="10"/>
  <c r="F36" i="10"/>
  <c r="E36" i="10"/>
  <c r="D36" i="10"/>
  <c r="C36" i="10"/>
  <c r="A36" i="10"/>
  <c r="G35" i="10"/>
  <c r="F35" i="10"/>
  <c r="E35" i="10"/>
  <c r="D35" i="10"/>
  <c r="C35" i="10"/>
  <c r="A35" i="10"/>
  <c r="G34" i="10"/>
  <c r="F34" i="10"/>
  <c r="E34" i="10"/>
  <c r="D34" i="10"/>
  <c r="C34" i="10"/>
  <c r="A34" i="10"/>
  <c r="G33" i="10"/>
  <c r="F33" i="10"/>
  <c r="E33" i="10"/>
  <c r="D33" i="10"/>
  <c r="C33" i="10"/>
  <c r="A33" i="10"/>
  <c r="G32" i="10"/>
  <c r="F32" i="10"/>
  <c r="E32" i="10"/>
  <c r="D32" i="10"/>
  <c r="C32" i="10"/>
  <c r="A32" i="10"/>
  <c r="G31" i="10"/>
  <c r="F31" i="10"/>
  <c r="E31" i="10"/>
  <c r="D31" i="10"/>
  <c r="C31" i="10"/>
  <c r="A31" i="10"/>
  <c r="G30" i="10"/>
  <c r="F30" i="10"/>
  <c r="E30" i="10"/>
  <c r="D30" i="10"/>
  <c r="C30" i="10"/>
  <c r="A30" i="10"/>
  <c r="G29" i="10"/>
  <c r="F29" i="10"/>
  <c r="E29" i="10"/>
  <c r="D29" i="10"/>
  <c r="C29" i="10"/>
  <c r="A29" i="10"/>
  <c r="G28" i="10"/>
  <c r="F28" i="10"/>
  <c r="E28" i="10"/>
  <c r="D28" i="10"/>
  <c r="C28" i="10"/>
  <c r="A28" i="10"/>
  <c r="G27" i="10"/>
  <c r="F27" i="10"/>
  <c r="E27" i="10"/>
  <c r="D27" i="10"/>
  <c r="C27" i="10"/>
  <c r="A27" i="10"/>
  <c r="G26" i="10"/>
  <c r="F26" i="10"/>
  <c r="E26" i="10"/>
  <c r="D26" i="10"/>
  <c r="C26" i="10"/>
  <c r="A26" i="10"/>
  <c r="G25" i="10"/>
  <c r="F25" i="10"/>
  <c r="E25" i="10"/>
  <c r="D25" i="10"/>
  <c r="C25" i="10"/>
  <c r="A25" i="10"/>
  <c r="G24" i="10"/>
  <c r="F24" i="10"/>
  <c r="E24" i="10"/>
  <c r="D24" i="10"/>
  <c r="C24" i="10"/>
  <c r="A24" i="10"/>
  <c r="G23" i="10"/>
  <c r="F23" i="10"/>
  <c r="E23" i="10"/>
  <c r="D23" i="10"/>
  <c r="C23" i="10"/>
  <c r="A23" i="10"/>
  <c r="G22" i="10"/>
  <c r="F22" i="10"/>
  <c r="E22" i="10"/>
  <c r="D22" i="10"/>
  <c r="C22" i="10"/>
  <c r="A22" i="10"/>
  <c r="G21" i="10"/>
  <c r="F21" i="10"/>
  <c r="E21" i="10"/>
  <c r="D21" i="10"/>
  <c r="C21" i="10"/>
  <c r="A21" i="10"/>
  <c r="G20" i="10"/>
  <c r="F20" i="10"/>
  <c r="E20" i="10"/>
  <c r="D20" i="10"/>
  <c r="C20" i="10"/>
  <c r="A20" i="10"/>
  <c r="G19" i="10"/>
  <c r="F19" i="10"/>
  <c r="E19" i="10"/>
  <c r="D19" i="10"/>
  <c r="C19" i="10"/>
  <c r="A19" i="10"/>
  <c r="G18" i="10"/>
  <c r="F18" i="10"/>
  <c r="E18" i="10"/>
  <c r="D18" i="10"/>
  <c r="C18" i="10"/>
  <c r="A18" i="10"/>
  <c r="G17" i="10"/>
  <c r="F17" i="10"/>
  <c r="E17" i="10"/>
  <c r="D17" i="10"/>
  <c r="C17" i="10"/>
  <c r="A17" i="10"/>
  <c r="G16" i="10"/>
  <c r="F16" i="10"/>
  <c r="E16" i="10"/>
  <c r="D16" i="10"/>
  <c r="C16" i="10"/>
  <c r="A16" i="10"/>
  <c r="G15" i="10"/>
  <c r="F15" i="10"/>
  <c r="E15" i="10"/>
  <c r="D15" i="10"/>
  <c r="C15" i="10"/>
  <c r="A15" i="10"/>
  <c r="G14" i="10"/>
  <c r="F14" i="10"/>
  <c r="E14" i="10"/>
  <c r="D14" i="10"/>
  <c r="C14" i="10"/>
  <c r="G13" i="10"/>
  <c r="F13" i="10"/>
  <c r="E13" i="10"/>
  <c r="D13" i="10"/>
  <c r="C13" i="10"/>
  <c r="G12" i="10"/>
  <c r="F12" i="10"/>
  <c r="E12" i="10"/>
  <c r="D12" i="10"/>
  <c r="C12" i="10"/>
  <c r="G11" i="10"/>
  <c r="F11" i="10"/>
  <c r="E11" i="10"/>
  <c r="D11" i="10"/>
  <c r="C11" i="10"/>
  <c r="G10" i="10"/>
  <c r="F10" i="10"/>
  <c r="E10" i="10"/>
  <c r="D10" i="10"/>
  <c r="C10" i="10"/>
  <c r="G9" i="10"/>
  <c r="F9" i="10"/>
  <c r="E9" i="10"/>
  <c r="D9" i="10"/>
  <c r="C9" i="10"/>
  <c r="G8" i="10"/>
  <c r="F8" i="10"/>
  <c r="E8" i="10"/>
  <c r="D8" i="10"/>
  <c r="C8" i="10"/>
  <c r="G7" i="10"/>
  <c r="F7" i="10"/>
  <c r="E7" i="10"/>
  <c r="D7" i="10"/>
  <c r="C7" i="10"/>
  <c r="G6" i="10"/>
  <c r="F6" i="10"/>
  <c r="E6" i="10"/>
  <c r="D6" i="10"/>
  <c r="C6" i="10"/>
  <c r="G5" i="10"/>
  <c r="F5" i="10"/>
  <c r="E5" i="10"/>
  <c r="D5" i="10"/>
  <c r="C5" i="10"/>
  <c r="G4" i="10"/>
  <c r="F4" i="10"/>
  <c r="E4" i="10"/>
  <c r="D4" i="10"/>
  <c r="C4" i="10"/>
  <c r="I415" i="5"/>
  <c r="I414" i="5"/>
  <c r="H415" i="5" s="1"/>
  <c r="H414" i="5"/>
  <c r="K414" i="5" s="1"/>
  <c r="I413" i="5"/>
  <c r="I412" i="5"/>
  <c r="H413" i="5" s="1"/>
  <c r="I411" i="5"/>
  <c r="K411" i="5" s="1"/>
  <c r="H411" i="5"/>
  <c r="I410" i="5"/>
  <c r="I409" i="5"/>
  <c r="I408" i="5"/>
  <c r="H409" i="5" s="1"/>
  <c r="I407" i="5"/>
  <c r="H408" i="5" s="1"/>
  <c r="K406" i="5"/>
  <c r="I406" i="5"/>
  <c r="H407" i="5" s="1"/>
  <c r="H406" i="5"/>
  <c r="I405" i="5"/>
  <c r="I404" i="5"/>
  <c r="H405" i="5" s="1"/>
  <c r="I403" i="5"/>
  <c r="I402" i="5"/>
  <c r="H403" i="5" s="1"/>
  <c r="I401" i="5"/>
  <c r="K400" i="5"/>
  <c r="I400" i="5"/>
  <c r="H401" i="5" s="1"/>
  <c r="I399" i="5"/>
  <c r="H400" i="5" s="1"/>
  <c r="I398" i="5"/>
  <c r="H399" i="5" s="1"/>
  <c r="H398" i="5"/>
  <c r="I397" i="5"/>
  <c r="I396" i="5"/>
  <c r="I395" i="5"/>
  <c r="K395" i="5" s="1"/>
  <c r="I394" i="5"/>
  <c r="H395" i="5" s="1"/>
  <c r="I393" i="5"/>
  <c r="H394" i="5" s="1"/>
  <c r="I392" i="5"/>
  <c r="H393" i="5" s="1"/>
  <c r="K393" i="5" s="1"/>
  <c r="I391" i="5"/>
  <c r="H391" i="5"/>
  <c r="P390" i="5"/>
  <c r="I390" i="5"/>
  <c r="I389" i="5"/>
  <c r="H389" i="5"/>
  <c r="I388" i="5"/>
  <c r="P387" i="5"/>
  <c r="I387" i="5"/>
  <c r="I386" i="5"/>
  <c r="H387" i="5" s="1"/>
  <c r="P385" i="5"/>
  <c r="I385" i="5"/>
  <c r="P384" i="5"/>
  <c r="I384" i="5"/>
  <c r="H385" i="5" s="1"/>
  <c r="I383" i="5"/>
  <c r="H383" i="5"/>
  <c r="P382" i="5"/>
  <c r="I382" i="5"/>
  <c r="H382" i="5"/>
  <c r="K382" i="5" s="1"/>
  <c r="P381" i="5"/>
  <c r="K381" i="5"/>
  <c r="P413" i="5"/>
  <c r="BB379" i="5"/>
  <c r="BB378" i="5" s="1"/>
  <c r="BB377" i="5"/>
  <c r="BB376" i="5" s="1"/>
  <c r="BB375" i="5" s="1"/>
  <c r="Z375" i="5"/>
  <c r="X169" i="8" s="1"/>
  <c r="AZ374" i="5"/>
  <c r="AZ373" i="5"/>
  <c r="AZ372" i="5"/>
  <c r="AZ371" i="5"/>
  <c r="AZ370" i="5"/>
  <c r="AZ369" i="5"/>
  <c r="B369" i="5"/>
  <c r="P383" i="5" s="1"/>
  <c r="AZ368" i="5"/>
  <c r="AZ367" i="5"/>
  <c r="AZ366" i="5"/>
  <c r="AZ365" i="5"/>
  <c r="AZ364" i="5"/>
  <c r="AZ363" i="5"/>
  <c r="AZ362" i="5"/>
  <c r="AZ361" i="5"/>
  <c r="AZ360" i="5"/>
  <c r="AZ359" i="5"/>
  <c r="AZ358" i="5"/>
  <c r="AZ357" i="5"/>
  <c r="AZ356" i="5"/>
  <c r="AZ355" i="5"/>
  <c r="AZ354" i="5"/>
  <c r="AZ353" i="5"/>
  <c r="AZ352" i="5"/>
  <c r="AZ351" i="5"/>
  <c r="AZ350" i="5"/>
  <c r="AZ349" i="5"/>
  <c r="AZ348" i="5"/>
  <c r="AZ347" i="5"/>
  <c r="AZ346" i="5"/>
  <c r="AZ345" i="5"/>
  <c r="AZ344" i="5"/>
  <c r="AZ343" i="5"/>
  <c r="AZ342" i="5"/>
  <c r="AZ341" i="5"/>
  <c r="AZ340" i="5"/>
  <c r="AZ339" i="5"/>
  <c r="AZ338" i="5"/>
  <c r="AZ337" i="5"/>
  <c r="AZ336" i="5"/>
  <c r="AZ335" i="5"/>
  <c r="AZ334" i="5"/>
  <c r="AZ333" i="5"/>
  <c r="AZ332" i="5"/>
  <c r="AZ331" i="5"/>
  <c r="AZ330" i="5"/>
  <c r="AZ329" i="5"/>
  <c r="AZ328" i="5"/>
  <c r="AZ327" i="5"/>
  <c r="AZ326" i="5"/>
  <c r="AZ325" i="5"/>
  <c r="AZ324" i="5"/>
  <c r="AZ323" i="5"/>
  <c r="AZ322" i="5"/>
  <c r="AZ321" i="5"/>
  <c r="AZ320" i="5"/>
  <c r="AZ319" i="5"/>
  <c r="AZ318" i="5"/>
  <c r="AZ317" i="5"/>
  <c r="AZ316" i="5"/>
  <c r="AZ315" i="5"/>
  <c r="AZ314" i="5"/>
  <c r="AZ313" i="5"/>
  <c r="AZ312" i="5"/>
  <c r="AZ311" i="5"/>
  <c r="AZ310" i="5"/>
  <c r="AZ309" i="5"/>
  <c r="AZ308" i="5"/>
  <c r="AZ307" i="5"/>
  <c r="AZ306" i="5"/>
  <c r="AZ305" i="5"/>
  <c r="AZ304" i="5"/>
  <c r="AZ303" i="5"/>
  <c r="AZ302" i="5"/>
  <c r="AZ301" i="5"/>
  <c r="AZ300" i="5"/>
  <c r="AZ299" i="5"/>
  <c r="AZ298" i="5"/>
  <c r="AZ297" i="5"/>
  <c r="AZ296" i="5"/>
  <c r="AZ295" i="5"/>
  <c r="AZ294" i="5"/>
  <c r="AZ293" i="5"/>
  <c r="AZ292" i="5"/>
  <c r="AZ291" i="5"/>
  <c r="AZ290" i="5"/>
  <c r="AZ289" i="5"/>
  <c r="AZ288" i="5"/>
  <c r="AZ287" i="5"/>
  <c r="AZ286" i="5"/>
  <c r="AZ285" i="5"/>
  <c r="AZ284" i="5"/>
  <c r="AZ283" i="5"/>
  <c r="AZ282" i="5"/>
  <c r="AZ281" i="5"/>
  <c r="AZ280" i="5"/>
  <c r="AZ279" i="5"/>
  <c r="AZ278" i="5"/>
  <c r="AZ277" i="5"/>
  <c r="AZ276" i="5"/>
  <c r="AZ275" i="5"/>
  <c r="AZ274" i="5"/>
  <c r="AZ273" i="5"/>
  <c r="AZ272" i="5"/>
  <c r="AZ271" i="5"/>
  <c r="AZ270" i="5"/>
  <c r="AZ269" i="5"/>
  <c r="AZ268" i="5"/>
  <c r="AZ267" i="5"/>
  <c r="AZ266" i="5"/>
  <c r="AZ265" i="5"/>
  <c r="AZ264" i="5"/>
  <c r="AZ263" i="5"/>
  <c r="AZ262" i="5"/>
  <c r="AZ261" i="5"/>
  <c r="AZ260" i="5"/>
  <c r="AZ259" i="5"/>
  <c r="AZ258" i="5"/>
  <c r="AZ257" i="5"/>
  <c r="AZ256" i="5"/>
  <c r="AZ255" i="5"/>
  <c r="AZ254" i="5"/>
  <c r="AZ253" i="5"/>
  <c r="AZ252" i="5"/>
  <c r="AZ251" i="5"/>
  <c r="AZ250" i="5"/>
  <c r="AZ249" i="5"/>
  <c r="AZ248" i="5"/>
  <c r="AZ247" i="5"/>
  <c r="AZ246" i="5"/>
  <c r="AZ245" i="5"/>
  <c r="AZ244" i="5"/>
  <c r="AZ243" i="5"/>
  <c r="AZ242" i="5"/>
  <c r="AZ241" i="5"/>
  <c r="AZ240" i="5"/>
  <c r="AZ239" i="5"/>
  <c r="AZ238" i="5"/>
  <c r="AZ237" i="5"/>
  <c r="AZ236" i="5"/>
  <c r="AZ235" i="5"/>
  <c r="AZ234" i="5"/>
  <c r="AZ233" i="5"/>
  <c r="AZ232" i="5"/>
  <c r="AZ231" i="5"/>
  <c r="AZ230" i="5"/>
  <c r="AZ229" i="5"/>
  <c r="AZ228" i="5"/>
  <c r="AZ227" i="5"/>
  <c r="AZ226" i="5"/>
  <c r="AZ225" i="5"/>
  <c r="AZ224" i="5"/>
  <c r="AZ223" i="5"/>
  <c r="AZ222" i="5"/>
  <c r="AZ221" i="5"/>
  <c r="AZ220" i="5"/>
  <c r="AZ219" i="5"/>
  <c r="AZ218" i="5"/>
  <c r="AZ217" i="5"/>
  <c r="AZ216" i="5"/>
  <c r="AZ215" i="5"/>
  <c r="AZ214" i="5"/>
  <c r="AZ213" i="5"/>
  <c r="AZ212" i="5"/>
  <c r="AZ211" i="5"/>
  <c r="AZ210" i="5"/>
  <c r="AZ209" i="5"/>
  <c r="AZ208" i="5"/>
  <c r="AZ207" i="5"/>
  <c r="AZ206" i="5"/>
  <c r="AZ205" i="5"/>
  <c r="AZ204" i="5"/>
  <c r="AZ203" i="5"/>
  <c r="AZ202" i="5"/>
  <c r="AZ201" i="5"/>
  <c r="AZ200" i="5"/>
  <c r="AZ199" i="5"/>
  <c r="AZ198" i="5"/>
  <c r="AZ197" i="5"/>
  <c r="AZ196" i="5"/>
  <c r="AZ195" i="5"/>
  <c r="AZ194" i="5"/>
  <c r="AZ193" i="5"/>
  <c r="AZ192" i="5"/>
  <c r="AZ191" i="5"/>
  <c r="AZ190" i="5"/>
  <c r="AZ189" i="5"/>
  <c r="AZ188" i="5"/>
  <c r="AZ187" i="5"/>
  <c r="AZ186" i="5"/>
  <c r="AZ185" i="5"/>
  <c r="AZ184" i="5"/>
  <c r="AZ183" i="5"/>
  <c r="AZ182" i="5"/>
  <c r="AZ181" i="5"/>
  <c r="AZ180" i="5"/>
  <c r="AZ179" i="5"/>
  <c r="AZ178" i="5"/>
  <c r="AZ177" i="5"/>
  <c r="AZ176" i="5"/>
  <c r="AZ175" i="5"/>
  <c r="AZ174" i="5"/>
  <c r="AZ173" i="5"/>
  <c r="AZ172" i="5"/>
  <c r="AZ171" i="5"/>
  <c r="AZ170" i="5"/>
  <c r="AZ169" i="5"/>
  <c r="AZ168" i="5"/>
  <c r="AZ167" i="5"/>
  <c r="AZ166" i="5"/>
  <c r="AZ165" i="5"/>
  <c r="AZ164" i="5"/>
  <c r="AZ163" i="5"/>
  <c r="AZ162" i="5"/>
  <c r="AZ161" i="5"/>
  <c r="AZ160" i="5"/>
  <c r="AZ159" i="5"/>
  <c r="AZ158" i="5"/>
  <c r="AZ157" i="5"/>
  <c r="AZ156" i="5"/>
  <c r="AZ155" i="5"/>
  <c r="AZ154" i="5"/>
  <c r="AZ153" i="5"/>
  <c r="AZ152" i="5"/>
  <c r="AZ151" i="5"/>
  <c r="AZ150" i="5"/>
  <c r="AZ149" i="5"/>
  <c r="AZ148" i="5"/>
  <c r="AZ147" i="5"/>
  <c r="AZ146" i="5"/>
  <c r="AZ145" i="5"/>
  <c r="AZ144" i="5"/>
  <c r="AZ143" i="5"/>
  <c r="AZ142" i="5"/>
  <c r="AZ141" i="5"/>
  <c r="AZ140" i="5"/>
  <c r="AZ139" i="5"/>
  <c r="AZ138" i="5"/>
  <c r="AZ137" i="5"/>
  <c r="AZ136" i="5"/>
  <c r="AZ135" i="5"/>
  <c r="AZ134" i="5"/>
  <c r="AZ133" i="5"/>
  <c r="AZ132" i="5"/>
  <c r="AZ131" i="5"/>
  <c r="AZ130" i="5"/>
  <c r="AZ129" i="5"/>
  <c r="AZ128" i="5"/>
  <c r="AZ127" i="5"/>
  <c r="AZ126" i="5"/>
  <c r="AZ125" i="5"/>
  <c r="AZ124" i="5"/>
  <c r="AZ123" i="5"/>
  <c r="AZ122" i="5"/>
  <c r="AZ121" i="5"/>
  <c r="AZ120" i="5"/>
  <c r="AZ119" i="5"/>
  <c r="AZ118" i="5"/>
  <c r="AZ117" i="5"/>
  <c r="AZ116" i="5"/>
  <c r="AZ115" i="5"/>
  <c r="AZ114" i="5"/>
  <c r="AZ113" i="5"/>
  <c r="AZ112" i="5"/>
  <c r="AZ111" i="5"/>
  <c r="AZ110" i="5"/>
  <c r="AZ109" i="5"/>
  <c r="AZ108" i="5"/>
  <c r="AZ107" i="5"/>
  <c r="AZ106" i="5"/>
  <c r="AZ105" i="5"/>
  <c r="AZ104" i="5"/>
  <c r="AZ103" i="5"/>
  <c r="AZ102" i="5"/>
  <c r="AZ101" i="5"/>
  <c r="AZ100" i="5"/>
  <c r="AZ99" i="5"/>
  <c r="AZ98" i="5"/>
  <c r="AZ97" i="5"/>
  <c r="AZ96" i="5"/>
  <c r="AZ95" i="5"/>
  <c r="AZ94" i="5"/>
  <c r="AZ93" i="5"/>
  <c r="AZ92" i="5"/>
  <c r="AZ91" i="5"/>
  <c r="AZ90" i="5"/>
  <c r="AZ89" i="5"/>
  <c r="AZ88" i="5"/>
  <c r="AZ87" i="5"/>
  <c r="AZ86" i="5"/>
  <c r="AZ85" i="5"/>
  <c r="AZ84" i="5"/>
  <c r="AZ83" i="5"/>
  <c r="AZ82" i="5"/>
  <c r="AZ81" i="5"/>
  <c r="AZ80" i="5"/>
  <c r="AZ79" i="5"/>
  <c r="AZ78" i="5"/>
  <c r="AZ77" i="5"/>
  <c r="AZ76" i="5"/>
  <c r="AZ75" i="5"/>
  <c r="AZ74" i="5"/>
  <c r="AZ73" i="5"/>
  <c r="AZ72" i="5"/>
  <c r="AZ71" i="5"/>
  <c r="AZ70" i="5"/>
  <c r="AZ69" i="5"/>
  <c r="AZ68" i="5"/>
  <c r="AZ67" i="5"/>
  <c r="AZ66" i="5"/>
  <c r="AZ65" i="5"/>
  <c r="AZ64" i="5"/>
  <c r="AZ63" i="5"/>
  <c r="AZ62" i="5"/>
  <c r="AZ61" i="5"/>
  <c r="AZ60" i="5"/>
  <c r="AZ59" i="5"/>
  <c r="AZ58" i="5"/>
  <c r="AZ57" i="5"/>
  <c r="AZ56" i="5"/>
  <c r="AZ55" i="5"/>
  <c r="AZ54" i="5"/>
  <c r="AZ53" i="5"/>
  <c r="AZ52" i="5"/>
  <c r="AZ51" i="5"/>
  <c r="AZ50" i="5"/>
  <c r="AZ49" i="5"/>
  <c r="AZ48" i="5"/>
  <c r="AZ47" i="5"/>
  <c r="AZ46" i="5"/>
  <c r="AZ45" i="5"/>
  <c r="AZ44" i="5"/>
  <c r="AZ43" i="5"/>
  <c r="AZ42" i="5"/>
  <c r="AZ41" i="5"/>
  <c r="AZ40" i="5"/>
  <c r="AZ39" i="5"/>
  <c r="AZ38" i="5"/>
  <c r="AZ37" i="5"/>
  <c r="AZ36" i="5"/>
  <c r="AZ35" i="5"/>
  <c r="AZ34" i="5"/>
  <c r="AZ33" i="5"/>
  <c r="AZ32" i="5"/>
  <c r="AZ31" i="5"/>
  <c r="AZ30" i="5"/>
  <c r="AZ29" i="5"/>
  <c r="AZ28" i="5"/>
  <c r="AZ27" i="5"/>
  <c r="AZ26" i="5"/>
  <c r="AZ25" i="5"/>
  <c r="AZ24" i="5"/>
  <c r="AZ23" i="5"/>
  <c r="AZ22" i="5"/>
  <c r="AZ21" i="5"/>
  <c r="AZ20" i="5"/>
  <c r="AZ19" i="5"/>
  <c r="AZ18" i="5"/>
  <c r="AZ17" i="5"/>
  <c r="AZ16" i="5"/>
  <c r="AZ15" i="5"/>
  <c r="AZ14" i="5"/>
  <c r="AZ13" i="5"/>
  <c r="AZ12" i="5"/>
  <c r="AZ11" i="5"/>
  <c r="BR10" i="5"/>
  <c r="BQ10" i="5"/>
  <c r="BP10" i="5"/>
  <c r="BO10" i="5"/>
  <c r="BN10" i="5"/>
  <c r="BM10" i="5"/>
  <c r="BL10" i="5"/>
  <c r="BK10" i="5"/>
  <c r="BJ10" i="5"/>
  <c r="BI10" i="5"/>
  <c r="BH10" i="5"/>
  <c r="BG10" i="5"/>
  <c r="AZ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Z9" i="5"/>
  <c r="BS8" i="5"/>
  <c r="AZ8" i="5"/>
  <c r="AT8" i="5"/>
  <c r="U8" i="5"/>
  <c r="AZ7" i="5"/>
  <c r="BS6" i="5"/>
  <c r="AZ6" i="5"/>
  <c r="AT6" i="5"/>
  <c r="U6" i="5"/>
  <c r="AZ5" i="5"/>
  <c r="A5" i="5"/>
  <c r="E5" i="5" s="1"/>
  <c r="F5" i="5" s="1"/>
  <c r="AZ4" i="5"/>
  <c r="E4" i="5"/>
  <c r="J415" i="4"/>
  <c r="J414" i="4"/>
  <c r="J413" i="4"/>
  <c r="I414" i="4" s="1"/>
  <c r="I413" i="4"/>
  <c r="J412" i="4"/>
  <c r="J411" i="4"/>
  <c r="I412" i="4" s="1"/>
  <c r="J410" i="4"/>
  <c r="I411" i="4" s="1"/>
  <c r="J409" i="4"/>
  <c r="I410" i="4" s="1"/>
  <c r="J408" i="4"/>
  <c r="I409" i="4" s="1"/>
  <c r="J407" i="4"/>
  <c r="I408" i="4" s="1"/>
  <c r="J406" i="4"/>
  <c r="I407" i="4" s="1"/>
  <c r="J405" i="4"/>
  <c r="I406" i="4" s="1"/>
  <c r="J404" i="4"/>
  <c r="I405" i="4" s="1"/>
  <c r="J403" i="4"/>
  <c r="I404" i="4" s="1"/>
  <c r="J402" i="4"/>
  <c r="I403" i="4" s="1"/>
  <c r="J401" i="4"/>
  <c r="I402" i="4" s="1"/>
  <c r="L402" i="4" s="1"/>
  <c r="J400" i="4"/>
  <c r="I401" i="4" s="1"/>
  <c r="J399" i="4"/>
  <c r="I400" i="4" s="1"/>
  <c r="J398" i="4"/>
  <c r="I399" i="4" s="1"/>
  <c r="J397" i="4"/>
  <c r="I398" i="4" s="1"/>
  <c r="I397" i="4"/>
  <c r="L397" i="4" s="1"/>
  <c r="J396" i="4"/>
  <c r="J395" i="4"/>
  <c r="I396" i="4" s="1"/>
  <c r="L396" i="4" s="1"/>
  <c r="J394" i="4"/>
  <c r="I395" i="4" s="1"/>
  <c r="I394" i="4"/>
  <c r="L394" i="4" s="1"/>
  <c r="J393" i="4"/>
  <c r="J392" i="4"/>
  <c r="I393" i="4" s="1"/>
  <c r="J391" i="4"/>
  <c r="I392" i="4" s="1"/>
  <c r="J390" i="4"/>
  <c r="I391" i="4" s="1"/>
  <c r="J389" i="4"/>
  <c r="I390" i="4" s="1"/>
  <c r="J388" i="4"/>
  <c r="I389" i="4" s="1"/>
  <c r="L389" i="4" s="1"/>
  <c r="J387" i="4"/>
  <c r="I388" i="4" s="1"/>
  <c r="J386" i="4"/>
  <c r="I387" i="4" s="1"/>
  <c r="J385" i="4"/>
  <c r="I386" i="4" s="1"/>
  <c r="J384" i="4"/>
  <c r="I385" i="4" s="1"/>
  <c r="J383" i="4"/>
  <c r="I384" i="4" s="1"/>
  <c r="J382" i="4"/>
  <c r="I383" i="4" s="1"/>
  <c r="I382" i="4"/>
  <c r="L381" i="4"/>
  <c r="AY380" i="4"/>
  <c r="AC379" i="4"/>
  <c r="AC378" i="4" s="1"/>
  <c r="AC377" i="4" s="1"/>
  <c r="AC376" i="4" s="1"/>
  <c r="AC375" i="4" s="1"/>
  <c r="AA375" i="4"/>
  <c r="X131" i="8" s="1"/>
  <c r="AZ374" i="4"/>
  <c r="AZ373" i="4"/>
  <c r="AZ372" i="4"/>
  <c r="AZ371" i="4"/>
  <c r="AZ370" i="4"/>
  <c r="AZ369" i="4"/>
  <c r="C369" i="4"/>
  <c r="Q389" i="4" s="1"/>
  <c r="AZ368" i="4"/>
  <c r="AZ367" i="4"/>
  <c r="AZ366" i="4"/>
  <c r="AZ365" i="4"/>
  <c r="AZ364" i="4"/>
  <c r="AZ363" i="4"/>
  <c r="AZ362" i="4"/>
  <c r="AZ361" i="4"/>
  <c r="AZ360" i="4"/>
  <c r="AZ359" i="4"/>
  <c r="AZ358" i="4"/>
  <c r="AZ357" i="4"/>
  <c r="AZ356" i="4"/>
  <c r="AZ355" i="4"/>
  <c r="AZ354" i="4"/>
  <c r="AZ353" i="4"/>
  <c r="AZ352" i="4"/>
  <c r="AZ351" i="4"/>
  <c r="AZ350" i="4"/>
  <c r="AZ349" i="4"/>
  <c r="AZ348" i="4"/>
  <c r="AZ347" i="4"/>
  <c r="AZ346" i="4"/>
  <c r="AZ345" i="4"/>
  <c r="AZ344" i="4"/>
  <c r="AZ343" i="4"/>
  <c r="AZ342" i="4"/>
  <c r="AZ341" i="4"/>
  <c r="AZ340" i="4"/>
  <c r="AZ339" i="4"/>
  <c r="AZ338" i="4"/>
  <c r="AZ337" i="4"/>
  <c r="AZ336" i="4"/>
  <c r="AZ335" i="4"/>
  <c r="AZ334" i="4"/>
  <c r="AZ333" i="4"/>
  <c r="AZ332" i="4"/>
  <c r="AZ331" i="4"/>
  <c r="AZ330" i="4"/>
  <c r="AZ329" i="4"/>
  <c r="AZ328" i="4"/>
  <c r="AZ327" i="4"/>
  <c r="AZ326" i="4"/>
  <c r="AZ325" i="4"/>
  <c r="AZ324" i="4"/>
  <c r="AZ323" i="4"/>
  <c r="AZ322" i="4"/>
  <c r="AZ321" i="4"/>
  <c r="AZ320" i="4"/>
  <c r="AZ319" i="4"/>
  <c r="AZ318" i="4"/>
  <c r="AZ317" i="4"/>
  <c r="AZ316" i="4"/>
  <c r="AZ315" i="4"/>
  <c r="AZ314" i="4"/>
  <c r="AZ313" i="4"/>
  <c r="AZ312" i="4"/>
  <c r="AZ311" i="4"/>
  <c r="AZ310" i="4"/>
  <c r="AZ309" i="4"/>
  <c r="AZ308" i="4"/>
  <c r="AZ307" i="4"/>
  <c r="AZ306" i="4"/>
  <c r="AZ305" i="4"/>
  <c r="AZ304" i="4"/>
  <c r="AZ303" i="4"/>
  <c r="AZ302" i="4"/>
  <c r="AZ301" i="4"/>
  <c r="AZ300" i="4"/>
  <c r="AZ299" i="4"/>
  <c r="AZ298" i="4"/>
  <c r="AZ297" i="4"/>
  <c r="AZ296" i="4"/>
  <c r="AZ295" i="4"/>
  <c r="AZ294" i="4"/>
  <c r="AZ293" i="4"/>
  <c r="AZ292" i="4"/>
  <c r="AZ291" i="4"/>
  <c r="AZ290" i="4"/>
  <c r="AZ289" i="4"/>
  <c r="AZ288" i="4"/>
  <c r="AZ287" i="4"/>
  <c r="AZ286" i="4"/>
  <c r="AZ285" i="4"/>
  <c r="AZ284" i="4"/>
  <c r="AZ283" i="4"/>
  <c r="AZ282" i="4"/>
  <c r="AZ281" i="4"/>
  <c r="AZ279" i="4"/>
  <c r="AZ278" i="4"/>
  <c r="AZ277" i="4"/>
  <c r="AZ276" i="4"/>
  <c r="AZ275" i="4"/>
  <c r="AZ274" i="4"/>
  <c r="AZ273" i="4"/>
  <c r="AZ272" i="4"/>
  <c r="AZ271" i="4"/>
  <c r="AZ270" i="4"/>
  <c r="AZ269" i="4"/>
  <c r="AZ268" i="4"/>
  <c r="AZ267" i="4"/>
  <c r="AZ266" i="4"/>
  <c r="AZ265" i="4"/>
  <c r="AZ264" i="4"/>
  <c r="AZ263" i="4"/>
  <c r="AZ262" i="4"/>
  <c r="AZ261" i="4"/>
  <c r="AZ260" i="4"/>
  <c r="AZ259" i="4"/>
  <c r="AZ258" i="4"/>
  <c r="AZ257" i="4"/>
  <c r="AZ256" i="4"/>
  <c r="AZ255" i="4"/>
  <c r="AZ254" i="4"/>
  <c r="AZ253" i="4"/>
  <c r="AZ252" i="4"/>
  <c r="AZ251" i="4"/>
  <c r="AZ250" i="4"/>
  <c r="AZ249" i="4"/>
  <c r="AZ248" i="4"/>
  <c r="AZ247" i="4"/>
  <c r="AZ246" i="4"/>
  <c r="AZ245" i="4"/>
  <c r="AZ244" i="4"/>
  <c r="AZ243" i="4"/>
  <c r="AZ242" i="4"/>
  <c r="AZ241" i="4"/>
  <c r="AZ240" i="4"/>
  <c r="AZ239" i="4"/>
  <c r="AZ238" i="4"/>
  <c r="AZ237" i="4"/>
  <c r="AZ236" i="4"/>
  <c r="AZ235" i="4"/>
  <c r="AZ234" i="4"/>
  <c r="AZ233" i="4"/>
  <c r="AZ232" i="4"/>
  <c r="AZ231" i="4"/>
  <c r="AZ230" i="4"/>
  <c r="AZ229" i="4"/>
  <c r="AZ228" i="4"/>
  <c r="AZ227" i="4"/>
  <c r="AZ226" i="4"/>
  <c r="AZ225" i="4"/>
  <c r="AZ224" i="4"/>
  <c r="AZ223" i="4"/>
  <c r="AZ222" i="4"/>
  <c r="AZ221" i="4"/>
  <c r="AZ220" i="4"/>
  <c r="AZ219" i="4"/>
  <c r="AZ218" i="4"/>
  <c r="AZ217" i="4"/>
  <c r="AZ216" i="4"/>
  <c r="AZ215" i="4"/>
  <c r="AZ214" i="4"/>
  <c r="AZ213" i="4"/>
  <c r="AZ212" i="4"/>
  <c r="AZ211" i="4"/>
  <c r="AZ210" i="4"/>
  <c r="AZ209" i="4"/>
  <c r="AZ208" i="4"/>
  <c r="AZ207" i="4"/>
  <c r="AZ206" i="4"/>
  <c r="AZ205" i="4"/>
  <c r="AZ204" i="4"/>
  <c r="AZ203" i="4"/>
  <c r="AZ202" i="4"/>
  <c r="AZ201" i="4"/>
  <c r="AZ200" i="4"/>
  <c r="AZ199" i="4"/>
  <c r="AZ198" i="4"/>
  <c r="AZ197" i="4"/>
  <c r="AZ196" i="4"/>
  <c r="AZ195" i="4"/>
  <c r="AZ194" i="4"/>
  <c r="AZ193" i="4"/>
  <c r="AZ192" i="4"/>
  <c r="AZ191" i="4"/>
  <c r="AZ190" i="4"/>
  <c r="AZ189" i="4"/>
  <c r="AZ188" i="4"/>
  <c r="AZ187" i="4"/>
  <c r="AZ186" i="4"/>
  <c r="AZ185" i="4"/>
  <c r="AZ184" i="4"/>
  <c r="AZ183" i="4"/>
  <c r="AZ182" i="4"/>
  <c r="AZ181" i="4"/>
  <c r="AZ180" i="4"/>
  <c r="AZ179" i="4"/>
  <c r="AZ178" i="4"/>
  <c r="AZ177" i="4"/>
  <c r="AZ176" i="4"/>
  <c r="AZ175" i="4"/>
  <c r="AZ174" i="4"/>
  <c r="AZ173" i="4"/>
  <c r="AZ172" i="4"/>
  <c r="AZ171" i="4"/>
  <c r="AZ170" i="4"/>
  <c r="AZ169" i="4"/>
  <c r="AZ168" i="4"/>
  <c r="AZ167" i="4"/>
  <c r="AZ166" i="4"/>
  <c r="AZ165" i="4"/>
  <c r="AZ164" i="4"/>
  <c r="AZ163" i="4"/>
  <c r="AZ162" i="4"/>
  <c r="AZ161" i="4"/>
  <c r="AZ160" i="4"/>
  <c r="AZ159" i="4"/>
  <c r="AZ158" i="4"/>
  <c r="AZ157" i="4"/>
  <c r="AZ156" i="4"/>
  <c r="AZ155" i="4"/>
  <c r="AZ154" i="4"/>
  <c r="AZ153" i="4"/>
  <c r="AZ152" i="4"/>
  <c r="AZ151" i="4"/>
  <c r="AZ150" i="4"/>
  <c r="AZ149" i="4"/>
  <c r="AZ148" i="4"/>
  <c r="AZ147" i="4"/>
  <c r="AZ146" i="4"/>
  <c r="AZ145" i="4"/>
  <c r="AZ144" i="4"/>
  <c r="AZ143" i="4"/>
  <c r="AZ142" i="4"/>
  <c r="AZ141" i="4"/>
  <c r="AZ140" i="4"/>
  <c r="AZ139" i="4"/>
  <c r="AZ138" i="4"/>
  <c r="AZ137" i="4"/>
  <c r="AZ136" i="4"/>
  <c r="AZ135" i="4"/>
  <c r="AZ134" i="4"/>
  <c r="AZ133" i="4"/>
  <c r="AZ132" i="4"/>
  <c r="AZ131" i="4"/>
  <c r="AZ130" i="4"/>
  <c r="AZ129" i="4"/>
  <c r="AZ128" i="4"/>
  <c r="AZ127" i="4"/>
  <c r="AZ126" i="4"/>
  <c r="AZ125" i="4"/>
  <c r="AZ124" i="4"/>
  <c r="AZ123" i="4"/>
  <c r="AZ122" i="4"/>
  <c r="AZ121" i="4"/>
  <c r="AZ120" i="4"/>
  <c r="AZ119" i="4"/>
  <c r="AZ118" i="4"/>
  <c r="AZ117" i="4"/>
  <c r="AZ116" i="4"/>
  <c r="AZ115" i="4"/>
  <c r="AZ114" i="4"/>
  <c r="AZ113" i="4"/>
  <c r="AZ112" i="4"/>
  <c r="AZ111" i="4"/>
  <c r="AZ110" i="4"/>
  <c r="AZ109" i="4"/>
  <c r="AZ108" i="4"/>
  <c r="AZ107" i="4"/>
  <c r="AZ106" i="4"/>
  <c r="AZ105" i="4"/>
  <c r="AZ104" i="4"/>
  <c r="AZ103" i="4"/>
  <c r="AZ102" i="4"/>
  <c r="AZ101" i="4"/>
  <c r="AZ100" i="4"/>
  <c r="AZ99" i="4"/>
  <c r="AZ98" i="4"/>
  <c r="AZ97" i="4"/>
  <c r="AZ96" i="4"/>
  <c r="AZ95" i="4"/>
  <c r="AZ94" i="4"/>
  <c r="AZ93" i="4"/>
  <c r="AZ92" i="4"/>
  <c r="AZ91" i="4"/>
  <c r="AZ90" i="4"/>
  <c r="AZ89" i="4"/>
  <c r="AZ88" i="4"/>
  <c r="AZ87" i="4"/>
  <c r="AZ86" i="4"/>
  <c r="AZ85" i="4"/>
  <c r="AZ84" i="4"/>
  <c r="AZ83" i="4"/>
  <c r="AZ82" i="4"/>
  <c r="AZ81" i="4"/>
  <c r="AZ80" i="4"/>
  <c r="AZ79" i="4"/>
  <c r="AZ78" i="4"/>
  <c r="AZ77" i="4"/>
  <c r="AZ76" i="4"/>
  <c r="AZ75" i="4"/>
  <c r="AZ74" i="4"/>
  <c r="AZ73" i="4"/>
  <c r="AZ72" i="4"/>
  <c r="AZ71" i="4"/>
  <c r="AZ70" i="4"/>
  <c r="AZ69" i="4"/>
  <c r="AZ68" i="4"/>
  <c r="AZ67" i="4"/>
  <c r="AZ66" i="4"/>
  <c r="AZ65" i="4"/>
  <c r="AZ64" i="4"/>
  <c r="AZ63" i="4"/>
  <c r="AZ62" i="4"/>
  <c r="AZ61" i="4"/>
  <c r="AZ60" i="4"/>
  <c r="AZ59" i="4"/>
  <c r="AZ58" i="4"/>
  <c r="AZ57" i="4"/>
  <c r="AZ56" i="4"/>
  <c r="AZ55" i="4"/>
  <c r="AZ54" i="4"/>
  <c r="AZ53" i="4"/>
  <c r="AZ52" i="4"/>
  <c r="AZ51" i="4"/>
  <c r="AZ50" i="4"/>
  <c r="AZ49" i="4"/>
  <c r="AZ48" i="4"/>
  <c r="AZ47" i="4"/>
  <c r="AZ46" i="4"/>
  <c r="AZ45" i="4"/>
  <c r="AZ44" i="4"/>
  <c r="AZ43" i="4"/>
  <c r="AZ42" i="4"/>
  <c r="AZ41" i="4"/>
  <c r="AZ40" i="4"/>
  <c r="AZ39" i="4"/>
  <c r="AZ38" i="4"/>
  <c r="AZ37" i="4"/>
  <c r="AZ36" i="4"/>
  <c r="AZ35" i="4"/>
  <c r="AZ34" i="4"/>
  <c r="AZ33" i="4"/>
  <c r="AZ32" i="4"/>
  <c r="AZ31" i="4"/>
  <c r="AZ30" i="4"/>
  <c r="AZ29" i="4"/>
  <c r="AZ28" i="4"/>
  <c r="AZ27" i="4"/>
  <c r="AZ26" i="4"/>
  <c r="AZ25" i="4"/>
  <c r="AZ24" i="4"/>
  <c r="AZ23" i="4"/>
  <c r="AZ22" i="4"/>
  <c r="AZ21" i="4"/>
  <c r="AZ20" i="4"/>
  <c r="AZ19" i="4"/>
  <c r="AZ18" i="4"/>
  <c r="AZ17" i="4"/>
  <c r="AZ16" i="4"/>
  <c r="AZ15" i="4"/>
  <c r="AZ14" i="4"/>
  <c r="AZ13" i="4"/>
  <c r="AZ12" i="4"/>
  <c r="AZ11" i="4"/>
  <c r="BR10" i="4"/>
  <c r="BQ10" i="4"/>
  <c r="BP10" i="4"/>
  <c r="BO10" i="4"/>
  <c r="BN10" i="4"/>
  <c r="BM10" i="4"/>
  <c r="BL10" i="4"/>
  <c r="BK10" i="4"/>
  <c r="BJ10" i="4"/>
  <c r="BI10" i="4"/>
  <c r="BH10" i="4"/>
  <c r="BG10" i="4"/>
  <c r="AZ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Z9" i="4"/>
  <c r="BS8" i="4"/>
  <c r="AZ8" i="4"/>
  <c r="AT8" i="4"/>
  <c r="V8" i="4"/>
  <c r="AZ7" i="4"/>
  <c r="BS6" i="4"/>
  <c r="AZ6" i="4"/>
  <c r="AT6" i="4"/>
  <c r="V6" i="4"/>
  <c r="AZ5" i="4"/>
  <c r="B5" i="4"/>
  <c r="B6" i="4" s="1"/>
  <c r="F6" i="4" s="1"/>
  <c r="BA4" i="4"/>
  <c r="AZ4" i="4"/>
  <c r="F4" i="4"/>
  <c r="I415" i="3"/>
  <c r="I414" i="3"/>
  <c r="I413" i="3"/>
  <c r="H414" i="3" s="1"/>
  <c r="H413" i="3"/>
  <c r="I412" i="3"/>
  <c r="I411" i="3"/>
  <c r="H412" i="3" s="1"/>
  <c r="K412" i="3" s="1"/>
  <c r="I410" i="3"/>
  <c r="H411" i="3" s="1"/>
  <c r="K411" i="3" s="1"/>
  <c r="I409" i="3"/>
  <c r="H410" i="3" s="1"/>
  <c r="I408" i="3"/>
  <c r="H409" i="3" s="1"/>
  <c r="I407" i="3"/>
  <c r="H408" i="3" s="1"/>
  <c r="K408" i="3" s="1"/>
  <c r="I406" i="3"/>
  <c r="H407" i="3" s="1"/>
  <c r="I405" i="3"/>
  <c r="H406" i="3" s="1"/>
  <c r="I404" i="3"/>
  <c r="H405" i="3" s="1"/>
  <c r="I403" i="3"/>
  <c r="H404" i="3" s="1"/>
  <c r="P402" i="3"/>
  <c r="I402" i="3"/>
  <c r="H403" i="3" s="1"/>
  <c r="I401" i="3"/>
  <c r="H402" i="3" s="1"/>
  <c r="P400" i="3"/>
  <c r="I400" i="3"/>
  <c r="H401" i="3" s="1"/>
  <c r="K401" i="3" s="1"/>
  <c r="I399" i="3"/>
  <c r="H400" i="3" s="1"/>
  <c r="P398" i="3"/>
  <c r="I398" i="3"/>
  <c r="H399" i="3" s="1"/>
  <c r="I397" i="3"/>
  <c r="H398" i="3" s="1"/>
  <c r="P396" i="3"/>
  <c r="I396" i="3"/>
  <c r="H397" i="3" s="1"/>
  <c r="K397" i="3" s="1"/>
  <c r="P395" i="3"/>
  <c r="I395" i="3"/>
  <c r="I394" i="3"/>
  <c r="H395" i="3" s="1"/>
  <c r="I393" i="3"/>
  <c r="H394" i="3" s="1"/>
  <c r="K394" i="3" s="1"/>
  <c r="I392" i="3"/>
  <c r="H393" i="3" s="1"/>
  <c r="I391" i="3"/>
  <c r="I390" i="3"/>
  <c r="I389" i="3"/>
  <c r="H390" i="3" s="1"/>
  <c r="I388" i="3"/>
  <c r="I387" i="3"/>
  <c r="H388" i="3" s="1"/>
  <c r="I386" i="3"/>
  <c r="H387" i="3" s="1"/>
  <c r="I385" i="3"/>
  <c r="H386" i="3" s="1"/>
  <c r="I384" i="3"/>
  <c r="H385" i="3" s="1"/>
  <c r="K385" i="3" s="1"/>
  <c r="I383" i="3"/>
  <c r="H384" i="3" s="1"/>
  <c r="H383" i="3"/>
  <c r="K383" i="3" s="1"/>
  <c r="I382" i="3"/>
  <c r="H382" i="3"/>
  <c r="K381" i="3"/>
  <c r="Z375" i="3"/>
  <c r="P393" i="3" s="1"/>
  <c r="AZ374" i="3"/>
  <c r="AZ373" i="3"/>
  <c r="AZ372" i="3"/>
  <c r="AZ371" i="3"/>
  <c r="AZ370" i="3"/>
  <c r="AZ369" i="3"/>
  <c r="B369" i="3"/>
  <c r="AZ368" i="3"/>
  <c r="AZ367" i="3"/>
  <c r="AZ366" i="3"/>
  <c r="AZ365" i="3"/>
  <c r="AZ364" i="3"/>
  <c r="AZ363" i="3"/>
  <c r="AZ362" i="3"/>
  <c r="AZ361" i="3"/>
  <c r="AZ360" i="3"/>
  <c r="AZ359" i="3"/>
  <c r="AZ358" i="3"/>
  <c r="AZ357" i="3"/>
  <c r="AZ356" i="3"/>
  <c r="AZ355" i="3"/>
  <c r="AZ354" i="3"/>
  <c r="AZ353" i="3"/>
  <c r="AZ352" i="3"/>
  <c r="AZ351" i="3"/>
  <c r="AZ350" i="3"/>
  <c r="AZ349" i="3"/>
  <c r="AZ348" i="3"/>
  <c r="AZ347" i="3"/>
  <c r="AZ346" i="3"/>
  <c r="AZ345" i="3"/>
  <c r="AZ344" i="3"/>
  <c r="AZ343" i="3"/>
  <c r="AZ342" i="3"/>
  <c r="AZ341" i="3"/>
  <c r="AZ340" i="3"/>
  <c r="AZ339" i="3"/>
  <c r="AZ338" i="3"/>
  <c r="AZ337" i="3"/>
  <c r="AZ336" i="3"/>
  <c r="AZ335" i="3"/>
  <c r="AZ334" i="3"/>
  <c r="AZ333" i="3"/>
  <c r="AZ332" i="3"/>
  <c r="AZ331" i="3"/>
  <c r="AZ330" i="3"/>
  <c r="AZ329" i="3"/>
  <c r="AZ328" i="3"/>
  <c r="AZ327" i="3"/>
  <c r="AZ326" i="3"/>
  <c r="AZ325" i="3"/>
  <c r="AZ324" i="3"/>
  <c r="AZ323" i="3"/>
  <c r="AZ322" i="3"/>
  <c r="AZ321" i="3"/>
  <c r="AZ320" i="3"/>
  <c r="AZ319" i="3"/>
  <c r="AZ318" i="3"/>
  <c r="AZ317" i="3"/>
  <c r="AZ316" i="3"/>
  <c r="AZ315" i="3"/>
  <c r="AZ314" i="3"/>
  <c r="AZ313" i="3"/>
  <c r="AZ312" i="3"/>
  <c r="AZ311" i="3"/>
  <c r="AZ310" i="3"/>
  <c r="AZ309" i="3"/>
  <c r="AZ308" i="3"/>
  <c r="AZ307" i="3"/>
  <c r="AZ306" i="3"/>
  <c r="AZ305" i="3"/>
  <c r="AZ304" i="3"/>
  <c r="AZ303" i="3"/>
  <c r="AZ302" i="3"/>
  <c r="AZ301" i="3"/>
  <c r="AZ300" i="3"/>
  <c r="AZ299" i="3"/>
  <c r="AZ298" i="3"/>
  <c r="AZ297" i="3"/>
  <c r="AZ296" i="3"/>
  <c r="AZ295" i="3"/>
  <c r="AZ294" i="3"/>
  <c r="AZ293" i="3"/>
  <c r="AZ292" i="3"/>
  <c r="AZ291" i="3"/>
  <c r="AZ290" i="3"/>
  <c r="AZ289" i="3"/>
  <c r="AZ288" i="3"/>
  <c r="AZ287" i="3"/>
  <c r="AZ286" i="3"/>
  <c r="AZ285" i="3"/>
  <c r="AZ284" i="3"/>
  <c r="AZ283" i="3"/>
  <c r="AZ282" i="3"/>
  <c r="AZ281" i="3"/>
  <c r="AZ280" i="3"/>
  <c r="AZ279" i="3"/>
  <c r="AZ278" i="3"/>
  <c r="AZ277" i="3"/>
  <c r="AZ276" i="3"/>
  <c r="AZ275" i="3"/>
  <c r="AZ274" i="3"/>
  <c r="AZ273" i="3"/>
  <c r="AZ272" i="3"/>
  <c r="AZ271" i="3"/>
  <c r="AZ270" i="3"/>
  <c r="AZ269" i="3"/>
  <c r="AZ268" i="3"/>
  <c r="AZ267" i="3"/>
  <c r="AZ266" i="3"/>
  <c r="AZ265" i="3"/>
  <c r="AZ264" i="3"/>
  <c r="AZ263" i="3"/>
  <c r="AZ262" i="3"/>
  <c r="AZ261" i="3"/>
  <c r="AZ260" i="3"/>
  <c r="AZ259" i="3"/>
  <c r="AZ258" i="3"/>
  <c r="AZ257" i="3"/>
  <c r="AZ256" i="3"/>
  <c r="AZ255" i="3"/>
  <c r="AZ254" i="3"/>
  <c r="AZ253" i="3"/>
  <c r="AZ252" i="3"/>
  <c r="AZ251" i="3"/>
  <c r="AZ250" i="3"/>
  <c r="AZ249" i="3"/>
  <c r="AZ248" i="3"/>
  <c r="AZ247" i="3"/>
  <c r="AZ246" i="3"/>
  <c r="AZ245" i="3"/>
  <c r="AZ244" i="3"/>
  <c r="AZ243" i="3"/>
  <c r="AZ242" i="3"/>
  <c r="AZ241" i="3"/>
  <c r="AZ240" i="3"/>
  <c r="AZ239" i="3"/>
  <c r="AZ238" i="3"/>
  <c r="AZ237" i="3"/>
  <c r="AZ236" i="3"/>
  <c r="AZ235" i="3"/>
  <c r="AZ234" i="3"/>
  <c r="AZ233" i="3"/>
  <c r="AZ232" i="3"/>
  <c r="AZ231" i="3"/>
  <c r="AZ230" i="3"/>
  <c r="AZ229" i="3"/>
  <c r="AZ228" i="3"/>
  <c r="AZ227" i="3"/>
  <c r="AZ226" i="3"/>
  <c r="AZ225" i="3"/>
  <c r="AZ224" i="3"/>
  <c r="AZ223" i="3"/>
  <c r="AZ222" i="3"/>
  <c r="AZ221" i="3"/>
  <c r="AZ220" i="3"/>
  <c r="AZ219" i="3"/>
  <c r="AZ218" i="3"/>
  <c r="AZ217" i="3"/>
  <c r="AZ216" i="3"/>
  <c r="AZ215" i="3"/>
  <c r="AZ214" i="3"/>
  <c r="AZ213" i="3"/>
  <c r="AZ212" i="3"/>
  <c r="AZ211" i="3"/>
  <c r="AZ210" i="3"/>
  <c r="AZ209" i="3"/>
  <c r="AZ208" i="3"/>
  <c r="AZ207" i="3"/>
  <c r="AZ206" i="3"/>
  <c r="AZ205" i="3"/>
  <c r="AZ204" i="3"/>
  <c r="AZ203" i="3"/>
  <c r="AZ202" i="3"/>
  <c r="AZ201" i="3"/>
  <c r="AZ200" i="3"/>
  <c r="AZ199" i="3"/>
  <c r="AZ198" i="3"/>
  <c r="AZ197" i="3"/>
  <c r="AZ196" i="3"/>
  <c r="AZ195" i="3"/>
  <c r="AZ194" i="3"/>
  <c r="AZ193" i="3"/>
  <c r="AZ192" i="3"/>
  <c r="AZ191" i="3"/>
  <c r="AZ190" i="3"/>
  <c r="AZ189" i="3"/>
  <c r="AZ188" i="3"/>
  <c r="AZ187" i="3"/>
  <c r="AZ186" i="3"/>
  <c r="AZ185" i="3"/>
  <c r="AZ184" i="3"/>
  <c r="AZ183" i="3"/>
  <c r="AZ182" i="3"/>
  <c r="AZ181" i="3"/>
  <c r="AZ180" i="3"/>
  <c r="AZ179" i="3"/>
  <c r="AZ178" i="3"/>
  <c r="AZ177" i="3"/>
  <c r="AZ176" i="3"/>
  <c r="AZ175" i="3"/>
  <c r="AZ174" i="3"/>
  <c r="AZ173" i="3"/>
  <c r="AZ172" i="3"/>
  <c r="AZ171" i="3"/>
  <c r="AZ170" i="3"/>
  <c r="AZ169" i="3"/>
  <c r="AZ168" i="3"/>
  <c r="AZ167" i="3"/>
  <c r="AZ166" i="3"/>
  <c r="AZ165" i="3"/>
  <c r="AZ164" i="3"/>
  <c r="AZ163" i="3"/>
  <c r="AZ162" i="3"/>
  <c r="AZ161" i="3"/>
  <c r="AZ160" i="3"/>
  <c r="AZ159" i="3"/>
  <c r="AZ158" i="3"/>
  <c r="AZ157" i="3"/>
  <c r="AZ156" i="3"/>
  <c r="AZ155" i="3"/>
  <c r="AZ154" i="3"/>
  <c r="AZ153" i="3"/>
  <c r="AZ152" i="3"/>
  <c r="AZ151" i="3"/>
  <c r="AZ150" i="3"/>
  <c r="AZ149" i="3"/>
  <c r="AZ148" i="3"/>
  <c r="AZ147" i="3"/>
  <c r="AZ146" i="3"/>
  <c r="AZ145" i="3"/>
  <c r="AZ144" i="3"/>
  <c r="AZ143" i="3"/>
  <c r="AZ142" i="3"/>
  <c r="AZ141" i="3"/>
  <c r="AZ140" i="3"/>
  <c r="AZ139" i="3"/>
  <c r="AZ138" i="3"/>
  <c r="AZ137" i="3"/>
  <c r="AZ136" i="3"/>
  <c r="AZ135" i="3"/>
  <c r="AZ134" i="3"/>
  <c r="AZ133" i="3"/>
  <c r="AZ132" i="3"/>
  <c r="AZ131" i="3"/>
  <c r="AZ130" i="3"/>
  <c r="AZ129" i="3"/>
  <c r="AZ128" i="3"/>
  <c r="AZ127" i="3"/>
  <c r="AZ126" i="3"/>
  <c r="AZ125" i="3"/>
  <c r="AZ124" i="3"/>
  <c r="AZ123" i="3"/>
  <c r="AZ122" i="3"/>
  <c r="AZ121" i="3"/>
  <c r="AZ120" i="3"/>
  <c r="AZ119" i="3"/>
  <c r="AZ118" i="3"/>
  <c r="AZ117" i="3"/>
  <c r="AZ116" i="3"/>
  <c r="AZ115" i="3"/>
  <c r="AZ114" i="3"/>
  <c r="AZ113" i="3"/>
  <c r="AZ112" i="3"/>
  <c r="AZ111" i="3"/>
  <c r="AZ110" i="3"/>
  <c r="AZ109" i="3"/>
  <c r="AZ108" i="3"/>
  <c r="AZ107" i="3"/>
  <c r="AZ106" i="3"/>
  <c r="AZ105" i="3"/>
  <c r="AZ104" i="3"/>
  <c r="AZ103" i="3"/>
  <c r="AZ102" i="3"/>
  <c r="AZ101" i="3"/>
  <c r="AZ100" i="3"/>
  <c r="AZ99" i="3"/>
  <c r="AZ98" i="3"/>
  <c r="AZ97" i="3"/>
  <c r="AZ96" i="3"/>
  <c r="AZ95" i="3"/>
  <c r="AZ94" i="3"/>
  <c r="AZ93" i="3"/>
  <c r="AZ92" i="3"/>
  <c r="AZ91" i="3"/>
  <c r="AZ90" i="3"/>
  <c r="AZ89" i="3"/>
  <c r="AZ88" i="3"/>
  <c r="AZ87" i="3"/>
  <c r="AZ86" i="3"/>
  <c r="AZ85" i="3"/>
  <c r="AZ84" i="3"/>
  <c r="AZ83" i="3"/>
  <c r="AZ82" i="3"/>
  <c r="AZ81" i="3"/>
  <c r="AZ80" i="3"/>
  <c r="AZ79" i="3"/>
  <c r="AZ78" i="3"/>
  <c r="AZ77" i="3"/>
  <c r="AZ76" i="3"/>
  <c r="AZ75" i="3"/>
  <c r="AZ74" i="3"/>
  <c r="AZ73" i="3"/>
  <c r="AZ72" i="3"/>
  <c r="AZ71" i="3"/>
  <c r="AZ70" i="3"/>
  <c r="AZ69" i="3"/>
  <c r="AZ68" i="3"/>
  <c r="AZ67" i="3"/>
  <c r="AZ66" i="3"/>
  <c r="AZ65" i="3"/>
  <c r="AZ64" i="3"/>
  <c r="AZ63" i="3"/>
  <c r="AZ62" i="3"/>
  <c r="AZ61" i="3"/>
  <c r="AZ60" i="3"/>
  <c r="AZ59" i="3"/>
  <c r="AZ58" i="3"/>
  <c r="AZ57" i="3"/>
  <c r="AZ56" i="3"/>
  <c r="AZ55" i="3"/>
  <c r="AZ54" i="3"/>
  <c r="AZ53" i="3"/>
  <c r="AZ52" i="3"/>
  <c r="AZ51" i="3"/>
  <c r="AZ50" i="3"/>
  <c r="AZ49" i="3"/>
  <c r="AZ48" i="3"/>
  <c r="AZ47" i="3"/>
  <c r="AZ46" i="3"/>
  <c r="AZ45" i="3"/>
  <c r="AZ44" i="3"/>
  <c r="AZ43" i="3"/>
  <c r="AZ42" i="3"/>
  <c r="AZ41" i="3"/>
  <c r="AZ40" i="3"/>
  <c r="AZ39" i="3"/>
  <c r="AZ38" i="3"/>
  <c r="AZ37" i="3"/>
  <c r="AZ36" i="3"/>
  <c r="AZ35" i="3"/>
  <c r="AZ34" i="3"/>
  <c r="AZ33" i="3"/>
  <c r="AZ32" i="3"/>
  <c r="AZ31" i="3"/>
  <c r="AZ30" i="3"/>
  <c r="AZ29" i="3"/>
  <c r="AZ28" i="3"/>
  <c r="AZ27" i="3"/>
  <c r="AZ26" i="3"/>
  <c r="AZ25" i="3"/>
  <c r="AZ24" i="3"/>
  <c r="AZ23" i="3"/>
  <c r="AZ22" i="3"/>
  <c r="AZ21" i="3"/>
  <c r="AZ20" i="3"/>
  <c r="AZ19" i="3"/>
  <c r="AZ18" i="3"/>
  <c r="AZ17" i="3"/>
  <c r="AZ16" i="3"/>
  <c r="AZ15" i="3"/>
  <c r="AZ14" i="3"/>
  <c r="AZ13" i="3"/>
  <c r="AZ12" i="3"/>
  <c r="AZ11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AZ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Z9" i="3"/>
  <c r="BS8" i="3"/>
  <c r="AZ8" i="3"/>
  <c r="AT8" i="3"/>
  <c r="U8" i="3"/>
  <c r="AZ7" i="3"/>
  <c r="BS6" i="3"/>
  <c r="AZ6" i="3"/>
  <c r="AT6" i="3"/>
  <c r="U6" i="3"/>
  <c r="AZ5" i="3"/>
  <c r="A5" i="3"/>
  <c r="BA4" i="3"/>
  <c r="AZ4" i="3"/>
  <c r="E4" i="3"/>
  <c r="I415" i="2"/>
  <c r="I414" i="2"/>
  <c r="H415" i="2" s="1"/>
  <c r="I413" i="2"/>
  <c r="H414" i="2" s="1"/>
  <c r="I412" i="2"/>
  <c r="H413" i="2" s="1"/>
  <c r="I411" i="2"/>
  <c r="H412" i="2" s="1"/>
  <c r="I410" i="2"/>
  <c r="H411" i="2" s="1"/>
  <c r="I409" i="2"/>
  <c r="H410" i="2" s="1"/>
  <c r="K410" i="2" s="1"/>
  <c r="I408" i="2"/>
  <c r="H409" i="2" s="1"/>
  <c r="I407" i="2"/>
  <c r="H408" i="2" s="1"/>
  <c r="I406" i="2"/>
  <c r="H407" i="2" s="1"/>
  <c r="I405" i="2"/>
  <c r="H406" i="2" s="1"/>
  <c r="I404" i="2"/>
  <c r="H405" i="2" s="1"/>
  <c r="I403" i="2"/>
  <c r="I402" i="2"/>
  <c r="H403" i="2" s="1"/>
  <c r="I401" i="2"/>
  <c r="H402" i="2" s="1"/>
  <c r="I400" i="2"/>
  <c r="H401" i="2" s="1"/>
  <c r="I399" i="2"/>
  <c r="H400" i="2" s="1"/>
  <c r="I398" i="2"/>
  <c r="H399" i="2" s="1"/>
  <c r="I397" i="2"/>
  <c r="H398" i="2" s="1"/>
  <c r="I396" i="2"/>
  <c r="H397" i="2" s="1"/>
  <c r="K397" i="2" s="1"/>
  <c r="I395" i="2"/>
  <c r="H396" i="2" s="1"/>
  <c r="I394" i="2"/>
  <c r="H395" i="2" s="1"/>
  <c r="I393" i="2"/>
  <c r="H394" i="2" s="1"/>
  <c r="K394" i="2" s="1"/>
  <c r="I392" i="2"/>
  <c r="H393" i="2" s="1"/>
  <c r="I391" i="2"/>
  <c r="H392" i="2" s="1"/>
  <c r="I390" i="2"/>
  <c r="H391" i="2" s="1"/>
  <c r="K391" i="2" s="1"/>
  <c r="I389" i="2"/>
  <c r="H390" i="2" s="1"/>
  <c r="I388" i="2"/>
  <c r="H389" i="2" s="1"/>
  <c r="I387" i="2"/>
  <c r="H388" i="2" s="1"/>
  <c r="K388" i="2" s="1"/>
  <c r="P386" i="2"/>
  <c r="I386" i="2"/>
  <c r="H387" i="2" s="1"/>
  <c r="I385" i="2"/>
  <c r="H386" i="2" s="1"/>
  <c r="I384" i="2"/>
  <c r="H385" i="2" s="1"/>
  <c r="K385" i="2" s="1"/>
  <c r="I383" i="2"/>
  <c r="H384" i="2" s="1"/>
  <c r="I382" i="2"/>
  <c r="H383" i="2" s="1"/>
  <c r="H382" i="2"/>
  <c r="K381" i="2"/>
  <c r="AY380" i="2"/>
  <c r="P413" i="2" s="1"/>
  <c r="Z375" i="2"/>
  <c r="X56" i="8" s="1"/>
  <c r="AZ374" i="2"/>
  <c r="AA374" i="2"/>
  <c r="AZ373" i="2"/>
  <c r="AA373" i="2"/>
  <c r="AZ372" i="2"/>
  <c r="AA372" i="2"/>
  <c r="AZ371" i="2"/>
  <c r="AA371" i="2"/>
  <c r="AZ370" i="2"/>
  <c r="AA370" i="2"/>
  <c r="AZ369" i="2"/>
  <c r="AA369" i="2"/>
  <c r="B369" i="2"/>
  <c r="P391" i="2" s="1"/>
  <c r="AZ368" i="2"/>
  <c r="AA368" i="2"/>
  <c r="AZ367" i="2"/>
  <c r="AA367" i="2"/>
  <c r="AZ366" i="2"/>
  <c r="AA366" i="2"/>
  <c r="AZ365" i="2"/>
  <c r="AA365" i="2"/>
  <c r="AZ364" i="2"/>
  <c r="AA364" i="2"/>
  <c r="AZ363" i="2"/>
  <c r="AA363" i="2"/>
  <c r="AZ362" i="2"/>
  <c r="AA362" i="2"/>
  <c r="AZ361" i="2"/>
  <c r="AA361" i="2"/>
  <c r="AZ360" i="2"/>
  <c r="AA360" i="2"/>
  <c r="AZ359" i="2"/>
  <c r="AA359" i="2"/>
  <c r="AZ358" i="2"/>
  <c r="AA358" i="2"/>
  <c r="AZ357" i="2"/>
  <c r="AA357" i="2"/>
  <c r="AZ356" i="2"/>
  <c r="AA356" i="2"/>
  <c r="AZ355" i="2"/>
  <c r="AA355" i="2"/>
  <c r="AZ354" i="2"/>
  <c r="AA354" i="2"/>
  <c r="AZ353" i="2"/>
  <c r="AA353" i="2"/>
  <c r="AZ352" i="2"/>
  <c r="AA352" i="2"/>
  <c r="AZ351" i="2"/>
  <c r="AA351" i="2"/>
  <c r="AZ350" i="2"/>
  <c r="AA350" i="2"/>
  <c r="AZ349" i="2"/>
  <c r="AA349" i="2"/>
  <c r="AZ348" i="2"/>
  <c r="AA348" i="2"/>
  <c r="AZ347" i="2"/>
  <c r="AA347" i="2"/>
  <c r="AZ346" i="2"/>
  <c r="AA346" i="2"/>
  <c r="AZ345" i="2"/>
  <c r="AA345" i="2"/>
  <c r="AZ344" i="2"/>
  <c r="AA344" i="2"/>
  <c r="AZ343" i="2"/>
  <c r="AA343" i="2"/>
  <c r="AZ342" i="2"/>
  <c r="AA342" i="2"/>
  <c r="AZ341" i="2"/>
  <c r="AA341" i="2"/>
  <c r="AZ340" i="2"/>
  <c r="AA340" i="2"/>
  <c r="AZ339" i="2"/>
  <c r="AA339" i="2"/>
  <c r="AZ338" i="2"/>
  <c r="AA338" i="2"/>
  <c r="AZ337" i="2"/>
  <c r="AA337" i="2"/>
  <c r="AZ336" i="2"/>
  <c r="AA336" i="2"/>
  <c r="AZ335" i="2"/>
  <c r="AA335" i="2"/>
  <c r="AZ334" i="2"/>
  <c r="AA334" i="2"/>
  <c r="AZ333" i="2"/>
  <c r="AA333" i="2"/>
  <c r="AZ332" i="2"/>
  <c r="AA332" i="2"/>
  <c r="AZ331" i="2"/>
  <c r="AA331" i="2"/>
  <c r="AZ330" i="2"/>
  <c r="AA330" i="2"/>
  <c r="AZ329" i="2"/>
  <c r="AA329" i="2"/>
  <c r="AZ328" i="2"/>
  <c r="AA328" i="2"/>
  <c r="AZ327" i="2"/>
  <c r="AA327" i="2"/>
  <c r="AZ326" i="2"/>
  <c r="AA326" i="2"/>
  <c r="AZ325" i="2"/>
  <c r="AA325" i="2"/>
  <c r="AZ324" i="2"/>
  <c r="AA324" i="2"/>
  <c r="AZ323" i="2"/>
  <c r="AA323" i="2"/>
  <c r="AZ322" i="2"/>
  <c r="AA322" i="2"/>
  <c r="AZ321" i="2"/>
  <c r="AA321" i="2"/>
  <c r="AZ320" i="2"/>
  <c r="AA320" i="2"/>
  <c r="AZ319" i="2"/>
  <c r="AA319" i="2"/>
  <c r="AZ318" i="2"/>
  <c r="AA318" i="2"/>
  <c r="AZ317" i="2"/>
  <c r="AA317" i="2"/>
  <c r="AZ316" i="2"/>
  <c r="AA316" i="2"/>
  <c r="AZ315" i="2"/>
  <c r="AA315" i="2"/>
  <c r="AZ314" i="2"/>
  <c r="AA314" i="2"/>
  <c r="AZ313" i="2"/>
  <c r="AA313" i="2"/>
  <c r="AZ312" i="2"/>
  <c r="AA312" i="2"/>
  <c r="AZ311" i="2"/>
  <c r="AA311" i="2"/>
  <c r="AZ310" i="2"/>
  <c r="AA310" i="2"/>
  <c r="AZ309" i="2"/>
  <c r="AA309" i="2"/>
  <c r="AZ308" i="2"/>
  <c r="AA308" i="2"/>
  <c r="AZ307" i="2"/>
  <c r="AA307" i="2"/>
  <c r="AZ306" i="2"/>
  <c r="AA306" i="2"/>
  <c r="AZ305" i="2"/>
  <c r="AA305" i="2"/>
  <c r="AZ304" i="2"/>
  <c r="AA304" i="2"/>
  <c r="AZ303" i="2"/>
  <c r="AA303" i="2"/>
  <c r="AZ302" i="2"/>
  <c r="AA302" i="2"/>
  <c r="AZ301" i="2"/>
  <c r="AA301" i="2"/>
  <c r="AZ300" i="2"/>
  <c r="AA300" i="2"/>
  <c r="AZ299" i="2"/>
  <c r="AA299" i="2"/>
  <c r="AZ298" i="2"/>
  <c r="AA298" i="2"/>
  <c r="AZ297" i="2"/>
  <c r="AA297" i="2"/>
  <c r="AZ296" i="2"/>
  <c r="AA296" i="2"/>
  <c r="AZ295" i="2"/>
  <c r="AA295" i="2"/>
  <c r="AZ294" i="2"/>
  <c r="AA294" i="2"/>
  <c r="AZ293" i="2"/>
  <c r="AA293" i="2"/>
  <c r="AZ292" i="2"/>
  <c r="AA292" i="2"/>
  <c r="AZ291" i="2"/>
  <c r="AA291" i="2"/>
  <c r="AZ290" i="2"/>
  <c r="AA290" i="2"/>
  <c r="AZ289" i="2"/>
  <c r="AA289" i="2"/>
  <c r="AZ288" i="2"/>
  <c r="AA288" i="2"/>
  <c r="AZ287" i="2"/>
  <c r="AA287" i="2"/>
  <c r="AZ286" i="2"/>
  <c r="AA286" i="2"/>
  <c r="AZ285" i="2"/>
  <c r="AA285" i="2"/>
  <c r="AZ284" i="2"/>
  <c r="AA284" i="2"/>
  <c r="AZ283" i="2"/>
  <c r="AA283" i="2"/>
  <c r="AZ282" i="2"/>
  <c r="AA282" i="2"/>
  <c r="AZ281" i="2"/>
  <c r="AA281" i="2"/>
  <c r="AZ280" i="2"/>
  <c r="AA280" i="2"/>
  <c r="AZ279" i="2"/>
  <c r="AA279" i="2"/>
  <c r="AZ278" i="2"/>
  <c r="AA278" i="2"/>
  <c r="AZ277" i="2"/>
  <c r="AA277" i="2"/>
  <c r="AZ276" i="2"/>
  <c r="AA276" i="2"/>
  <c r="AZ275" i="2"/>
  <c r="AA275" i="2"/>
  <c r="AZ274" i="2"/>
  <c r="AA274" i="2"/>
  <c r="AZ273" i="2"/>
  <c r="AA273" i="2"/>
  <c r="AZ272" i="2"/>
  <c r="AA272" i="2"/>
  <c r="AZ271" i="2"/>
  <c r="AA271" i="2"/>
  <c r="AZ270" i="2"/>
  <c r="AA270" i="2"/>
  <c r="AZ269" i="2"/>
  <c r="AA269" i="2"/>
  <c r="AZ268" i="2"/>
  <c r="AA268" i="2"/>
  <c r="AZ267" i="2"/>
  <c r="AA267" i="2"/>
  <c r="AZ266" i="2"/>
  <c r="AA266" i="2"/>
  <c r="AZ265" i="2"/>
  <c r="AA265" i="2"/>
  <c r="AZ264" i="2"/>
  <c r="AA264" i="2"/>
  <c r="AZ263" i="2"/>
  <c r="AA263" i="2"/>
  <c r="AZ262" i="2"/>
  <c r="AA262" i="2"/>
  <c r="AZ261" i="2"/>
  <c r="AA261" i="2"/>
  <c r="AZ260" i="2"/>
  <c r="AA260" i="2"/>
  <c r="AZ259" i="2"/>
  <c r="AA259" i="2"/>
  <c r="AZ258" i="2"/>
  <c r="AA258" i="2"/>
  <c r="AZ257" i="2"/>
  <c r="AA257" i="2"/>
  <c r="AZ256" i="2"/>
  <c r="AA256" i="2"/>
  <c r="AZ255" i="2"/>
  <c r="AA255" i="2"/>
  <c r="AZ254" i="2"/>
  <c r="AA254" i="2"/>
  <c r="AZ253" i="2"/>
  <c r="AA253" i="2"/>
  <c r="AZ252" i="2"/>
  <c r="AA252" i="2"/>
  <c r="AZ251" i="2"/>
  <c r="AA251" i="2"/>
  <c r="AZ250" i="2"/>
  <c r="AA250" i="2"/>
  <c r="AZ249" i="2"/>
  <c r="AA249" i="2"/>
  <c r="AZ248" i="2"/>
  <c r="AA248" i="2"/>
  <c r="AZ247" i="2"/>
  <c r="AA247" i="2"/>
  <c r="AZ246" i="2"/>
  <c r="AA246" i="2"/>
  <c r="AZ245" i="2"/>
  <c r="AA245" i="2"/>
  <c r="AZ244" i="2"/>
  <c r="AA244" i="2"/>
  <c r="AZ243" i="2"/>
  <c r="AA243" i="2"/>
  <c r="AZ242" i="2"/>
  <c r="AA242" i="2"/>
  <c r="AZ241" i="2"/>
  <c r="AA241" i="2"/>
  <c r="AZ240" i="2"/>
  <c r="AA240" i="2"/>
  <c r="AZ239" i="2"/>
  <c r="AA239" i="2"/>
  <c r="AZ238" i="2"/>
  <c r="AA238" i="2"/>
  <c r="AZ237" i="2"/>
  <c r="AA237" i="2"/>
  <c r="AZ236" i="2"/>
  <c r="AA236" i="2"/>
  <c r="AZ235" i="2"/>
  <c r="AA235" i="2"/>
  <c r="AZ234" i="2"/>
  <c r="AA234" i="2"/>
  <c r="AZ233" i="2"/>
  <c r="AA233" i="2"/>
  <c r="AZ232" i="2"/>
  <c r="AA232" i="2"/>
  <c r="AZ231" i="2"/>
  <c r="AA231" i="2"/>
  <c r="AZ230" i="2"/>
  <c r="AA230" i="2"/>
  <c r="AZ229" i="2"/>
  <c r="AA229" i="2"/>
  <c r="AZ228" i="2"/>
  <c r="AA228" i="2"/>
  <c r="AZ227" i="2"/>
  <c r="AA227" i="2"/>
  <c r="AZ226" i="2"/>
  <c r="AA226" i="2"/>
  <c r="AZ225" i="2"/>
  <c r="AA225" i="2"/>
  <c r="AZ224" i="2"/>
  <c r="AA224" i="2"/>
  <c r="AZ223" i="2"/>
  <c r="AA223" i="2"/>
  <c r="AZ222" i="2"/>
  <c r="AA222" i="2"/>
  <c r="AZ221" i="2"/>
  <c r="AA221" i="2"/>
  <c r="AZ220" i="2"/>
  <c r="AA220" i="2"/>
  <c r="AZ219" i="2"/>
  <c r="AA219" i="2"/>
  <c r="AZ218" i="2"/>
  <c r="AA218" i="2"/>
  <c r="AZ217" i="2"/>
  <c r="AA217" i="2"/>
  <c r="AZ216" i="2"/>
  <c r="AA216" i="2"/>
  <c r="AZ215" i="2"/>
  <c r="AA215" i="2"/>
  <c r="AZ214" i="2"/>
  <c r="AA214" i="2"/>
  <c r="AZ213" i="2"/>
  <c r="AA213" i="2"/>
  <c r="AZ212" i="2"/>
  <c r="AA212" i="2"/>
  <c r="AZ211" i="2"/>
  <c r="AA211" i="2"/>
  <c r="AZ210" i="2"/>
  <c r="AA210" i="2"/>
  <c r="AZ209" i="2"/>
  <c r="AA209" i="2"/>
  <c r="AZ208" i="2"/>
  <c r="AA208" i="2"/>
  <c r="AZ207" i="2"/>
  <c r="AA207" i="2"/>
  <c r="AZ206" i="2"/>
  <c r="AA206" i="2"/>
  <c r="AZ205" i="2"/>
  <c r="AA205" i="2"/>
  <c r="AZ204" i="2"/>
  <c r="AA204" i="2"/>
  <c r="AZ203" i="2"/>
  <c r="AA203" i="2"/>
  <c r="AZ202" i="2"/>
  <c r="AA202" i="2"/>
  <c r="AZ201" i="2"/>
  <c r="AA201" i="2"/>
  <c r="AZ200" i="2"/>
  <c r="AA200" i="2"/>
  <c r="AZ199" i="2"/>
  <c r="AA199" i="2"/>
  <c r="AZ198" i="2"/>
  <c r="AA198" i="2"/>
  <c r="AZ197" i="2"/>
  <c r="AA197" i="2"/>
  <c r="AZ196" i="2"/>
  <c r="AA196" i="2"/>
  <c r="AZ195" i="2"/>
  <c r="AA195" i="2"/>
  <c r="AZ194" i="2"/>
  <c r="AA194" i="2"/>
  <c r="AZ193" i="2"/>
  <c r="AA193" i="2"/>
  <c r="AZ192" i="2"/>
  <c r="AA192" i="2"/>
  <c r="AZ191" i="2"/>
  <c r="AA191" i="2"/>
  <c r="AZ190" i="2"/>
  <c r="AA190" i="2"/>
  <c r="AZ189" i="2"/>
  <c r="AA189" i="2"/>
  <c r="AZ188" i="2"/>
  <c r="AA188" i="2"/>
  <c r="AZ187" i="2"/>
  <c r="AA187" i="2"/>
  <c r="AZ186" i="2"/>
  <c r="AA186" i="2"/>
  <c r="AZ185" i="2"/>
  <c r="AA185" i="2"/>
  <c r="AZ184" i="2"/>
  <c r="AA184" i="2"/>
  <c r="AZ183" i="2"/>
  <c r="AA183" i="2"/>
  <c r="AZ182" i="2"/>
  <c r="AA182" i="2"/>
  <c r="AZ181" i="2"/>
  <c r="AA181" i="2"/>
  <c r="AZ180" i="2"/>
  <c r="AA180" i="2"/>
  <c r="AZ179" i="2"/>
  <c r="AA179" i="2"/>
  <c r="AZ178" i="2"/>
  <c r="AA178" i="2"/>
  <c r="AZ177" i="2"/>
  <c r="AA177" i="2"/>
  <c r="AZ176" i="2"/>
  <c r="AA176" i="2"/>
  <c r="AZ175" i="2"/>
  <c r="AA175" i="2"/>
  <c r="AZ174" i="2"/>
  <c r="AA174" i="2"/>
  <c r="AZ173" i="2"/>
  <c r="AA173" i="2"/>
  <c r="AZ172" i="2"/>
  <c r="AA172" i="2"/>
  <c r="AZ171" i="2"/>
  <c r="AA171" i="2"/>
  <c r="AZ170" i="2"/>
  <c r="AA170" i="2"/>
  <c r="AZ169" i="2"/>
  <c r="AA169" i="2"/>
  <c r="AZ168" i="2"/>
  <c r="AA168" i="2"/>
  <c r="AZ167" i="2"/>
  <c r="AA167" i="2"/>
  <c r="AZ166" i="2"/>
  <c r="AA166" i="2"/>
  <c r="AZ165" i="2"/>
  <c r="AA165" i="2"/>
  <c r="AZ164" i="2"/>
  <c r="AA164" i="2"/>
  <c r="AZ163" i="2"/>
  <c r="AA163" i="2"/>
  <c r="AZ162" i="2"/>
  <c r="AA162" i="2"/>
  <c r="AZ161" i="2"/>
  <c r="AA161" i="2"/>
  <c r="AZ160" i="2"/>
  <c r="AA160" i="2"/>
  <c r="AZ159" i="2"/>
  <c r="AA159" i="2"/>
  <c r="AZ158" i="2"/>
  <c r="AA158" i="2"/>
  <c r="AZ157" i="2"/>
  <c r="AA157" i="2"/>
  <c r="AZ156" i="2"/>
  <c r="AA156" i="2"/>
  <c r="AZ155" i="2"/>
  <c r="AA155" i="2"/>
  <c r="AZ154" i="2"/>
  <c r="AA154" i="2"/>
  <c r="AZ153" i="2"/>
  <c r="AA153" i="2"/>
  <c r="AZ152" i="2"/>
  <c r="AA152" i="2"/>
  <c r="AZ151" i="2"/>
  <c r="AA151" i="2"/>
  <c r="AZ150" i="2"/>
  <c r="AA150" i="2"/>
  <c r="AZ149" i="2"/>
  <c r="AA149" i="2"/>
  <c r="AZ148" i="2"/>
  <c r="AA148" i="2"/>
  <c r="AZ147" i="2"/>
  <c r="AA147" i="2"/>
  <c r="AZ146" i="2"/>
  <c r="AA146" i="2"/>
  <c r="AZ145" i="2"/>
  <c r="AA145" i="2"/>
  <c r="AZ144" i="2"/>
  <c r="AA144" i="2"/>
  <c r="AZ143" i="2"/>
  <c r="AA143" i="2"/>
  <c r="AZ142" i="2"/>
  <c r="AA142" i="2"/>
  <c r="AZ141" i="2"/>
  <c r="AA141" i="2"/>
  <c r="AZ140" i="2"/>
  <c r="AA140" i="2"/>
  <c r="AZ139" i="2"/>
  <c r="AA139" i="2"/>
  <c r="AZ138" i="2"/>
  <c r="AA138" i="2"/>
  <c r="AZ137" i="2"/>
  <c r="AA137" i="2"/>
  <c r="AZ136" i="2"/>
  <c r="AA136" i="2"/>
  <c r="AZ135" i="2"/>
  <c r="AA135" i="2"/>
  <c r="AZ134" i="2"/>
  <c r="AA134" i="2"/>
  <c r="AZ133" i="2"/>
  <c r="AA133" i="2"/>
  <c r="AZ132" i="2"/>
  <c r="AA132" i="2"/>
  <c r="AZ131" i="2"/>
  <c r="AA131" i="2"/>
  <c r="AZ130" i="2"/>
  <c r="AA130" i="2"/>
  <c r="AZ129" i="2"/>
  <c r="AA129" i="2"/>
  <c r="AZ128" i="2"/>
  <c r="AA128" i="2"/>
  <c r="AZ127" i="2"/>
  <c r="AA127" i="2"/>
  <c r="AZ126" i="2"/>
  <c r="AA126" i="2"/>
  <c r="AZ125" i="2"/>
  <c r="AA125" i="2"/>
  <c r="AZ124" i="2"/>
  <c r="AA124" i="2"/>
  <c r="AZ123" i="2"/>
  <c r="AA123" i="2"/>
  <c r="AZ122" i="2"/>
  <c r="AA122" i="2"/>
  <c r="AZ121" i="2"/>
  <c r="AA121" i="2"/>
  <c r="AZ120" i="2"/>
  <c r="AA120" i="2"/>
  <c r="AZ119" i="2"/>
  <c r="AA119" i="2"/>
  <c r="AZ118" i="2"/>
  <c r="AA118" i="2"/>
  <c r="AZ117" i="2"/>
  <c r="AA117" i="2"/>
  <c r="AZ116" i="2"/>
  <c r="AA116" i="2"/>
  <c r="AZ115" i="2"/>
  <c r="AA115" i="2"/>
  <c r="AZ114" i="2"/>
  <c r="AA114" i="2"/>
  <c r="AZ113" i="2"/>
  <c r="AA113" i="2"/>
  <c r="AZ112" i="2"/>
  <c r="AA112" i="2"/>
  <c r="AZ111" i="2"/>
  <c r="AA111" i="2"/>
  <c r="AZ110" i="2"/>
  <c r="AA110" i="2"/>
  <c r="AZ109" i="2"/>
  <c r="AA109" i="2"/>
  <c r="AZ108" i="2"/>
  <c r="AA108" i="2"/>
  <c r="AZ107" i="2"/>
  <c r="AA107" i="2"/>
  <c r="AZ106" i="2"/>
  <c r="AA106" i="2"/>
  <c r="AZ105" i="2"/>
  <c r="AA105" i="2"/>
  <c r="AZ104" i="2"/>
  <c r="AA104" i="2"/>
  <c r="AZ103" i="2"/>
  <c r="AA103" i="2"/>
  <c r="AZ102" i="2"/>
  <c r="AA102" i="2"/>
  <c r="AZ101" i="2"/>
  <c r="AA101" i="2"/>
  <c r="AZ100" i="2"/>
  <c r="AA100" i="2"/>
  <c r="AZ99" i="2"/>
  <c r="AA99" i="2"/>
  <c r="AZ98" i="2"/>
  <c r="AA98" i="2"/>
  <c r="AZ97" i="2"/>
  <c r="AA97" i="2"/>
  <c r="AZ96" i="2"/>
  <c r="AA96" i="2"/>
  <c r="AZ95" i="2"/>
  <c r="AA95" i="2"/>
  <c r="AZ94" i="2"/>
  <c r="AA94" i="2"/>
  <c r="AZ93" i="2"/>
  <c r="AA93" i="2"/>
  <c r="AZ92" i="2"/>
  <c r="AA92" i="2"/>
  <c r="AZ91" i="2"/>
  <c r="AA91" i="2"/>
  <c r="AZ90" i="2"/>
  <c r="AA90" i="2"/>
  <c r="AZ89" i="2"/>
  <c r="AA89" i="2"/>
  <c r="AZ88" i="2"/>
  <c r="AA88" i="2"/>
  <c r="AZ87" i="2"/>
  <c r="AA87" i="2"/>
  <c r="AZ86" i="2"/>
  <c r="AA86" i="2"/>
  <c r="AZ85" i="2"/>
  <c r="AA85" i="2"/>
  <c r="AZ84" i="2"/>
  <c r="AA84" i="2"/>
  <c r="AZ83" i="2"/>
  <c r="AA83" i="2"/>
  <c r="AZ82" i="2"/>
  <c r="AA82" i="2"/>
  <c r="AZ81" i="2"/>
  <c r="AA81" i="2"/>
  <c r="AZ80" i="2"/>
  <c r="AA80" i="2"/>
  <c r="AZ79" i="2"/>
  <c r="AA79" i="2"/>
  <c r="AZ78" i="2"/>
  <c r="AA78" i="2"/>
  <c r="AZ77" i="2"/>
  <c r="AA77" i="2"/>
  <c r="AZ76" i="2"/>
  <c r="AA76" i="2"/>
  <c r="AZ75" i="2"/>
  <c r="AA75" i="2"/>
  <c r="AZ74" i="2"/>
  <c r="AA74" i="2"/>
  <c r="AZ73" i="2"/>
  <c r="AA73" i="2"/>
  <c r="AZ72" i="2"/>
  <c r="AA72" i="2"/>
  <c r="AZ71" i="2"/>
  <c r="AA71" i="2"/>
  <c r="AZ70" i="2"/>
  <c r="AA70" i="2"/>
  <c r="AZ69" i="2"/>
  <c r="AA69" i="2"/>
  <c r="AZ68" i="2"/>
  <c r="AA68" i="2"/>
  <c r="AZ67" i="2"/>
  <c r="AA67" i="2"/>
  <c r="AZ66" i="2"/>
  <c r="AA66" i="2"/>
  <c r="AZ65" i="2"/>
  <c r="AA65" i="2"/>
  <c r="AZ64" i="2"/>
  <c r="AA64" i="2"/>
  <c r="AZ63" i="2"/>
  <c r="AA63" i="2"/>
  <c r="AZ62" i="2"/>
  <c r="AA62" i="2"/>
  <c r="AZ61" i="2"/>
  <c r="AA61" i="2"/>
  <c r="AZ60" i="2"/>
  <c r="AA60" i="2"/>
  <c r="AZ59" i="2"/>
  <c r="AA59" i="2"/>
  <c r="AZ58" i="2"/>
  <c r="AA58" i="2"/>
  <c r="AZ57" i="2"/>
  <c r="AA57" i="2"/>
  <c r="AZ56" i="2"/>
  <c r="AA56" i="2"/>
  <c r="AZ55" i="2"/>
  <c r="AA55" i="2"/>
  <c r="AZ54" i="2"/>
  <c r="AA54" i="2"/>
  <c r="AZ53" i="2"/>
  <c r="AA53" i="2"/>
  <c r="AZ52" i="2"/>
  <c r="AA52" i="2"/>
  <c r="AZ51" i="2"/>
  <c r="AA51" i="2"/>
  <c r="AZ50" i="2"/>
  <c r="AA50" i="2"/>
  <c r="AZ49" i="2"/>
  <c r="AA49" i="2"/>
  <c r="AZ48" i="2"/>
  <c r="AA48" i="2"/>
  <c r="AZ47" i="2"/>
  <c r="AA47" i="2"/>
  <c r="AZ46" i="2"/>
  <c r="AA46" i="2"/>
  <c r="AZ45" i="2"/>
  <c r="AA45" i="2"/>
  <c r="AZ44" i="2"/>
  <c r="AA44" i="2"/>
  <c r="AZ43" i="2"/>
  <c r="AA43" i="2"/>
  <c r="AZ42" i="2"/>
  <c r="AA42" i="2"/>
  <c r="AZ41" i="2"/>
  <c r="AA41" i="2"/>
  <c r="AZ40" i="2"/>
  <c r="AA40" i="2"/>
  <c r="AZ39" i="2"/>
  <c r="AA39" i="2"/>
  <c r="AZ38" i="2"/>
  <c r="AA38" i="2"/>
  <c r="AZ37" i="2"/>
  <c r="AA37" i="2"/>
  <c r="AZ36" i="2"/>
  <c r="AA36" i="2"/>
  <c r="AZ35" i="2"/>
  <c r="AA35" i="2"/>
  <c r="AZ34" i="2"/>
  <c r="AA34" i="2"/>
  <c r="AZ33" i="2"/>
  <c r="AA33" i="2"/>
  <c r="AZ32" i="2"/>
  <c r="AA32" i="2"/>
  <c r="AZ31" i="2"/>
  <c r="AA31" i="2"/>
  <c r="AZ30" i="2"/>
  <c r="AA30" i="2"/>
  <c r="AZ29" i="2"/>
  <c r="AA29" i="2"/>
  <c r="AZ28" i="2"/>
  <c r="AA28" i="2"/>
  <c r="AZ27" i="2"/>
  <c r="AA27" i="2"/>
  <c r="AZ26" i="2"/>
  <c r="AA26" i="2"/>
  <c r="AZ25" i="2"/>
  <c r="AA25" i="2"/>
  <c r="AZ24" i="2"/>
  <c r="AA24" i="2"/>
  <c r="AZ23" i="2"/>
  <c r="AA23" i="2"/>
  <c r="AZ22" i="2"/>
  <c r="AA22" i="2"/>
  <c r="AZ21" i="2"/>
  <c r="AA21" i="2"/>
  <c r="AZ20" i="2"/>
  <c r="AA20" i="2"/>
  <c r="AZ19" i="2"/>
  <c r="AA19" i="2"/>
  <c r="AZ18" i="2"/>
  <c r="AA18" i="2"/>
  <c r="AZ17" i="2"/>
  <c r="AA17" i="2"/>
  <c r="AZ16" i="2"/>
  <c r="AA16" i="2"/>
  <c r="AZ15" i="2"/>
  <c r="AA15" i="2"/>
  <c r="AZ14" i="2"/>
  <c r="AA14" i="2"/>
  <c r="AZ13" i="2"/>
  <c r="AA13" i="2"/>
  <c r="AZ12" i="2"/>
  <c r="AA12" i="2"/>
  <c r="AZ11" i="2"/>
  <c r="AA11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AZ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Z9" i="2"/>
  <c r="BS8" i="2"/>
  <c r="G9" i="6" s="1"/>
  <c r="AZ8" i="2"/>
  <c r="AT8" i="2"/>
  <c r="U8" i="2"/>
  <c r="AZ7" i="2"/>
  <c r="BS6" i="2"/>
  <c r="AZ6" i="2"/>
  <c r="AT6" i="2"/>
  <c r="U6" i="2"/>
  <c r="AZ5" i="2"/>
  <c r="E5" i="2"/>
  <c r="F5" i="2" s="1"/>
  <c r="A5" i="2"/>
  <c r="BA4" i="2"/>
  <c r="AZ4" i="2"/>
  <c r="E4" i="2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15" i="1"/>
  <c r="H415" i="1"/>
  <c r="K415" i="1" s="1"/>
  <c r="I414" i="1"/>
  <c r="I413" i="1"/>
  <c r="I412" i="1"/>
  <c r="H413" i="1" s="1"/>
  <c r="I411" i="1"/>
  <c r="H412" i="1" s="1"/>
  <c r="I410" i="1"/>
  <c r="H411" i="1" s="1"/>
  <c r="I409" i="1"/>
  <c r="H410" i="1" s="1"/>
  <c r="K410" i="1" s="1"/>
  <c r="I408" i="1"/>
  <c r="H409" i="1" s="1"/>
  <c r="I407" i="1"/>
  <c r="I406" i="1"/>
  <c r="H407" i="1" s="1"/>
  <c r="I405" i="1"/>
  <c r="H405" i="1"/>
  <c r="I404" i="1"/>
  <c r="K404" i="1" s="1"/>
  <c r="I403" i="1"/>
  <c r="H404" i="1" s="1"/>
  <c r="I402" i="1"/>
  <c r="H403" i="1" s="1"/>
  <c r="I401" i="1"/>
  <c r="H402" i="1" s="1"/>
  <c r="I400" i="1"/>
  <c r="H401" i="1" s="1"/>
  <c r="K401" i="1" s="1"/>
  <c r="K399" i="1"/>
  <c r="I399" i="1"/>
  <c r="H400" i="1" s="1"/>
  <c r="K400" i="1" s="1"/>
  <c r="H399" i="1"/>
  <c r="I398" i="1"/>
  <c r="I397" i="1"/>
  <c r="I396" i="1"/>
  <c r="I395" i="1"/>
  <c r="H396" i="1" s="1"/>
  <c r="I394" i="1"/>
  <c r="H395" i="1" s="1"/>
  <c r="I393" i="1"/>
  <c r="H394" i="1" s="1"/>
  <c r="I392" i="1"/>
  <c r="H393" i="1" s="1"/>
  <c r="H392" i="1"/>
  <c r="K392" i="1" s="1"/>
  <c r="I391" i="1"/>
  <c r="H391" i="1"/>
  <c r="K391" i="1" s="1"/>
  <c r="I390" i="1"/>
  <c r="I389" i="1"/>
  <c r="H389" i="1"/>
  <c r="I388" i="1"/>
  <c r="I387" i="1"/>
  <c r="H388" i="1" s="1"/>
  <c r="K386" i="1"/>
  <c r="I386" i="1"/>
  <c r="H387" i="1" s="1"/>
  <c r="I385" i="1"/>
  <c r="H386" i="1" s="1"/>
  <c r="I384" i="1"/>
  <c r="H385" i="1" s="1"/>
  <c r="K385" i="1" s="1"/>
  <c r="I383" i="1"/>
  <c r="H384" i="1" s="1"/>
  <c r="K384" i="1" s="1"/>
  <c r="H383" i="1"/>
  <c r="I382" i="1"/>
  <c r="H382" i="1"/>
  <c r="K381" i="1"/>
  <c r="AY380" i="1"/>
  <c r="P413" i="1" s="1"/>
  <c r="Z375" i="1"/>
  <c r="X15" i="8" s="1"/>
  <c r="AZ374" i="1"/>
  <c r="AA374" i="1"/>
  <c r="AZ373" i="1"/>
  <c r="AA373" i="1"/>
  <c r="AZ372" i="1"/>
  <c r="AA372" i="1"/>
  <c r="AZ371" i="1"/>
  <c r="AA371" i="1"/>
  <c r="AZ370" i="1"/>
  <c r="AA370" i="1"/>
  <c r="B370" i="1"/>
  <c r="AZ369" i="1"/>
  <c r="AA369" i="1"/>
  <c r="B369" i="1"/>
  <c r="X6" i="8" s="1"/>
  <c r="AZ368" i="1"/>
  <c r="AA368" i="1"/>
  <c r="AZ367" i="1"/>
  <c r="AA367" i="1"/>
  <c r="AZ366" i="1"/>
  <c r="AA366" i="1"/>
  <c r="AZ365" i="1"/>
  <c r="AA365" i="1"/>
  <c r="AZ364" i="1"/>
  <c r="AA364" i="1"/>
  <c r="AZ363" i="1"/>
  <c r="AA363" i="1"/>
  <c r="AZ362" i="1"/>
  <c r="AA362" i="1"/>
  <c r="AZ361" i="1"/>
  <c r="AA361" i="1"/>
  <c r="AZ360" i="1"/>
  <c r="AA360" i="1"/>
  <c r="AZ359" i="1"/>
  <c r="AA359" i="1"/>
  <c r="AZ358" i="1"/>
  <c r="AA358" i="1"/>
  <c r="AZ357" i="1"/>
  <c r="AA357" i="1"/>
  <c r="AZ356" i="1"/>
  <c r="AA356" i="1"/>
  <c r="AZ355" i="1"/>
  <c r="AA355" i="1"/>
  <c r="AZ354" i="1"/>
  <c r="AA354" i="1"/>
  <c r="AZ353" i="1"/>
  <c r="AA353" i="1"/>
  <c r="AZ352" i="1"/>
  <c r="AA352" i="1"/>
  <c r="AZ351" i="1"/>
  <c r="AA351" i="1"/>
  <c r="AZ350" i="1"/>
  <c r="AA350" i="1"/>
  <c r="AZ349" i="1"/>
  <c r="AA349" i="1"/>
  <c r="AZ348" i="1"/>
  <c r="AA348" i="1"/>
  <c r="AZ347" i="1"/>
  <c r="AA347" i="1"/>
  <c r="AZ346" i="1"/>
  <c r="AA346" i="1"/>
  <c r="AZ345" i="1"/>
  <c r="AA345" i="1"/>
  <c r="AZ344" i="1"/>
  <c r="AA344" i="1"/>
  <c r="AZ343" i="1"/>
  <c r="AA343" i="1"/>
  <c r="AZ342" i="1"/>
  <c r="AA342" i="1"/>
  <c r="AZ341" i="1"/>
  <c r="AA341" i="1"/>
  <c r="AZ340" i="1"/>
  <c r="AA340" i="1"/>
  <c r="AZ339" i="1"/>
  <c r="AA339" i="1"/>
  <c r="AZ338" i="1"/>
  <c r="AA338" i="1"/>
  <c r="AZ337" i="1"/>
  <c r="AA337" i="1"/>
  <c r="AZ336" i="1"/>
  <c r="AA336" i="1"/>
  <c r="AZ335" i="1"/>
  <c r="AA335" i="1"/>
  <c r="AZ334" i="1"/>
  <c r="AA334" i="1"/>
  <c r="AZ333" i="1"/>
  <c r="AA333" i="1"/>
  <c r="AZ332" i="1"/>
  <c r="AA332" i="1"/>
  <c r="AZ331" i="1"/>
  <c r="AA331" i="1"/>
  <c r="AZ330" i="1"/>
  <c r="AA330" i="1"/>
  <c r="AZ329" i="1"/>
  <c r="AA329" i="1"/>
  <c r="AZ328" i="1"/>
  <c r="AA328" i="1"/>
  <c r="AZ327" i="1"/>
  <c r="AA327" i="1"/>
  <c r="AZ326" i="1"/>
  <c r="AA326" i="1"/>
  <c r="AZ325" i="1"/>
  <c r="AA325" i="1"/>
  <c r="AZ324" i="1"/>
  <c r="AA324" i="1"/>
  <c r="AZ323" i="1"/>
  <c r="AA323" i="1"/>
  <c r="AZ322" i="1"/>
  <c r="AA322" i="1"/>
  <c r="AZ321" i="1"/>
  <c r="AA321" i="1"/>
  <c r="AZ320" i="1"/>
  <c r="AA320" i="1"/>
  <c r="AZ319" i="1"/>
  <c r="AA319" i="1"/>
  <c r="AZ318" i="1"/>
  <c r="AA318" i="1"/>
  <c r="AZ317" i="1"/>
  <c r="AA317" i="1"/>
  <c r="AZ316" i="1"/>
  <c r="AA316" i="1"/>
  <c r="AZ315" i="1"/>
  <c r="AA315" i="1"/>
  <c r="AZ314" i="1"/>
  <c r="AA314" i="1"/>
  <c r="AZ313" i="1"/>
  <c r="AA313" i="1"/>
  <c r="AZ312" i="1"/>
  <c r="AA312" i="1"/>
  <c r="AZ311" i="1"/>
  <c r="AA311" i="1"/>
  <c r="AZ310" i="1"/>
  <c r="AA310" i="1"/>
  <c r="AZ309" i="1"/>
  <c r="AA309" i="1"/>
  <c r="AZ308" i="1"/>
  <c r="AA308" i="1"/>
  <c r="AZ307" i="1"/>
  <c r="AA307" i="1"/>
  <c r="AZ306" i="1"/>
  <c r="AA306" i="1"/>
  <c r="AZ305" i="1"/>
  <c r="AA305" i="1"/>
  <c r="AZ304" i="1"/>
  <c r="AA304" i="1"/>
  <c r="AZ303" i="1"/>
  <c r="AA303" i="1"/>
  <c r="AZ302" i="1"/>
  <c r="AA302" i="1"/>
  <c r="AZ301" i="1"/>
  <c r="AA301" i="1"/>
  <c r="AZ300" i="1"/>
  <c r="AA300" i="1"/>
  <c r="AZ299" i="1"/>
  <c r="AA299" i="1"/>
  <c r="AZ298" i="1"/>
  <c r="AA298" i="1"/>
  <c r="AZ297" i="1"/>
  <c r="AA297" i="1"/>
  <c r="AZ296" i="1"/>
  <c r="AA296" i="1"/>
  <c r="AZ295" i="1"/>
  <c r="AA295" i="1"/>
  <c r="AZ294" i="1"/>
  <c r="AA294" i="1"/>
  <c r="AZ293" i="1"/>
  <c r="AA293" i="1"/>
  <c r="AZ292" i="1"/>
  <c r="AA292" i="1"/>
  <c r="AZ291" i="1"/>
  <c r="AA291" i="1"/>
  <c r="AZ290" i="1"/>
  <c r="AA290" i="1"/>
  <c r="AZ289" i="1"/>
  <c r="AA289" i="1"/>
  <c r="AZ288" i="1"/>
  <c r="AA288" i="1"/>
  <c r="AZ287" i="1"/>
  <c r="AA287" i="1"/>
  <c r="AZ286" i="1"/>
  <c r="AA286" i="1"/>
  <c r="AZ285" i="1"/>
  <c r="AA285" i="1"/>
  <c r="AZ284" i="1"/>
  <c r="AA284" i="1"/>
  <c r="AZ283" i="1"/>
  <c r="AA283" i="1"/>
  <c r="AZ282" i="1"/>
  <c r="AA282" i="1"/>
  <c r="AZ281" i="1"/>
  <c r="AA281" i="1"/>
  <c r="AZ280" i="1"/>
  <c r="AA280" i="1"/>
  <c r="AZ279" i="1"/>
  <c r="AA279" i="1"/>
  <c r="AZ278" i="1"/>
  <c r="AA278" i="1"/>
  <c r="AZ277" i="1"/>
  <c r="AA277" i="1"/>
  <c r="AZ276" i="1"/>
  <c r="AA276" i="1"/>
  <c r="AZ275" i="1"/>
  <c r="AA275" i="1"/>
  <c r="AZ274" i="1"/>
  <c r="AA274" i="1"/>
  <c r="AZ273" i="1"/>
  <c r="AA273" i="1"/>
  <c r="AZ272" i="1"/>
  <c r="AA272" i="1"/>
  <c r="AZ271" i="1"/>
  <c r="AA271" i="1"/>
  <c r="AZ270" i="1"/>
  <c r="AA270" i="1"/>
  <c r="AZ269" i="1"/>
  <c r="AA269" i="1"/>
  <c r="AZ268" i="1"/>
  <c r="AA268" i="1"/>
  <c r="AZ267" i="1"/>
  <c r="AA267" i="1"/>
  <c r="AZ266" i="1"/>
  <c r="AA266" i="1"/>
  <c r="AZ265" i="1"/>
  <c r="AA265" i="1"/>
  <c r="AZ264" i="1"/>
  <c r="AA264" i="1"/>
  <c r="AZ263" i="1"/>
  <c r="AA263" i="1"/>
  <c r="AZ262" i="1"/>
  <c r="AA262" i="1"/>
  <c r="AZ261" i="1"/>
  <c r="AA261" i="1"/>
  <c r="AZ260" i="1"/>
  <c r="AA260" i="1"/>
  <c r="AZ259" i="1"/>
  <c r="AA259" i="1"/>
  <c r="AA258" i="1"/>
  <c r="AZ257" i="1"/>
  <c r="AA257" i="1"/>
  <c r="AZ256" i="1"/>
  <c r="AA256" i="1"/>
  <c r="AZ255" i="1"/>
  <c r="AA255" i="1"/>
  <c r="AZ254" i="1"/>
  <c r="AA254" i="1"/>
  <c r="AZ253" i="1"/>
  <c r="AA253" i="1"/>
  <c r="AZ252" i="1"/>
  <c r="AA252" i="1"/>
  <c r="AZ251" i="1"/>
  <c r="AA251" i="1"/>
  <c r="AZ250" i="1"/>
  <c r="AA250" i="1"/>
  <c r="AZ249" i="1"/>
  <c r="AA249" i="1"/>
  <c r="AZ248" i="1"/>
  <c r="AA248" i="1"/>
  <c r="AZ247" i="1"/>
  <c r="AA247" i="1"/>
  <c r="AZ246" i="1"/>
  <c r="AA246" i="1"/>
  <c r="AZ245" i="1"/>
  <c r="AA245" i="1"/>
  <c r="AZ244" i="1"/>
  <c r="AA244" i="1"/>
  <c r="AZ243" i="1"/>
  <c r="AA243" i="1"/>
  <c r="AZ242" i="1"/>
  <c r="AA242" i="1"/>
  <c r="AZ241" i="1"/>
  <c r="AA241" i="1"/>
  <c r="AZ240" i="1"/>
  <c r="AA240" i="1"/>
  <c r="AZ239" i="1"/>
  <c r="AA239" i="1"/>
  <c r="AZ238" i="1"/>
  <c r="AA238" i="1"/>
  <c r="AZ237" i="1"/>
  <c r="AA237" i="1"/>
  <c r="AZ236" i="1"/>
  <c r="AA236" i="1"/>
  <c r="AZ235" i="1"/>
  <c r="AA235" i="1"/>
  <c r="AZ234" i="1"/>
  <c r="AA234" i="1"/>
  <c r="AZ233" i="1"/>
  <c r="AA233" i="1"/>
  <c r="AZ232" i="1"/>
  <c r="AA232" i="1"/>
  <c r="AZ231" i="1"/>
  <c r="AA231" i="1"/>
  <c r="AZ230" i="1"/>
  <c r="AA230" i="1"/>
  <c r="AZ229" i="1"/>
  <c r="AA229" i="1"/>
  <c r="AZ228" i="1"/>
  <c r="AA228" i="1"/>
  <c r="AZ227" i="1"/>
  <c r="AA227" i="1"/>
  <c r="AZ226" i="1"/>
  <c r="AA226" i="1"/>
  <c r="AZ225" i="1"/>
  <c r="AA225" i="1"/>
  <c r="AZ224" i="1"/>
  <c r="AA224" i="1"/>
  <c r="AZ223" i="1"/>
  <c r="AA223" i="1"/>
  <c r="AZ222" i="1"/>
  <c r="AA222" i="1"/>
  <c r="AZ221" i="1"/>
  <c r="AA221" i="1"/>
  <c r="AZ220" i="1"/>
  <c r="AA220" i="1"/>
  <c r="AZ219" i="1"/>
  <c r="AA219" i="1"/>
  <c r="AZ218" i="1"/>
  <c r="AA218" i="1"/>
  <c r="AZ217" i="1"/>
  <c r="AA217" i="1"/>
  <c r="AZ216" i="1"/>
  <c r="AA216" i="1"/>
  <c r="AZ215" i="1"/>
  <c r="AA215" i="1"/>
  <c r="AZ214" i="1"/>
  <c r="AA214" i="1"/>
  <c r="AZ213" i="1"/>
  <c r="AA213" i="1"/>
  <c r="AZ212" i="1"/>
  <c r="AA212" i="1"/>
  <c r="AZ211" i="1"/>
  <c r="AA211" i="1"/>
  <c r="AZ210" i="1"/>
  <c r="AA210" i="1"/>
  <c r="AZ209" i="1"/>
  <c r="AA209" i="1"/>
  <c r="AZ208" i="1"/>
  <c r="AA208" i="1"/>
  <c r="AZ207" i="1"/>
  <c r="AA207" i="1"/>
  <c r="AZ206" i="1"/>
  <c r="AA206" i="1"/>
  <c r="AZ205" i="1"/>
  <c r="AA205" i="1"/>
  <c r="AZ204" i="1"/>
  <c r="AA204" i="1"/>
  <c r="AZ203" i="1"/>
  <c r="AA203" i="1"/>
  <c r="AZ202" i="1"/>
  <c r="AA202" i="1"/>
  <c r="AZ201" i="1"/>
  <c r="AA201" i="1"/>
  <c r="AZ200" i="1"/>
  <c r="AA200" i="1"/>
  <c r="AZ199" i="1"/>
  <c r="AA199" i="1"/>
  <c r="AZ198" i="1"/>
  <c r="AA198" i="1"/>
  <c r="AZ197" i="1"/>
  <c r="AA197" i="1"/>
  <c r="AZ196" i="1"/>
  <c r="AA196" i="1"/>
  <c r="AZ195" i="1"/>
  <c r="AA195" i="1"/>
  <c r="AZ194" i="1"/>
  <c r="AA194" i="1"/>
  <c r="AZ193" i="1"/>
  <c r="AA193" i="1"/>
  <c r="AZ192" i="1"/>
  <c r="AA192" i="1"/>
  <c r="AZ191" i="1"/>
  <c r="AA191" i="1"/>
  <c r="AZ190" i="1"/>
  <c r="AA190" i="1"/>
  <c r="AZ189" i="1"/>
  <c r="AA189" i="1"/>
  <c r="AZ188" i="1"/>
  <c r="AA188" i="1"/>
  <c r="AZ187" i="1"/>
  <c r="AA187" i="1"/>
  <c r="AZ186" i="1"/>
  <c r="AA186" i="1"/>
  <c r="AZ185" i="1"/>
  <c r="AA185" i="1"/>
  <c r="AZ184" i="1"/>
  <c r="AA184" i="1"/>
  <c r="AZ183" i="1"/>
  <c r="AA183" i="1"/>
  <c r="AZ182" i="1"/>
  <c r="AA182" i="1"/>
  <c r="AZ181" i="1"/>
  <c r="AA181" i="1"/>
  <c r="AZ180" i="1"/>
  <c r="AA180" i="1"/>
  <c r="AZ179" i="1"/>
  <c r="AA179" i="1"/>
  <c r="AZ178" i="1"/>
  <c r="AA178" i="1"/>
  <c r="AZ177" i="1"/>
  <c r="AA177" i="1"/>
  <c r="AZ176" i="1"/>
  <c r="AA176" i="1"/>
  <c r="AZ175" i="1"/>
  <c r="AA175" i="1"/>
  <c r="AZ174" i="1"/>
  <c r="AA174" i="1"/>
  <c r="AZ173" i="1"/>
  <c r="AA173" i="1"/>
  <c r="AZ172" i="1"/>
  <c r="AA172" i="1"/>
  <c r="AZ171" i="1"/>
  <c r="AA171" i="1"/>
  <c r="AZ170" i="1"/>
  <c r="AA170" i="1"/>
  <c r="AZ169" i="1"/>
  <c r="AA169" i="1"/>
  <c r="AZ168" i="1"/>
  <c r="AA168" i="1"/>
  <c r="AZ167" i="1"/>
  <c r="AA167" i="1"/>
  <c r="AZ166" i="1"/>
  <c r="AA166" i="1"/>
  <c r="AZ165" i="1"/>
  <c r="AA165" i="1"/>
  <c r="AZ164" i="1"/>
  <c r="AA164" i="1"/>
  <c r="AZ163" i="1"/>
  <c r="AA163" i="1"/>
  <c r="AZ162" i="1"/>
  <c r="AA162" i="1"/>
  <c r="AZ161" i="1"/>
  <c r="AA161" i="1"/>
  <c r="AZ160" i="1"/>
  <c r="AA160" i="1"/>
  <c r="AZ159" i="1"/>
  <c r="AA159" i="1"/>
  <c r="AZ158" i="1"/>
  <c r="AA158" i="1"/>
  <c r="AZ157" i="1"/>
  <c r="AA157" i="1"/>
  <c r="AZ156" i="1"/>
  <c r="AA156" i="1"/>
  <c r="AZ155" i="1"/>
  <c r="AA155" i="1"/>
  <c r="AZ154" i="1"/>
  <c r="AA154" i="1"/>
  <c r="AZ153" i="1"/>
  <c r="AA153" i="1"/>
  <c r="AZ152" i="1"/>
  <c r="AA152" i="1"/>
  <c r="AZ151" i="1"/>
  <c r="AA151" i="1"/>
  <c r="AZ150" i="1"/>
  <c r="AA150" i="1"/>
  <c r="AZ149" i="1"/>
  <c r="AA149" i="1"/>
  <c r="AZ148" i="1"/>
  <c r="AA148" i="1"/>
  <c r="AZ147" i="1"/>
  <c r="AA147" i="1"/>
  <c r="AZ146" i="1"/>
  <c r="AA146" i="1"/>
  <c r="AZ145" i="1"/>
  <c r="AA145" i="1"/>
  <c r="AZ144" i="1"/>
  <c r="AA144" i="1"/>
  <c r="AZ143" i="1"/>
  <c r="AA143" i="1"/>
  <c r="AZ142" i="1"/>
  <c r="AA142" i="1"/>
  <c r="AZ141" i="1"/>
  <c r="AA141" i="1"/>
  <c r="AZ140" i="1"/>
  <c r="AA140" i="1"/>
  <c r="AZ139" i="1"/>
  <c r="AA139" i="1"/>
  <c r="AZ138" i="1"/>
  <c r="AA138" i="1"/>
  <c r="AZ137" i="1"/>
  <c r="AA137" i="1"/>
  <c r="AZ136" i="1"/>
  <c r="AA136" i="1"/>
  <c r="AZ135" i="1"/>
  <c r="AA135" i="1"/>
  <c r="AZ134" i="1"/>
  <c r="AA134" i="1"/>
  <c r="AZ133" i="1"/>
  <c r="AA133" i="1"/>
  <c r="AZ132" i="1"/>
  <c r="AA132" i="1"/>
  <c r="AZ131" i="1"/>
  <c r="AA131" i="1"/>
  <c r="AZ130" i="1"/>
  <c r="AA130" i="1"/>
  <c r="AZ129" i="1"/>
  <c r="AA129" i="1"/>
  <c r="AZ128" i="1"/>
  <c r="AA128" i="1"/>
  <c r="AZ127" i="1"/>
  <c r="AA127" i="1"/>
  <c r="AZ126" i="1"/>
  <c r="AA126" i="1"/>
  <c r="AZ125" i="1"/>
  <c r="AA125" i="1"/>
  <c r="AZ124" i="1"/>
  <c r="AA124" i="1"/>
  <c r="AZ123" i="1"/>
  <c r="AA123" i="1"/>
  <c r="AZ122" i="1"/>
  <c r="AA122" i="1"/>
  <c r="AZ121" i="1"/>
  <c r="AA121" i="1"/>
  <c r="AZ120" i="1"/>
  <c r="AA120" i="1"/>
  <c r="AZ119" i="1"/>
  <c r="AA119" i="1"/>
  <c r="AZ118" i="1"/>
  <c r="AA118" i="1"/>
  <c r="AZ117" i="1"/>
  <c r="AA117" i="1"/>
  <c r="AZ116" i="1"/>
  <c r="AA116" i="1"/>
  <c r="AZ115" i="1"/>
  <c r="AA115" i="1"/>
  <c r="AZ114" i="1"/>
  <c r="AA114" i="1"/>
  <c r="AZ113" i="1"/>
  <c r="AA113" i="1"/>
  <c r="AZ112" i="1"/>
  <c r="AA112" i="1"/>
  <c r="AZ111" i="1"/>
  <c r="AA111" i="1"/>
  <c r="AZ110" i="1"/>
  <c r="AA110" i="1"/>
  <c r="AZ109" i="1"/>
  <c r="AA109" i="1"/>
  <c r="AZ108" i="1"/>
  <c r="AA108" i="1"/>
  <c r="AZ107" i="1"/>
  <c r="AA107" i="1"/>
  <c r="AZ106" i="1"/>
  <c r="AA106" i="1"/>
  <c r="AZ105" i="1"/>
  <c r="AA105" i="1"/>
  <c r="AZ104" i="1"/>
  <c r="AA104" i="1"/>
  <c r="AZ103" i="1"/>
  <c r="AA103" i="1"/>
  <c r="AZ102" i="1"/>
  <c r="AA102" i="1"/>
  <c r="AZ101" i="1"/>
  <c r="AA101" i="1"/>
  <c r="AZ100" i="1"/>
  <c r="AA100" i="1"/>
  <c r="AZ99" i="1"/>
  <c r="AA99" i="1"/>
  <c r="AZ98" i="1"/>
  <c r="AA98" i="1"/>
  <c r="AZ97" i="1"/>
  <c r="AA97" i="1"/>
  <c r="AZ96" i="1"/>
  <c r="AA96" i="1"/>
  <c r="AZ95" i="1"/>
  <c r="AA95" i="1"/>
  <c r="AZ94" i="1"/>
  <c r="AA94" i="1"/>
  <c r="AZ93" i="1"/>
  <c r="AA93" i="1"/>
  <c r="AZ92" i="1"/>
  <c r="AA92" i="1"/>
  <c r="AZ91" i="1"/>
  <c r="AA91" i="1"/>
  <c r="AZ90" i="1"/>
  <c r="AA90" i="1"/>
  <c r="AZ89" i="1"/>
  <c r="AA89" i="1"/>
  <c r="AZ88" i="1"/>
  <c r="AA88" i="1"/>
  <c r="AZ87" i="1"/>
  <c r="AA87" i="1"/>
  <c r="AZ86" i="1"/>
  <c r="AA86" i="1"/>
  <c r="AZ85" i="1"/>
  <c r="AA85" i="1"/>
  <c r="AZ84" i="1"/>
  <c r="AA84" i="1"/>
  <c r="AZ83" i="1"/>
  <c r="AA83" i="1"/>
  <c r="AZ82" i="1"/>
  <c r="AA82" i="1"/>
  <c r="AZ81" i="1"/>
  <c r="AA81" i="1"/>
  <c r="AZ80" i="1"/>
  <c r="AA80" i="1"/>
  <c r="AZ79" i="1"/>
  <c r="AA79" i="1"/>
  <c r="AZ78" i="1"/>
  <c r="AA78" i="1"/>
  <c r="AZ77" i="1"/>
  <c r="AA77" i="1"/>
  <c r="AZ76" i="1"/>
  <c r="AA76" i="1"/>
  <c r="AZ75" i="1"/>
  <c r="AA75" i="1"/>
  <c r="AZ74" i="1"/>
  <c r="AA74" i="1"/>
  <c r="AZ73" i="1"/>
  <c r="AA73" i="1"/>
  <c r="AZ72" i="1"/>
  <c r="AA72" i="1"/>
  <c r="AZ71" i="1"/>
  <c r="AA71" i="1"/>
  <c r="AZ70" i="1"/>
  <c r="AA70" i="1"/>
  <c r="AZ69" i="1"/>
  <c r="AA69" i="1"/>
  <c r="AZ68" i="1"/>
  <c r="AA68" i="1"/>
  <c r="AZ67" i="1"/>
  <c r="AA67" i="1"/>
  <c r="AZ66" i="1"/>
  <c r="AA66" i="1"/>
  <c r="AZ65" i="1"/>
  <c r="AA65" i="1"/>
  <c r="AZ64" i="1"/>
  <c r="AA64" i="1"/>
  <c r="AZ63" i="1"/>
  <c r="AA63" i="1"/>
  <c r="AZ62" i="1"/>
  <c r="AA62" i="1"/>
  <c r="AZ61" i="1"/>
  <c r="AA61" i="1"/>
  <c r="AZ60" i="1"/>
  <c r="AA60" i="1"/>
  <c r="AZ59" i="1"/>
  <c r="AA59" i="1"/>
  <c r="AZ58" i="1"/>
  <c r="AA58" i="1"/>
  <c r="AZ57" i="1"/>
  <c r="AA57" i="1"/>
  <c r="AZ56" i="1"/>
  <c r="AA56" i="1"/>
  <c r="AZ55" i="1"/>
  <c r="AA55" i="1"/>
  <c r="AZ54" i="1"/>
  <c r="AA54" i="1"/>
  <c r="AZ53" i="1"/>
  <c r="AA53" i="1"/>
  <c r="AZ52" i="1"/>
  <c r="AA52" i="1"/>
  <c r="AZ51" i="1"/>
  <c r="AA51" i="1"/>
  <c r="AZ50" i="1"/>
  <c r="AA50" i="1"/>
  <c r="AZ49" i="1"/>
  <c r="AA49" i="1"/>
  <c r="AZ48" i="1"/>
  <c r="AA48" i="1"/>
  <c r="AZ47" i="1"/>
  <c r="AA47" i="1"/>
  <c r="AZ46" i="1"/>
  <c r="AA46" i="1"/>
  <c r="AZ45" i="1"/>
  <c r="AA45" i="1"/>
  <c r="AZ44" i="1"/>
  <c r="AA44" i="1"/>
  <c r="AZ43" i="1"/>
  <c r="AA43" i="1"/>
  <c r="AZ42" i="1"/>
  <c r="AA42" i="1"/>
  <c r="AZ41" i="1"/>
  <c r="AA41" i="1"/>
  <c r="AZ40" i="1"/>
  <c r="AA40" i="1"/>
  <c r="AZ39" i="1"/>
  <c r="AA39" i="1"/>
  <c r="AZ38" i="1"/>
  <c r="AA38" i="1"/>
  <c r="AZ37" i="1"/>
  <c r="AA37" i="1"/>
  <c r="AZ36" i="1"/>
  <c r="AA36" i="1"/>
  <c r="AZ35" i="1"/>
  <c r="AA35" i="1"/>
  <c r="AZ34" i="1"/>
  <c r="AA34" i="1"/>
  <c r="AZ33" i="1"/>
  <c r="AA33" i="1"/>
  <c r="AZ32" i="1"/>
  <c r="AA32" i="1"/>
  <c r="AZ31" i="1"/>
  <c r="AA31" i="1"/>
  <c r="AZ30" i="1"/>
  <c r="AA30" i="1"/>
  <c r="AZ29" i="1"/>
  <c r="AA29" i="1"/>
  <c r="AZ28" i="1"/>
  <c r="AA28" i="1"/>
  <c r="AZ27" i="1"/>
  <c r="AA27" i="1"/>
  <c r="AZ26" i="1"/>
  <c r="AA26" i="1"/>
  <c r="AZ25" i="1"/>
  <c r="AA25" i="1"/>
  <c r="AZ24" i="1"/>
  <c r="AA24" i="1"/>
  <c r="AZ23" i="1"/>
  <c r="AA23" i="1"/>
  <c r="AZ22" i="1"/>
  <c r="AA22" i="1"/>
  <c r="AZ21" i="1"/>
  <c r="AA21" i="1"/>
  <c r="AZ20" i="1"/>
  <c r="AA20" i="1"/>
  <c r="AZ19" i="1"/>
  <c r="AA19" i="1"/>
  <c r="AZ18" i="1"/>
  <c r="AA18" i="1"/>
  <c r="AZ17" i="1"/>
  <c r="AA17" i="1"/>
  <c r="AZ16" i="1"/>
  <c r="AA16" i="1"/>
  <c r="AZ15" i="1"/>
  <c r="AA15" i="1"/>
  <c r="AZ14" i="1"/>
  <c r="AA14" i="1"/>
  <c r="AZ13" i="1"/>
  <c r="AA13" i="1"/>
  <c r="AZ12" i="1"/>
  <c r="AA12" i="1"/>
  <c r="AZ11" i="1"/>
  <c r="AA11" i="1"/>
  <c r="BR10" i="1"/>
  <c r="BQ10" i="1"/>
  <c r="BP10" i="1"/>
  <c r="BO10" i="1"/>
  <c r="BN10" i="1"/>
  <c r="BM10" i="1"/>
  <c r="BL10" i="1"/>
  <c r="BK10" i="1"/>
  <c r="BJ10" i="1"/>
  <c r="BI10" i="1"/>
  <c r="BH10" i="1"/>
  <c r="AZ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A10" i="1"/>
  <c r="AZ9" i="1"/>
  <c r="AA9" i="1"/>
  <c r="BS8" i="1"/>
  <c r="AZ8" i="1"/>
  <c r="AT8" i="1"/>
  <c r="U8" i="1"/>
  <c r="AZ7" i="1"/>
  <c r="BS6" i="1"/>
  <c r="AZ6" i="1"/>
  <c r="AT6" i="1"/>
  <c r="U6" i="1"/>
  <c r="AZ5" i="1"/>
  <c r="C5" i="1"/>
  <c r="D5" i="1" s="1"/>
  <c r="A5" i="1"/>
  <c r="A6" i="1" s="1"/>
  <c r="BA4" i="1"/>
  <c r="AZ4" i="1"/>
  <c r="E4" i="1"/>
  <c r="AM3" i="1"/>
  <c r="AN3" i="1" s="1"/>
  <c r="Y33" i="6"/>
  <c r="AA33" i="6" s="1"/>
  <c r="AA32" i="6"/>
  <c r="Z32" i="6"/>
  <c r="Z35" i="6" s="1"/>
  <c r="AX29" i="6" a="1"/>
  <c r="AX36" i="6" s="1"/>
  <c r="AW29" i="6" a="1"/>
  <c r="AW34" i="6" s="1"/>
  <c r="AV29" i="6" a="1"/>
  <c r="AV38" i="6" s="1"/>
  <c r="AU29" i="6" a="1"/>
  <c r="AU36" i="6" s="1"/>
  <c r="AT29" i="6" a="1"/>
  <c r="AX17" i="6" a="1"/>
  <c r="AX21" i="6" s="1"/>
  <c r="AW17" i="6" a="1"/>
  <c r="AW20" i="6" s="1"/>
  <c r="AV17" i="6" a="1"/>
  <c r="AV19" i="6" s="1"/>
  <c r="AU17" i="6" a="1"/>
  <c r="AU24" i="6" s="1"/>
  <c r="AT17" i="6" a="1"/>
  <c r="AT22" i="6" s="1"/>
  <c r="J14" i="6"/>
  <c r="I14" i="6"/>
  <c r="H14" i="6"/>
  <c r="G14" i="6"/>
  <c r="F14" i="6"/>
  <c r="AH8" i="6"/>
  <c r="AH9" i="6" s="1"/>
  <c r="AH10" i="6" s="1"/>
  <c r="AH11" i="6" s="1"/>
  <c r="AH12" i="6" s="1"/>
  <c r="AH13" i="6" s="1"/>
  <c r="AH14" i="6" s="1"/>
  <c r="AH15" i="6" s="1"/>
  <c r="AH16" i="6" s="1"/>
  <c r="AH17" i="6" s="1"/>
  <c r="AH7" i="6"/>
  <c r="AX5" i="6" a="1"/>
  <c r="AX5" i="6" s="1"/>
  <c r="AW5" i="6" a="1"/>
  <c r="AW15" i="6" s="1"/>
  <c r="AV5" i="6" a="1"/>
  <c r="AV15" i="6" s="1"/>
  <c r="AU5" i="6" a="1"/>
  <c r="AT5" i="6" a="1"/>
  <c r="AT7" i="6" s="1"/>
  <c r="K407" i="1" l="1"/>
  <c r="H408" i="1"/>
  <c r="K408" i="1" s="1"/>
  <c r="K393" i="1"/>
  <c r="K394" i="1"/>
  <c r="K402" i="1"/>
  <c r="K409" i="1"/>
  <c r="K382" i="1"/>
  <c r="K383" i="1"/>
  <c r="E16" i="6"/>
  <c r="E17" i="6" s="1"/>
  <c r="J15" i="6"/>
  <c r="I15" i="6"/>
  <c r="H15" i="6"/>
  <c r="G15" i="6"/>
  <c r="K413" i="2"/>
  <c r="K400" i="3"/>
  <c r="K404" i="3"/>
  <c r="K402" i="2"/>
  <c r="K409" i="2"/>
  <c r="K414" i="2"/>
  <c r="P399" i="3"/>
  <c r="P403" i="3"/>
  <c r="L382" i="4"/>
  <c r="P388" i="5"/>
  <c r="P391" i="5"/>
  <c r="L392" i="4"/>
  <c r="L405" i="4"/>
  <c r="K408" i="5"/>
  <c r="AX9" i="6"/>
  <c r="K398" i="3"/>
  <c r="P386" i="5"/>
  <c r="P389" i="5"/>
  <c r="K394" i="5"/>
  <c r="K398" i="5"/>
  <c r="K415" i="5"/>
  <c r="P383" i="2"/>
  <c r="P389" i="2"/>
  <c r="K403" i="2"/>
  <c r="K390" i="3"/>
  <c r="K406" i="2"/>
  <c r="K386" i="3"/>
  <c r="P397" i="3"/>
  <c r="P401" i="3"/>
  <c r="K407" i="3"/>
  <c r="L386" i="4"/>
  <c r="L400" i="4"/>
  <c r="M9" i="8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66" i="8"/>
  <c r="M67" i="8" s="1"/>
  <c r="L59" i="8"/>
  <c r="L60" i="8" s="1"/>
  <c r="L61" i="8" s="1"/>
  <c r="L62" i="8" s="1"/>
  <c r="L63" i="8" s="1"/>
  <c r="M58" i="8"/>
  <c r="AT44" i="6"/>
  <c r="AT43" i="6"/>
  <c r="AT52" i="6"/>
  <c r="AT51" i="6"/>
  <c r="AT48" i="6"/>
  <c r="AT47" i="6"/>
  <c r="C5" i="2"/>
  <c r="D5" i="2" s="1"/>
  <c r="C4" i="2"/>
  <c r="P381" i="2"/>
  <c r="P384" i="2"/>
  <c r="P387" i="2"/>
  <c r="P390" i="2"/>
  <c r="H404" i="2"/>
  <c r="H391" i="3"/>
  <c r="P394" i="3"/>
  <c r="K382" i="2"/>
  <c r="K399" i="2"/>
  <c r="K405" i="2"/>
  <c r="K382" i="3"/>
  <c r="L383" i="4"/>
  <c r="L393" i="4"/>
  <c r="L404" i="4"/>
  <c r="P382" i="2"/>
  <c r="P385" i="2"/>
  <c r="P388" i="2"/>
  <c r="K401" i="2"/>
  <c r="P392" i="3"/>
  <c r="Q388" i="4"/>
  <c r="L395" i="4"/>
  <c r="L399" i="4"/>
  <c r="K395" i="2"/>
  <c r="K384" i="2"/>
  <c r="K387" i="2"/>
  <c r="K390" i="2"/>
  <c r="K393" i="2"/>
  <c r="K411" i="2"/>
  <c r="L408" i="4"/>
  <c r="K398" i="2"/>
  <c r="K407" i="2"/>
  <c r="K403" i="3"/>
  <c r="L398" i="4"/>
  <c r="A6" i="5"/>
  <c r="L401" i="4"/>
  <c r="H397" i="5"/>
  <c r="K397" i="5" s="1"/>
  <c r="K396" i="5"/>
  <c r="H402" i="5"/>
  <c r="K402" i="5" s="1"/>
  <c r="K401" i="5"/>
  <c r="H412" i="5"/>
  <c r="K412" i="5" s="1"/>
  <c r="H390" i="5"/>
  <c r="K390" i="5" s="1"/>
  <c r="K389" i="5"/>
  <c r="H388" i="5"/>
  <c r="K388" i="5" s="1"/>
  <c r="K387" i="5"/>
  <c r="K403" i="5"/>
  <c r="H404" i="5"/>
  <c r="K404" i="5" s="1"/>
  <c r="K413" i="5"/>
  <c r="H386" i="5"/>
  <c r="K386" i="5" s="1"/>
  <c r="K385" i="5"/>
  <c r="K405" i="5"/>
  <c r="H410" i="5"/>
  <c r="K410" i="5" s="1"/>
  <c r="K409" i="5"/>
  <c r="H384" i="5"/>
  <c r="K383" i="5"/>
  <c r="H392" i="5"/>
  <c r="K392" i="5" s="1"/>
  <c r="K391" i="5"/>
  <c r="H396" i="5"/>
  <c r="K399" i="5"/>
  <c r="K407" i="5"/>
  <c r="N15" i="10"/>
  <c r="AT46" i="6"/>
  <c r="AT45" i="6"/>
  <c r="AT50" i="6"/>
  <c r="AT42" i="6"/>
  <c r="AT49" i="6"/>
  <c r="AT13" i="6"/>
  <c r="Z33" i="6"/>
  <c r="AT14" i="6"/>
  <c r="E6" i="1"/>
  <c r="C6" i="1"/>
  <c r="A7" i="1"/>
  <c r="AT8" i="6"/>
  <c r="AT9" i="6"/>
  <c r="E5" i="1"/>
  <c r="F5" i="1" s="1"/>
  <c r="K396" i="1"/>
  <c r="H397" i="1"/>
  <c r="H414" i="1"/>
  <c r="K414" i="1" s="1"/>
  <c r="K413" i="1"/>
  <c r="H390" i="1"/>
  <c r="K389" i="1"/>
  <c r="H406" i="1"/>
  <c r="K406" i="1" s="1"/>
  <c r="K405" i="1"/>
  <c r="K412" i="1"/>
  <c r="K388" i="1"/>
  <c r="H398" i="1"/>
  <c r="K398" i="1" s="1"/>
  <c r="K397" i="1"/>
  <c r="K387" i="1"/>
  <c r="K395" i="1"/>
  <c r="K403" i="1"/>
  <c r="K411" i="1"/>
  <c r="AT12" i="6"/>
  <c r="AT5" i="6"/>
  <c r="E5" i="3"/>
  <c r="F5" i="3" s="1"/>
  <c r="A6" i="3"/>
  <c r="K388" i="3"/>
  <c r="H389" i="3"/>
  <c r="P389" i="3"/>
  <c r="P381" i="3"/>
  <c r="P387" i="3"/>
  <c r="P383" i="3"/>
  <c r="P391" i="3"/>
  <c r="P386" i="3"/>
  <c r="P390" i="3"/>
  <c r="P385" i="3"/>
  <c r="P384" i="3"/>
  <c r="P388" i="3"/>
  <c r="P382" i="3"/>
  <c r="H396" i="3"/>
  <c r="K395" i="3"/>
  <c r="H392" i="3"/>
  <c r="K391" i="3"/>
  <c r="K396" i="3"/>
  <c r="K387" i="3"/>
  <c r="K392" i="3"/>
  <c r="K410" i="3"/>
  <c r="K393" i="3"/>
  <c r="K406" i="3"/>
  <c r="K384" i="3"/>
  <c r="K402" i="3"/>
  <c r="K399" i="3"/>
  <c r="H415" i="3"/>
  <c r="K415" i="3" s="1"/>
  <c r="K414" i="3"/>
  <c r="K405" i="3"/>
  <c r="K409" i="3"/>
  <c r="K413" i="3"/>
  <c r="AT23" i="6"/>
  <c r="AT17" i="6"/>
  <c r="N11" i="10"/>
  <c r="AT18" i="6"/>
  <c r="AT20" i="6"/>
  <c r="P15" i="10"/>
  <c r="AT26" i="6"/>
  <c r="AT27" i="6"/>
  <c r="C6" i="2"/>
  <c r="D6" i="2" s="1"/>
  <c r="A6" i="2"/>
  <c r="K415" i="2"/>
  <c r="K383" i="2"/>
  <c r="K386" i="2"/>
  <c r="K389" i="2"/>
  <c r="K392" i="2"/>
  <c r="K396" i="2"/>
  <c r="K400" i="2"/>
  <c r="K404" i="2"/>
  <c r="K408" i="2"/>
  <c r="K412" i="2"/>
  <c r="AU19" i="6"/>
  <c r="AU23" i="6"/>
  <c r="AU28" i="6"/>
  <c r="L407" i="4"/>
  <c r="L410" i="4"/>
  <c r="L414" i="4"/>
  <c r="Q385" i="4"/>
  <c r="I415" i="4"/>
  <c r="L415" i="4" s="1"/>
  <c r="Q382" i="4"/>
  <c r="L411" i="4"/>
  <c r="Q391" i="4"/>
  <c r="L388" i="4"/>
  <c r="L403" i="4"/>
  <c r="L406" i="4"/>
  <c r="L409" i="4"/>
  <c r="L412" i="4"/>
  <c r="L413" i="4"/>
  <c r="B7" i="4"/>
  <c r="L385" i="4"/>
  <c r="L391" i="4"/>
  <c r="F5" i="4"/>
  <c r="G5" i="4" s="1"/>
  <c r="G6" i="4" s="1"/>
  <c r="L384" i="4"/>
  <c r="L387" i="4"/>
  <c r="L390" i="4"/>
  <c r="Q381" i="4"/>
  <c r="Q384" i="4"/>
  <c r="Q387" i="4"/>
  <c r="Q390" i="4"/>
  <c r="Q383" i="4"/>
  <c r="Q386" i="4"/>
  <c r="AU12" i="6"/>
  <c r="AU15" i="6"/>
  <c r="AU8" i="6"/>
  <c r="AU22" i="6"/>
  <c r="P26" i="10"/>
  <c r="AU37" i="6"/>
  <c r="AU38" i="6"/>
  <c r="AU39" i="6"/>
  <c r="AU40" i="6"/>
  <c r="AW8" i="6"/>
  <c r="AX11" i="6"/>
  <c r="AX16" i="6"/>
  <c r="AW12" i="6"/>
  <c r="AW9" i="6"/>
  <c r="AW5" i="6"/>
  <c r="AW6" i="6"/>
  <c r="AX13" i="6"/>
  <c r="AW7" i="6"/>
  <c r="AX14" i="6"/>
  <c r="AW10" i="6"/>
  <c r="AW11" i="6"/>
  <c r="AW13" i="6"/>
  <c r="AW14" i="6"/>
  <c r="AW16" i="6"/>
  <c r="P414" i="2"/>
  <c r="AX30" i="6"/>
  <c r="AX31" i="6"/>
  <c r="AX35" i="6"/>
  <c r="AX39" i="6"/>
  <c r="AX40" i="6"/>
  <c r="AW30" i="6"/>
  <c r="AW33" i="6"/>
  <c r="AW35" i="6"/>
  <c r="AW39" i="6"/>
  <c r="P411" i="2"/>
  <c r="AU29" i="6"/>
  <c r="AU30" i="6"/>
  <c r="AU31" i="6"/>
  <c r="AU32" i="6"/>
  <c r="AU33" i="6"/>
  <c r="AU34" i="6"/>
  <c r="AU35" i="6"/>
  <c r="P414" i="1"/>
  <c r="AV21" i="6"/>
  <c r="AV22" i="6"/>
  <c r="AV5" i="6"/>
  <c r="AV23" i="6"/>
  <c r="AV6" i="6"/>
  <c r="AV24" i="6"/>
  <c r="AV8" i="6"/>
  <c r="AV26" i="6"/>
  <c r="P28" i="10"/>
  <c r="AV11" i="6"/>
  <c r="AV27" i="6"/>
  <c r="AV13" i="6"/>
  <c r="AV14" i="6"/>
  <c r="AV17" i="6"/>
  <c r="AV18" i="6"/>
  <c r="AV29" i="6"/>
  <c r="P9" i="10"/>
  <c r="AV37" i="6"/>
  <c r="P409" i="5"/>
  <c r="P405" i="5"/>
  <c r="P408" i="5"/>
  <c r="P411" i="5"/>
  <c r="P414" i="5"/>
  <c r="P406" i="5"/>
  <c r="P412" i="5"/>
  <c r="P415" i="5"/>
  <c r="P404" i="5"/>
  <c r="P407" i="5"/>
  <c r="P410" i="5"/>
  <c r="I9" i="6"/>
  <c r="P415" i="2"/>
  <c r="P405" i="2"/>
  <c r="P412" i="2"/>
  <c r="P408" i="2"/>
  <c r="P409" i="2"/>
  <c r="P406" i="2"/>
  <c r="P404" i="2"/>
  <c r="P407" i="2"/>
  <c r="P410" i="2"/>
  <c r="P411" i="1"/>
  <c r="P408" i="1"/>
  <c r="P405" i="1"/>
  <c r="P412" i="1"/>
  <c r="P409" i="1"/>
  <c r="P415" i="1"/>
  <c r="P406" i="1"/>
  <c r="P404" i="1"/>
  <c r="P407" i="1"/>
  <c r="P410" i="1"/>
  <c r="R20" i="10"/>
  <c r="C380" i="10"/>
  <c r="R9" i="10"/>
  <c r="N24" i="10"/>
  <c r="Q30" i="10"/>
  <c r="O11" i="10"/>
  <c r="Q11" i="10"/>
  <c r="O13" i="10"/>
  <c r="Q13" i="10"/>
  <c r="Q15" i="10"/>
  <c r="O15" i="10"/>
  <c r="O18" i="10"/>
  <c r="Q18" i="10"/>
  <c r="O20" i="10"/>
  <c r="Q20" i="10"/>
  <c r="O22" i="10"/>
  <c r="Q22" i="10"/>
  <c r="O24" i="10"/>
  <c r="Q24" i="10"/>
  <c r="O26" i="10"/>
  <c r="Q26" i="10"/>
  <c r="Q28" i="10"/>
  <c r="O29" i="10"/>
  <c r="Q29" i="10"/>
  <c r="O30" i="10"/>
  <c r="R13" i="10"/>
  <c r="D380" i="10"/>
  <c r="E380" i="10"/>
  <c r="R30" i="10"/>
  <c r="P11" i="10"/>
  <c r="R11" i="10"/>
  <c r="N13" i="10"/>
  <c r="P13" i="10"/>
  <c r="R15" i="10"/>
  <c r="N18" i="10"/>
  <c r="R18" i="10"/>
  <c r="N20" i="10"/>
  <c r="P20" i="10"/>
  <c r="P22" i="10"/>
  <c r="R22" i="10"/>
  <c r="N22" i="10"/>
  <c r="P24" i="10"/>
  <c r="N26" i="10"/>
  <c r="R26" i="10"/>
  <c r="R28" i="10"/>
  <c r="N28" i="10"/>
  <c r="N29" i="10"/>
  <c r="R29" i="10"/>
  <c r="F380" i="10"/>
  <c r="P18" i="10"/>
  <c r="Q9" i="10"/>
  <c r="O28" i="10"/>
  <c r="O9" i="10"/>
  <c r="R24" i="10"/>
  <c r="P29" i="10"/>
  <c r="N30" i="10"/>
  <c r="P30" i="10"/>
  <c r="G380" i="10"/>
  <c r="AT33" i="6"/>
  <c r="AT36" i="6"/>
  <c r="AT35" i="6"/>
  <c r="AT32" i="6"/>
  <c r="AT40" i="6"/>
  <c r="AT31" i="6"/>
  <c r="AT39" i="6"/>
  <c r="AT30" i="6"/>
  <c r="AU10" i="6"/>
  <c r="AT34" i="6"/>
  <c r="AX6" i="6"/>
  <c r="AW25" i="6"/>
  <c r="AT37" i="6"/>
  <c r="AV34" i="6"/>
  <c r="AT38" i="6"/>
  <c r="AT11" i="6"/>
  <c r="AT10" i="6"/>
  <c r="AT15" i="6"/>
  <c r="AT6" i="6"/>
  <c r="AT16" i="6"/>
  <c r="AV9" i="6"/>
  <c r="AV12" i="6"/>
  <c r="AV10" i="6"/>
  <c r="AV16" i="6"/>
  <c r="AV7" i="6"/>
  <c r="AX20" i="6"/>
  <c r="AX26" i="6"/>
  <c r="AX18" i="6"/>
  <c r="AX28" i="6"/>
  <c r="AX19" i="6"/>
  <c r="AX27" i="6"/>
  <c r="AX17" i="6"/>
  <c r="AX24" i="6"/>
  <c r="AX23" i="6"/>
  <c r="AX22" i="6"/>
  <c r="AU14" i="6"/>
  <c r="AU6" i="6"/>
  <c r="AU16" i="6"/>
  <c r="AU7" i="6"/>
  <c r="AU13" i="6"/>
  <c r="AU11" i="6"/>
  <c r="AD8" i="6"/>
  <c r="F9" i="6"/>
  <c r="AU5" i="6"/>
  <c r="AX25" i="6"/>
  <c r="D6" i="1"/>
  <c r="H9" i="6"/>
  <c r="AU9" i="6"/>
  <c r="AX15" i="6"/>
  <c r="AX7" i="6"/>
  <c r="AX12" i="6"/>
  <c r="AX10" i="6"/>
  <c r="AX8" i="6"/>
  <c r="AT29" i="6"/>
  <c r="AV39" i="6"/>
  <c r="AV31" i="6"/>
  <c r="AV36" i="6"/>
  <c r="AV35" i="6"/>
  <c r="AV33" i="6"/>
  <c r="AV32" i="6"/>
  <c r="AV40" i="6"/>
  <c r="AV30" i="6"/>
  <c r="AW23" i="6"/>
  <c r="AW22" i="6"/>
  <c r="AW21" i="6"/>
  <c r="AW28" i="6"/>
  <c r="AW19" i="6"/>
  <c r="AW27" i="6"/>
  <c r="AW18" i="6"/>
  <c r="AW26" i="6"/>
  <c r="AW17" i="6"/>
  <c r="AW24" i="6"/>
  <c r="AT19" i="6"/>
  <c r="AT28" i="6"/>
  <c r="AW36" i="6"/>
  <c r="AX32" i="6"/>
  <c r="AU25" i="6"/>
  <c r="AU17" i="6"/>
  <c r="AU26" i="6"/>
  <c r="AW37" i="6"/>
  <c r="AX33" i="6"/>
  <c r="AT21" i="6"/>
  <c r="AU18" i="6"/>
  <c r="AU27" i="6"/>
  <c r="AW29" i="6"/>
  <c r="AW38" i="6"/>
  <c r="AX34" i="6"/>
  <c r="AT24" i="6"/>
  <c r="AU20" i="6"/>
  <c r="AV28" i="6"/>
  <c r="AV20" i="6"/>
  <c r="AV25" i="6"/>
  <c r="AW31" i="6"/>
  <c r="AW40" i="6"/>
  <c r="J9" i="6"/>
  <c r="AT25" i="6"/>
  <c r="AU21" i="6"/>
  <c r="AW32" i="6"/>
  <c r="AX37" i="6"/>
  <c r="AX29" i="6"/>
  <c r="AX38" i="6"/>
  <c r="N9" i="10"/>
  <c r="E11" i="6"/>
  <c r="Z3" i="6"/>
  <c r="AI17" i="6" s="1"/>
  <c r="AI16" i="6" s="1"/>
  <c r="AI15" i="6" s="1"/>
  <c r="E7" i="6"/>
  <c r="AA105" i="6"/>
  <c r="Y5" i="6"/>
  <c r="Y6" i="6"/>
  <c r="E5" i="6"/>
  <c r="E6" i="6"/>
  <c r="AB105" i="6"/>
  <c r="E8" i="6"/>
  <c r="AC105" i="6"/>
  <c r="AD105" i="6"/>
  <c r="Y4" i="6"/>
  <c r="AA3" i="6" s="1"/>
  <c r="E10" i="6"/>
  <c r="Y7" i="6"/>
  <c r="AE105" i="6"/>
  <c r="J17" i="6" l="1"/>
  <c r="I17" i="6"/>
  <c r="H17" i="6"/>
  <c r="G17" i="6"/>
  <c r="J16" i="6"/>
  <c r="I16" i="6"/>
  <c r="H16" i="6"/>
  <c r="G16" i="6"/>
  <c r="J7" i="6"/>
  <c r="I7" i="6"/>
  <c r="H7" i="6"/>
  <c r="G7" i="6"/>
  <c r="I5" i="6"/>
  <c r="H5" i="6"/>
  <c r="J5" i="6"/>
  <c r="G5" i="6"/>
  <c r="D5" i="4"/>
  <c r="E5" i="4" s="1"/>
  <c r="M59" i="8"/>
  <c r="M60" i="8" s="1"/>
  <c r="M61" i="8" s="1"/>
  <c r="M62" i="8" s="1"/>
  <c r="M63" i="8" s="1"/>
  <c r="K384" i="5"/>
  <c r="AB4" i="5"/>
  <c r="C4" i="5"/>
  <c r="C5" i="5"/>
  <c r="D5" i="5" s="1"/>
  <c r="C6" i="5"/>
  <c r="E6" i="5"/>
  <c r="F6" i="5" s="1"/>
  <c r="C7" i="5"/>
  <c r="A7" i="5"/>
  <c r="K390" i="1"/>
  <c r="C4" i="1"/>
  <c r="E7" i="1"/>
  <c r="A8" i="1"/>
  <c r="C7" i="1"/>
  <c r="D7" i="1" s="1"/>
  <c r="F6" i="1"/>
  <c r="K389" i="3"/>
  <c r="C6" i="3"/>
  <c r="C4" i="3"/>
  <c r="C5" i="3"/>
  <c r="D5" i="3" s="1"/>
  <c r="A7" i="3"/>
  <c r="C7" i="3"/>
  <c r="E6" i="3"/>
  <c r="F6" i="3" s="1"/>
  <c r="A7" i="2"/>
  <c r="E6" i="2"/>
  <c r="F6" i="2" s="1"/>
  <c r="C7" i="2"/>
  <c r="D7" i="2" s="1"/>
  <c r="AB4" i="4"/>
  <c r="D7" i="4"/>
  <c r="D6" i="4"/>
  <c r="D4" i="4"/>
  <c r="D8" i="4"/>
  <c r="B8" i="4"/>
  <c r="F7" i="4"/>
  <c r="G7" i="4" s="1"/>
  <c r="N16" i="10"/>
  <c r="P10" i="10"/>
  <c r="Q14" i="10"/>
  <c r="P14" i="10"/>
  <c r="O10" i="10"/>
  <c r="P16" i="10"/>
  <c r="Q10" i="10"/>
  <c r="R16" i="10"/>
  <c r="O16" i="10"/>
  <c r="Q19" i="10"/>
  <c r="R12" i="10"/>
  <c r="P12" i="10"/>
  <c r="N19" i="10"/>
  <c r="P19" i="10"/>
  <c r="R19" i="10"/>
  <c r="R25" i="10"/>
  <c r="Q23" i="10"/>
  <c r="P21" i="10"/>
  <c r="Q21" i="10"/>
  <c r="O23" i="10"/>
  <c r="O14" i="10"/>
  <c r="O21" i="10"/>
  <c r="O12" i="10"/>
  <c r="N21" i="10"/>
  <c r="R21" i="10"/>
  <c r="Q12" i="10"/>
  <c r="O19" i="10"/>
  <c r="N25" i="10"/>
  <c r="P25" i="10"/>
  <c r="N23" i="10"/>
  <c r="Q25" i="10"/>
  <c r="R10" i="10"/>
  <c r="R23" i="10"/>
  <c r="O25" i="10"/>
  <c r="R14" i="10"/>
  <c r="Q16" i="10"/>
  <c r="P23" i="10"/>
  <c r="Z106" i="6"/>
  <c r="AA6" i="6"/>
  <c r="E18" i="6"/>
  <c r="AI14" i="6" l="1"/>
  <c r="E6" i="4"/>
  <c r="E7" i="4" s="1"/>
  <c r="E8" i="4" s="1"/>
  <c r="AC106" i="6"/>
  <c r="AB106" i="6"/>
  <c r="AE106" i="6"/>
  <c r="AD106" i="6"/>
  <c r="I18" i="6"/>
  <c r="H18" i="6"/>
  <c r="G18" i="6"/>
  <c r="J18" i="6"/>
  <c r="D6" i="5"/>
  <c r="D7" i="5" s="1"/>
  <c r="A8" i="5"/>
  <c r="C8" i="5"/>
  <c r="E7" i="5"/>
  <c r="F7" i="5" s="1"/>
  <c r="C8" i="1"/>
  <c r="D8" i="1" s="1"/>
  <c r="A9" i="1"/>
  <c r="E8" i="1"/>
  <c r="F8" i="1" s="1"/>
  <c r="F7" i="1"/>
  <c r="D6" i="3"/>
  <c r="D7" i="3" s="1"/>
  <c r="A8" i="3"/>
  <c r="E7" i="3"/>
  <c r="F7" i="3" s="1"/>
  <c r="C8" i="3"/>
  <c r="C8" i="2"/>
  <c r="D8" i="2" s="1"/>
  <c r="A8" i="2"/>
  <c r="E7" i="2"/>
  <c r="F7" i="2" s="1"/>
  <c r="F8" i="4"/>
  <c r="G8" i="4" s="1"/>
  <c r="B9" i="4"/>
  <c r="D9" i="4"/>
  <c r="Z107" i="6"/>
  <c r="E19" i="6"/>
  <c r="AI13" i="6" l="1"/>
  <c r="AE107" i="6"/>
  <c r="AD107" i="6"/>
  <c r="AC107" i="6"/>
  <c r="AB107" i="6"/>
  <c r="J19" i="6"/>
  <c r="I19" i="6"/>
  <c r="H19" i="6"/>
  <c r="G19" i="6"/>
  <c r="D8" i="5"/>
  <c r="A9" i="5"/>
  <c r="E8" i="5"/>
  <c r="F8" i="5" s="1"/>
  <c r="C9" i="5"/>
  <c r="A10" i="1"/>
  <c r="C9" i="1"/>
  <c r="D9" i="1" s="1"/>
  <c r="E9" i="1"/>
  <c r="F9" i="1" s="1"/>
  <c r="D8" i="3"/>
  <c r="A9" i="3"/>
  <c r="E8" i="3"/>
  <c r="F8" i="3" s="1"/>
  <c r="C9" i="3"/>
  <c r="E9" i="4"/>
  <c r="C9" i="2"/>
  <c r="D9" i="2" s="1"/>
  <c r="A9" i="2"/>
  <c r="E8" i="2"/>
  <c r="F8" i="2" s="1"/>
  <c r="B10" i="4"/>
  <c r="F9" i="4"/>
  <c r="G9" i="4" s="1"/>
  <c r="D10" i="4"/>
  <c r="Z108" i="6"/>
  <c r="E20" i="6"/>
  <c r="AI12" i="6" l="1"/>
  <c r="AI11" i="6" s="1"/>
  <c r="AI10" i="6" s="1"/>
  <c r="AI9" i="6" s="1"/>
  <c r="AI8" i="6" s="1"/>
  <c r="AI7" i="6" s="1"/>
  <c r="AI6" i="6" s="1"/>
  <c r="AE108" i="6"/>
  <c r="AD108" i="6"/>
  <c r="AC108" i="6"/>
  <c r="AB108" i="6"/>
  <c r="G20" i="6"/>
  <c r="J20" i="6"/>
  <c r="I20" i="6"/>
  <c r="H20" i="6"/>
  <c r="D9" i="5"/>
  <c r="A10" i="5"/>
  <c r="C10" i="5"/>
  <c r="E9" i="5"/>
  <c r="F9" i="5" s="1"/>
  <c r="C10" i="1"/>
  <c r="D10" i="1" s="1"/>
  <c r="A11" i="1"/>
  <c r="E10" i="1"/>
  <c r="F10" i="1" s="1"/>
  <c r="D9" i="3"/>
  <c r="E9" i="3"/>
  <c r="F9" i="3" s="1"/>
  <c r="A10" i="3"/>
  <c r="C10" i="3"/>
  <c r="E10" i="4"/>
  <c r="C10" i="2"/>
  <c r="D10" i="2" s="1"/>
  <c r="E9" i="2"/>
  <c r="F9" i="2" s="1"/>
  <c r="A10" i="2"/>
  <c r="D11" i="4"/>
  <c r="B11" i="4"/>
  <c r="F10" i="4"/>
  <c r="G10" i="4" s="1"/>
  <c r="E21" i="6"/>
  <c r="Z109" i="6"/>
  <c r="D10" i="5" l="1"/>
  <c r="AD109" i="6"/>
  <c r="AC109" i="6"/>
  <c r="AB109" i="6"/>
  <c r="AE109" i="6"/>
  <c r="J21" i="6"/>
  <c r="I21" i="6"/>
  <c r="H21" i="6"/>
  <c r="G21" i="6"/>
  <c r="C11" i="5"/>
  <c r="A11" i="5"/>
  <c r="E10" i="5"/>
  <c r="F10" i="5" s="1"/>
  <c r="A12" i="1"/>
  <c r="C11" i="1"/>
  <c r="D11" i="1" s="1"/>
  <c r="E11" i="1"/>
  <c r="F11" i="1" s="1"/>
  <c r="D10" i="3"/>
  <c r="A11" i="3"/>
  <c r="E10" i="3"/>
  <c r="F10" i="3" s="1"/>
  <c r="C11" i="3"/>
  <c r="E11" i="4"/>
  <c r="E10" i="2"/>
  <c r="F10" i="2" s="1"/>
  <c r="A11" i="2"/>
  <c r="C11" i="2"/>
  <c r="D11" i="2" s="1"/>
  <c r="F11" i="4"/>
  <c r="G11" i="4" s="1"/>
  <c r="D12" i="4"/>
  <c r="B12" i="4"/>
  <c r="Z110" i="6"/>
  <c r="D11" i="5" l="1"/>
  <c r="AB110" i="6"/>
  <c r="AE110" i="6"/>
  <c r="AD110" i="6"/>
  <c r="AC110" i="6"/>
  <c r="A12" i="5"/>
  <c r="C12" i="5"/>
  <c r="E11" i="5"/>
  <c r="F11" i="5" s="1"/>
  <c r="C12" i="1"/>
  <c r="D12" i="1" s="1"/>
  <c r="A13" i="1"/>
  <c r="E12" i="1"/>
  <c r="F12" i="1" s="1"/>
  <c r="D11" i="3"/>
  <c r="E11" i="3"/>
  <c r="F11" i="3" s="1"/>
  <c r="A12" i="3"/>
  <c r="C12" i="3"/>
  <c r="E12" i="4"/>
  <c r="E11" i="2"/>
  <c r="F11" i="2" s="1"/>
  <c r="C12" i="2"/>
  <c r="D12" i="2" s="1"/>
  <c r="A12" i="2"/>
  <c r="F12" i="4"/>
  <c r="G12" i="4" s="1"/>
  <c r="B13" i="4"/>
  <c r="D13" i="4"/>
  <c r="Z111" i="6"/>
  <c r="D12" i="5" l="1"/>
  <c r="AB111" i="6"/>
  <c r="AE111" i="6"/>
  <c r="AD111" i="6"/>
  <c r="AC111" i="6"/>
  <c r="A13" i="5"/>
  <c r="C13" i="5"/>
  <c r="D13" i="5" s="1"/>
  <c r="E12" i="5"/>
  <c r="F12" i="5" s="1"/>
  <c r="E13" i="1"/>
  <c r="F13" i="1" s="1"/>
  <c r="C13" i="1"/>
  <c r="D13" i="1" s="1"/>
  <c r="A14" i="1"/>
  <c r="D12" i="3"/>
  <c r="E12" i="3"/>
  <c r="F12" i="3" s="1"/>
  <c r="C13" i="3"/>
  <c r="A13" i="3"/>
  <c r="E13" i="4"/>
  <c r="E12" i="2"/>
  <c r="F12" i="2" s="1"/>
  <c r="A13" i="2"/>
  <c r="C13" i="2"/>
  <c r="D13" i="2" s="1"/>
  <c r="F13" i="4"/>
  <c r="G13" i="4" s="1"/>
  <c r="D14" i="4"/>
  <c r="B14" i="4"/>
  <c r="Z112" i="6"/>
  <c r="AE112" i="6" l="1"/>
  <c r="AD112" i="6"/>
  <c r="AC112" i="6"/>
  <c r="AB112" i="6"/>
  <c r="A14" i="5"/>
  <c r="E13" i="5"/>
  <c r="F13" i="5" s="1"/>
  <c r="C14" i="5"/>
  <c r="D14" i="5" s="1"/>
  <c r="A15" i="1"/>
  <c r="C14" i="1"/>
  <c r="D14" i="1" s="1"/>
  <c r="E14" i="1"/>
  <c r="F14" i="1" s="1"/>
  <c r="D13" i="3"/>
  <c r="A14" i="3"/>
  <c r="C14" i="3"/>
  <c r="E13" i="3"/>
  <c r="F13" i="3" s="1"/>
  <c r="E14" i="4"/>
  <c r="C14" i="2"/>
  <c r="D14" i="2" s="1"/>
  <c r="E13" i="2"/>
  <c r="F13" i="2" s="1"/>
  <c r="A14" i="2"/>
  <c r="F14" i="4"/>
  <c r="G14" i="4" s="1"/>
  <c r="D15" i="4"/>
  <c r="B15" i="4"/>
  <c r="Z113" i="6"/>
  <c r="AE113" i="6" l="1"/>
  <c r="AD113" i="6"/>
  <c r="AC113" i="6"/>
  <c r="AB113" i="6"/>
  <c r="C15" i="5"/>
  <c r="D15" i="5" s="1"/>
  <c r="E14" i="5"/>
  <c r="F14" i="5" s="1"/>
  <c r="A15" i="5"/>
  <c r="E15" i="1"/>
  <c r="F15" i="1" s="1"/>
  <c r="C15" i="1"/>
  <c r="D15" i="1" s="1"/>
  <c r="A16" i="1"/>
  <c r="D14" i="3"/>
  <c r="E14" i="3"/>
  <c r="F14" i="3" s="1"/>
  <c r="C15" i="3"/>
  <c r="A15" i="3"/>
  <c r="E15" i="4"/>
  <c r="E14" i="2"/>
  <c r="F14" i="2" s="1"/>
  <c r="C15" i="2"/>
  <c r="D15" i="2" s="1"/>
  <c r="A15" i="2"/>
  <c r="F15" i="4"/>
  <c r="G15" i="4" s="1"/>
  <c r="D16" i="4"/>
  <c r="B16" i="4"/>
  <c r="Z114" i="6"/>
  <c r="AC114" i="6" l="1"/>
  <c r="AB114" i="6"/>
  <c r="AE114" i="6"/>
  <c r="AD114" i="6"/>
  <c r="C16" i="5"/>
  <c r="D16" i="5" s="1"/>
  <c r="A16" i="5"/>
  <c r="E15" i="5"/>
  <c r="F15" i="5" s="1"/>
  <c r="E16" i="1"/>
  <c r="F16" i="1" s="1"/>
  <c r="C16" i="1"/>
  <c r="D16" i="1" s="1"/>
  <c r="A17" i="1"/>
  <c r="D15" i="3"/>
  <c r="E15" i="3"/>
  <c r="F15" i="3" s="1"/>
  <c r="C16" i="3"/>
  <c r="A16" i="3"/>
  <c r="E16" i="4"/>
  <c r="C16" i="2"/>
  <c r="D16" i="2" s="1"/>
  <c r="E15" i="2"/>
  <c r="F15" i="2" s="1"/>
  <c r="A16" i="2"/>
  <c r="B17" i="4"/>
  <c r="F16" i="4"/>
  <c r="G16" i="4" s="1"/>
  <c r="D17" i="4"/>
  <c r="Z115" i="6"/>
  <c r="AE115" i="6" l="1"/>
  <c r="AD115" i="6"/>
  <c r="AC115" i="6"/>
  <c r="AB115" i="6"/>
  <c r="E16" i="5"/>
  <c r="F16" i="5" s="1"/>
  <c r="C17" i="5"/>
  <c r="D17" i="5" s="1"/>
  <c r="A17" i="5"/>
  <c r="A18" i="1"/>
  <c r="E17" i="1"/>
  <c r="F17" i="1" s="1"/>
  <c r="C17" i="1"/>
  <c r="D17" i="1" s="1"/>
  <c r="D16" i="3"/>
  <c r="C17" i="3"/>
  <c r="A17" i="3"/>
  <c r="E16" i="3"/>
  <c r="F16" i="3" s="1"/>
  <c r="E17" i="4"/>
  <c r="C17" i="2"/>
  <c r="D17" i="2" s="1"/>
  <c r="E16" i="2"/>
  <c r="F16" i="2" s="1"/>
  <c r="A17" i="2"/>
  <c r="B18" i="4"/>
  <c r="F17" i="4"/>
  <c r="G17" i="4" s="1"/>
  <c r="D18" i="4"/>
  <c r="Z116" i="6"/>
  <c r="AE116" i="6" l="1"/>
  <c r="AD116" i="6"/>
  <c r="AC116" i="6"/>
  <c r="AB116" i="6"/>
  <c r="A18" i="5"/>
  <c r="E17" i="5"/>
  <c r="F17" i="5" s="1"/>
  <c r="C18" i="5"/>
  <c r="D18" i="5" s="1"/>
  <c r="A19" i="1"/>
  <c r="E18" i="1"/>
  <c r="F18" i="1" s="1"/>
  <c r="C18" i="1"/>
  <c r="D18" i="1" s="1"/>
  <c r="D17" i="3"/>
  <c r="C18" i="3"/>
  <c r="E17" i="3"/>
  <c r="F17" i="3" s="1"/>
  <c r="A18" i="3"/>
  <c r="E18" i="4"/>
  <c r="A18" i="2"/>
  <c r="C18" i="2"/>
  <c r="D18" i="2" s="1"/>
  <c r="E17" i="2"/>
  <c r="F17" i="2" s="1"/>
  <c r="D19" i="4"/>
  <c r="B19" i="4"/>
  <c r="F18" i="4"/>
  <c r="G18" i="4" s="1"/>
  <c r="Z117" i="6"/>
  <c r="AD117" i="6" l="1"/>
  <c r="AC117" i="6"/>
  <c r="AB117" i="6"/>
  <c r="AE117" i="6"/>
  <c r="A19" i="5"/>
  <c r="E18" i="5"/>
  <c r="F18" i="5" s="1"/>
  <c r="C19" i="5"/>
  <c r="D19" i="5" s="1"/>
  <c r="E19" i="1"/>
  <c r="F19" i="1" s="1"/>
  <c r="C19" i="1"/>
  <c r="D19" i="1" s="1"/>
  <c r="A20" i="1"/>
  <c r="D18" i="3"/>
  <c r="C19" i="3"/>
  <c r="E18" i="3"/>
  <c r="F18" i="3" s="1"/>
  <c r="A19" i="3"/>
  <c r="E19" i="4"/>
  <c r="C19" i="2"/>
  <c r="D19" i="2" s="1"/>
  <c r="E18" i="2"/>
  <c r="F18" i="2" s="1"/>
  <c r="A19" i="2"/>
  <c r="F19" i="4"/>
  <c r="G19" i="4" s="1"/>
  <c r="D20" i="4"/>
  <c r="B20" i="4"/>
  <c r="Z118" i="6"/>
  <c r="AB118" i="6" l="1"/>
  <c r="AE118" i="6"/>
  <c r="AD118" i="6"/>
  <c r="AC118" i="6"/>
  <c r="C20" i="5"/>
  <c r="D20" i="5" s="1"/>
  <c r="A20" i="5"/>
  <c r="E19" i="5"/>
  <c r="F19" i="5" s="1"/>
  <c r="E20" i="1"/>
  <c r="F20" i="1" s="1"/>
  <c r="C20" i="1"/>
  <c r="D20" i="1" s="1"/>
  <c r="A21" i="1"/>
  <c r="D19" i="3"/>
  <c r="C20" i="3"/>
  <c r="A20" i="3"/>
  <c r="E19" i="3"/>
  <c r="F19" i="3" s="1"/>
  <c r="E20" i="4"/>
  <c r="C20" i="2"/>
  <c r="D20" i="2" s="1"/>
  <c r="E19" i="2"/>
  <c r="F19" i="2" s="1"/>
  <c r="A20" i="2"/>
  <c r="D21" i="4"/>
  <c r="F20" i="4"/>
  <c r="G20" i="4" s="1"/>
  <c r="B21" i="4"/>
  <c r="Z119" i="6"/>
  <c r="AB119" i="6" l="1"/>
  <c r="AE119" i="6"/>
  <c r="AD119" i="6"/>
  <c r="AC119" i="6"/>
  <c r="C21" i="5"/>
  <c r="D21" i="5" s="1"/>
  <c r="A21" i="5"/>
  <c r="E20" i="5"/>
  <c r="F20" i="5" s="1"/>
  <c r="A22" i="1"/>
  <c r="E21" i="1"/>
  <c r="F21" i="1" s="1"/>
  <c r="C21" i="1"/>
  <c r="D21" i="1" s="1"/>
  <c r="D20" i="3"/>
  <c r="E20" i="3"/>
  <c r="F20" i="3" s="1"/>
  <c r="C21" i="3"/>
  <c r="A21" i="3"/>
  <c r="E21" i="4"/>
  <c r="A21" i="2"/>
  <c r="E20" i="2"/>
  <c r="F20" i="2" s="1"/>
  <c r="C21" i="2"/>
  <c r="D21" i="2" s="1"/>
  <c r="B22" i="4"/>
  <c r="F21" i="4"/>
  <c r="G21" i="4" s="1"/>
  <c r="D22" i="4"/>
  <c r="Z120" i="6"/>
  <c r="AE120" i="6" l="1"/>
  <c r="AD120" i="6"/>
  <c r="AC120" i="6"/>
  <c r="AB120" i="6"/>
  <c r="C22" i="5"/>
  <c r="D22" i="5" s="1"/>
  <c r="A22" i="5"/>
  <c r="E21" i="5"/>
  <c r="F21" i="5" s="1"/>
  <c r="A23" i="1"/>
  <c r="E22" i="1"/>
  <c r="F22" i="1" s="1"/>
  <c r="C22" i="1"/>
  <c r="D22" i="1" s="1"/>
  <c r="D21" i="3"/>
  <c r="C22" i="3"/>
  <c r="A22" i="3"/>
  <c r="E21" i="3"/>
  <c r="F21" i="3" s="1"/>
  <c r="E22" i="4"/>
  <c r="C22" i="2"/>
  <c r="D22" i="2" s="1"/>
  <c r="A22" i="2"/>
  <c r="E21" i="2"/>
  <c r="F21" i="2" s="1"/>
  <c r="F22" i="4"/>
  <c r="G22" i="4" s="1"/>
  <c r="D23" i="4"/>
  <c r="B23" i="4"/>
  <c r="Z121" i="6"/>
  <c r="AC121" i="6" l="1"/>
  <c r="AE121" i="6"/>
  <c r="AD121" i="6"/>
  <c r="AB121" i="6"/>
  <c r="C23" i="5"/>
  <c r="D23" i="5" s="1"/>
  <c r="E22" i="5"/>
  <c r="F22" i="5" s="1"/>
  <c r="A23" i="5"/>
  <c r="E23" i="1"/>
  <c r="F23" i="1" s="1"/>
  <c r="C23" i="1"/>
  <c r="D23" i="1" s="1"/>
  <c r="A24" i="1"/>
  <c r="D22" i="3"/>
  <c r="E22" i="3"/>
  <c r="F22" i="3" s="1"/>
  <c r="C23" i="3"/>
  <c r="A23" i="3"/>
  <c r="E23" i="4"/>
  <c r="E22" i="2"/>
  <c r="F22" i="2" s="1"/>
  <c r="C23" i="2"/>
  <c r="D23" i="2" s="1"/>
  <c r="A23" i="2"/>
  <c r="D24" i="4"/>
  <c r="B24" i="4"/>
  <c r="F23" i="4"/>
  <c r="G23" i="4" s="1"/>
  <c r="Z122" i="6"/>
  <c r="AC122" i="6" l="1"/>
  <c r="AB122" i="6"/>
  <c r="AE122" i="6"/>
  <c r="AD122" i="6"/>
  <c r="C24" i="5"/>
  <c r="D24" i="5" s="1"/>
  <c r="A24" i="5"/>
  <c r="E23" i="5"/>
  <c r="F23" i="5" s="1"/>
  <c r="E24" i="1"/>
  <c r="F24" i="1" s="1"/>
  <c r="C24" i="1"/>
  <c r="D24" i="1" s="1"/>
  <c r="A25" i="1"/>
  <c r="D23" i="3"/>
  <c r="E23" i="3"/>
  <c r="F23" i="3" s="1"/>
  <c r="C24" i="3"/>
  <c r="A24" i="3"/>
  <c r="E24" i="4"/>
  <c r="C24" i="2"/>
  <c r="D24" i="2" s="1"/>
  <c r="E23" i="2"/>
  <c r="F23" i="2" s="1"/>
  <c r="A24" i="2"/>
  <c r="D25" i="4"/>
  <c r="F24" i="4"/>
  <c r="G24" i="4" s="1"/>
  <c r="B25" i="4"/>
  <c r="Z123" i="6"/>
  <c r="AE123" i="6" l="1"/>
  <c r="AD123" i="6"/>
  <c r="AC123" i="6"/>
  <c r="AB123" i="6"/>
  <c r="E24" i="5"/>
  <c r="F24" i="5" s="1"/>
  <c r="C25" i="5"/>
  <c r="D25" i="5" s="1"/>
  <c r="A25" i="5"/>
  <c r="A26" i="1"/>
  <c r="E25" i="1"/>
  <c r="F25" i="1" s="1"/>
  <c r="C25" i="1"/>
  <c r="D25" i="1" s="1"/>
  <c r="D24" i="3"/>
  <c r="C25" i="3"/>
  <c r="A25" i="3"/>
  <c r="E24" i="3"/>
  <c r="F24" i="3" s="1"/>
  <c r="E25" i="4"/>
  <c r="A25" i="2"/>
  <c r="E24" i="2"/>
  <c r="F24" i="2" s="1"/>
  <c r="C25" i="2"/>
  <c r="D25" i="2" s="1"/>
  <c r="F25" i="4"/>
  <c r="G25" i="4" s="1"/>
  <c r="D26" i="4"/>
  <c r="B26" i="4"/>
  <c r="Z124" i="6"/>
  <c r="AE124" i="6" l="1"/>
  <c r="AD124" i="6"/>
  <c r="AC124" i="6"/>
  <c r="AB124" i="6"/>
  <c r="A26" i="5"/>
  <c r="E25" i="5"/>
  <c r="F25" i="5" s="1"/>
  <c r="C26" i="5"/>
  <c r="D26" i="5" s="1"/>
  <c r="A27" i="1"/>
  <c r="E26" i="1"/>
  <c r="F26" i="1" s="1"/>
  <c r="C26" i="1"/>
  <c r="D26" i="1" s="1"/>
  <c r="D25" i="3"/>
  <c r="C26" i="3"/>
  <c r="E25" i="3"/>
  <c r="F25" i="3" s="1"/>
  <c r="A26" i="3"/>
  <c r="E26" i="4"/>
  <c r="E25" i="2"/>
  <c r="F25" i="2" s="1"/>
  <c r="A26" i="2"/>
  <c r="C26" i="2"/>
  <c r="D26" i="2" s="1"/>
  <c r="D27" i="4"/>
  <c r="F26" i="4"/>
  <c r="G26" i="4" s="1"/>
  <c r="B27" i="4"/>
  <c r="Z125" i="6"/>
  <c r="AD125" i="6" l="1"/>
  <c r="AC125" i="6"/>
  <c r="AB125" i="6"/>
  <c r="AE125" i="6"/>
  <c r="A27" i="5"/>
  <c r="E26" i="5"/>
  <c r="F26" i="5" s="1"/>
  <c r="C27" i="5"/>
  <c r="D27" i="5" s="1"/>
  <c r="E27" i="1"/>
  <c r="F27" i="1" s="1"/>
  <c r="C27" i="1"/>
  <c r="D27" i="1" s="1"/>
  <c r="A28" i="1"/>
  <c r="D26" i="3"/>
  <c r="A27" i="3"/>
  <c r="E26" i="3"/>
  <c r="F26" i="3" s="1"/>
  <c r="C27" i="3"/>
  <c r="E27" i="4"/>
  <c r="A27" i="2"/>
  <c r="E26" i="2"/>
  <c r="F26" i="2" s="1"/>
  <c r="C27" i="2"/>
  <c r="D27" i="2" s="1"/>
  <c r="B28" i="4"/>
  <c r="D28" i="4"/>
  <c r="F27" i="4"/>
  <c r="G27" i="4" s="1"/>
  <c r="Z126" i="6"/>
  <c r="AE126" i="6" l="1"/>
  <c r="AD126" i="6"/>
  <c r="AC126" i="6"/>
  <c r="AB126" i="6"/>
  <c r="C28" i="5"/>
  <c r="D28" i="5" s="1"/>
  <c r="A28" i="5"/>
  <c r="E27" i="5"/>
  <c r="F27" i="5" s="1"/>
  <c r="E28" i="1"/>
  <c r="F28" i="1" s="1"/>
  <c r="C28" i="1"/>
  <c r="D28" i="1" s="1"/>
  <c r="A29" i="1"/>
  <c r="D27" i="3"/>
  <c r="C28" i="3"/>
  <c r="A28" i="3"/>
  <c r="E27" i="3"/>
  <c r="F27" i="3" s="1"/>
  <c r="E28" i="4"/>
  <c r="C28" i="2"/>
  <c r="D28" i="2" s="1"/>
  <c r="A28" i="2"/>
  <c r="E27" i="2"/>
  <c r="F27" i="2" s="1"/>
  <c r="D29" i="4"/>
  <c r="B29" i="4"/>
  <c r="F28" i="4"/>
  <c r="G28" i="4" s="1"/>
  <c r="Z127" i="6"/>
  <c r="AB127" i="6" l="1"/>
  <c r="AD127" i="6"/>
  <c r="AC127" i="6"/>
  <c r="AE127" i="6"/>
  <c r="C29" i="5"/>
  <c r="D29" i="5" s="1"/>
  <c r="A29" i="5"/>
  <c r="E28" i="5"/>
  <c r="F28" i="5" s="1"/>
  <c r="D28" i="3"/>
  <c r="E29" i="1"/>
  <c r="F29" i="1" s="1"/>
  <c r="C29" i="1"/>
  <c r="D29" i="1" s="1"/>
  <c r="A30" i="1"/>
  <c r="E28" i="3"/>
  <c r="F28" i="3" s="1"/>
  <c r="C29" i="3"/>
  <c r="A29" i="3"/>
  <c r="E29" i="4"/>
  <c r="C29" i="2"/>
  <c r="D29" i="2" s="1"/>
  <c r="A29" i="2"/>
  <c r="E28" i="2"/>
  <c r="F28" i="2" s="1"/>
  <c r="F29" i="4"/>
  <c r="G29" i="4" s="1"/>
  <c r="D30" i="4"/>
  <c r="B30" i="4"/>
  <c r="Z128" i="6"/>
  <c r="AE128" i="6" l="1"/>
  <c r="AD128" i="6"/>
  <c r="AC128" i="6"/>
  <c r="AB128" i="6"/>
  <c r="D29" i="3"/>
  <c r="C30" i="5"/>
  <c r="D30" i="5" s="1"/>
  <c r="A30" i="5"/>
  <c r="E29" i="5"/>
  <c r="F29" i="5" s="1"/>
  <c r="A31" i="1"/>
  <c r="E30" i="1"/>
  <c r="F30" i="1" s="1"/>
  <c r="C30" i="1"/>
  <c r="D30" i="1" s="1"/>
  <c r="E29" i="3"/>
  <c r="F29" i="3" s="1"/>
  <c r="C30" i="3"/>
  <c r="A30" i="3"/>
  <c r="E30" i="4"/>
  <c r="E29" i="2"/>
  <c r="F29" i="2" s="1"/>
  <c r="C30" i="2"/>
  <c r="D30" i="2" s="1"/>
  <c r="A30" i="2"/>
  <c r="D31" i="4"/>
  <c r="F30" i="4"/>
  <c r="G30" i="4" s="1"/>
  <c r="B31" i="4"/>
  <c r="Z129" i="6"/>
  <c r="AC129" i="6" l="1"/>
  <c r="AE129" i="6"/>
  <c r="AD129" i="6"/>
  <c r="AB129" i="6"/>
  <c r="D30" i="3"/>
  <c r="C31" i="5"/>
  <c r="D31" i="5" s="1"/>
  <c r="E30" i="5"/>
  <c r="F30" i="5" s="1"/>
  <c r="A31" i="5"/>
  <c r="C31" i="1"/>
  <c r="D31" i="1" s="1"/>
  <c r="A32" i="1"/>
  <c r="E31" i="1"/>
  <c r="F31" i="1" s="1"/>
  <c r="E31" i="4"/>
  <c r="A31" i="3"/>
  <c r="C31" i="3"/>
  <c r="E30" i="3"/>
  <c r="F30" i="3" s="1"/>
  <c r="E30" i="2"/>
  <c r="F30" i="2" s="1"/>
  <c r="C31" i="2"/>
  <c r="D31" i="2" s="1"/>
  <c r="A31" i="2"/>
  <c r="F31" i="4"/>
  <c r="G31" i="4" s="1"/>
  <c r="D32" i="4"/>
  <c r="B32" i="4"/>
  <c r="Z130" i="6"/>
  <c r="D31" i="3" l="1"/>
  <c r="AC130" i="6"/>
  <c r="AB130" i="6"/>
  <c r="AE130" i="6"/>
  <c r="AD130" i="6"/>
  <c r="C32" i="5"/>
  <c r="D32" i="5" s="1"/>
  <c r="A32" i="5"/>
  <c r="E31" i="5"/>
  <c r="F31" i="5" s="1"/>
  <c r="E32" i="1"/>
  <c r="F32" i="1" s="1"/>
  <c r="C32" i="1"/>
  <c r="D32" i="1" s="1"/>
  <c r="A33" i="1"/>
  <c r="E32" i="4"/>
  <c r="A32" i="3"/>
  <c r="C32" i="3"/>
  <c r="D32" i="3" s="1"/>
  <c r="E31" i="3"/>
  <c r="F31" i="3" s="1"/>
  <c r="A32" i="2"/>
  <c r="E31" i="2"/>
  <c r="F31" i="2" s="1"/>
  <c r="C32" i="2"/>
  <c r="D32" i="2" s="1"/>
  <c r="F32" i="4"/>
  <c r="G32" i="4" s="1"/>
  <c r="B33" i="4"/>
  <c r="D33" i="4"/>
  <c r="Z131" i="6"/>
  <c r="AE131" i="6" l="1"/>
  <c r="AD131" i="6"/>
  <c r="AC131" i="6"/>
  <c r="AB131" i="6"/>
  <c r="E32" i="5"/>
  <c r="F32" i="5" s="1"/>
  <c r="C33" i="5"/>
  <c r="D33" i="5" s="1"/>
  <c r="A33" i="5"/>
  <c r="E33" i="4"/>
  <c r="E33" i="1"/>
  <c r="F33" i="1" s="1"/>
  <c r="C33" i="1"/>
  <c r="D33" i="1" s="1"/>
  <c r="A34" i="1"/>
  <c r="C33" i="3"/>
  <c r="D33" i="3" s="1"/>
  <c r="E32" i="3"/>
  <c r="F32" i="3" s="1"/>
  <c r="A33" i="3"/>
  <c r="C33" i="2"/>
  <c r="D33" i="2" s="1"/>
  <c r="E32" i="2"/>
  <c r="F32" i="2" s="1"/>
  <c r="A33" i="2"/>
  <c r="F33" i="4"/>
  <c r="G33" i="4" s="1"/>
  <c r="D34" i="4"/>
  <c r="B34" i="4"/>
  <c r="Z132" i="6"/>
  <c r="AD132" i="6" l="1"/>
  <c r="AE132" i="6"/>
  <c r="AC132" i="6"/>
  <c r="AB132" i="6"/>
  <c r="E34" i="4"/>
  <c r="A34" i="5"/>
  <c r="E33" i="5"/>
  <c r="F33" i="5" s="1"/>
  <c r="C34" i="5"/>
  <c r="D34" i="5" s="1"/>
  <c r="A35" i="1"/>
  <c r="E34" i="1"/>
  <c r="F34" i="1" s="1"/>
  <c r="C34" i="1"/>
  <c r="D34" i="1" s="1"/>
  <c r="C34" i="3"/>
  <c r="D34" i="3" s="1"/>
  <c r="E33" i="3"/>
  <c r="F33" i="3" s="1"/>
  <c r="A34" i="3"/>
  <c r="C34" i="2"/>
  <c r="D34" i="2" s="1"/>
  <c r="A34" i="2"/>
  <c r="E33" i="2"/>
  <c r="F33" i="2" s="1"/>
  <c r="D35" i="4"/>
  <c r="F34" i="4"/>
  <c r="G34" i="4" s="1"/>
  <c r="B35" i="4"/>
  <c r="Z133" i="6"/>
  <c r="AD133" i="6" l="1"/>
  <c r="AC133" i="6"/>
  <c r="AB133" i="6"/>
  <c r="AE133" i="6"/>
  <c r="E35" i="4"/>
  <c r="A35" i="5"/>
  <c r="E34" i="5"/>
  <c r="F34" i="5" s="1"/>
  <c r="C35" i="5"/>
  <c r="D35" i="5" s="1"/>
  <c r="A36" i="1"/>
  <c r="E35" i="1"/>
  <c r="F35" i="1" s="1"/>
  <c r="C35" i="1"/>
  <c r="D35" i="1" s="1"/>
  <c r="C35" i="3"/>
  <c r="D35" i="3" s="1"/>
  <c r="A35" i="3"/>
  <c r="E34" i="3"/>
  <c r="F34" i="3" s="1"/>
  <c r="A35" i="2"/>
  <c r="E34" i="2"/>
  <c r="F34" i="2" s="1"/>
  <c r="C35" i="2"/>
  <c r="D35" i="2" s="1"/>
  <c r="B36" i="4"/>
  <c r="F35" i="4"/>
  <c r="G35" i="4" s="1"/>
  <c r="D36" i="4"/>
  <c r="Z134" i="6"/>
  <c r="AE134" i="6" l="1"/>
  <c r="AB134" i="6"/>
  <c r="AD134" i="6"/>
  <c r="AC134" i="6"/>
  <c r="E36" i="4"/>
  <c r="C36" i="5"/>
  <c r="D36" i="5" s="1"/>
  <c r="A36" i="5"/>
  <c r="E35" i="5"/>
  <c r="F35" i="5" s="1"/>
  <c r="E36" i="1"/>
  <c r="F36" i="1" s="1"/>
  <c r="C36" i="1"/>
  <c r="D36" i="1" s="1"/>
  <c r="A37" i="1"/>
  <c r="C36" i="3"/>
  <c r="D36" i="3" s="1"/>
  <c r="E35" i="3"/>
  <c r="F35" i="3" s="1"/>
  <c r="A36" i="3"/>
  <c r="C36" i="2"/>
  <c r="D36" i="2" s="1"/>
  <c r="E35" i="2"/>
  <c r="F35" i="2" s="1"/>
  <c r="A36" i="2"/>
  <c r="D37" i="4"/>
  <c r="F36" i="4"/>
  <c r="G36" i="4" s="1"/>
  <c r="B37" i="4"/>
  <c r="Z135" i="6"/>
  <c r="AB135" i="6" l="1"/>
  <c r="AE135" i="6"/>
  <c r="AD135" i="6"/>
  <c r="AC135" i="6"/>
  <c r="E37" i="4"/>
  <c r="C37" i="5"/>
  <c r="D37" i="5" s="1"/>
  <c r="A37" i="5"/>
  <c r="E36" i="5"/>
  <c r="F36" i="5" s="1"/>
  <c r="E37" i="1"/>
  <c r="F37" i="1" s="1"/>
  <c r="C37" i="1"/>
  <c r="D37" i="1" s="1"/>
  <c r="A38" i="1"/>
  <c r="C37" i="3"/>
  <c r="D37" i="3" s="1"/>
  <c r="A37" i="3"/>
  <c r="E36" i="3"/>
  <c r="F36" i="3" s="1"/>
  <c r="A37" i="2"/>
  <c r="C37" i="2"/>
  <c r="D37" i="2" s="1"/>
  <c r="E36" i="2"/>
  <c r="F36" i="2" s="1"/>
  <c r="D38" i="4"/>
  <c r="B38" i="4"/>
  <c r="F37" i="4"/>
  <c r="G37" i="4" s="1"/>
  <c r="Z136" i="6"/>
  <c r="AE136" i="6" l="1"/>
  <c r="AD136" i="6"/>
  <c r="AC136" i="6"/>
  <c r="AB136" i="6"/>
  <c r="E38" i="4"/>
  <c r="C38" i="5"/>
  <c r="D38" i="5" s="1"/>
  <c r="A38" i="5"/>
  <c r="E37" i="5"/>
  <c r="F37" i="5" s="1"/>
  <c r="A39" i="1"/>
  <c r="E38" i="1"/>
  <c r="F38" i="1" s="1"/>
  <c r="C38" i="1"/>
  <c r="D38" i="1" s="1"/>
  <c r="C38" i="3"/>
  <c r="D38" i="3" s="1"/>
  <c r="E37" i="3"/>
  <c r="F37" i="3" s="1"/>
  <c r="A38" i="3"/>
  <c r="C38" i="2"/>
  <c r="D38" i="2" s="1"/>
  <c r="A38" i="2"/>
  <c r="E37" i="2"/>
  <c r="F37" i="2" s="1"/>
  <c r="D39" i="4"/>
  <c r="B39" i="4"/>
  <c r="F38" i="4"/>
  <c r="G38" i="4" s="1"/>
  <c r="E39" i="4" l="1"/>
  <c r="C39" i="5"/>
  <c r="D39" i="5" s="1"/>
  <c r="E38" i="5"/>
  <c r="F38" i="5" s="1"/>
  <c r="A39" i="5"/>
  <c r="A40" i="1"/>
  <c r="E39" i="1"/>
  <c r="F39" i="1" s="1"/>
  <c r="C39" i="1"/>
  <c r="D39" i="1" s="1"/>
  <c r="A39" i="3"/>
  <c r="E38" i="3"/>
  <c r="F38" i="3" s="1"/>
  <c r="C39" i="3"/>
  <c r="D39" i="3" s="1"/>
  <c r="E38" i="2"/>
  <c r="F38" i="2" s="1"/>
  <c r="A39" i="2"/>
  <c r="C39" i="2"/>
  <c r="D39" i="2" s="1"/>
  <c r="F39" i="4"/>
  <c r="G39" i="4" s="1"/>
  <c r="D40" i="4"/>
  <c r="B40" i="4"/>
  <c r="E40" i="4" l="1"/>
  <c r="C40" i="5"/>
  <c r="D40" i="5" s="1"/>
  <c r="A40" i="5"/>
  <c r="E39" i="5"/>
  <c r="F39" i="5" s="1"/>
  <c r="E40" i="1"/>
  <c r="F40" i="1" s="1"/>
  <c r="C40" i="1"/>
  <c r="D40" i="1" s="1"/>
  <c r="A41" i="1"/>
  <c r="C40" i="3"/>
  <c r="D40" i="3" s="1"/>
  <c r="E39" i="3"/>
  <c r="F39" i="3" s="1"/>
  <c r="A40" i="3"/>
  <c r="C40" i="2"/>
  <c r="D40" i="2" s="1"/>
  <c r="E39" i="2"/>
  <c r="F39" i="2" s="1"/>
  <c r="A40" i="2"/>
  <c r="D41" i="4"/>
  <c r="E41" i="4" s="1"/>
  <c r="F40" i="4"/>
  <c r="G40" i="4" s="1"/>
  <c r="B41" i="4"/>
  <c r="E40" i="5" l="1"/>
  <c r="F40" i="5" s="1"/>
  <c r="C41" i="5"/>
  <c r="D41" i="5" s="1"/>
  <c r="A41" i="5"/>
  <c r="E41" i="1"/>
  <c r="F41" i="1" s="1"/>
  <c r="C41" i="1"/>
  <c r="D41" i="1" s="1"/>
  <c r="A42" i="1"/>
  <c r="E40" i="3"/>
  <c r="F40" i="3" s="1"/>
  <c r="C41" i="3"/>
  <c r="D41" i="3" s="1"/>
  <c r="A41" i="3"/>
  <c r="C41" i="2"/>
  <c r="D41" i="2" s="1"/>
  <c r="A41" i="2"/>
  <c r="E40" i="2"/>
  <c r="F40" i="2" s="1"/>
  <c r="B42" i="4"/>
  <c r="F41" i="4"/>
  <c r="G41" i="4" s="1"/>
  <c r="D42" i="4"/>
  <c r="E42" i="4" s="1"/>
  <c r="A42" i="5" l="1"/>
  <c r="E41" i="5"/>
  <c r="F41" i="5" s="1"/>
  <c r="C42" i="5"/>
  <c r="D42" i="5" s="1"/>
  <c r="E42" i="1"/>
  <c r="F42" i="1" s="1"/>
  <c r="C42" i="1"/>
  <c r="D42" i="1" s="1"/>
  <c r="A43" i="1"/>
  <c r="E41" i="3"/>
  <c r="F41" i="3" s="1"/>
  <c r="C42" i="3"/>
  <c r="D42" i="3" s="1"/>
  <c r="A42" i="3"/>
  <c r="C42" i="2"/>
  <c r="D42" i="2" s="1"/>
  <c r="A42" i="2"/>
  <c r="E41" i="2"/>
  <c r="F41" i="2" s="1"/>
  <c r="D43" i="4"/>
  <c r="E43" i="4" s="1"/>
  <c r="F42" i="4"/>
  <c r="G42" i="4" s="1"/>
  <c r="B43" i="4"/>
  <c r="A43" i="5" l="1"/>
  <c r="E42" i="5"/>
  <c r="F42" i="5" s="1"/>
  <c r="C43" i="5"/>
  <c r="D43" i="5" s="1"/>
  <c r="A44" i="1"/>
  <c r="E43" i="1"/>
  <c r="F43" i="1" s="1"/>
  <c r="C43" i="1"/>
  <c r="D43" i="1" s="1"/>
  <c r="E42" i="3"/>
  <c r="F42" i="3" s="1"/>
  <c r="A43" i="3"/>
  <c r="C43" i="3"/>
  <c r="D43" i="3" s="1"/>
  <c r="E42" i="2"/>
  <c r="F42" i="2" s="1"/>
  <c r="C43" i="2"/>
  <c r="D43" i="2" s="1"/>
  <c r="A43" i="2"/>
  <c r="D44" i="4"/>
  <c r="E44" i="4" s="1"/>
  <c r="B44" i="4"/>
  <c r="F43" i="4"/>
  <c r="G43" i="4" s="1"/>
  <c r="C44" i="5" l="1"/>
  <c r="D44" i="5" s="1"/>
  <c r="A44" i="5"/>
  <c r="E43" i="5"/>
  <c r="F43" i="5" s="1"/>
  <c r="C44" i="1"/>
  <c r="D44" i="1" s="1"/>
  <c r="A45" i="1"/>
  <c r="E44" i="1"/>
  <c r="F44" i="1" s="1"/>
  <c r="C44" i="3"/>
  <c r="D44" i="3" s="1"/>
  <c r="A44" i="3"/>
  <c r="E43" i="3"/>
  <c r="F43" i="3" s="1"/>
  <c r="E43" i="2"/>
  <c r="F43" i="2" s="1"/>
  <c r="C44" i="2"/>
  <c r="D44" i="2" s="1"/>
  <c r="A44" i="2"/>
  <c r="F44" i="4"/>
  <c r="G44" i="4" s="1"/>
  <c r="D45" i="4"/>
  <c r="E45" i="4" s="1"/>
  <c r="B45" i="4"/>
  <c r="C45" i="5" l="1"/>
  <c r="D45" i="5" s="1"/>
  <c r="A45" i="5"/>
  <c r="E44" i="5"/>
  <c r="F44" i="5" s="1"/>
  <c r="E45" i="1"/>
  <c r="F45" i="1" s="1"/>
  <c r="C45" i="1"/>
  <c r="D45" i="1" s="1"/>
  <c r="A46" i="1"/>
  <c r="E44" i="3"/>
  <c r="F44" i="3" s="1"/>
  <c r="C45" i="3"/>
  <c r="D45" i="3" s="1"/>
  <c r="A45" i="3"/>
  <c r="C45" i="2"/>
  <c r="D45" i="2" s="1"/>
  <c r="E44" i="2"/>
  <c r="F44" i="2" s="1"/>
  <c r="A45" i="2"/>
  <c r="F45" i="4"/>
  <c r="G45" i="4" s="1"/>
  <c r="D46" i="4"/>
  <c r="E46" i="4" s="1"/>
  <c r="B46" i="4"/>
  <c r="C46" i="5" l="1"/>
  <c r="D46" i="5" s="1"/>
  <c r="A46" i="5"/>
  <c r="E45" i="5"/>
  <c r="F45" i="5" s="1"/>
  <c r="A47" i="1"/>
  <c r="E46" i="1"/>
  <c r="F46" i="1" s="1"/>
  <c r="C46" i="1"/>
  <c r="D46" i="1" s="1"/>
  <c r="A46" i="3"/>
  <c r="E45" i="3"/>
  <c r="F45" i="3" s="1"/>
  <c r="C46" i="3"/>
  <c r="D46" i="3" s="1"/>
  <c r="C46" i="2"/>
  <c r="D46" i="2" s="1"/>
  <c r="A46" i="2"/>
  <c r="E45" i="2"/>
  <c r="F45" i="2" s="1"/>
  <c r="F46" i="4"/>
  <c r="G46" i="4" s="1"/>
  <c r="D47" i="4"/>
  <c r="E47" i="4" s="1"/>
  <c r="B47" i="4"/>
  <c r="C47" i="5" l="1"/>
  <c r="D47" i="5" s="1"/>
  <c r="E46" i="5"/>
  <c r="F46" i="5" s="1"/>
  <c r="A47" i="5"/>
  <c r="C47" i="1"/>
  <c r="D47" i="1" s="1"/>
  <c r="A48" i="1"/>
  <c r="E47" i="1"/>
  <c r="F47" i="1" s="1"/>
  <c r="C47" i="3"/>
  <c r="D47" i="3" s="1"/>
  <c r="E46" i="3"/>
  <c r="F46" i="3" s="1"/>
  <c r="A47" i="3"/>
  <c r="A47" i="2"/>
  <c r="C47" i="2"/>
  <c r="D47" i="2" s="1"/>
  <c r="E46" i="2"/>
  <c r="F46" i="2" s="1"/>
  <c r="F47" i="4"/>
  <c r="G47" i="4" s="1"/>
  <c r="D48" i="4"/>
  <c r="E48" i="4" s="1"/>
  <c r="B48" i="4"/>
  <c r="C48" i="5" l="1"/>
  <c r="D48" i="5" s="1"/>
  <c r="A48" i="5"/>
  <c r="E47" i="5"/>
  <c r="F47" i="5" s="1"/>
  <c r="A49" i="1"/>
  <c r="E48" i="1"/>
  <c r="F48" i="1" s="1"/>
  <c r="C48" i="1"/>
  <c r="D48" i="1" s="1"/>
  <c r="A48" i="3"/>
  <c r="E47" i="3"/>
  <c r="F47" i="3" s="1"/>
  <c r="C48" i="3"/>
  <c r="D48" i="3" s="1"/>
  <c r="C48" i="2"/>
  <c r="D48" i="2" s="1"/>
  <c r="E47" i="2"/>
  <c r="F47" i="2" s="1"/>
  <c r="A48" i="2"/>
  <c r="D49" i="4"/>
  <c r="E49" i="4" s="1"/>
  <c r="F48" i="4"/>
  <c r="G48" i="4" s="1"/>
  <c r="B49" i="4"/>
  <c r="E48" i="5" l="1"/>
  <c r="F48" i="5" s="1"/>
  <c r="C49" i="5"/>
  <c r="D49" i="5" s="1"/>
  <c r="A49" i="5"/>
  <c r="C49" i="1"/>
  <c r="D49" i="1" s="1"/>
  <c r="E49" i="1"/>
  <c r="F49" i="1" s="1"/>
  <c r="A50" i="1"/>
  <c r="C49" i="3"/>
  <c r="D49" i="3" s="1"/>
  <c r="A49" i="3"/>
  <c r="E48" i="3"/>
  <c r="F48" i="3" s="1"/>
  <c r="A49" i="2"/>
  <c r="C49" i="2"/>
  <c r="D49" i="2" s="1"/>
  <c r="E48" i="2"/>
  <c r="F48" i="2" s="1"/>
  <c r="D50" i="4"/>
  <c r="E50" i="4" s="1"/>
  <c r="F49" i="4"/>
  <c r="G49" i="4" s="1"/>
  <c r="B50" i="4"/>
  <c r="A50" i="5" l="1"/>
  <c r="E49" i="5"/>
  <c r="F49" i="5" s="1"/>
  <c r="C50" i="5"/>
  <c r="D50" i="5" s="1"/>
  <c r="E50" i="1"/>
  <c r="F50" i="1" s="1"/>
  <c r="C50" i="1"/>
  <c r="D50" i="1" s="1"/>
  <c r="A51" i="1"/>
  <c r="C50" i="3"/>
  <c r="D50" i="3" s="1"/>
  <c r="E49" i="3"/>
  <c r="F49" i="3" s="1"/>
  <c r="A50" i="3"/>
  <c r="C50" i="2"/>
  <c r="D50" i="2" s="1"/>
  <c r="E49" i="2"/>
  <c r="F49" i="2" s="1"/>
  <c r="A50" i="2"/>
  <c r="B51" i="4"/>
  <c r="F50" i="4"/>
  <c r="G50" i="4" s="1"/>
  <c r="D51" i="4"/>
  <c r="E51" i="4" s="1"/>
  <c r="A51" i="5" l="1"/>
  <c r="E50" i="5"/>
  <c r="F50" i="5" s="1"/>
  <c r="C51" i="5"/>
  <c r="D51" i="5" s="1"/>
  <c r="C51" i="1"/>
  <c r="D51" i="1" s="1"/>
  <c r="A52" i="1"/>
  <c r="E51" i="1"/>
  <c r="F51" i="1" s="1"/>
  <c r="E50" i="3"/>
  <c r="F50" i="3" s="1"/>
  <c r="C51" i="3"/>
  <c r="D51" i="3" s="1"/>
  <c r="A51" i="3"/>
  <c r="C51" i="2"/>
  <c r="D51" i="2" s="1"/>
  <c r="A51" i="2"/>
  <c r="E50" i="2"/>
  <c r="F50" i="2" s="1"/>
  <c r="F51" i="4"/>
  <c r="G51" i="4" s="1"/>
  <c r="D52" i="4"/>
  <c r="E52" i="4" s="1"/>
  <c r="B52" i="4"/>
  <c r="C52" i="5" l="1"/>
  <c r="D52" i="5" s="1"/>
  <c r="A52" i="5"/>
  <c r="E51" i="5"/>
  <c r="F51" i="5" s="1"/>
  <c r="C52" i="1"/>
  <c r="D52" i="1" s="1"/>
  <c r="A53" i="1"/>
  <c r="E52" i="1"/>
  <c r="F52" i="1" s="1"/>
  <c r="C52" i="3"/>
  <c r="D52" i="3" s="1"/>
  <c r="A52" i="3"/>
  <c r="E51" i="3"/>
  <c r="F51" i="3" s="1"/>
  <c r="C52" i="2"/>
  <c r="D52" i="2" s="1"/>
  <c r="E51" i="2"/>
  <c r="F51" i="2" s="1"/>
  <c r="A52" i="2"/>
  <c r="D53" i="4"/>
  <c r="E53" i="4" s="1"/>
  <c r="F52" i="4"/>
  <c r="G52" i="4" s="1"/>
  <c r="B53" i="4"/>
  <c r="C53" i="5" l="1"/>
  <c r="D53" i="5" s="1"/>
  <c r="A53" i="5"/>
  <c r="E52" i="5"/>
  <c r="F52" i="5" s="1"/>
  <c r="C53" i="1"/>
  <c r="D53" i="1" s="1"/>
  <c r="A54" i="1"/>
  <c r="E53" i="1"/>
  <c r="F53" i="1" s="1"/>
  <c r="C53" i="3"/>
  <c r="D53" i="3" s="1"/>
  <c r="E52" i="3"/>
  <c r="F52" i="3" s="1"/>
  <c r="A53" i="3"/>
  <c r="E52" i="2"/>
  <c r="F52" i="2" s="1"/>
  <c r="A53" i="2"/>
  <c r="C53" i="2"/>
  <c r="D53" i="2" s="1"/>
  <c r="B54" i="4"/>
  <c r="F53" i="4"/>
  <c r="G53" i="4" s="1"/>
  <c r="D54" i="4"/>
  <c r="E54" i="4" s="1"/>
  <c r="C54" i="5" l="1"/>
  <c r="D54" i="5" s="1"/>
  <c r="A54" i="5"/>
  <c r="E53" i="5"/>
  <c r="F53" i="5" s="1"/>
  <c r="E54" i="1"/>
  <c r="F54" i="1" s="1"/>
  <c r="C54" i="1"/>
  <c r="D54" i="1" s="1"/>
  <c r="A55" i="1"/>
  <c r="A54" i="3"/>
  <c r="E53" i="3"/>
  <c r="F53" i="3" s="1"/>
  <c r="C54" i="3"/>
  <c r="D54" i="3" s="1"/>
  <c r="C54" i="2"/>
  <c r="D54" i="2" s="1"/>
  <c r="A54" i="2"/>
  <c r="E53" i="2"/>
  <c r="F53" i="2" s="1"/>
  <c r="D55" i="4"/>
  <c r="E55" i="4" s="1"/>
  <c r="F54" i="4"/>
  <c r="G54" i="4" s="1"/>
  <c r="B55" i="4"/>
  <c r="C55" i="5" l="1"/>
  <c r="D55" i="5" s="1"/>
  <c r="E54" i="5"/>
  <c r="F54" i="5" s="1"/>
  <c r="A55" i="5"/>
  <c r="C55" i="1"/>
  <c r="D55" i="1" s="1"/>
  <c r="E55" i="1"/>
  <c r="F55" i="1" s="1"/>
  <c r="A56" i="1"/>
  <c r="A55" i="3"/>
  <c r="C55" i="3"/>
  <c r="D55" i="3" s="1"/>
  <c r="E54" i="3"/>
  <c r="F54" i="3" s="1"/>
  <c r="C55" i="2"/>
  <c r="D55" i="2" s="1"/>
  <c r="A55" i="2"/>
  <c r="E54" i="2"/>
  <c r="F54" i="2" s="1"/>
  <c r="D56" i="4"/>
  <c r="E56" i="4" s="1"/>
  <c r="F55" i="4"/>
  <c r="G55" i="4" s="1"/>
  <c r="B56" i="4"/>
  <c r="C56" i="5" l="1"/>
  <c r="D56" i="5" s="1"/>
  <c r="A56" i="5"/>
  <c r="E55" i="5"/>
  <c r="F55" i="5" s="1"/>
  <c r="C56" i="1"/>
  <c r="D56" i="1" s="1"/>
  <c r="A57" i="1"/>
  <c r="E56" i="1"/>
  <c r="F56" i="1" s="1"/>
  <c r="E55" i="3"/>
  <c r="F55" i="3" s="1"/>
  <c r="A56" i="3"/>
  <c r="C56" i="3"/>
  <c r="D56" i="3" s="1"/>
  <c r="C56" i="2"/>
  <c r="D56" i="2" s="1"/>
  <c r="A56" i="2"/>
  <c r="E55" i="2"/>
  <c r="F55" i="2" s="1"/>
  <c r="B57" i="4"/>
  <c r="F56" i="4"/>
  <c r="G56" i="4" s="1"/>
  <c r="D57" i="4"/>
  <c r="E57" i="4" s="1"/>
  <c r="E56" i="5" l="1"/>
  <c r="F56" i="5" s="1"/>
  <c r="C57" i="5"/>
  <c r="D57" i="5" s="1"/>
  <c r="A57" i="5"/>
  <c r="C57" i="1"/>
  <c r="D57" i="1" s="1"/>
  <c r="E57" i="1"/>
  <c r="F57" i="1" s="1"/>
  <c r="A58" i="1"/>
  <c r="E56" i="3"/>
  <c r="F56" i="3" s="1"/>
  <c r="C57" i="3"/>
  <c r="D57" i="3" s="1"/>
  <c r="A57" i="3"/>
  <c r="C57" i="2"/>
  <c r="D57" i="2" s="1"/>
  <c r="E56" i="2"/>
  <c r="F56" i="2" s="1"/>
  <c r="A57" i="2"/>
  <c r="D58" i="4"/>
  <c r="E58" i="4" s="1"/>
  <c r="B58" i="4"/>
  <c r="F57" i="4"/>
  <c r="G57" i="4" s="1"/>
  <c r="A58" i="5" l="1"/>
  <c r="E57" i="5"/>
  <c r="F57" i="5" s="1"/>
  <c r="C58" i="5"/>
  <c r="D58" i="5" s="1"/>
  <c r="E58" i="1"/>
  <c r="F58" i="1" s="1"/>
  <c r="C58" i="1"/>
  <c r="D58" i="1" s="1"/>
  <c r="A59" i="1"/>
  <c r="E57" i="3"/>
  <c r="F57" i="3" s="1"/>
  <c r="C58" i="3"/>
  <c r="D58" i="3" s="1"/>
  <c r="A58" i="3"/>
  <c r="C58" i="2"/>
  <c r="D58" i="2" s="1"/>
  <c r="A58" i="2"/>
  <c r="E57" i="2"/>
  <c r="F57" i="2" s="1"/>
  <c r="F58" i="4"/>
  <c r="G58" i="4" s="1"/>
  <c r="D59" i="4"/>
  <c r="E59" i="4" s="1"/>
  <c r="B59" i="4"/>
  <c r="A59" i="5" l="1"/>
  <c r="E58" i="5"/>
  <c r="F58" i="5" s="1"/>
  <c r="C59" i="5"/>
  <c r="D59" i="5" s="1"/>
  <c r="C59" i="1"/>
  <c r="D59" i="1" s="1"/>
  <c r="A60" i="1"/>
  <c r="E59" i="1"/>
  <c r="F59" i="1" s="1"/>
  <c r="C59" i="3"/>
  <c r="D59" i="3" s="1"/>
  <c r="E58" i="3"/>
  <c r="F58" i="3" s="1"/>
  <c r="A59" i="3"/>
  <c r="A59" i="2"/>
  <c r="C59" i="2"/>
  <c r="D59" i="2" s="1"/>
  <c r="E58" i="2"/>
  <c r="F58" i="2" s="1"/>
  <c r="D60" i="4"/>
  <c r="E60" i="4" s="1"/>
  <c r="B60" i="4"/>
  <c r="F59" i="4"/>
  <c r="G59" i="4" s="1"/>
  <c r="C60" i="5" l="1"/>
  <c r="D60" i="5" s="1"/>
  <c r="A60" i="5"/>
  <c r="E59" i="5"/>
  <c r="F59" i="5" s="1"/>
  <c r="C60" i="1"/>
  <c r="D60" i="1" s="1"/>
  <c r="A61" i="1"/>
  <c r="E60" i="1"/>
  <c r="F60" i="1" s="1"/>
  <c r="A60" i="3"/>
  <c r="C60" i="3"/>
  <c r="D60" i="3" s="1"/>
  <c r="E59" i="3"/>
  <c r="F59" i="3" s="1"/>
  <c r="C60" i="2"/>
  <c r="D60" i="2" s="1"/>
  <c r="E59" i="2"/>
  <c r="F59" i="2" s="1"/>
  <c r="A60" i="2"/>
  <c r="F60" i="4"/>
  <c r="G60" i="4" s="1"/>
  <c r="D61" i="4"/>
  <c r="E61" i="4" s="1"/>
  <c r="B61" i="4"/>
  <c r="A61" i="5" l="1"/>
  <c r="C61" i="5"/>
  <c r="D61" i="5" s="1"/>
  <c r="E60" i="5"/>
  <c r="F60" i="5" s="1"/>
  <c r="E61" i="1"/>
  <c r="F61" i="1" s="1"/>
  <c r="A62" i="1"/>
  <c r="C61" i="1"/>
  <c r="D61" i="1" s="1"/>
  <c r="C61" i="3"/>
  <c r="D61" i="3" s="1"/>
  <c r="E60" i="3"/>
  <c r="F60" i="3" s="1"/>
  <c r="A61" i="3"/>
  <c r="A61" i="2"/>
  <c r="E60" i="2"/>
  <c r="F60" i="2" s="1"/>
  <c r="C61" i="2"/>
  <c r="D61" i="2" s="1"/>
  <c r="F61" i="4"/>
  <c r="G61" i="4" s="1"/>
  <c r="D62" i="4"/>
  <c r="E62" i="4" s="1"/>
  <c r="B62" i="4"/>
  <c r="A62" i="5" l="1"/>
  <c r="E61" i="5"/>
  <c r="F61" i="5" s="1"/>
  <c r="C62" i="5"/>
  <c r="D62" i="5" s="1"/>
  <c r="E62" i="1"/>
  <c r="F62" i="1" s="1"/>
  <c r="C62" i="1"/>
  <c r="D62" i="1" s="1"/>
  <c r="A63" i="1"/>
  <c r="A62" i="3"/>
  <c r="E61" i="3"/>
  <c r="F61" i="3" s="1"/>
  <c r="C62" i="3"/>
  <c r="D62" i="3" s="1"/>
  <c r="A62" i="2"/>
  <c r="C62" i="2"/>
  <c r="D62" i="2" s="1"/>
  <c r="E61" i="2"/>
  <c r="F61" i="2" s="1"/>
  <c r="D63" i="4"/>
  <c r="E63" i="4" s="1"/>
  <c r="F62" i="4"/>
  <c r="G62" i="4" s="1"/>
  <c r="B63" i="4"/>
  <c r="A63" i="5" l="1"/>
  <c r="E62" i="5"/>
  <c r="F62" i="5" s="1"/>
  <c r="C63" i="5"/>
  <c r="D63" i="5" s="1"/>
  <c r="A64" i="1"/>
  <c r="E63" i="1"/>
  <c r="F63" i="1" s="1"/>
  <c r="C63" i="1"/>
  <c r="D63" i="1" s="1"/>
  <c r="A63" i="3"/>
  <c r="C63" i="3"/>
  <c r="D63" i="3" s="1"/>
  <c r="E62" i="3"/>
  <c r="F62" i="3" s="1"/>
  <c r="A63" i="2"/>
  <c r="E62" i="2"/>
  <c r="F62" i="2" s="1"/>
  <c r="C63" i="2"/>
  <c r="D63" i="2" s="1"/>
  <c r="B64" i="4"/>
  <c r="D64" i="4"/>
  <c r="E64" i="4" s="1"/>
  <c r="F63" i="4"/>
  <c r="G63" i="4" s="1"/>
  <c r="C64" i="5" l="1"/>
  <c r="D64" i="5" s="1"/>
  <c r="A64" i="5"/>
  <c r="E63" i="5"/>
  <c r="F63" i="5" s="1"/>
  <c r="A65" i="1"/>
  <c r="E64" i="1"/>
  <c r="F64" i="1" s="1"/>
  <c r="C64" i="1"/>
  <c r="D64" i="1" s="1"/>
  <c r="C64" i="3"/>
  <c r="D64" i="3" s="1"/>
  <c r="A64" i="3"/>
  <c r="E63" i="3"/>
  <c r="F63" i="3" s="1"/>
  <c r="C64" i="2"/>
  <c r="D64" i="2" s="1"/>
  <c r="A64" i="2"/>
  <c r="E63" i="2"/>
  <c r="F63" i="2" s="1"/>
  <c r="D65" i="4"/>
  <c r="E65" i="4" s="1"/>
  <c r="F64" i="4"/>
  <c r="G64" i="4" s="1"/>
  <c r="B65" i="4"/>
  <c r="C65" i="5" l="1"/>
  <c r="D65" i="5" s="1"/>
  <c r="A65" i="5"/>
  <c r="E64" i="5"/>
  <c r="F64" i="5" s="1"/>
  <c r="E65" i="1"/>
  <c r="F65" i="1" s="1"/>
  <c r="A66" i="1"/>
  <c r="C65" i="1"/>
  <c r="D65" i="1" s="1"/>
  <c r="E64" i="3"/>
  <c r="F64" i="3" s="1"/>
  <c r="C65" i="3"/>
  <c r="D65" i="3" s="1"/>
  <c r="A65" i="3"/>
  <c r="C65" i="2"/>
  <c r="D65" i="2" s="1"/>
  <c r="E64" i="2"/>
  <c r="F64" i="2" s="1"/>
  <c r="A65" i="2"/>
  <c r="B66" i="4"/>
  <c r="D66" i="4"/>
  <c r="E66" i="4" s="1"/>
  <c r="F65" i="4"/>
  <c r="G65" i="4" s="1"/>
  <c r="C66" i="5" l="1"/>
  <c r="D66" i="5" s="1"/>
  <c r="E65" i="5"/>
  <c r="F65" i="5" s="1"/>
  <c r="A66" i="5"/>
  <c r="E66" i="1"/>
  <c r="F66" i="1" s="1"/>
  <c r="C66" i="1"/>
  <c r="D66" i="1" s="1"/>
  <c r="A67" i="1"/>
  <c r="C66" i="3"/>
  <c r="D66" i="3" s="1"/>
  <c r="A66" i="3"/>
  <c r="E65" i="3"/>
  <c r="F65" i="3" s="1"/>
  <c r="A66" i="2"/>
  <c r="C66" i="2"/>
  <c r="D66" i="2" s="1"/>
  <c r="E65" i="2"/>
  <c r="F65" i="2" s="1"/>
  <c r="D67" i="4"/>
  <c r="E67" i="4" s="1"/>
  <c r="B67" i="4"/>
  <c r="F66" i="4"/>
  <c r="G66" i="4" s="1"/>
  <c r="C67" i="5" l="1"/>
  <c r="D67" i="5" s="1"/>
  <c r="A67" i="5"/>
  <c r="E66" i="5"/>
  <c r="F66" i="5" s="1"/>
  <c r="A68" i="1"/>
  <c r="E67" i="1"/>
  <c r="F67" i="1" s="1"/>
  <c r="C67" i="1"/>
  <c r="D67" i="1" s="1"/>
  <c r="A67" i="3"/>
  <c r="C67" i="3"/>
  <c r="D67" i="3" s="1"/>
  <c r="E66" i="3"/>
  <c r="F66" i="3" s="1"/>
  <c r="C67" i="2"/>
  <c r="D67" i="2" s="1"/>
  <c r="E66" i="2"/>
  <c r="F66" i="2" s="1"/>
  <c r="A67" i="2"/>
  <c r="D68" i="4"/>
  <c r="E68" i="4" s="1"/>
  <c r="B68" i="4"/>
  <c r="F67" i="4"/>
  <c r="G67" i="4" s="1"/>
  <c r="E67" i="5" l="1"/>
  <c r="F67" i="5" s="1"/>
  <c r="C68" i="5"/>
  <c r="D68" i="5" s="1"/>
  <c r="A68" i="5"/>
  <c r="A69" i="1"/>
  <c r="E68" i="1"/>
  <c r="F68" i="1" s="1"/>
  <c r="C68" i="1"/>
  <c r="D68" i="1" s="1"/>
  <c r="A68" i="3"/>
  <c r="E67" i="3"/>
  <c r="F67" i="3" s="1"/>
  <c r="C68" i="3"/>
  <c r="D68" i="3" s="1"/>
  <c r="A68" i="2"/>
  <c r="C68" i="2"/>
  <c r="D68" i="2" s="1"/>
  <c r="E67" i="2"/>
  <c r="F67" i="2" s="1"/>
  <c r="D69" i="4"/>
  <c r="E69" i="4" s="1"/>
  <c r="F68" i="4"/>
  <c r="G68" i="4" s="1"/>
  <c r="B69" i="4"/>
  <c r="A69" i="5" l="1"/>
  <c r="E68" i="5"/>
  <c r="F68" i="5" s="1"/>
  <c r="C69" i="5"/>
  <c r="D69" i="5" s="1"/>
  <c r="E69" i="1"/>
  <c r="F69" i="1" s="1"/>
  <c r="A70" i="1"/>
  <c r="C69" i="1"/>
  <c r="D69" i="1" s="1"/>
  <c r="E68" i="3"/>
  <c r="F68" i="3" s="1"/>
  <c r="C69" i="3"/>
  <c r="D69" i="3" s="1"/>
  <c r="A69" i="3"/>
  <c r="A69" i="2"/>
  <c r="E68" i="2"/>
  <c r="F68" i="2" s="1"/>
  <c r="C69" i="2"/>
  <c r="D69" i="2" s="1"/>
  <c r="D70" i="4"/>
  <c r="E70" i="4" s="1"/>
  <c r="F69" i="4"/>
  <c r="G69" i="4" s="1"/>
  <c r="B70" i="4"/>
  <c r="A70" i="5" l="1"/>
  <c r="E69" i="5"/>
  <c r="F69" i="5" s="1"/>
  <c r="C70" i="5"/>
  <c r="D70" i="5" s="1"/>
  <c r="E70" i="1"/>
  <c r="F70" i="1" s="1"/>
  <c r="C70" i="1"/>
  <c r="D70" i="1" s="1"/>
  <c r="A71" i="1"/>
  <c r="E69" i="3"/>
  <c r="F69" i="3" s="1"/>
  <c r="C70" i="3"/>
  <c r="D70" i="3" s="1"/>
  <c r="A70" i="3"/>
  <c r="C70" i="2"/>
  <c r="D70" i="2" s="1"/>
  <c r="A70" i="2"/>
  <c r="E69" i="2"/>
  <c r="F69" i="2" s="1"/>
  <c r="D71" i="4"/>
  <c r="E71" i="4" s="1"/>
  <c r="B71" i="4"/>
  <c r="F70" i="4"/>
  <c r="G70" i="4" s="1"/>
  <c r="C71" i="5" l="1"/>
  <c r="D71" i="5" s="1"/>
  <c r="A71" i="5"/>
  <c r="E70" i="5"/>
  <c r="F70" i="5" s="1"/>
  <c r="E71" i="1"/>
  <c r="F71" i="1" s="1"/>
  <c r="C71" i="1"/>
  <c r="D71" i="1" s="1"/>
  <c r="A72" i="1"/>
  <c r="C71" i="3"/>
  <c r="D71" i="3" s="1"/>
  <c r="E70" i="3"/>
  <c r="F70" i="3" s="1"/>
  <c r="A71" i="3"/>
  <c r="E70" i="2"/>
  <c r="F70" i="2" s="1"/>
  <c r="A71" i="2"/>
  <c r="C71" i="2"/>
  <c r="D71" i="2" s="1"/>
  <c r="D72" i="4"/>
  <c r="E72" i="4" s="1"/>
  <c r="B72" i="4"/>
  <c r="F71" i="4"/>
  <c r="G71" i="4" s="1"/>
  <c r="C72" i="5" l="1"/>
  <c r="D72" i="5" s="1"/>
  <c r="E71" i="5"/>
  <c r="F71" i="5" s="1"/>
  <c r="A72" i="5"/>
  <c r="C72" i="1"/>
  <c r="D72" i="1" s="1"/>
  <c r="A73" i="1"/>
  <c r="E72" i="1"/>
  <c r="F72" i="1" s="1"/>
  <c r="A72" i="3"/>
  <c r="E71" i="3"/>
  <c r="F71" i="3" s="1"/>
  <c r="C72" i="3"/>
  <c r="D72" i="3" s="1"/>
  <c r="E71" i="2"/>
  <c r="F71" i="2" s="1"/>
  <c r="C72" i="2"/>
  <c r="D72" i="2" s="1"/>
  <c r="A72" i="2"/>
  <c r="D73" i="4"/>
  <c r="E73" i="4" s="1"/>
  <c r="B73" i="4"/>
  <c r="F72" i="4"/>
  <c r="G72" i="4" s="1"/>
  <c r="A73" i="5" l="1"/>
  <c r="E72" i="5"/>
  <c r="F72" i="5" s="1"/>
  <c r="C73" i="5"/>
  <c r="D73" i="5" s="1"/>
  <c r="C73" i="1"/>
  <c r="D73" i="1" s="1"/>
  <c r="A74" i="1"/>
  <c r="E73" i="1"/>
  <c r="F73" i="1" s="1"/>
  <c r="C73" i="3"/>
  <c r="D73" i="3" s="1"/>
  <c r="E72" i="3"/>
  <c r="F72" i="3" s="1"/>
  <c r="A73" i="3"/>
  <c r="E72" i="2"/>
  <c r="F72" i="2" s="1"/>
  <c r="C73" i="2"/>
  <c r="D73" i="2" s="1"/>
  <c r="A73" i="2"/>
  <c r="D74" i="4"/>
  <c r="E74" i="4" s="1"/>
  <c r="B74" i="4"/>
  <c r="F73" i="4"/>
  <c r="G73" i="4" s="1"/>
  <c r="A74" i="5" l="1"/>
  <c r="E73" i="5"/>
  <c r="F73" i="5" s="1"/>
  <c r="C74" i="5"/>
  <c r="D74" i="5" s="1"/>
  <c r="C74" i="1"/>
  <c r="D74" i="1" s="1"/>
  <c r="E74" i="1"/>
  <c r="F74" i="1" s="1"/>
  <c r="A75" i="1"/>
  <c r="A74" i="3"/>
  <c r="E73" i="3"/>
  <c r="F73" i="3" s="1"/>
  <c r="C74" i="3"/>
  <c r="D74" i="3" s="1"/>
  <c r="E73" i="2"/>
  <c r="F73" i="2" s="1"/>
  <c r="A74" i="2"/>
  <c r="C74" i="2"/>
  <c r="D74" i="2" s="1"/>
  <c r="D75" i="4"/>
  <c r="E75" i="4" s="1"/>
  <c r="B75" i="4"/>
  <c r="F74" i="4"/>
  <c r="G74" i="4" s="1"/>
  <c r="E74" i="5" l="1"/>
  <c r="F74" i="5" s="1"/>
  <c r="A75" i="5"/>
  <c r="C75" i="5"/>
  <c r="D75" i="5" s="1"/>
  <c r="E75" i="1"/>
  <c r="F75" i="1" s="1"/>
  <c r="C75" i="1"/>
  <c r="D75" i="1" s="1"/>
  <c r="A76" i="1"/>
  <c r="A75" i="3"/>
  <c r="C75" i="3"/>
  <c r="D75" i="3" s="1"/>
  <c r="E74" i="3"/>
  <c r="F74" i="3" s="1"/>
  <c r="E74" i="2"/>
  <c r="F74" i="2" s="1"/>
  <c r="C75" i="2"/>
  <c r="D75" i="2" s="1"/>
  <c r="A75" i="2"/>
  <c r="F75" i="4"/>
  <c r="G75" i="4" s="1"/>
  <c r="D76" i="4"/>
  <c r="E76" i="4" s="1"/>
  <c r="B76" i="4"/>
  <c r="C76" i="5" l="1"/>
  <c r="D76" i="5" s="1"/>
  <c r="E75" i="5"/>
  <c r="F75" i="5" s="1"/>
  <c r="A76" i="5"/>
  <c r="C76" i="1"/>
  <c r="D76" i="1" s="1"/>
  <c r="E76" i="1"/>
  <c r="F76" i="1" s="1"/>
  <c r="A77" i="1"/>
  <c r="E75" i="3"/>
  <c r="F75" i="3" s="1"/>
  <c r="C76" i="3"/>
  <c r="D76" i="3" s="1"/>
  <c r="A76" i="3"/>
  <c r="C76" i="2"/>
  <c r="D76" i="2" s="1"/>
  <c r="E75" i="2"/>
  <c r="F75" i="2" s="1"/>
  <c r="A76" i="2"/>
  <c r="F76" i="4"/>
  <c r="G76" i="4" s="1"/>
  <c r="D77" i="4"/>
  <c r="E77" i="4" s="1"/>
  <c r="B77" i="4"/>
  <c r="C77" i="5" l="1"/>
  <c r="D77" i="5" s="1"/>
  <c r="A77" i="5"/>
  <c r="E76" i="5"/>
  <c r="F76" i="5" s="1"/>
  <c r="C77" i="1"/>
  <c r="D77" i="1" s="1"/>
  <c r="A78" i="1"/>
  <c r="E77" i="1"/>
  <c r="F77" i="1" s="1"/>
  <c r="A77" i="3"/>
  <c r="E76" i="3"/>
  <c r="F76" i="3" s="1"/>
  <c r="C77" i="3"/>
  <c r="D77" i="3" s="1"/>
  <c r="C77" i="2"/>
  <c r="D77" i="2" s="1"/>
  <c r="E76" i="2"/>
  <c r="F76" i="2" s="1"/>
  <c r="A77" i="2"/>
  <c r="F77" i="4"/>
  <c r="G77" i="4" s="1"/>
  <c r="D78" i="4"/>
  <c r="E78" i="4" s="1"/>
  <c r="B78" i="4"/>
  <c r="A78" i="5" l="1"/>
  <c r="C78" i="5"/>
  <c r="D78" i="5" s="1"/>
  <c r="E77" i="5"/>
  <c r="F77" i="5" s="1"/>
  <c r="C78" i="1"/>
  <c r="D78" i="1" s="1"/>
  <c r="A79" i="1"/>
  <c r="E78" i="1"/>
  <c r="F78" i="1" s="1"/>
  <c r="C78" i="3"/>
  <c r="D78" i="3" s="1"/>
  <c r="A78" i="3"/>
  <c r="E77" i="3"/>
  <c r="F77" i="3" s="1"/>
  <c r="A78" i="2"/>
  <c r="E77" i="2"/>
  <c r="F77" i="2" s="1"/>
  <c r="C78" i="2"/>
  <c r="D78" i="2" s="1"/>
  <c r="D79" i="4"/>
  <c r="E79" i="4" s="1"/>
  <c r="F78" i="4"/>
  <c r="G78" i="4" s="1"/>
  <c r="B79" i="4"/>
  <c r="C79" i="5" l="1"/>
  <c r="D79" i="5" s="1"/>
  <c r="A79" i="5"/>
  <c r="E78" i="5"/>
  <c r="F78" i="5" s="1"/>
  <c r="E79" i="1"/>
  <c r="F79" i="1" s="1"/>
  <c r="C79" i="1"/>
  <c r="D79" i="1" s="1"/>
  <c r="A80" i="1"/>
  <c r="A79" i="3"/>
  <c r="C79" i="3"/>
  <c r="D79" i="3" s="1"/>
  <c r="E78" i="3"/>
  <c r="F78" i="3" s="1"/>
  <c r="C79" i="2"/>
  <c r="D79" i="2" s="1"/>
  <c r="E78" i="2"/>
  <c r="F78" i="2" s="1"/>
  <c r="A79" i="2"/>
  <c r="B80" i="4"/>
  <c r="F79" i="4"/>
  <c r="G79" i="4" s="1"/>
  <c r="D80" i="4"/>
  <c r="E80" i="4" s="1"/>
  <c r="E79" i="5" l="1"/>
  <c r="F79" i="5" s="1"/>
  <c r="C80" i="5"/>
  <c r="D80" i="5" s="1"/>
  <c r="A80" i="5"/>
  <c r="C80" i="1"/>
  <c r="D80" i="1" s="1"/>
  <c r="A81" i="1"/>
  <c r="E80" i="1"/>
  <c r="F80" i="1" s="1"/>
  <c r="C80" i="3"/>
  <c r="D80" i="3" s="1"/>
  <c r="A80" i="3"/>
  <c r="E79" i="3"/>
  <c r="F79" i="3" s="1"/>
  <c r="A80" i="2"/>
  <c r="C80" i="2"/>
  <c r="D80" i="2" s="1"/>
  <c r="E79" i="2"/>
  <c r="F79" i="2" s="1"/>
  <c r="D81" i="4"/>
  <c r="E81" i="4" s="1"/>
  <c r="F80" i="4"/>
  <c r="G80" i="4" s="1"/>
  <c r="B81" i="4"/>
  <c r="A81" i="5" l="1"/>
  <c r="E80" i="5"/>
  <c r="F80" i="5" s="1"/>
  <c r="C81" i="5"/>
  <c r="D81" i="5" s="1"/>
  <c r="C81" i="1"/>
  <c r="D81" i="1" s="1"/>
  <c r="A82" i="1"/>
  <c r="E81" i="1"/>
  <c r="F81" i="1" s="1"/>
  <c r="E80" i="3"/>
  <c r="F80" i="3" s="1"/>
  <c r="A81" i="3"/>
  <c r="C81" i="3"/>
  <c r="D81" i="3" s="1"/>
  <c r="C81" i="2"/>
  <c r="D81" i="2" s="1"/>
  <c r="A81" i="2"/>
  <c r="E80" i="2"/>
  <c r="F80" i="2" s="1"/>
  <c r="F81" i="4"/>
  <c r="G81" i="4" s="1"/>
  <c r="D82" i="4"/>
  <c r="E82" i="4" s="1"/>
  <c r="B82" i="4"/>
  <c r="A82" i="5" l="1"/>
  <c r="E81" i="5"/>
  <c r="F81" i="5" s="1"/>
  <c r="C82" i="5"/>
  <c r="D82" i="5" s="1"/>
  <c r="C82" i="1"/>
  <c r="D82" i="1" s="1"/>
  <c r="E82" i="1"/>
  <c r="F82" i="1" s="1"/>
  <c r="A83" i="1"/>
  <c r="C82" i="3"/>
  <c r="D82" i="3" s="1"/>
  <c r="A82" i="3"/>
  <c r="E81" i="3"/>
  <c r="F81" i="3" s="1"/>
  <c r="C82" i="2"/>
  <c r="D82" i="2" s="1"/>
  <c r="A82" i="2"/>
  <c r="E81" i="2"/>
  <c r="F81" i="2" s="1"/>
  <c r="F82" i="4"/>
  <c r="G82" i="4" s="1"/>
  <c r="B83" i="4"/>
  <c r="D83" i="4"/>
  <c r="E83" i="4" s="1"/>
  <c r="E82" i="5" l="1"/>
  <c r="F82" i="5" s="1"/>
  <c r="A83" i="5"/>
  <c r="C83" i="5"/>
  <c r="D83" i="5" s="1"/>
  <c r="E83" i="1"/>
  <c r="F83" i="1" s="1"/>
  <c r="C83" i="1"/>
  <c r="D83" i="1" s="1"/>
  <c r="A84" i="1"/>
  <c r="C83" i="3"/>
  <c r="D83" i="3" s="1"/>
  <c r="E82" i="3"/>
  <c r="F82" i="3" s="1"/>
  <c r="A83" i="3"/>
  <c r="A83" i="2"/>
  <c r="E82" i="2"/>
  <c r="F82" i="2" s="1"/>
  <c r="C83" i="2"/>
  <c r="D83" i="2" s="1"/>
  <c r="D84" i="4"/>
  <c r="E84" i="4" s="1"/>
  <c r="B84" i="4"/>
  <c r="F83" i="4"/>
  <c r="G83" i="4" s="1"/>
  <c r="C84" i="5" l="1"/>
  <c r="D84" i="5" s="1"/>
  <c r="E83" i="5"/>
  <c r="F83" i="5" s="1"/>
  <c r="A84" i="5"/>
  <c r="C84" i="1"/>
  <c r="D84" i="1" s="1"/>
  <c r="E84" i="1"/>
  <c r="F84" i="1" s="1"/>
  <c r="A85" i="1"/>
  <c r="A84" i="3"/>
  <c r="E83" i="3"/>
  <c r="F83" i="3" s="1"/>
  <c r="C84" i="3"/>
  <c r="D84" i="3" s="1"/>
  <c r="C84" i="2"/>
  <c r="D84" i="2" s="1"/>
  <c r="E83" i="2"/>
  <c r="F83" i="2" s="1"/>
  <c r="A84" i="2"/>
  <c r="D85" i="4"/>
  <c r="E85" i="4" s="1"/>
  <c r="F84" i="4"/>
  <c r="G84" i="4" s="1"/>
  <c r="B85" i="4"/>
  <c r="C85" i="5" l="1"/>
  <c r="D85" i="5" s="1"/>
  <c r="A85" i="5"/>
  <c r="E84" i="5"/>
  <c r="F84" i="5" s="1"/>
  <c r="C85" i="1"/>
  <c r="D85" i="1" s="1"/>
  <c r="A86" i="1"/>
  <c r="E85" i="1"/>
  <c r="F85" i="1" s="1"/>
  <c r="C85" i="3"/>
  <c r="D85" i="3" s="1"/>
  <c r="A85" i="3"/>
  <c r="E84" i="3"/>
  <c r="F84" i="3" s="1"/>
  <c r="A85" i="2"/>
  <c r="C85" i="2"/>
  <c r="D85" i="2" s="1"/>
  <c r="E84" i="2"/>
  <c r="F84" i="2" s="1"/>
  <c r="D86" i="4"/>
  <c r="E86" i="4" s="1"/>
  <c r="B86" i="4"/>
  <c r="F85" i="4"/>
  <c r="G85" i="4" s="1"/>
  <c r="A86" i="5" l="1"/>
  <c r="C86" i="5"/>
  <c r="D86" i="5" s="1"/>
  <c r="E85" i="5"/>
  <c r="F85" i="5" s="1"/>
  <c r="C86" i="1"/>
  <c r="D86" i="1" s="1"/>
  <c r="A87" i="1"/>
  <c r="E86" i="1"/>
  <c r="F86" i="1" s="1"/>
  <c r="C86" i="3"/>
  <c r="D86" i="3" s="1"/>
  <c r="E85" i="3"/>
  <c r="F85" i="3" s="1"/>
  <c r="A86" i="3"/>
  <c r="E85" i="2"/>
  <c r="F85" i="2" s="1"/>
  <c r="A86" i="2"/>
  <c r="C86" i="2"/>
  <c r="D86" i="2" s="1"/>
  <c r="D87" i="4"/>
  <c r="E87" i="4" s="1"/>
  <c r="F86" i="4"/>
  <c r="G86" i="4" s="1"/>
  <c r="B87" i="4"/>
  <c r="C87" i="5" l="1"/>
  <c r="D87" i="5" s="1"/>
  <c r="A87" i="5"/>
  <c r="E86" i="5"/>
  <c r="F86" i="5" s="1"/>
  <c r="E87" i="1"/>
  <c r="F87" i="1" s="1"/>
  <c r="C87" i="1"/>
  <c r="D87" i="1" s="1"/>
  <c r="A88" i="1"/>
  <c r="C87" i="3"/>
  <c r="D87" i="3" s="1"/>
  <c r="A87" i="3"/>
  <c r="E86" i="3"/>
  <c r="F86" i="3" s="1"/>
  <c r="E86" i="2"/>
  <c r="F86" i="2" s="1"/>
  <c r="A87" i="2"/>
  <c r="C87" i="2"/>
  <c r="D87" i="2" s="1"/>
  <c r="D88" i="4"/>
  <c r="E88" i="4" s="1"/>
  <c r="F87" i="4"/>
  <c r="G87" i="4" s="1"/>
  <c r="B88" i="4"/>
  <c r="E87" i="5" l="1"/>
  <c r="F87" i="5" s="1"/>
  <c r="C88" i="5"/>
  <c r="D88" i="5" s="1"/>
  <c r="A88" i="5"/>
  <c r="C88" i="1"/>
  <c r="D88" i="1" s="1"/>
  <c r="A89" i="1"/>
  <c r="E88" i="1"/>
  <c r="F88" i="1" s="1"/>
  <c r="E87" i="3"/>
  <c r="F87" i="3" s="1"/>
  <c r="C88" i="3"/>
  <c r="D88" i="3" s="1"/>
  <c r="A88" i="3"/>
  <c r="C88" i="2"/>
  <c r="D88" i="2" s="1"/>
  <c r="E87" i="2"/>
  <c r="F87" i="2" s="1"/>
  <c r="A88" i="2"/>
  <c r="B89" i="4"/>
  <c r="D89" i="4"/>
  <c r="E89" i="4" s="1"/>
  <c r="F88" i="4"/>
  <c r="G88" i="4" s="1"/>
  <c r="A89" i="5" l="1"/>
  <c r="E88" i="5"/>
  <c r="F88" i="5" s="1"/>
  <c r="C89" i="5"/>
  <c r="D89" i="5" s="1"/>
  <c r="C89" i="1"/>
  <c r="D89" i="1" s="1"/>
  <c r="A90" i="1"/>
  <c r="E89" i="1"/>
  <c r="F89" i="1" s="1"/>
  <c r="C89" i="3"/>
  <c r="D89" i="3" s="1"/>
  <c r="A89" i="3"/>
  <c r="E88" i="3"/>
  <c r="F88" i="3" s="1"/>
  <c r="C89" i="2"/>
  <c r="D89" i="2" s="1"/>
  <c r="E88" i="2"/>
  <c r="F88" i="2" s="1"/>
  <c r="A89" i="2"/>
  <c r="D90" i="4"/>
  <c r="E90" i="4" s="1"/>
  <c r="B90" i="4"/>
  <c r="F89" i="4"/>
  <c r="G89" i="4" s="1"/>
  <c r="A90" i="5" l="1"/>
  <c r="E89" i="5"/>
  <c r="F89" i="5" s="1"/>
  <c r="C90" i="5"/>
  <c r="D90" i="5" s="1"/>
  <c r="C90" i="1"/>
  <c r="D90" i="1" s="1"/>
  <c r="E90" i="1"/>
  <c r="F90" i="1" s="1"/>
  <c r="A91" i="1"/>
  <c r="C90" i="3"/>
  <c r="D90" i="3" s="1"/>
  <c r="A90" i="3"/>
  <c r="E89" i="3"/>
  <c r="F89" i="3" s="1"/>
  <c r="A90" i="2"/>
  <c r="C90" i="2"/>
  <c r="D90" i="2" s="1"/>
  <c r="E89" i="2"/>
  <c r="F89" i="2" s="1"/>
  <c r="D91" i="4"/>
  <c r="E91" i="4" s="1"/>
  <c r="B91" i="4"/>
  <c r="F90" i="4"/>
  <c r="G90" i="4" s="1"/>
  <c r="E90" i="5" l="1"/>
  <c r="F90" i="5" s="1"/>
  <c r="A91" i="5"/>
  <c r="C91" i="5"/>
  <c r="D91" i="5" s="1"/>
  <c r="E91" i="1"/>
  <c r="F91" i="1" s="1"/>
  <c r="C91" i="1"/>
  <c r="D91" i="1" s="1"/>
  <c r="A92" i="1"/>
  <c r="A91" i="3"/>
  <c r="C91" i="3"/>
  <c r="D91" i="3" s="1"/>
  <c r="E90" i="3"/>
  <c r="F90" i="3" s="1"/>
  <c r="C91" i="2"/>
  <c r="D91" i="2" s="1"/>
  <c r="E90" i="2"/>
  <c r="F90" i="2" s="1"/>
  <c r="A91" i="2"/>
  <c r="F91" i="4"/>
  <c r="G91" i="4" s="1"/>
  <c r="D92" i="4"/>
  <c r="E92" i="4" s="1"/>
  <c r="B92" i="4"/>
  <c r="C92" i="5" l="1"/>
  <c r="D92" i="5" s="1"/>
  <c r="E91" i="5"/>
  <c r="F91" i="5" s="1"/>
  <c r="A92" i="5"/>
  <c r="C92" i="1"/>
  <c r="D92" i="1" s="1"/>
  <c r="E92" i="1"/>
  <c r="F92" i="1" s="1"/>
  <c r="A93" i="1"/>
  <c r="E91" i="3"/>
  <c r="F91" i="3" s="1"/>
  <c r="C92" i="3"/>
  <c r="D92" i="3" s="1"/>
  <c r="A92" i="3"/>
  <c r="A92" i="2"/>
  <c r="C92" i="2"/>
  <c r="D92" i="2" s="1"/>
  <c r="E91" i="2"/>
  <c r="F91" i="2" s="1"/>
  <c r="D93" i="4"/>
  <c r="E93" i="4" s="1"/>
  <c r="F92" i="4"/>
  <c r="G92" i="4" s="1"/>
  <c r="B93" i="4"/>
  <c r="C93" i="5" l="1"/>
  <c r="D93" i="5" s="1"/>
  <c r="A93" i="5"/>
  <c r="E92" i="5"/>
  <c r="F92" i="5" s="1"/>
  <c r="C93" i="1"/>
  <c r="D93" i="1" s="1"/>
  <c r="A94" i="1"/>
  <c r="E93" i="1"/>
  <c r="F93" i="1" s="1"/>
  <c r="E92" i="3"/>
  <c r="F92" i="3" s="1"/>
  <c r="C93" i="3"/>
  <c r="D93" i="3" s="1"/>
  <c r="A93" i="3"/>
  <c r="E92" i="2"/>
  <c r="F92" i="2" s="1"/>
  <c r="C93" i="2"/>
  <c r="D93" i="2" s="1"/>
  <c r="A93" i="2"/>
  <c r="D94" i="4"/>
  <c r="E94" i="4" s="1"/>
  <c r="F93" i="4"/>
  <c r="G93" i="4" s="1"/>
  <c r="B94" i="4"/>
  <c r="A94" i="5" l="1"/>
  <c r="C94" i="5"/>
  <c r="D94" i="5" s="1"/>
  <c r="E93" i="5"/>
  <c r="F93" i="5" s="1"/>
  <c r="C94" i="1"/>
  <c r="D94" i="1" s="1"/>
  <c r="A95" i="1"/>
  <c r="E94" i="1"/>
  <c r="F94" i="1" s="1"/>
  <c r="E93" i="3"/>
  <c r="F93" i="3" s="1"/>
  <c r="C94" i="3"/>
  <c r="D94" i="3" s="1"/>
  <c r="A94" i="3"/>
  <c r="C94" i="2"/>
  <c r="D94" i="2" s="1"/>
  <c r="E93" i="2"/>
  <c r="F93" i="2" s="1"/>
  <c r="A94" i="2"/>
  <c r="B95" i="4"/>
  <c r="D95" i="4"/>
  <c r="E95" i="4" s="1"/>
  <c r="F94" i="4"/>
  <c r="G94" i="4" s="1"/>
  <c r="C95" i="5" l="1"/>
  <c r="D95" i="5" s="1"/>
  <c r="A95" i="5"/>
  <c r="E94" i="5"/>
  <c r="F94" i="5" s="1"/>
  <c r="E95" i="1"/>
  <c r="F95" i="1" s="1"/>
  <c r="C95" i="1"/>
  <c r="D95" i="1" s="1"/>
  <c r="A96" i="1"/>
  <c r="C95" i="3"/>
  <c r="D95" i="3" s="1"/>
  <c r="E94" i="3"/>
  <c r="F94" i="3" s="1"/>
  <c r="A95" i="3"/>
  <c r="A95" i="2"/>
  <c r="E94" i="2"/>
  <c r="F94" i="2" s="1"/>
  <c r="C95" i="2"/>
  <c r="D95" i="2" s="1"/>
  <c r="F95" i="4"/>
  <c r="G95" i="4" s="1"/>
  <c r="D96" i="4"/>
  <c r="E96" i="4" s="1"/>
  <c r="B96" i="4"/>
  <c r="C96" i="5" l="1"/>
  <c r="D96" i="5" s="1"/>
  <c r="A96" i="5"/>
  <c r="E95" i="5"/>
  <c r="F95" i="5" s="1"/>
  <c r="A97" i="1"/>
  <c r="E96" i="1"/>
  <c r="F96" i="1" s="1"/>
  <c r="C96" i="1"/>
  <c r="D96" i="1" s="1"/>
  <c r="C96" i="3"/>
  <c r="D96" i="3" s="1"/>
  <c r="E95" i="3"/>
  <c r="F95" i="3" s="1"/>
  <c r="A96" i="3"/>
  <c r="C96" i="2"/>
  <c r="D96" i="2" s="1"/>
  <c r="A96" i="2"/>
  <c r="E95" i="2"/>
  <c r="F95" i="2" s="1"/>
  <c r="B97" i="4"/>
  <c r="F96" i="4"/>
  <c r="G96" i="4" s="1"/>
  <c r="D97" i="4"/>
  <c r="E97" i="4" s="1"/>
  <c r="A97" i="5" l="1"/>
  <c r="E96" i="5"/>
  <c r="F96" i="5" s="1"/>
  <c r="C97" i="5"/>
  <c r="D97" i="5" s="1"/>
  <c r="A98" i="1"/>
  <c r="E97" i="1"/>
  <c r="F97" i="1" s="1"/>
  <c r="C97" i="1"/>
  <c r="D97" i="1" s="1"/>
  <c r="A97" i="3"/>
  <c r="C97" i="3"/>
  <c r="D97" i="3" s="1"/>
  <c r="E96" i="3"/>
  <c r="F96" i="3" s="1"/>
  <c r="A97" i="2"/>
  <c r="E96" i="2"/>
  <c r="F96" i="2" s="1"/>
  <c r="C97" i="2"/>
  <c r="D97" i="2" s="1"/>
  <c r="D98" i="4"/>
  <c r="E98" i="4" s="1"/>
  <c r="F97" i="4"/>
  <c r="G97" i="4" s="1"/>
  <c r="B98" i="4"/>
  <c r="E97" i="5" l="1"/>
  <c r="F97" i="5" s="1"/>
  <c r="C98" i="5"/>
  <c r="D98" i="5" s="1"/>
  <c r="A98" i="5"/>
  <c r="E98" i="1"/>
  <c r="F98" i="1" s="1"/>
  <c r="A99" i="1"/>
  <c r="C98" i="1"/>
  <c r="D98" i="1" s="1"/>
  <c r="C98" i="3"/>
  <c r="D98" i="3" s="1"/>
  <c r="A98" i="3"/>
  <c r="E97" i="3"/>
  <c r="F97" i="3" s="1"/>
  <c r="C98" i="2"/>
  <c r="D98" i="2" s="1"/>
  <c r="E97" i="2"/>
  <c r="F97" i="2" s="1"/>
  <c r="A98" i="2"/>
  <c r="D99" i="4"/>
  <c r="E99" i="4" s="1"/>
  <c r="B99" i="4"/>
  <c r="F98" i="4"/>
  <c r="G98" i="4" s="1"/>
  <c r="E98" i="5" l="1"/>
  <c r="F98" i="5" s="1"/>
  <c r="C99" i="5"/>
  <c r="D99" i="5" s="1"/>
  <c r="A99" i="5"/>
  <c r="E99" i="1"/>
  <c r="F99" i="1" s="1"/>
  <c r="C99" i="1"/>
  <c r="D99" i="1" s="1"/>
  <c r="A100" i="1"/>
  <c r="C99" i="3"/>
  <c r="D99" i="3" s="1"/>
  <c r="E98" i="3"/>
  <c r="F98" i="3" s="1"/>
  <c r="A99" i="3"/>
  <c r="A99" i="2"/>
  <c r="C99" i="2"/>
  <c r="D99" i="2" s="1"/>
  <c r="E98" i="2"/>
  <c r="F98" i="2" s="1"/>
  <c r="D100" i="4"/>
  <c r="E100" i="4" s="1"/>
  <c r="B100" i="4"/>
  <c r="F99" i="4"/>
  <c r="G99" i="4" s="1"/>
  <c r="C100" i="5" l="1"/>
  <c r="D100" i="5" s="1"/>
  <c r="E99" i="5"/>
  <c r="F99" i="5" s="1"/>
  <c r="A100" i="5"/>
  <c r="A101" i="1"/>
  <c r="E100" i="1"/>
  <c r="F100" i="1" s="1"/>
  <c r="C100" i="1"/>
  <c r="D100" i="1" s="1"/>
  <c r="E99" i="3"/>
  <c r="F99" i="3" s="1"/>
  <c r="C100" i="3"/>
  <c r="D100" i="3" s="1"/>
  <c r="A100" i="3"/>
  <c r="C100" i="2"/>
  <c r="D100" i="2" s="1"/>
  <c r="A100" i="2"/>
  <c r="E99" i="2"/>
  <c r="F99" i="2" s="1"/>
  <c r="F100" i="4"/>
  <c r="G100" i="4" s="1"/>
  <c r="B101" i="4"/>
  <c r="D101" i="4"/>
  <c r="E101" i="4" s="1"/>
  <c r="C101" i="5" l="1"/>
  <c r="D101" i="5" s="1"/>
  <c r="E100" i="5"/>
  <c r="F100" i="5" s="1"/>
  <c r="A101" i="5"/>
  <c r="A102" i="1"/>
  <c r="E101" i="1"/>
  <c r="F101" i="1" s="1"/>
  <c r="C101" i="1"/>
  <c r="D101" i="1" s="1"/>
  <c r="C101" i="3"/>
  <c r="D101" i="3" s="1"/>
  <c r="E100" i="3"/>
  <c r="F100" i="3" s="1"/>
  <c r="A101" i="3"/>
  <c r="A101" i="2"/>
  <c r="C101" i="2"/>
  <c r="D101" i="2" s="1"/>
  <c r="E100" i="2"/>
  <c r="F100" i="2" s="1"/>
  <c r="D102" i="4"/>
  <c r="E102" i="4" s="1"/>
  <c r="F101" i="4"/>
  <c r="G101" i="4" s="1"/>
  <c r="B102" i="4"/>
  <c r="C102" i="5" l="1"/>
  <c r="D102" i="5" s="1"/>
  <c r="A102" i="5"/>
  <c r="E101" i="5"/>
  <c r="F101" i="5" s="1"/>
  <c r="E102" i="1"/>
  <c r="F102" i="1" s="1"/>
  <c r="A103" i="1"/>
  <c r="C102" i="1"/>
  <c r="D102" i="1" s="1"/>
  <c r="C102" i="3"/>
  <c r="D102" i="3" s="1"/>
  <c r="A102" i="3"/>
  <c r="E101" i="3"/>
  <c r="F101" i="3" s="1"/>
  <c r="E101" i="2"/>
  <c r="F101" i="2" s="1"/>
  <c r="C102" i="2"/>
  <c r="D102" i="2" s="1"/>
  <c r="A102" i="2"/>
  <c r="B103" i="4"/>
  <c r="F102" i="4"/>
  <c r="G102" i="4" s="1"/>
  <c r="D103" i="4"/>
  <c r="E103" i="4" s="1"/>
  <c r="E102" i="5" l="1"/>
  <c r="F102" i="5" s="1"/>
  <c r="A103" i="5"/>
  <c r="C103" i="5"/>
  <c r="D103" i="5" s="1"/>
  <c r="E103" i="1"/>
  <c r="F103" i="1" s="1"/>
  <c r="C103" i="1"/>
  <c r="D103" i="1" s="1"/>
  <c r="A104" i="1"/>
  <c r="C103" i="3"/>
  <c r="D103" i="3" s="1"/>
  <c r="A103" i="3"/>
  <c r="E102" i="3"/>
  <c r="F102" i="3" s="1"/>
  <c r="C103" i="2"/>
  <c r="D103" i="2" s="1"/>
  <c r="E102" i="2"/>
  <c r="F102" i="2" s="1"/>
  <c r="A103" i="2"/>
  <c r="B104" i="4"/>
  <c r="F103" i="4"/>
  <c r="G103" i="4" s="1"/>
  <c r="D104" i="4"/>
  <c r="E104" i="4" s="1"/>
  <c r="E103" i="5" l="1"/>
  <c r="F103" i="5" s="1"/>
  <c r="A104" i="5"/>
  <c r="C104" i="5"/>
  <c r="D104" i="5" s="1"/>
  <c r="A105" i="1"/>
  <c r="E104" i="1"/>
  <c r="F104" i="1" s="1"/>
  <c r="C104" i="1"/>
  <c r="D104" i="1" s="1"/>
  <c r="C104" i="3"/>
  <c r="D104" i="3" s="1"/>
  <c r="E103" i="3"/>
  <c r="F103" i="3" s="1"/>
  <c r="A104" i="3"/>
  <c r="C104" i="2"/>
  <c r="D104" i="2" s="1"/>
  <c r="E103" i="2"/>
  <c r="F103" i="2" s="1"/>
  <c r="A104" i="2"/>
  <c r="D105" i="4"/>
  <c r="E105" i="4" s="1"/>
  <c r="B105" i="4"/>
  <c r="F104" i="4"/>
  <c r="G104" i="4" s="1"/>
  <c r="A105" i="5" l="1"/>
  <c r="E104" i="5"/>
  <c r="F104" i="5" s="1"/>
  <c r="C105" i="5"/>
  <c r="D105" i="5" s="1"/>
  <c r="A106" i="1"/>
  <c r="E105" i="1"/>
  <c r="F105" i="1" s="1"/>
  <c r="C105" i="1"/>
  <c r="D105" i="1" s="1"/>
  <c r="C105" i="3"/>
  <c r="D105" i="3" s="1"/>
  <c r="E104" i="3"/>
  <c r="F104" i="3" s="1"/>
  <c r="A105" i="3"/>
  <c r="E104" i="2"/>
  <c r="F104" i="2" s="1"/>
  <c r="A105" i="2"/>
  <c r="C105" i="2"/>
  <c r="D105" i="2" s="1"/>
  <c r="F105" i="4"/>
  <c r="G105" i="4" s="1"/>
  <c r="D106" i="4"/>
  <c r="E106" i="4" s="1"/>
  <c r="B106" i="4"/>
  <c r="A106" i="5" l="1"/>
  <c r="C106" i="5"/>
  <c r="D106" i="5" s="1"/>
  <c r="E105" i="5"/>
  <c r="F105" i="5" s="1"/>
  <c r="E106" i="1"/>
  <c r="F106" i="1" s="1"/>
  <c r="A107" i="1"/>
  <c r="C106" i="1"/>
  <c r="D106" i="1" s="1"/>
  <c r="A106" i="3"/>
  <c r="E105" i="3"/>
  <c r="F105" i="3" s="1"/>
  <c r="C106" i="3"/>
  <c r="D106" i="3" s="1"/>
  <c r="C106" i="2"/>
  <c r="D106" i="2" s="1"/>
  <c r="A106" i="2"/>
  <c r="E105" i="2"/>
  <c r="F105" i="2" s="1"/>
  <c r="F106" i="4"/>
  <c r="G106" i="4" s="1"/>
  <c r="B107" i="4"/>
  <c r="D107" i="4"/>
  <c r="E107" i="4" s="1"/>
  <c r="A107" i="5" l="1"/>
  <c r="E106" i="5"/>
  <c r="F106" i="5" s="1"/>
  <c r="C107" i="5"/>
  <c r="D107" i="5" s="1"/>
  <c r="E107" i="1"/>
  <c r="F107" i="1" s="1"/>
  <c r="C107" i="1"/>
  <c r="D107" i="1" s="1"/>
  <c r="A108" i="1"/>
  <c r="E106" i="3"/>
  <c r="F106" i="3" s="1"/>
  <c r="C107" i="3"/>
  <c r="D107" i="3" s="1"/>
  <c r="A107" i="3"/>
  <c r="A107" i="2"/>
  <c r="E106" i="2"/>
  <c r="F106" i="2" s="1"/>
  <c r="C107" i="2"/>
  <c r="D107" i="2" s="1"/>
  <c r="F107" i="4"/>
  <c r="G107" i="4" s="1"/>
  <c r="D108" i="4"/>
  <c r="E108" i="4" s="1"/>
  <c r="B108" i="4"/>
  <c r="C108" i="5" l="1"/>
  <c r="D108" i="5" s="1"/>
  <c r="A108" i="5"/>
  <c r="E107" i="5"/>
  <c r="F107" i="5" s="1"/>
  <c r="A109" i="1"/>
  <c r="E108" i="1"/>
  <c r="F108" i="1" s="1"/>
  <c r="C108" i="1"/>
  <c r="D108" i="1" s="1"/>
  <c r="A108" i="3"/>
  <c r="E107" i="3"/>
  <c r="F107" i="3" s="1"/>
  <c r="C108" i="3"/>
  <c r="D108" i="3" s="1"/>
  <c r="C108" i="2"/>
  <c r="D108" i="2" s="1"/>
  <c r="E107" i="2"/>
  <c r="F107" i="2" s="1"/>
  <c r="A108" i="2"/>
  <c r="F108" i="4"/>
  <c r="G108" i="4" s="1"/>
  <c r="B109" i="4"/>
  <c r="D109" i="4"/>
  <c r="E109" i="4" s="1"/>
  <c r="C109" i="5" l="1"/>
  <c r="D109" i="5" s="1"/>
  <c r="E108" i="5"/>
  <c r="F108" i="5" s="1"/>
  <c r="A109" i="5"/>
  <c r="A110" i="1"/>
  <c r="E109" i="1"/>
  <c r="F109" i="1" s="1"/>
  <c r="C109" i="1"/>
  <c r="D109" i="1" s="1"/>
  <c r="C109" i="3"/>
  <c r="D109" i="3" s="1"/>
  <c r="A109" i="3"/>
  <c r="E108" i="3"/>
  <c r="F108" i="3" s="1"/>
  <c r="C109" i="2"/>
  <c r="D109" i="2" s="1"/>
  <c r="E108" i="2"/>
  <c r="F108" i="2" s="1"/>
  <c r="A109" i="2"/>
  <c r="D110" i="4"/>
  <c r="E110" i="4" s="1"/>
  <c r="F109" i="4"/>
  <c r="G109" i="4" s="1"/>
  <c r="B110" i="4"/>
  <c r="C110" i="5" l="1"/>
  <c r="D110" i="5" s="1"/>
  <c r="A110" i="5"/>
  <c r="E109" i="5"/>
  <c r="F109" i="5" s="1"/>
  <c r="E110" i="1"/>
  <c r="F110" i="1" s="1"/>
  <c r="A111" i="1"/>
  <c r="C110" i="1"/>
  <c r="D110" i="1" s="1"/>
  <c r="E109" i="3"/>
  <c r="F109" i="3" s="1"/>
  <c r="C110" i="3"/>
  <c r="D110" i="3" s="1"/>
  <c r="A110" i="3"/>
  <c r="C110" i="2"/>
  <c r="D110" i="2" s="1"/>
  <c r="A110" i="2"/>
  <c r="E109" i="2"/>
  <c r="F109" i="2" s="1"/>
  <c r="D111" i="4"/>
  <c r="E111" i="4" s="1"/>
  <c r="B111" i="4"/>
  <c r="F110" i="4"/>
  <c r="G110" i="4" s="1"/>
  <c r="C111" i="5" l="1"/>
  <c r="D111" i="5" s="1"/>
  <c r="A111" i="5"/>
  <c r="E110" i="5"/>
  <c r="F110" i="5" s="1"/>
  <c r="E111" i="1"/>
  <c r="F111" i="1" s="1"/>
  <c r="C111" i="1"/>
  <c r="D111" i="1" s="1"/>
  <c r="A112" i="1"/>
  <c r="C111" i="3"/>
  <c r="D111" i="3" s="1"/>
  <c r="E110" i="3"/>
  <c r="F110" i="3" s="1"/>
  <c r="A111" i="3"/>
  <c r="A111" i="2"/>
  <c r="C111" i="2"/>
  <c r="D111" i="2" s="1"/>
  <c r="E110" i="2"/>
  <c r="F110" i="2" s="1"/>
  <c r="D112" i="4"/>
  <c r="E112" i="4" s="1"/>
  <c r="B112" i="4"/>
  <c r="F111" i="4"/>
  <c r="G111" i="4" s="1"/>
  <c r="E111" i="5" l="1"/>
  <c r="F111" i="5" s="1"/>
  <c r="A112" i="5"/>
  <c r="C112" i="5"/>
  <c r="D112" i="5" s="1"/>
  <c r="A113" i="1"/>
  <c r="E112" i="1"/>
  <c r="F112" i="1" s="1"/>
  <c r="C112" i="1"/>
  <c r="D112" i="1" s="1"/>
  <c r="A112" i="3"/>
  <c r="E111" i="3"/>
  <c r="F111" i="3" s="1"/>
  <c r="C112" i="3"/>
  <c r="D112" i="3" s="1"/>
  <c r="C112" i="2"/>
  <c r="D112" i="2" s="1"/>
  <c r="E111" i="2"/>
  <c r="F111" i="2" s="1"/>
  <c r="A112" i="2"/>
  <c r="F112" i="4"/>
  <c r="G112" i="4" s="1"/>
  <c r="B113" i="4"/>
  <c r="D113" i="4"/>
  <c r="E113" i="4" s="1"/>
  <c r="A113" i="5" l="1"/>
  <c r="E112" i="5"/>
  <c r="F112" i="5" s="1"/>
  <c r="C113" i="5"/>
  <c r="D113" i="5" s="1"/>
  <c r="A114" i="1"/>
  <c r="E113" i="1"/>
  <c r="F113" i="1" s="1"/>
  <c r="C113" i="1"/>
  <c r="D113" i="1" s="1"/>
  <c r="E112" i="3"/>
  <c r="F112" i="3" s="1"/>
  <c r="C113" i="3"/>
  <c r="D113" i="3" s="1"/>
  <c r="A113" i="3"/>
  <c r="A113" i="2"/>
  <c r="C113" i="2"/>
  <c r="D113" i="2" s="1"/>
  <c r="E112" i="2"/>
  <c r="F112" i="2" s="1"/>
  <c r="D114" i="4"/>
  <c r="E114" i="4" s="1"/>
  <c r="F113" i="4"/>
  <c r="G113" i="4" s="1"/>
  <c r="B114" i="4"/>
  <c r="A114" i="5" l="1"/>
  <c r="C114" i="5"/>
  <c r="D114" i="5" s="1"/>
  <c r="E113" i="5"/>
  <c r="F113" i="5" s="1"/>
  <c r="E114" i="1"/>
  <c r="F114" i="1" s="1"/>
  <c r="A115" i="1"/>
  <c r="C114" i="1"/>
  <c r="D114" i="1" s="1"/>
  <c r="A114" i="3"/>
  <c r="E113" i="3"/>
  <c r="F113" i="3" s="1"/>
  <c r="C114" i="3"/>
  <c r="D114" i="3" s="1"/>
  <c r="A114" i="2"/>
  <c r="E113" i="2"/>
  <c r="F113" i="2" s="1"/>
  <c r="C114" i="2"/>
  <c r="D114" i="2" s="1"/>
  <c r="B115" i="4"/>
  <c r="F114" i="4"/>
  <c r="G114" i="4" s="1"/>
  <c r="D115" i="4"/>
  <c r="E115" i="4" s="1"/>
  <c r="A115" i="5" l="1"/>
  <c r="E114" i="5"/>
  <c r="F114" i="5" s="1"/>
  <c r="C115" i="5"/>
  <c r="D115" i="5" s="1"/>
  <c r="E115" i="1"/>
  <c r="F115" i="1" s="1"/>
  <c r="C115" i="1"/>
  <c r="D115" i="1" s="1"/>
  <c r="A116" i="1"/>
  <c r="C115" i="3"/>
  <c r="D115" i="3" s="1"/>
  <c r="A115" i="3"/>
  <c r="E114" i="3"/>
  <c r="F114" i="3" s="1"/>
  <c r="E114" i="2"/>
  <c r="F114" i="2" s="1"/>
  <c r="A115" i="2"/>
  <c r="C115" i="2"/>
  <c r="D115" i="2" s="1"/>
  <c r="B116" i="4"/>
  <c r="D116" i="4"/>
  <c r="E116" i="4" s="1"/>
  <c r="F115" i="4"/>
  <c r="G115" i="4" s="1"/>
  <c r="C116" i="5" l="1"/>
  <c r="D116" i="5" s="1"/>
  <c r="E115" i="5"/>
  <c r="F115" i="5" s="1"/>
  <c r="A116" i="5"/>
  <c r="A117" i="1"/>
  <c r="E116" i="1"/>
  <c r="F116" i="1" s="1"/>
  <c r="C116" i="1"/>
  <c r="D116" i="1" s="1"/>
  <c r="C116" i="3"/>
  <c r="D116" i="3" s="1"/>
  <c r="E115" i="3"/>
  <c r="F115" i="3" s="1"/>
  <c r="A116" i="3"/>
  <c r="C116" i="2"/>
  <c r="D116" i="2" s="1"/>
  <c r="E115" i="2"/>
  <c r="F115" i="2" s="1"/>
  <c r="A116" i="2"/>
  <c r="D117" i="4"/>
  <c r="E117" i="4" s="1"/>
  <c r="B117" i="4"/>
  <c r="F116" i="4"/>
  <c r="G116" i="4" s="1"/>
  <c r="C117" i="5" l="1"/>
  <c r="D117" i="5" s="1"/>
  <c r="E116" i="5"/>
  <c r="F116" i="5" s="1"/>
  <c r="A117" i="5"/>
  <c r="A118" i="1"/>
  <c r="E117" i="1"/>
  <c r="F117" i="1" s="1"/>
  <c r="C117" i="1"/>
  <c r="D117" i="1" s="1"/>
  <c r="C117" i="3"/>
  <c r="D117" i="3" s="1"/>
  <c r="E116" i="3"/>
  <c r="F116" i="3" s="1"/>
  <c r="A117" i="3"/>
  <c r="C117" i="2"/>
  <c r="D117" i="2" s="1"/>
  <c r="E116" i="2"/>
  <c r="F116" i="2" s="1"/>
  <c r="A117" i="2"/>
  <c r="F117" i="4"/>
  <c r="G117" i="4" s="1"/>
  <c r="D118" i="4"/>
  <c r="E118" i="4" s="1"/>
  <c r="B118" i="4"/>
  <c r="C118" i="5" l="1"/>
  <c r="D118" i="5" s="1"/>
  <c r="A118" i="5"/>
  <c r="E117" i="5"/>
  <c r="F117" i="5" s="1"/>
  <c r="E118" i="1"/>
  <c r="F118" i="1" s="1"/>
  <c r="A119" i="1"/>
  <c r="C118" i="1"/>
  <c r="D118" i="1" s="1"/>
  <c r="A118" i="3"/>
  <c r="C118" i="3"/>
  <c r="D118" i="3" s="1"/>
  <c r="E117" i="3"/>
  <c r="F117" i="3" s="1"/>
  <c r="E117" i="2"/>
  <c r="F117" i="2" s="1"/>
  <c r="A118" i="2"/>
  <c r="C118" i="2"/>
  <c r="D118" i="2" s="1"/>
  <c r="F118" i="4"/>
  <c r="G118" i="4" s="1"/>
  <c r="D119" i="4"/>
  <c r="E119" i="4" s="1"/>
  <c r="B119" i="4"/>
  <c r="E118" i="5" l="1"/>
  <c r="F118" i="5" s="1"/>
  <c r="A119" i="5"/>
  <c r="C119" i="5"/>
  <c r="D119" i="5" s="1"/>
  <c r="C119" i="1"/>
  <c r="D119" i="1" s="1"/>
  <c r="E119" i="1"/>
  <c r="F119" i="1" s="1"/>
  <c r="A120" i="1"/>
  <c r="C119" i="3"/>
  <c r="D119" i="3" s="1"/>
  <c r="E118" i="3"/>
  <c r="F118" i="3" s="1"/>
  <c r="A119" i="3"/>
  <c r="C119" i="2"/>
  <c r="D119" i="2" s="1"/>
  <c r="A119" i="2"/>
  <c r="E118" i="2"/>
  <c r="F118" i="2" s="1"/>
  <c r="F119" i="4"/>
  <c r="G119" i="4" s="1"/>
  <c r="D120" i="4"/>
  <c r="E120" i="4" s="1"/>
  <c r="B120" i="4"/>
  <c r="E119" i="5" l="1"/>
  <c r="F119" i="5" s="1"/>
  <c r="A120" i="5"/>
  <c r="C120" i="5"/>
  <c r="D120" i="5" s="1"/>
  <c r="E120" i="1"/>
  <c r="F120" i="1" s="1"/>
  <c r="C120" i="1"/>
  <c r="D120" i="1" s="1"/>
  <c r="A121" i="1"/>
  <c r="C120" i="3"/>
  <c r="D120" i="3" s="1"/>
  <c r="A120" i="3"/>
  <c r="E119" i="3"/>
  <c r="F119" i="3" s="1"/>
  <c r="C120" i="2"/>
  <c r="D120" i="2" s="1"/>
  <c r="A120" i="2"/>
  <c r="E119" i="2"/>
  <c r="F119" i="2" s="1"/>
  <c r="F120" i="4"/>
  <c r="G120" i="4" s="1"/>
  <c r="D121" i="4"/>
  <c r="E121" i="4" s="1"/>
  <c r="B121" i="4"/>
  <c r="A121" i="5" l="1"/>
  <c r="E120" i="5"/>
  <c r="F120" i="5" s="1"/>
  <c r="C121" i="5"/>
  <c r="D121" i="5" s="1"/>
  <c r="C121" i="1"/>
  <c r="D121" i="1" s="1"/>
  <c r="A122" i="1"/>
  <c r="E121" i="1"/>
  <c r="F121" i="1" s="1"/>
  <c r="E120" i="3"/>
  <c r="F120" i="3" s="1"/>
  <c r="C121" i="3"/>
  <c r="D121" i="3" s="1"/>
  <c r="A121" i="3"/>
  <c r="C121" i="2"/>
  <c r="D121" i="2" s="1"/>
  <c r="A121" i="2"/>
  <c r="E120" i="2"/>
  <c r="F120" i="2" s="1"/>
  <c r="D122" i="4"/>
  <c r="E122" i="4" s="1"/>
  <c r="B122" i="4"/>
  <c r="F121" i="4"/>
  <c r="G121" i="4" s="1"/>
  <c r="A122" i="5" l="1"/>
  <c r="C122" i="5"/>
  <c r="D122" i="5" s="1"/>
  <c r="E121" i="5"/>
  <c r="F121" i="5" s="1"/>
  <c r="C122" i="1"/>
  <c r="D122" i="1" s="1"/>
  <c r="A123" i="1"/>
  <c r="E122" i="1"/>
  <c r="F122" i="1" s="1"/>
  <c r="E121" i="3"/>
  <c r="F121" i="3" s="1"/>
  <c r="A122" i="3"/>
  <c r="C122" i="3"/>
  <c r="D122" i="3" s="1"/>
  <c r="C122" i="2"/>
  <c r="D122" i="2" s="1"/>
  <c r="A122" i="2"/>
  <c r="E121" i="2"/>
  <c r="F121" i="2" s="1"/>
  <c r="D123" i="4"/>
  <c r="E123" i="4" s="1"/>
  <c r="B123" i="4"/>
  <c r="F122" i="4"/>
  <c r="G122" i="4" s="1"/>
  <c r="A123" i="5" l="1"/>
  <c r="E122" i="5"/>
  <c r="F122" i="5" s="1"/>
  <c r="C123" i="5"/>
  <c r="D123" i="5" s="1"/>
  <c r="C123" i="1"/>
  <c r="D123" i="1" s="1"/>
  <c r="A124" i="1"/>
  <c r="E123" i="1"/>
  <c r="F123" i="1" s="1"/>
  <c r="C123" i="3"/>
  <c r="D123" i="3" s="1"/>
  <c r="A123" i="3"/>
  <c r="E122" i="3"/>
  <c r="F122" i="3" s="1"/>
  <c r="A123" i="2"/>
  <c r="E122" i="2"/>
  <c r="F122" i="2" s="1"/>
  <c r="C123" i="2"/>
  <c r="D123" i="2" s="1"/>
  <c r="D124" i="4"/>
  <c r="E124" i="4" s="1"/>
  <c r="B124" i="4"/>
  <c r="F123" i="4"/>
  <c r="G123" i="4" s="1"/>
  <c r="C124" i="5" l="1"/>
  <c r="D124" i="5" s="1"/>
  <c r="A124" i="5"/>
  <c r="E123" i="5"/>
  <c r="F123" i="5" s="1"/>
  <c r="E124" i="1"/>
  <c r="F124" i="1" s="1"/>
  <c r="C124" i="1"/>
  <c r="D124" i="1" s="1"/>
  <c r="A125" i="1"/>
  <c r="A124" i="3"/>
  <c r="C124" i="3"/>
  <c r="D124" i="3" s="1"/>
  <c r="E123" i="3"/>
  <c r="F123" i="3" s="1"/>
  <c r="C124" i="2"/>
  <c r="D124" i="2" s="1"/>
  <c r="E123" i="2"/>
  <c r="F123" i="2" s="1"/>
  <c r="A124" i="2"/>
  <c r="F124" i="4"/>
  <c r="G124" i="4" s="1"/>
  <c r="D125" i="4"/>
  <c r="E125" i="4" s="1"/>
  <c r="B125" i="4"/>
  <c r="C125" i="5" l="1"/>
  <c r="D125" i="5" s="1"/>
  <c r="E124" i="5"/>
  <c r="F124" i="5" s="1"/>
  <c r="A125" i="5"/>
  <c r="C125" i="1"/>
  <c r="D125" i="1" s="1"/>
  <c r="E125" i="1"/>
  <c r="F125" i="1" s="1"/>
  <c r="A126" i="1"/>
  <c r="E124" i="3"/>
  <c r="F124" i="3" s="1"/>
  <c r="C125" i="3"/>
  <c r="D125" i="3" s="1"/>
  <c r="A125" i="3"/>
  <c r="A125" i="2"/>
  <c r="C125" i="2"/>
  <c r="D125" i="2" s="1"/>
  <c r="E124" i="2"/>
  <c r="F124" i="2" s="1"/>
  <c r="F125" i="4"/>
  <c r="G125" i="4" s="1"/>
  <c r="B126" i="4"/>
  <c r="D126" i="4"/>
  <c r="E126" i="4" s="1"/>
  <c r="C126" i="5" l="1"/>
  <c r="D126" i="5" s="1"/>
  <c r="A126" i="5"/>
  <c r="E125" i="5"/>
  <c r="F125" i="5" s="1"/>
  <c r="C126" i="1"/>
  <c r="D126" i="1" s="1"/>
  <c r="A127" i="1"/>
  <c r="E126" i="1"/>
  <c r="F126" i="1" s="1"/>
  <c r="C126" i="3"/>
  <c r="D126" i="3" s="1"/>
  <c r="A126" i="3"/>
  <c r="E125" i="3"/>
  <c r="F125" i="3" s="1"/>
  <c r="C126" i="2"/>
  <c r="D126" i="2" s="1"/>
  <c r="A126" i="2"/>
  <c r="E125" i="2"/>
  <c r="F125" i="2" s="1"/>
  <c r="F126" i="4"/>
  <c r="G126" i="4" s="1"/>
  <c r="B127" i="4"/>
  <c r="D127" i="4"/>
  <c r="E127" i="4" s="1"/>
  <c r="C127" i="5" l="1"/>
  <c r="D127" i="5" s="1"/>
  <c r="A127" i="5"/>
  <c r="E126" i="5"/>
  <c r="F126" i="5" s="1"/>
  <c r="C127" i="1"/>
  <c r="D127" i="1" s="1"/>
  <c r="E127" i="1"/>
  <c r="F127" i="1" s="1"/>
  <c r="A128" i="1"/>
  <c r="C127" i="3"/>
  <c r="D127" i="3" s="1"/>
  <c r="A127" i="3"/>
  <c r="E126" i="3"/>
  <c r="F126" i="3" s="1"/>
  <c r="E126" i="2"/>
  <c r="F126" i="2" s="1"/>
  <c r="A127" i="2"/>
  <c r="C127" i="2"/>
  <c r="D127" i="2" s="1"/>
  <c r="D128" i="4"/>
  <c r="E128" i="4" s="1"/>
  <c r="F127" i="4"/>
  <c r="G127" i="4" s="1"/>
  <c r="B128" i="4"/>
  <c r="E127" i="5" l="1"/>
  <c r="F127" i="5" s="1"/>
  <c r="A128" i="5"/>
  <c r="C128" i="5"/>
  <c r="D128" i="5" s="1"/>
  <c r="E128" i="1"/>
  <c r="F128" i="1" s="1"/>
  <c r="C128" i="1"/>
  <c r="D128" i="1" s="1"/>
  <c r="A129" i="1"/>
  <c r="E127" i="3"/>
  <c r="F127" i="3" s="1"/>
  <c r="C128" i="3"/>
  <c r="D128" i="3" s="1"/>
  <c r="A128" i="3"/>
  <c r="C128" i="2"/>
  <c r="D128" i="2" s="1"/>
  <c r="E127" i="2"/>
  <c r="F127" i="2" s="1"/>
  <c r="A128" i="2"/>
  <c r="B129" i="4"/>
  <c r="F128" i="4"/>
  <c r="G128" i="4" s="1"/>
  <c r="D129" i="4"/>
  <c r="E129" i="4" s="1"/>
  <c r="A129" i="5" l="1"/>
  <c r="E128" i="5"/>
  <c r="F128" i="5" s="1"/>
  <c r="C129" i="5"/>
  <c r="D129" i="5" s="1"/>
  <c r="A130" i="1"/>
  <c r="E129" i="1"/>
  <c r="F129" i="1" s="1"/>
  <c r="C129" i="1"/>
  <c r="D129" i="1" s="1"/>
  <c r="C129" i="3"/>
  <c r="D129" i="3" s="1"/>
  <c r="E128" i="3"/>
  <c r="F128" i="3" s="1"/>
  <c r="A129" i="3"/>
  <c r="A129" i="2"/>
  <c r="E128" i="2"/>
  <c r="F128" i="2" s="1"/>
  <c r="C129" i="2"/>
  <c r="D129" i="2" s="1"/>
  <c r="F129" i="4"/>
  <c r="G129" i="4" s="1"/>
  <c r="D130" i="4"/>
  <c r="E130" i="4" s="1"/>
  <c r="B130" i="4"/>
  <c r="A130" i="5" l="1"/>
  <c r="C130" i="5"/>
  <c r="D130" i="5" s="1"/>
  <c r="E129" i="5"/>
  <c r="F129" i="5" s="1"/>
  <c r="E130" i="1"/>
  <c r="F130" i="1" s="1"/>
  <c r="C130" i="1"/>
  <c r="D130" i="1" s="1"/>
  <c r="A131" i="1"/>
  <c r="A130" i="3"/>
  <c r="C130" i="3"/>
  <c r="D130" i="3" s="1"/>
  <c r="E129" i="3"/>
  <c r="F129" i="3" s="1"/>
  <c r="A130" i="2"/>
  <c r="C130" i="2"/>
  <c r="D130" i="2" s="1"/>
  <c r="E129" i="2"/>
  <c r="F129" i="2" s="1"/>
  <c r="B131" i="4"/>
  <c r="F130" i="4"/>
  <c r="G130" i="4" s="1"/>
  <c r="D131" i="4"/>
  <c r="E131" i="4" s="1"/>
  <c r="A131" i="5" l="1"/>
  <c r="E130" i="5"/>
  <c r="F130" i="5" s="1"/>
  <c r="C131" i="5"/>
  <c r="D131" i="5" s="1"/>
  <c r="C131" i="1"/>
  <c r="D131" i="1" s="1"/>
  <c r="A132" i="1"/>
  <c r="E131" i="1"/>
  <c r="F131" i="1" s="1"/>
  <c r="A131" i="3"/>
  <c r="C131" i="3"/>
  <c r="D131" i="3" s="1"/>
  <c r="E130" i="3"/>
  <c r="F130" i="3" s="1"/>
  <c r="E130" i="2"/>
  <c r="F130" i="2" s="1"/>
  <c r="A131" i="2"/>
  <c r="C131" i="2"/>
  <c r="D131" i="2" s="1"/>
  <c r="D132" i="4"/>
  <c r="E132" i="4" s="1"/>
  <c r="B132" i="4"/>
  <c r="F131" i="4"/>
  <c r="G131" i="4" s="1"/>
  <c r="C132" i="5" l="1"/>
  <c r="D132" i="5" s="1"/>
  <c r="E131" i="5"/>
  <c r="F131" i="5" s="1"/>
  <c r="A132" i="5"/>
  <c r="C132" i="1"/>
  <c r="D132" i="1" s="1"/>
  <c r="A133" i="1"/>
  <c r="E132" i="1"/>
  <c r="F132" i="1" s="1"/>
  <c r="C132" i="3"/>
  <c r="D132" i="3" s="1"/>
  <c r="A132" i="3"/>
  <c r="E131" i="3"/>
  <c r="F131" i="3" s="1"/>
  <c r="C132" i="2"/>
  <c r="D132" i="2" s="1"/>
  <c r="A132" i="2"/>
  <c r="E131" i="2"/>
  <c r="F131" i="2" s="1"/>
  <c r="D133" i="4"/>
  <c r="E133" i="4" s="1"/>
  <c r="B133" i="4"/>
  <c r="F132" i="4"/>
  <c r="G132" i="4" s="1"/>
  <c r="C133" i="5" l="1"/>
  <c r="D133" i="5" s="1"/>
  <c r="E132" i="5"/>
  <c r="F132" i="5" s="1"/>
  <c r="A133" i="5"/>
  <c r="E133" i="1"/>
  <c r="F133" i="1" s="1"/>
  <c r="C133" i="1"/>
  <c r="D133" i="1" s="1"/>
  <c r="A134" i="1"/>
  <c r="E132" i="3"/>
  <c r="F132" i="3" s="1"/>
  <c r="C133" i="3"/>
  <c r="D133" i="3" s="1"/>
  <c r="A133" i="3"/>
  <c r="A133" i="2"/>
  <c r="E132" i="2"/>
  <c r="F132" i="2" s="1"/>
  <c r="C133" i="2"/>
  <c r="D133" i="2" s="1"/>
  <c r="F133" i="4"/>
  <c r="G133" i="4" s="1"/>
  <c r="D134" i="4"/>
  <c r="E134" i="4" s="1"/>
  <c r="B134" i="4"/>
  <c r="C134" i="5" l="1"/>
  <c r="D134" i="5" s="1"/>
  <c r="A134" i="5"/>
  <c r="E133" i="5"/>
  <c r="F133" i="5" s="1"/>
  <c r="C134" i="1"/>
  <c r="D134" i="1" s="1"/>
  <c r="A135" i="1"/>
  <c r="E134" i="1"/>
  <c r="F134" i="1" s="1"/>
  <c r="E133" i="3"/>
  <c r="F133" i="3" s="1"/>
  <c r="C134" i="3"/>
  <c r="D134" i="3" s="1"/>
  <c r="A134" i="3"/>
  <c r="C134" i="2"/>
  <c r="D134" i="2" s="1"/>
  <c r="A134" i="2"/>
  <c r="E133" i="2"/>
  <c r="F133" i="2" s="1"/>
  <c r="F134" i="4"/>
  <c r="G134" i="4" s="1"/>
  <c r="D135" i="4"/>
  <c r="E135" i="4" s="1"/>
  <c r="B135" i="4"/>
  <c r="E134" i="5" l="1"/>
  <c r="F134" i="5" s="1"/>
  <c r="A135" i="5"/>
  <c r="C135" i="5"/>
  <c r="D135" i="5" s="1"/>
  <c r="C135" i="1"/>
  <c r="D135" i="1" s="1"/>
  <c r="A136" i="1"/>
  <c r="E135" i="1"/>
  <c r="F135" i="1" s="1"/>
  <c r="C135" i="3"/>
  <c r="D135" i="3" s="1"/>
  <c r="E134" i="3"/>
  <c r="F134" i="3" s="1"/>
  <c r="A135" i="3"/>
  <c r="C135" i="2"/>
  <c r="D135" i="2" s="1"/>
  <c r="A135" i="2"/>
  <c r="E134" i="2"/>
  <c r="F134" i="2" s="1"/>
  <c r="F135" i="4"/>
  <c r="G135" i="4" s="1"/>
  <c r="D136" i="4"/>
  <c r="E136" i="4" s="1"/>
  <c r="B136" i="4"/>
  <c r="E135" i="5" l="1"/>
  <c r="F135" i="5" s="1"/>
  <c r="A136" i="5"/>
  <c r="C136" i="5"/>
  <c r="D136" i="5" s="1"/>
  <c r="C136" i="1"/>
  <c r="D136" i="1" s="1"/>
  <c r="E136" i="1"/>
  <c r="F136" i="1" s="1"/>
  <c r="A137" i="1"/>
  <c r="C136" i="3"/>
  <c r="D136" i="3" s="1"/>
  <c r="E135" i="3"/>
  <c r="F135" i="3" s="1"/>
  <c r="A136" i="3"/>
  <c r="A136" i="2"/>
  <c r="C136" i="2"/>
  <c r="D136" i="2" s="1"/>
  <c r="E135" i="2"/>
  <c r="F135" i="2" s="1"/>
  <c r="F136" i="4"/>
  <c r="G136" i="4" s="1"/>
  <c r="D137" i="4"/>
  <c r="E137" i="4" s="1"/>
  <c r="B137" i="4"/>
  <c r="A137" i="5" l="1"/>
  <c r="E136" i="5"/>
  <c r="F136" i="5" s="1"/>
  <c r="C137" i="5"/>
  <c r="D137" i="5" s="1"/>
  <c r="E137" i="1"/>
  <c r="F137" i="1" s="1"/>
  <c r="C137" i="1"/>
  <c r="D137" i="1" s="1"/>
  <c r="A138" i="1"/>
  <c r="E136" i="3"/>
  <c r="F136" i="3" s="1"/>
  <c r="C137" i="3"/>
  <c r="D137" i="3" s="1"/>
  <c r="A137" i="3"/>
  <c r="E136" i="2"/>
  <c r="F136" i="2" s="1"/>
  <c r="C137" i="2"/>
  <c r="D137" i="2" s="1"/>
  <c r="A137" i="2"/>
  <c r="D138" i="4"/>
  <c r="E138" i="4" s="1"/>
  <c r="F137" i="4"/>
  <c r="G137" i="4" s="1"/>
  <c r="B138" i="4"/>
  <c r="A138" i="5" l="1"/>
  <c r="C138" i="5"/>
  <c r="D138" i="5" s="1"/>
  <c r="E137" i="5"/>
  <c r="F137" i="5" s="1"/>
  <c r="C138" i="1"/>
  <c r="D138" i="1" s="1"/>
  <c r="E138" i="1"/>
  <c r="F138" i="1" s="1"/>
  <c r="A139" i="1"/>
  <c r="A138" i="3"/>
  <c r="C138" i="3"/>
  <c r="D138" i="3" s="1"/>
  <c r="E137" i="3"/>
  <c r="F137" i="3" s="1"/>
  <c r="A138" i="2"/>
  <c r="E137" i="2"/>
  <c r="F137" i="2" s="1"/>
  <c r="C138" i="2"/>
  <c r="D138" i="2" s="1"/>
  <c r="F138" i="4"/>
  <c r="G138" i="4" s="1"/>
  <c r="B139" i="4"/>
  <c r="D139" i="4"/>
  <c r="E139" i="4" s="1"/>
  <c r="A139" i="5" l="1"/>
  <c r="E138" i="5"/>
  <c r="F138" i="5" s="1"/>
  <c r="C139" i="5"/>
  <c r="D139" i="5" s="1"/>
  <c r="C139" i="1"/>
  <c r="D139" i="1" s="1"/>
  <c r="A140" i="1"/>
  <c r="E139" i="1"/>
  <c r="F139" i="1" s="1"/>
  <c r="C139" i="3"/>
  <c r="D139" i="3" s="1"/>
  <c r="E138" i="3"/>
  <c r="F138" i="3" s="1"/>
  <c r="A139" i="3"/>
  <c r="C139" i="2"/>
  <c r="D139" i="2" s="1"/>
  <c r="E138" i="2"/>
  <c r="F138" i="2" s="1"/>
  <c r="A139" i="2"/>
  <c r="F139" i="4"/>
  <c r="G139" i="4" s="1"/>
  <c r="B140" i="4"/>
  <c r="D140" i="4"/>
  <c r="E140" i="4" s="1"/>
  <c r="C140" i="5" l="1"/>
  <c r="D140" i="5" s="1"/>
  <c r="A140" i="5"/>
  <c r="E139" i="5"/>
  <c r="F139" i="5" s="1"/>
  <c r="E140" i="1"/>
  <c r="F140" i="1" s="1"/>
  <c r="C140" i="1"/>
  <c r="D140" i="1" s="1"/>
  <c r="A141" i="1"/>
  <c r="C140" i="3"/>
  <c r="D140" i="3" s="1"/>
  <c r="E139" i="3"/>
  <c r="F139" i="3" s="1"/>
  <c r="A140" i="3"/>
  <c r="C140" i="2"/>
  <c r="D140" i="2" s="1"/>
  <c r="E139" i="2"/>
  <c r="F139" i="2" s="1"/>
  <c r="A140" i="2"/>
  <c r="D141" i="4"/>
  <c r="E141" i="4" s="1"/>
  <c r="B141" i="4"/>
  <c r="F140" i="4"/>
  <c r="G140" i="4" s="1"/>
  <c r="C141" i="5" l="1"/>
  <c r="D141" i="5" s="1"/>
  <c r="E140" i="5"/>
  <c r="F140" i="5" s="1"/>
  <c r="A141" i="5"/>
  <c r="E141" i="1"/>
  <c r="F141" i="1" s="1"/>
  <c r="C141" i="1"/>
  <c r="D141" i="1" s="1"/>
  <c r="A142" i="1"/>
  <c r="A141" i="3"/>
  <c r="C141" i="3"/>
  <c r="D141" i="3" s="1"/>
  <c r="E140" i="3"/>
  <c r="F140" i="3" s="1"/>
  <c r="C141" i="2"/>
  <c r="D141" i="2" s="1"/>
  <c r="E140" i="2"/>
  <c r="F140" i="2" s="1"/>
  <c r="A141" i="2"/>
  <c r="F141" i="4"/>
  <c r="G141" i="4" s="1"/>
  <c r="D142" i="4"/>
  <c r="E142" i="4" s="1"/>
  <c r="B142" i="4"/>
  <c r="C142" i="5" l="1"/>
  <c r="D142" i="5" s="1"/>
  <c r="A142" i="5"/>
  <c r="E141" i="5"/>
  <c r="F141" i="5" s="1"/>
  <c r="A143" i="1"/>
  <c r="E142" i="1"/>
  <c r="F142" i="1" s="1"/>
  <c r="C142" i="1"/>
  <c r="D142" i="1" s="1"/>
  <c r="A142" i="3"/>
  <c r="E141" i="3"/>
  <c r="F141" i="3" s="1"/>
  <c r="C142" i="3"/>
  <c r="D142" i="3" s="1"/>
  <c r="C142" i="2"/>
  <c r="D142" i="2" s="1"/>
  <c r="E141" i="2"/>
  <c r="F141" i="2" s="1"/>
  <c r="A142" i="2"/>
  <c r="F142" i="4"/>
  <c r="G142" i="4" s="1"/>
  <c r="D143" i="4"/>
  <c r="E143" i="4" s="1"/>
  <c r="B143" i="4"/>
  <c r="C143" i="5" l="1"/>
  <c r="D143" i="5" s="1"/>
  <c r="A143" i="5"/>
  <c r="E142" i="5"/>
  <c r="F142" i="5" s="1"/>
  <c r="A144" i="1"/>
  <c r="C143" i="1"/>
  <c r="D143" i="1" s="1"/>
  <c r="E143" i="1"/>
  <c r="F143" i="1" s="1"/>
  <c r="E142" i="3"/>
  <c r="F142" i="3" s="1"/>
  <c r="C143" i="3"/>
  <c r="D143" i="3" s="1"/>
  <c r="A143" i="3"/>
  <c r="A143" i="2"/>
  <c r="C143" i="2"/>
  <c r="D143" i="2" s="1"/>
  <c r="E142" i="2"/>
  <c r="F142" i="2" s="1"/>
  <c r="D144" i="4"/>
  <c r="E144" i="4" s="1"/>
  <c r="B144" i="4"/>
  <c r="F143" i="4"/>
  <c r="G143" i="4" s="1"/>
  <c r="E143" i="5" l="1"/>
  <c r="F143" i="5" s="1"/>
  <c r="C144" i="5"/>
  <c r="D144" i="5" s="1"/>
  <c r="A144" i="5"/>
  <c r="E144" i="1"/>
  <c r="F144" i="1" s="1"/>
  <c r="C144" i="1"/>
  <c r="D144" i="1" s="1"/>
  <c r="A145" i="1"/>
  <c r="C144" i="3"/>
  <c r="D144" i="3" s="1"/>
  <c r="A144" i="3"/>
  <c r="E143" i="3"/>
  <c r="F143" i="3" s="1"/>
  <c r="A144" i="2"/>
  <c r="E143" i="2"/>
  <c r="F143" i="2" s="1"/>
  <c r="C144" i="2"/>
  <c r="D144" i="2" s="1"/>
  <c r="D145" i="4"/>
  <c r="E145" i="4" s="1"/>
  <c r="B145" i="4"/>
  <c r="F144" i="4"/>
  <c r="G144" i="4" s="1"/>
  <c r="C145" i="5" l="1"/>
  <c r="D145" i="5" s="1"/>
  <c r="A145" i="5"/>
  <c r="E144" i="5"/>
  <c r="F144" i="5" s="1"/>
  <c r="C145" i="1"/>
  <c r="D145" i="1" s="1"/>
  <c r="A146" i="1"/>
  <c r="E145" i="1"/>
  <c r="F145" i="1" s="1"/>
  <c r="A145" i="3"/>
  <c r="E144" i="3"/>
  <c r="F144" i="3" s="1"/>
  <c r="C145" i="3"/>
  <c r="D145" i="3" s="1"/>
  <c r="E144" i="2"/>
  <c r="F144" i="2" s="1"/>
  <c r="C145" i="2"/>
  <c r="D145" i="2" s="1"/>
  <c r="A145" i="2"/>
  <c r="D146" i="4"/>
  <c r="E146" i="4" s="1"/>
  <c r="F145" i="4"/>
  <c r="G145" i="4" s="1"/>
  <c r="B146" i="4"/>
  <c r="C146" i="5" l="1"/>
  <c r="D146" i="5" s="1"/>
  <c r="A146" i="5"/>
  <c r="E145" i="5"/>
  <c r="F145" i="5" s="1"/>
  <c r="C146" i="1"/>
  <c r="D146" i="1" s="1"/>
  <c r="E146" i="1"/>
  <c r="F146" i="1" s="1"/>
  <c r="A147" i="1"/>
  <c r="E145" i="3"/>
  <c r="F145" i="3" s="1"/>
  <c r="C146" i="3"/>
  <c r="D146" i="3" s="1"/>
  <c r="A146" i="3"/>
  <c r="A146" i="2"/>
  <c r="E145" i="2"/>
  <c r="F145" i="2" s="1"/>
  <c r="C146" i="2"/>
  <c r="D146" i="2" s="1"/>
  <c r="B147" i="4"/>
  <c r="D147" i="4"/>
  <c r="E147" i="4" s="1"/>
  <c r="F146" i="4"/>
  <c r="G146" i="4" s="1"/>
  <c r="E146" i="5" l="1"/>
  <c r="F146" i="5" s="1"/>
  <c r="C147" i="5"/>
  <c r="D147" i="5" s="1"/>
  <c r="A147" i="5"/>
  <c r="E147" i="1"/>
  <c r="F147" i="1" s="1"/>
  <c r="C147" i="1"/>
  <c r="D147" i="1" s="1"/>
  <c r="A148" i="1"/>
  <c r="C147" i="3"/>
  <c r="D147" i="3" s="1"/>
  <c r="A147" i="3"/>
  <c r="E146" i="3"/>
  <c r="F146" i="3" s="1"/>
  <c r="C147" i="2"/>
  <c r="D147" i="2" s="1"/>
  <c r="A147" i="2"/>
  <c r="E146" i="2"/>
  <c r="F146" i="2" s="1"/>
  <c r="D148" i="4"/>
  <c r="E148" i="4" s="1"/>
  <c r="B148" i="4"/>
  <c r="F147" i="4"/>
  <c r="G147" i="4" s="1"/>
  <c r="A148" i="5" l="1"/>
  <c r="E147" i="5"/>
  <c r="F147" i="5" s="1"/>
  <c r="C148" i="5"/>
  <c r="D148" i="5" s="1"/>
  <c r="C148" i="1"/>
  <c r="D148" i="1" s="1"/>
  <c r="A149" i="1"/>
  <c r="E148" i="1"/>
  <c r="F148" i="1" s="1"/>
  <c r="C148" i="3"/>
  <c r="D148" i="3" s="1"/>
  <c r="E147" i="3"/>
  <c r="F147" i="3" s="1"/>
  <c r="A148" i="3"/>
  <c r="A148" i="2"/>
  <c r="E147" i="2"/>
  <c r="F147" i="2" s="1"/>
  <c r="C148" i="2"/>
  <c r="D148" i="2" s="1"/>
  <c r="F148" i="4"/>
  <c r="G148" i="4" s="1"/>
  <c r="D149" i="4"/>
  <c r="E149" i="4" s="1"/>
  <c r="B149" i="4"/>
  <c r="E148" i="5" l="1"/>
  <c r="F148" i="5" s="1"/>
  <c r="C149" i="5"/>
  <c r="D149" i="5" s="1"/>
  <c r="A149" i="5"/>
  <c r="C149" i="1"/>
  <c r="D149" i="1" s="1"/>
  <c r="A150" i="1"/>
  <c r="E149" i="1"/>
  <c r="F149" i="1" s="1"/>
  <c r="C149" i="3"/>
  <c r="D149" i="3" s="1"/>
  <c r="A149" i="3"/>
  <c r="E148" i="3"/>
  <c r="F148" i="3" s="1"/>
  <c r="C149" i="2"/>
  <c r="D149" i="2" s="1"/>
  <c r="A149" i="2"/>
  <c r="E148" i="2"/>
  <c r="F148" i="2" s="1"/>
  <c r="F149" i="4"/>
  <c r="G149" i="4" s="1"/>
  <c r="D150" i="4"/>
  <c r="E150" i="4" s="1"/>
  <c r="B150" i="4"/>
  <c r="E149" i="5" l="1"/>
  <c r="F149" i="5" s="1"/>
  <c r="A150" i="5"/>
  <c r="C150" i="5"/>
  <c r="D150" i="5" s="1"/>
  <c r="C150" i="1"/>
  <c r="D150" i="1" s="1"/>
  <c r="A151" i="1"/>
  <c r="E150" i="1"/>
  <c r="F150" i="1" s="1"/>
  <c r="C150" i="3"/>
  <c r="D150" i="3" s="1"/>
  <c r="A150" i="3"/>
  <c r="E149" i="3"/>
  <c r="F149" i="3" s="1"/>
  <c r="A150" i="2"/>
  <c r="E149" i="2"/>
  <c r="F149" i="2" s="1"/>
  <c r="C150" i="2"/>
  <c r="D150" i="2" s="1"/>
  <c r="B151" i="4"/>
  <c r="D151" i="4"/>
  <c r="E151" i="4" s="1"/>
  <c r="F150" i="4"/>
  <c r="G150" i="4" s="1"/>
  <c r="C151" i="5" l="1"/>
  <c r="D151" i="5" s="1"/>
  <c r="E150" i="5"/>
  <c r="F150" i="5" s="1"/>
  <c r="A151" i="5"/>
  <c r="E151" i="1"/>
  <c r="F151" i="1" s="1"/>
  <c r="C151" i="1"/>
  <c r="D151" i="1" s="1"/>
  <c r="A152" i="1"/>
  <c r="E150" i="3"/>
  <c r="F150" i="3" s="1"/>
  <c r="C151" i="3"/>
  <c r="D151" i="3" s="1"/>
  <c r="A151" i="3"/>
  <c r="C151" i="2"/>
  <c r="D151" i="2" s="1"/>
  <c r="E150" i="2"/>
  <c r="F150" i="2" s="1"/>
  <c r="A151" i="2"/>
  <c r="D152" i="4"/>
  <c r="E152" i="4" s="1"/>
  <c r="B152" i="4"/>
  <c r="F151" i="4"/>
  <c r="G151" i="4" s="1"/>
  <c r="E151" i="5" l="1"/>
  <c r="F151" i="5" s="1"/>
  <c r="A152" i="5"/>
  <c r="C152" i="5"/>
  <c r="D152" i="5" s="1"/>
  <c r="C152" i="1"/>
  <c r="D152" i="1" s="1"/>
  <c r="E152" i="1"/>
  <c r="F152" i="1" s="1"/>
  <c r="A153" i="1"/>
  <c r="C152" i="3"/>
  <c r="D152" i="3" s="1"/>
  <c r="E151" i="3"/>
  <c r="F151" i="3" s="1"/>
  <c r="A152" i="3"/>
  <c r="C152" i="2"/>
  <c r="D152" i="2" s="1"/>
  <c r="E151" i="2"/>
  <c r="F151" i="2" s="1"/>
  <c r="A152" i="2"/>
  <c r="F152" i="4"/>
  <c r="G152" i="4" s="1"/>
  <c r="B153" i="4"/>
  <c r="D153" i="4"/>
  <c r="E153" i="4" s="1"/>
  <c r="A153" i="5" l="1"/>
  <c r="E152" i="5"/>
  <c r="F152" i="5" s="1"/>
  <c r="C153" i="5"/>
  <c r="D153" i="5" s="1"/>
  <c r="C153" i="1"/>
  <c r="D153" i="1" s="1"/>
  <c r="A154" i="1"/>
  <c r="E153" i="1"/>
  <c r="F153" i="1" s="1"/>
  <c r="C153" i="3"/>
  <c r="D153" i="3" s="1"/>
  <c r="E152" i="3"/>
  <c r="F152" i="3" s="1"/>
  <c r="A153" i="3"/>
  <c r="C153" i="2"/>
  <c r="D153" i="2" s="1"/>
  <c r="E152" i="2"/>
  <c r="F152" i="2" s="1"/>
  <c r="A153" i="2"/>
  <c r="D154" i="4"/>
  <c r="E154" i="4" s="1"/>
  <c r="B154" i="4"/>
  <c r="F153" i="4"/>
  <c r="G153" i="4" s="1"/>
  <c r="A154" i="5" l="1"/>
  <c r="C154" i="5"/>
  <c r="D154" i="5" s="1"/>
  <c r="E153" i="5"/>
  <c r="F153" i="5" s="1"/>
  <c r="C154" i="1"/>
  <c r="D154" i="1" s="1"/>
  <c r="E154" i="1"/>
  <c r="F154" i="1" s="1"/>
  <c r="A155" i="1"/>
  <c r="A154" i="3"/>
  <c r="E153" i="3"/>
  <c r="F153" i="3" s="1"/>
  <c r="C154" i="3"/>
  <c r="D154" i="3" s="1"/>
  <c r="C154" i="2"/>
  <c r="D154" i="2" s="1"/>
  <c r="E153" i="2"/>
  <c r="F153" i="2" s="1"/>
  <c r="A154" i="2"/>
  <c r="D155" i="4"/>
  <c r="E155" i="4" s="1"/>
  <c r="B155" i="4"/>
  <c r="F154" i="4"/>
  <c r="G154" i="4" s="1"/>
  <c r="A155" i="5" l="1"/>
  <c r="E154" i="5"/>
  <c r="F154" i="5" s="1"/>
  <c r="C155" i="5"/>
  <c r="D155" i="5" s="1"/>
  <c r="E155" i="1"/>
  <c r="F155" i="1" s="1"/>
  <c r="C155" i="1"/>
  <c r="D155" i="1" s="1"/>
  <c r="A156" i="1"/>
  <c r="E154" i="3"/>
  <c r="F154" i="3" s="1"/>
  <c r="C155" i="3"/>
  <c r="D155" i="3" s="1"/>
  <c r="A155" i="3"/>
  <c r="A155" i="2"/>
  <c r="E154" i="2"/>
  <c r="F154" i="2" s="1"/>
  <c r="C155" i="2"/>
  <c r="D155" i="2" s="1"/>
  <c r="F155" i="4"/>
  <c r="G155" i="4" s="1"/>
  <c r="D156" i="4"/>
  <c r="E156" i="4" s="1"/>
  <c r="B156" i="4"/>
  <c r="C156" i="5" l="1"/>
  <c r="D156" i="5" s="1"/>
  <c r="A156" i="5"/>
  <c r="E155" i="5"/>
  <c r="F155" i="5" s="1"/>
  <c r="C156" i="1"/>
  <c r="D156" i="1" s="1"/>
  <c r="A157" i="1"/>
  <c r="E156" i="1"/>
  <c r="F156" i="1" s="1"/>
  <c r="A156" i="3"/>
  <c r="C156" i="3"/>
  <c r="D156" i="3" s="1"/>
  <c r="E155" i="3"/>
  <c r="F155" i="3" s="1"/>
  <c r="C156" i="2"/>
  <c r="D156" i="2" s="1"/>
  <c r="A156" i="2"/>
  <c r="E155" i="2"/>
  <c r="F155" i="2" s="1"/>
  <c r="D157" i="4"/>
  <c r="E157" i="4" s="1"/>
  <c r="F156" i="4"/>
  <c r="G156" i="4" s="1"/>
  <c r="B157" i="4"/>
  <c r="C157" i="5" l="1"/>
  <c r="D157" i="5" s="1"/>
  <c r="E156" i="5"/>
  <c r="F156" i="5" s="1"/>
  <c r="A157" i="5"/>
  <c r="C157" i="1"/>
  <c r="D157" i="1" s="1"/>
  <c r="A158" i="1"/>
  <c r="E157" i="1"/>
  <c r="F157" i="1" s="1"/>
  <c r="C157" i="3"/>
  <c r="D157" i="3" s="1"/>
  <c r="A157" i="3"/>
  <c r="E156" i="3"/>
  <c r="F156" i="3" s="1"/>
  <c r="A157" i="2"/>
  <c r="C157" i="2"/>
  <c r="D157" i="2" s="1"/>
  <c r="E156" i="2"/>
  <c r="F156" i="2" s="1"/>
  <c r="B158" i="4"/>
  <c r="D158" i="4"/>
  <c r="E158" i="4" s="1"/>
  <c r="F157" i="4"/>
  <c r="G157" i="4" s="1"/>
  <c r="A158" i="5" l="1"/>
  <c r="E157" i="5"/>
  <c r="F157" i="5" s="1"/>
  <c r="C158" i="5"/>
  <c r="D158" i="5" s="1"/>
  <c r="C158" i="1"/>
  <c r="D158" i="1" s="1"/>
  <c r="A159" i="1"/>
  <c r="E158" i="1"/>
  <c r="F158" i="1" s="1"/>
  <c r="C158" i="3"/>
  <c r="D158" i="3" s="1"/>
  <c r="A158" i="3"/>
  <c r="E157" i="3"/>
  <c r="F157" i="3" s="1"/>
  <c r="A158" i="2"/>
  <c r="E157" i="2"/>
  <c r="F157" i="2" s="1"/>
  <c r="C158" i="2"/>
  <c r="D158" i="2" s="1"/>
  <c r="B159" i="4"/>
  <c r="D159" i="4"/>
  <c r="E159" i="4" s="1"/>
  <c r="F158" i="4"/>
  <c r="G158" i="4" s="1"/>
  <c r="C159" i="5" l="1"/>
  <c r="D159" i="5" s="1"/>
  <c r="A159" i="5"/>
  <c r="E158" i="5"/>
  <c r="F158" i="5" s="1"/>
  <c r="E159" i="1"/>
  <c r="F159" i="1" s="1"/>
  <c r="C159" i="1"/>
  <c r="D159" i="1" s="1"/>
  <c r="A160" i="1"/>
  <c r="E158" i="3"/>
  <c r="F158" i="3" s="1"/>
  <c r="A159" i="3"/>
  <c r="C159" i="3"/>
  <c r="D159" i="3" s="1"/>
  <c r="C159" i="2"/>
  <c r="D159" i="2" s="1"/>
  <c r="A159" i="2"/>
  <c r="E158" i="2"/>
  <c r="F158" i="2" s="1"/>
  <c r="D160" i="4"/>
  <c r="E160" i="4" s="1"/>
  <c r="F159" i="4"/>
  <c r="G159" i="4" s="1"/>
  <c r="B160" i="4"/>
  <c r="E159" i="5" l="1"/>
  <c r="F159" i="5" s="1"/>
  <c r="A160" i="5"/>
  <c r="C160" i="5"/>
  <c r="D160" i="5" s="1"/>
  <c r="A161" i="1"/>
  <c r="C160" i="1"/>
  <c r="D160" i="1" s="1"/>
  <c r="E160" i="1"/>
  <c r="F160" i="1" s="1"/>
  <c r="C160" i="3"/>
  <c r="D160" i="3" s="1"/>
  <c r="A160" i="3"/>
  <c r="E159" i="3"/>
  <c r="F159" i="3" s="1"/>
  <c r="E159" i="2"/>
  <c r="F159" i="2" s="1"/>
  <c r="A160" i="2"/>
  <c r="C160" i="2"/>
  <c r="D160" i="2" s="1"/>
  <c r="B161" i="4"/>
  <c r="F160" i="4"/>
  <c r="G160" i="4" s="1"/>
  <c r="D161" i="4"/>
  <c r="E161" i="4" s="1"/>
  <c r="A161" i="5" l="1"/>
  <c r="E160" i="5"/>
  <c r="F160" i="5" s="1"/>
  <c r="C161" i="5"/>
  <c r="D161" i="5" s="1"/>
  <c r="A162" i="1"/>
  <c r="E161" i="1"/>
  <c r="F161" i="1" s="1"/>
  <c r="C161" i="1"/>
  <c r="D161" i="1" s="1"/>
  <c r="A161" i="3"/>
  <c r="E160" i="3"/>
  <c r="F160" i="3" s="1"/>
  <c r="C161" i="3"/>
  <c r="D161" i="3" s="1"/>
  <c r="E160" i="2"/>
  <c r="F160" i="2" s="1"/>
  <c r="A161" i="2"/>
  <c r="C161" i="2"/>
  <c r="D161" i="2" s="1"/>
  <c r="F161" i="4"/>
  <c r="G161" i="4" s="1"/>
  <c r="D162" i="4"/>
  <c r="E162" i="4" s="1"/>
  <c r="B162" i="4"/>
  <c r="A162" i="5" l="1"/>
  <c r="C162" i="5"/>
  <c r="D162" i="5" s="1"/>
  <c r="E161" i="5"/>
  <c r="F161" i="5" s="1"/>
  <c r="E162" i="1"/>
  <c r="F162" i="1" s="1"/>
  <c r="A163" i="1"/>
  <c r="C162" i="1"/>
  <c r="D162" i="1" s="1"/>
  <c r="E161" i="3"/>
  <c r="F161" i="3" s="1"/>
  <c r="C162" i="3"/>
  <c r="D162" i="3" s="1"/>
  <c r="A162" i="3"/>
  <c r="A162" i="2"/>
  <c r="C162" i="2"/>
  <c r="D162" i="2" s="1"/>
  <c r="E161" i="2"/>
  <c r="F161" i="2" s="1"/>
  <c r="F162" i="4"/>
  <c r="G162" i="4" s="1"/>
  <c r="D163" i="4"/>
  <c r="E163" i="4" s="1"/>
  <c r="B163" i="4"/>
  <c r="E162" i="5" l="1"/>
  <c r="F162" i="5" s="1"/>
  <c r="C163" i="5"/>
  <c r="D163" i="5" s="1"/>
  <c r="A163" i="5"/>
  <c r="C163" i="1"/>
  <c r="D163" i="1" s="1"/>
  <c r="A164" i="1"/>
  <c r="E163" i="1"/>
  <c r="F163" i="1" s="1"/>
  <c r="C163" i="3"/>
  <c r="D163" i="3" s="1"/>
  <c r="E162" i="3"/>
  <c r="F162" i="3" s="1"/>
  <c r="A163" i="3"/>
  <c r="C163" i="2"/>
  <c r="D163" i="2" s="1"/>
  <c r="A163" i="2"/>
  <c r="E162" i="2"/>
  <c r="F162" i="2" s="1"/>
  <c r="F163" i="4"/>
  <c r="G163" i="4" s="1"/>
  <c r="B164" i="4"/>
  <c r="D164" i="4"/>
  <c r="E164" i="4" s="1"/>
  <c r="C164" i="5" l="1"/>
  <c r="D164" i="5" s="1"/>
  <c r="A164" i="5"/>
  <c r="E163" i="5"/>
  <c r="F163" i="5" s="1"/>
  <c r="E164" i="1"/>
  <c r="F164" i="1" s="1"/>
  <c r="C164" i="1"/>
  <c r="D164" i="1" s="1"/>
  <c r="A165" i="1"/>
  <c r="C164" i="3"/>
  <c r="D164" i="3" s="1"/>
  <c r="E163" i="3"/>
  <c r="F163" i="3" s="1"/>
  <c r="A164" i="3"/>
  <c r="C164" i="2"/>
  <c r="D164" i="2" s="1"/>
  <c r="E163" i="2"/>
  <c r="F163" i="2" s="1"/>
  <c r="A164" i="2"/>
  <c r="B165" i="4"/>
  <c r="F164" i="4"/>
  <c r="G164" i="4" s="1"/>
  <c r="D165" i="4"/>
  <c r="E165" i="4" s="1"/>
  <c r="C165" i="5" l="1"/>
  <c r="D165" i="5" s="1"/>
  <c r="E164" i="5"/>
  <c r="F164" i="5" s="1"/>
  <c r="A165" i="5"/>
  <c r="C165" i="1"/>
  <c r="D165" i="1" s="1"/>
  <c r="E165" i="1"/>
  <c r="F165" i="1" s="1"/>
  <c r="A166" i="1"/>
  <c r="C165" i="3"/>
  <c r="D165" i="3" s="1"/>
  <c r="E164" i="3"/>
  <c r="F164" i="3" s="1"/>
  <c r="A165" i="3"/>
  <c r="C165" i="2"/>
  <c r="D165" i="2" s="1"/>
  <c r="E164" i="2"/>
  <c r="F164" i="2" s="1"/>
  <c r="A165" i="2"/>
  <c r="D166" i="4"/>
  <c r="E166" i="4" s="1"/>
  <c r="B166" i="4"/>
  <c r="F165" i="4"/>
  <c r="G165" i="4" s="1"/>
  <c r="A166" i="5" l="1"/>
  <c r="E165" i="5"/>
  <c r="F165" i="5" s="1"/>
  <c r="C166" i="5"/>
  <c r="D166" i="5" s="1"/>
  <c r="C166" i="1"/>
  <c r="D166" i="1" s="1"/>
  <c r="A167" i="1"/>
  <c r="E166" i="1"/>
  <c r="F166" i="1" s="1"/>
  <c r="A166" i="3"/>
  <c r="E165" i="3"/>
  <c r="F165" i="3" s="1"/>
  <c r="C166" i="3"/>
  <c r="D166" i="3" s="1"/>
  <c r="A166" i="2"/>
  <c r="C166" i="2"/>
  <c r="D166" i="2" s="1"/>
  <c r="E165" i="2"/>
  <c r="F165" i="2" s="1"/>
  <c r="F166" i="4"/>
  <c r="G166" i="4" s="1"/>
  <c r="D167" i="4"/>
  <c r="E167" i="4" s="1"/>
  <c r="B167" i="4"/>
  <c r="C167" i="5" l="1"/>
  <c r="D167" i="5" s="1"/>
  <c r="E166" i="5"/>
  <c r="F166" i="5" s="1"/>
  <c r="A167" i="5"/>
  <c r="C167" i="1"/>
  <c r="D167" i="1" s="1"/>
  <c r="E167" i="1"/>
  <c r="F167" i="1" s="1"/>
  <c r="A168" i="1"/>
  <c r="E166" i="3"/>
  <c r="F166" i="3" s="1"/>
  <c r="C167" i="3"/>
  <c r="D167" i="3" s="1"/>
  <c r="A167" i="3"/>
  <c r="E166" i="2"/>
  <c r="F166" i="2" s="1"/>
  <c r="C167" i="2"/>
  <c r="D167" i="2" s="1"/>
  <c r="A167" i="2"/>
  <c r="B168" i="4"/>
  <c r="F167" i="4"/>
  <c r="G167" i="4" s="1"/>
  <c r="D168" i="4"/>
  <c r="E168" i="4" s="1"/>
  <c r="E167" i="5" l="1"/>
  <c r="F167" i="5" s="1"/>
  <c r="A168" i="5"/>
  <c r="C168" i="5"/>
  <c r="D168" i="5" s="1"/>
  <c r="E168" i="1"/>
  <c r="F168" i="1" s="1"/>
  <c r="C168" i="1"/>
  <c r="D168" i="1" s="1"/>
  <c r="A169" i="1"/>
  <c r="E167" i="3"/>
  <c r="F167" i="3" s="1"/>
  <c r="A168" i="3"/>
  <c r="C168" i="3"/>
  <c r="D168" i="3" s="1"/>
  <c r="E167" i="2"/>
  <c r="F167" i="2" s="1"/>
  <c r="A168" i="2"/>
  <c r="C168" i="2"/>
  <c r="D168" i="2" s="1"/>
  <c r="D169" i="4"/>
  <c r="E169" i="4" s="1"/>
  <c r="F168" i="4"/>
  <c r="G168" i="4" s="1"/>
  <c r="B169" i="4"/>
  <c r="A169" i="5" l="1"/>
  <c r="E168" i="5"/>
  <c r="F168" i="5" s="1"/>
  <c r="C169" i="5"/>
  <c r="D169" i="5" s="1"/>
  <c r="C169" i="1"/>
  <c r="D169" i="1" s="1"/>
  <c r="A170" i="1"/>
  <c r="E169" i="1"/>
  <c r="F169" i="1" s="1"/>
  <c r="A169" i="3"/>
  <c r="E168" i="3"/>
  <c r="F168" i="3" s="1"/>
  <c r="C169" i="3"/>
  <c r="D169" i="3" s="1"/>
  <c r="A169" i="2"/>
  <c r="E168" i="2"/>
  <c r="F168" i="2" s="1"/>
  <c r="C169" i="2"/>
  <c r="D169" i="2" s="1"/>
  <c r="B170" i="4"/>
  <c r="D170" i="4"/>
  <c r="E170" i="4" s="1"/>
  <c r="F169" i="4"/>
  <c r="G169" i="4" s="1"/>
  <c r="A170" i="5" l="1"/>
  <c r="C170" i="5"/>
  <c r="D170" i="5" s="1"/>
  <c r="E169" i="5"/>
  <c r="F169" i="5" s="1"/>
  <c r="C170" i="1"/>
  <c r="D170" i="1" s="1"/>
  <c r="A171" i="1"/>
  <c r="E170" i="1"/>
  <c r="F170" i="1" s="1"/>
  <c r="C170" i="3"/>
  <c r="D170" i="3" s="1"/>
  <c r="A170" i="3"/>
  <c r="E169" i="3"/>
  <c r="F169" i="3" s="1"/>
  <c r="C170" i="2"/>
  <c r="D170" i="2" s="1"/>
  <c r="E169" i="2"/>
  <c r="F169" i="2" s="1"/>
  <c r="A170" i="2"/>
  <c r="B171" i="4"/>
  <c r="F170" i="4"/>
  <c r="G170" i="4" s="1"/>
  <c r="D171" i="4"/>
  <c r="E171" i="4" s="1"/>
  <c r="A171" i="5" l="1"/>
  <c r="E170" i="5"/>
  <c r="F170" i="5" s="1"/>
  <c r="C171" i="5"/>
  <c r="D171" i="5" s="1"/>
  <c r="C171" i="1"/>
  <c r="D171" i="1" s="1"/>
  <c r="A172" i="1"/>
  <c r="E171" i="1"/>
  <c r="F171" i="1" s="1"/>
  <c r="A171" i="3"/>
  <c r="E170" i="3"/>
  <c r="F170" i="3" s="1"/>
  <c r="C171" i="3"/>
  <c r="D171" i="3" s="1"/>
  <c r="E170" i="2"/>
  <c r="F170" i="2" s="1"/>
  <c r="C171" i="2"/>
  <c r="D171" i="2" s="1"/>
  <c r="A171" i="2"/>
  <c r="D172" i="4"/>
  <c r="E172" i="4" s="1"/>
  <c r="F171" i="4"/>
  <c r="G171" i="4" s="1"/>
  <c r="B172" i="4"/>
  <c r="A172" i="5" l="1"/>
  <c r="E171" i="5"/>
  <c r="F171" i="5" s="1"/>
  <c r="C172" i="5"/>
  <c r="D172" i="5" s="1"/>
  <c r="E172" i="1"/>
  <c r="F172" i="1" s="1"/>
  <c r="C172" i="1"/>
  <c r="D172" i="1" s="1"/>
  <c r="A173" i="1"/>
  <c r="A172" i="3"/>
  <c r="E171" i="3"/>
  <c r="F171" i="3" s="1"/>
  <c r="C172" i="3"/>
  <c r="D172" i="3" s="1"/>
  <c r="A172" i="2"/>
  <c r="E171" i="2"/>
  <c r="F171" i="2" s="1"/>
  <c r="C172" i="2"/>
  <c r="D172" i="2" s="1"/>
  <c r="F172" i="4"/>
  <c r="G172" i="4" s="1"/>
  <c r="D173" i="4"/>
  <c r="E173" i="4" s="1"/>
  <c r="B173" i="4"/>
  <c r="C173" i="5" l="1"/>
  <c r="D173" i="5" s="1"/>
  <c r="A173" i="5"/>
  <c r="E172" i="5"/>
  <c r="F172" i="5" s="1"/>
  <c r="C173" i="1"/>
  <c r="D173" i="1" s="1"/>
  <c r="E173" i="1"/>
  <c r="F173" i="1" s="1"/>
  <c r="A174" i="1"/>
  <c r="E172" i="3"/>
  <c r="F172" i="3" s="1"/>
  <c r="A173" i="3"/>
  <c r="C173" i="3"/>
  <c r="D173" i="3" s="1"/>
  <c r="A173" i="2"/>
  <c r="E172" i="2"/>
  <c r="F172" i="2" s="1"/>
  <c r="C173" i="2"/>
  <c r="D173" i="2" s="1"/>
  <c r="F173" i="4"/>
  <c r="G173" i="4" s="1"/>
  <c r="D174" i="4"/>
  <c r="E174" i="4" s="1"/>
  <c r="B174" i="4"/>
  <c r="C174" i="5" l="1"/>
  <c r="D174" i="5" s="1"/>
  <c r="A174" i="5"/>
  <c r="E173" i="5"/>
  <c r="F173" i="5" s="1"/>
  <c r="C174" i="1"/>
  <c r="D174" i="1" s="1"/>
  <c r="A175" i="1"/>
  <c r="E174" i="1"/>
  <c r="F174" i="1" s="1"/>
  <c r="A174" i="3"/>
  <c r="E173" i="3"/>
  <c r="F173" i="3" s="1"/>
  <c r="C174" i="3"/>
  <c r="D174" i="3" s="1"/>
  <c r="E173" i="2"/>
  <c r="F173" i="2" s="1"/>
  <c r="C174" i="2"/>
  <c r="D174" i="2" s="1"/>
  <c r="A174" i="2"/>
  <c r="F174" i="4"/>
  <c r="G174" i="4" s="1"/>
  <c r="D175" i="4"/>
  <c r="E175" i="4" s="1"/>
  <c r="B175" i="4"/>
  <c r="A175" i="5" l="1"/>
  <c r="C175" i="5"/>
  <c r="D175" i="5" s="1"/>
  <c r="E174" i="5"/>
  <c r="F174" i="5" s="1"/>
  <c r="C175" i="1"/>
  <c r="D175" i="1" s="1"/>
  <c r="E175" i="1"/>
  <c r="F175" i="1" s="1"/>
  <c r="A176" i="1"/>
  <c r="E174" i="3"/>
  <c r="F174" i="3" s="1"/>
  <c r="C175" i="3"/>
  <c r="D175" i="3" s="1"/>
  <c r="A175" i="3"/>
  <c r="E174" i="2"/>
  <c r="F174" i="2" s="1"/>
  <c r="C175" i="2"/>
  <c r="D175" i="2" s="1"/>
  <c r="A175" i="2"/>
  <c r="D176" i="4"/>
  <c r="E176" i="4" s="1"/>
  <c r="B176" i="4"/>
  <c r="F175" i="4"/>
  <c r="G175" i="4" s="1"/>
  <c r="C176" i="5" l="1"/>
  <c r="D176" i="5" s="1"/>
  <c r="E175" i="5"/>
  <c r="F175" i="5" s="1"/>
  <c r="A176" i="5"/>
  <c r="E176" i="1"/>
  <c r="F176" i="1" s="1"/>
  <c r="C176" i="1"/>
  <c r="D176" i="1" s="1"/>
  <c r="A177" i="1"/>
  <c r="C176" i="3"/>
  <c r="D176" i="3" s="1"/>
  <c r="E175" i="3"/>
  <c r="F175" i="3" s="1"/>
  <c r="A176" i="3"/>
  <c r="C176" i="2"/>
  <c r="D176" i="2" s="1"/>
  <c r="E175" i="2"/>
  <c r="F175" i="2" s="1"/>
  <c r="A176" i="2"/>
  <c r="D177" i="4"/>
  <c r="E177" i="4" s="1"/>
  <c r="B177" i="4"/>
  <c r="F176" i="4"/>
  <c r="G176" i="4" s="1"/>
  <c r="E176" i="5" l="1"/>
  <c r="F176" i="5" s="1"/>
  <c r="C177" i="5"/>
  <c r="D177" i="5" s="1"/>
  <c r="A177" i="5"/>
  <c r="C177" i="1"/>
  <c r="D177" i="1" s="1"/>
  <c r="A178" i="1"/>
  <c r="E177" i="1"/>
  <c r="F177" i="1" s="1"/>
  <c r="C177" i="3"/>
  <c r="D177" i="3" s="1"/>
  <c r="E176" i="3"/>
  <c r="F176" i="3" s="1"/>
  <c r="A177" i="3"/>
  <c r="C177" i="2"/>
  <c r="D177" i="2" s="1"/>
  <c r="E176" i="2"/>
  <c r="F176" i="2" s="1"/>
  <c r="A177" i="2"/>
  <c r="B178" i="4"/>
  <c r="F177" i="4"/>
  <c r="G177" i="4" s="1"/>
  <c r="D178" i="4"/>
  <c r="E178" i="4" s="1"/>
  <c r="A178" i="5" l="1"/>
  <c r="E177" i="5"/>
  <c r="F177" i="5" s="1"/>
  <c r="C178" i="5"/>
  <c r="D178" i="5" s="1"/>
  <c r="C178" i="1"/>
  <c r="D178" i="1" s="1"/>
  <c r="A179" i="1"/>
  <c r="E178" i="1"/>
  <c r="F178" i="1" s="1"/>
  <c r="A178" i="3"/>
  <c r="E177" i="3"/>
  <c r="F177" i="3" s="1"/>
  <c r="C178" i="3"/>
  <c r="D178" i="3" s="1"/>
  <c r="A178" i="2"/>
  <c r="E177" i="2"/>
  <c r="F177" i="2" s="1"/>
  <c r="C178" i="2"/>
  <c r="D178" i="2" s="1"/>
  <c r="F178" i="4"/>
  <c r="G178" i="4" s="1"/>
  <c r="B179" i="4"/>
  <c r="D179" i="4"/>
  <c r="E179" i="4" s="1"/>
  <c r="A179" i="5" l="1"/>
  <c r="C179" i="5"/>
  <c r="D179" i="5" s="1"/>
  <c r="E178" i="5"/>
  <c r="F178" i="5" s="1"/>
  <c r="C179" i="1"/>
  <c r="D179" i="1" s="1"/>
  <c r="A180" i="1"/>
  <c r="E179" i="1"/>
  <c r="F179" i="1" s="1"/>
  <c r="E178" i="3"/>
  <c r="F178" i="3" s="1"/>
  <c r="C179" i="3"/>
  <c r="D179" i="3" s="1"/>
  <c r="A179" i="3"/>
  <c r="E178" i="2"/>
  <c r="F178" i="2" s="1"/>
  <c r="C179" i="2"/>
  <c r="D179" i="2" s="1"/>
  <c r="A179" i="2"/>
  <c r="F179" i="4"/>
  <c r="G179" i="4" s="1"/>
  <c r="D180" i="4"/>
  <c r="E180" i="4" s="1"/>
  <c r="B180" i="4"/>
  <c r="A180" i="5" l="1"/>
  <c r="E179" i="5"/>
  <c r="F179" i="5" s="1"/>
  <c r="C180" i="5"/>
  <c r="D180" i="5" s="1"/>
  <c r="E180" i="1"/>
  <c r="F180" i="1" s="1"/>
  <c r="C180" i="1"/>
  <c r="D180" i="1" s="1"/>
  <c r="A181" i="1"/>
  <c r="C180" i="3"/>
  <c r="D180" i="3" s="1"/>
  <c r="A180" i="3"/>
  <c r="E179" i="3"/>
  <c r="F179" i="3" s="1"/>
  <c r="E179" i="2"/>
  <c r="F179" i="2" s="1"/>
  <c r="C180" i="2"/>
  <c r="D180" i="2" s="1"/>
  <c r="A180" i="2"/>
  <c r="D181" i="4"/>
  <c r="E181" i="4" s="1"/>
  <c r="F180" i="4"/>
  <c r="G180" i="4" s="1"/>
  <c r="B181" i="4"/>
  <c r="A181" i="5" l="1"/>
  <c r="E180" i="5"/>
  <c r="F180" i="5" s="1"/>
  <c r="C181" i="5"/>
  <c r="D181" i="5" s="1"/>
  <c r="A182" i="1"/>
  <c r="E181" i="1"/>
  <c r="F181" i="1" s="1"/>
  <c r="C181" i="1"/>
  <c r="D181" i="1" s="1"/>
  <c r="C181" i="3"/>
  <c r="D181" i="3" s="1"/>
  <c r="E180" i="3"/>
  <c r="F180" i="3" s="1"/>
  <c r="A181" i="3"/>
  <c r="A181" i="2"/>
  <c r="E180" i="2"/>
  <c r="F180" i="2" s="1"/>
  <c r="C181" i="2"/>
  <c r="D181" i="2" s="1"/>
  <c r="B182" i="4"/>
  <c r="F181" i="4"/>
  <c r="G181" i="4" s="1"/>
  <c r="D182" i="4"/>
  <c r="E182" i="4" s="1"/>
  <c r="E181" i="5" l="1"/>
  <c r="F181" i="5" s="1"/>
  <c r="C182" i="5"/>
  <c r="D182" i="5" s="1"/>
  <c r="A182" i="5"/>
  <c r="A183" i="1"/>
  <c r="E182" i="1"/>
  <c r="F182" i="1" s="1"/>
  <c r="C182" i="1"/>
  <c r="D182" i="1" s="1"/>
  <c r="E181" i="3"/>
  <c r="F181" i="3" s="1"/>
  <c r="A182" i="3"/>
  <c r="C182" i="3"/>
  <c r="D182" i="3" s="1"/>
  <c r="C182" i="2"/>
  <c r="D182" i="2" s="1"/>
  <c r="E181" i="2"/>
  <c r="F181" i="2" s="1"/>
  <c r="A182" i="2"/>
  <c r="B183" i="4"/>
  <c r="F182" i="4"/>
  <c r="G182" i="4" s="1"/>
  <c r="D183" i="4"/>
  <c r="E183" i="4" s="1"/>
  <c r="E182" i="5" l="1"/>
  <c r="F182" i="5" s="1"/>
  <c r="A183" i="5"/>
  <c r="C183" i="5"/>
  <c r="D183" i="5" s="1"/>
  <c r="E183" i="1"/>
  <c r="F183" i="1" s="1"/>
  <c r="A184" i="1"/>
  <c r="C183" i="1"/>
  <c r="D183" i="1" s="1"/>
  <c r="E182" i="3"/>
  <c r="F182" i="3" s="1"/>
  <c r="A183" i="3"/>
  <c r="C183" i="3"/>
  <c r="D183" i="3" s="1"/>
  <c r="C183" i="2"/>
  <c r="D183" i="2" s="1"/>
  <c r="A183" i="2"/>
  <c r="E182" i="2"/>
  <c r="F182" i="2" s="1"/>
  <c r="D184" i="4"/>
  <c r="E184" i="4" s="1"/>
  <c r="B184" i="4"/>
  <c r="F183" i="4"/>
  <c r="G183" i="4" s="1"/>
  <c r="A184" i="5" l="1"/>
  <c r="E183" i="5"/>
  <c r="F183" i="5" s="1"/>
  <c r="C184" i="5"/>
  <c r="D184" i="5" s="1"/>
  <c r="E184" i="1"/>
  <c r="F184" i="1" s="1"/>
  <c r="C184" i="1"/>
  <c r="D184" i="1" s="1"/>
  <c r="A185" i="1"/>
  <c r="C184" i="3"/>
  <c r="D184" i="3" s="1"/>
  <c r="A184" i="3"/>
  <c r="E183" i="3"/>
  <c r="F183" i="3" s="1"/>
  <c r="E183" i="2"/>
  <c r="F183" i="2" s="1"/>
  <c r="C184" i="2"/>
  <c r="D184" i="2" s="1"/>
  <c r="A184" i="2"/>
  <c r="B185" i="4"/>
  <c r="F184" i="4"/>
  <c r="G184" i="4" s="1"/>
  <c r="D185" i="4"/>
  <c r="E185" i="4" s="1"/>
  <c r="A185" i="5" l="1"/>
  <c r="E184" i="5"/>
  <c r="F184" i="5" s="1"/>
  <c r="C185" i="5"/>
  <c r="D185" i="5" s="1"/>
  <c r="A186" i="1"/>
  <c r="E185" i="1"/>
  <c r="F185" i="1" s="1"/>
  <c r="C185" i="1"/>
  <c r="D185" i="1" s="1"/>
  <c r="C185" i="3"/>
  <c r="D185" i="3" s="1"/>
  <c r="A185" i="3"/>
  <c r="E184" i="3"/>
  <c r="F184" i="3" s="1"/>
  <c r="A185" i="2"/>
  <c r="E184" i="2"/>
  <c r="F184" i="2" s="1"/>
  <c r="C185" i="2"/>
  <c r="D185" i="2" s="1"/>
  <c r="D186" i="4"/>
  <c r="E186" i="4" s="1"/>
  <c r="F185" i="4"/>
  <c r="G185" i="4" s="1"/>
  <c r="B186" i="4"/>
  <c r="C186" i="5" l="1"/>
  <c r="D186" i="5" s="1"/>
  <c r="A186" i="5"/>
  <c r="E185" i="5"/>
  <c r="F185" i="5" s="1"/>
  <c r="A187" i="1"/>
  <c r="E186" i="1"/>
  <c r="F186" i="1" s="1"/>
  <c r="C186" i="1"/>
  <c r="D186" i="1" s="1"/>
  <c r="C186" i="3"/>
  <c r="D186" i="3" s="1"/>
  <c r="A186" i="3"/>
  <c r="E185" i="3"/>
  <c r="F185" i="3" s="1"/>
  <c r="C186" i="2"/>
  <c r="D186" i="2" s="1"/>
  <c r="E185" i="2"/>
  <c r="F185" i="2" s="1"/>
  <c r="A186" i="2"/>
  <c r="B187" i="4"/>
  <c r="D187" i="4"/>
  <c r="E187" i="4" s="1"/>
  <c r="F186" i="4"/>
  <c r="G186" i="4" s="1"/>
  <c r="C187" i="5" l="1"/>
  <c r="D187" i="5" s="1"/>
  <c r="A187" i="5"/>
  <c r="E186" i="5"/>
  <c r="F186" i="5" s="1"/>
  <c r="A188" i="1"/>
  <c r="E187" i="1"/>
  <c r="F187" i="1" s="1"/>
  <c r="C187" i="1"/>
  <c r="D187" i="1" s="1"/>
  <c r="E186" i="3"/>
  <c r="F186" i="3" s="1"/>
  <c r="C187" i="3"/>
  <c r="D187" i="3" s="1"/>
  <c r="A187" i="3"/>
  <c r="E186" i="2"/>
  <c r="F186" i="2" s="1"/>
  <c r="C187" i="2"/>
  <c r="D187" i="2" s="1"/>
  <c r="A187" i="2"/>
  <c r="B188" i="4"/>
  <c r="D188" i="4"/>
  <c r="E188" i="4" s="1"/>
  <c r="F187" i="4"/>
  <c r="G187" i="4" s="1"/>
  <c r="C188" i="5" l="1"/>
  <c r="D188" i="5" s="1"/>
  <c r="E187" i="5"/>
  <c r="F187" i="5" s="1"/>
  <c r="A188" i="5"/>
  <c r="C188" i="1"/>
  <c r="D188" i="1" s="1"/>
  <c r="A189" i="1"/>
  <c r="E188" i="1"/>
  <c r="F188" i="1" s="1"/>
  <c r="C188" i="3"/>
  <c r="D188" i="3" s="1"/>
  <c r="E187" i="3"/>
  <c r="F187" i="3" s="1"/>
  <c r="A188" i="3"/>
  <c r="C188" i="2"/>
  <c r="D188" i="2" s="1"/>
  <c r="E187" i="2"/>
  <c r="F187" i="2" s="1"/>
  <c r="A188" i="2"/>
  <c r="B189" i="4"/>
  <c r="F188" i="4"/>
  <c r="G188" i="4" s="1"/>
  <c r="D189" i="4"/>
  <c r="E189" i="4" s="1"/>
  <c r="E188" i="5" l="1"/>
  <c r="F188" i="5" s="1"/>
  <c r="C189" i="5"/>
  <c r="D189" i="5" s="1"/>
  <c r="A189" i="5"/>
  <c r="E189" i="1"/>
  <c r="F189" i="1" s="1"/>
  <c r="C189" i="1"/>
  <c r="D189" i="1" s="1"/>
  <c r="A190" i="1"/>
  <c r="C189" i="3"/>
  <c r="D189" i="3" s="1"/>
  <c r="E188" i="3"/>
  <c r="F188" i="3" s="1"/>
  <c r="A189" i="3"/>
  <c r="C189" i="2"/>
  <c r="D189" i="2" s="1"/>
  <c r="E188" i="2"/>
  <c r="F188" i="2" s="1"/>
  <c r="A189" i="2"/>
  <c r="D190" i="4"/>
  <c r="E190" i="4" s="1"/>
  <c r="F189" i="4"/>
  <c r="G189" i="4" s="1"/>
  <c r="B190" i="4"/>
  <c r="E189" i="5" l="1"/>
  <c r="F189" i="5" s="1"/>
  <c r="C190" i="5"/>
  <c r="D190" i="5" s="1"/>
  <c r="A190" i="5"/>
  <c r="C190" i="1"/>
  <c r="D190" i="1" s="1"/>
  <c r="E190" i="1"/>
  <c r="F190" i="1" s="1"/>
  <c r="A191" i="1"/>
  <c r="E189" i="3"/>
  <c r="F189" i="3" s="1"/>
  <c r="C190" i="3"/>
  <c r="D190" i="3" s="1"/>
  <c r="A190" i="3"/>
  <c r="A190" i="2"/>
  <c r="E189" i="2"/>
  <c r="F189" i="2" s="1"/>
  <c r="C190" i="2"/>
  <c r="D190" i="2" s="1"/>
  <c r="B191" i="4"/>
  <c r="D191" i="4"/>
  <c r="E191" i="4" s="1"/>
  <c r="F190" i="4"/>
  <c r="G190" i="4" s="1"/>
  <c r="A191" i="5" l="1"/>
  <c r="E190" i="5"/>
  <c r="F190" i="5" s="1"/>
  <c r="C191" i="5"/>
  <c r="D191" i="5" s="1"/>
  <c r="C191" i="1"/>
  <c r="D191" i="1" s="1"/>
  <c r="A192" i="1"/>
  <c r="E191" i="1"/>
  <c r="F191" i="1" s="1"/>
  <c r="E190" i="3"/>
  <c r="F190" i="3" s="1"/>
  <c r="A191" i="3"/>
  <c r="C191" i="3"/>
  <c r="D191" i="3" s="1"/>
  <c r="C191" i="2"/>
  <c r="D191" i="2" s="1"/>
  <c r="E190" i="2"/>
  <c r="F190" i="2" s="1"/>
  <c r="A191" i="2"/>
  <c r="D192" i="4"/>
  <c r="E192" i="4" s="1"/>
  <c r="B192" i="4"/>
  <c r="F191" i="4"/>
  <c r="G191" i="4" s="1"/>
  <c r="A192" i="5" l="1"/>
  <c r="E191" i="5"/>
  <c r="F191" i="5" s="1"/>
  <c r="C192" i="5"/>
  <c r="D192" i="5" s="1"/>
  <c r="C192" i="1"/>
  <c r="D192" i="1" s="1"/>
  <c r="E192" i="1"/>
  <c r="F192" i="1" s="1"/>
  <c r="A193" i="1"/>
  <c r="E191" i="3"/>
  <c r="F191" i="3" s="1"/>
  <c r="C192" i="3"/>
  <c r="D192" i="3" s="1"/>
  <c r="A192" i="3"/>
  <c r="E191" i="2"/>
  <c r="F191" i="2" s="1"/>
  <c r="C192" i="2"/>
  <c r="D192" i="2" s="1"/>
  <c r="A192" i="2"/>
  <c r="D193" i="4"/>
  <c r="E193" i="4" s="1"/>
  <c r="F192" i="4"/>
  <c r="G192" i="4" s="1"/>
  <c r="B193" i="4"/>
  <c r="E192" i="5" l="1"/>
  <c r="F192" i="5" s="1"/>
  <c r="A193" i="5"/>
  <c r="C193" i="5"/>
  <c r="D193" i="5" s="1"/>
  <c r="E193" i="1"/>
  <c r="F193" i="1" s="1"/>
  <c r="C193" i="1"/>
  <c r="D193" i="1" s="1"/>
  <c r="A194" i="1"/>
  <c r="E192" i="3"/>
  <c r="F192" i="3" s="1"/>
  <c r="C193" i="3"/>
  <c r="D193" i="3" s="1"/>
  <c r="A193" i="3"/>
  <c r="A193" i="2"/>
  <c r="E192" i="2"/>
  <c r="F192" i="2" s="1"/>
  <c r="C193" i="2"/>
  <c r="D193" i="2" s="1"/>
  <c r="D194" i="4"/>
  <c r="E194" i="4" s="1"/>
  <c r="B194" i="4"/>
  <c r="F193" i="4"/>
  <c r="G193" i="4" s="1"/>
  <c r="C194" i="5" l="1"/>
  <c r="D194" i="5" s="1"/>
  <c r="E193" i="5"/>
  <c r="F193" i="5" s="1"/>
  <c r="A194" i="5"/>
  <c r="C194" i="1"/>
  <c r="D194" i="1" s="1"/>
  <c r="E194" i="1"/>
  <c r="F194" i="1" s="1"/>
  <c r="A195" i="1"/>
  <c r="E193" i="3"/>
  <c r="F193" i="3" s="1"/>
  <c r="A194" i="3"/>
  <c r="C194" i="3"/>
  <c r="D194" i="3" s="1"/>
  <c r="C194" i="2"/>
  <c r="D194" i="2" s="1"/>
  <c r="E193" i="2"/>
  <c r="F193" i="2" s="1"/>
  <c r="A194" i="2"/>
  <c r="B195" i="4"/>
  <c r="F194" i="4"/>
  <c r="G194" i="4" s="1"/>
  <c r="D195" i="4"/>
  <c r="E195" i="4" s="1"/>
  <c r="C195" i="5" l="1"/>
  <c r="D195" i="5" s="1"/>
  <c r="A195" i="5"/>
  <c r="E194" i="5"/>
  <c r="F194" i="5" s="1"/>
  <c r="C195" i="1"/>
  <c r="D195" i="1" s="1"/>
  <c r="A196" i="1"/>
  <c r="E195" i="1"/>
  <c r="F195" i="1" s="1"/>
  <c r="A195" i="3"/>
  <c r="E194" i="3"/>
  <c r="F194" i="3" s="1"/>
  <c r="C195" i="3"/>
  <c r="D195" i="3" s="1"/>
  <c r="A195" i="2"/>
  <c r="C195" i="2"/>
  <c r="D195" i="2" s="1"/>
  <c r="E194" i="2"/>
  <c r="F194" i="2" s="1"/>
  <c r="B196" i="4"/>
  <c r="F195" i="4"/>
  <c r="G195" i="4" s="1"/>
  <c r="D196" i="4"/>
  <c r="E196" i="4" s="1"/>
  <c r="A196" i="5" l="1"/>
  <c r="E195" i="5"/>
  <c r="F195" i="5" s="1"/>
  <c r="C196" i="5"/>
  <c r="D196" i="5" s="1"/>
  <c r="C196" i="1"/>
  <c r="D196" i="1" s="1"/>
  <c r="E196" i="1"/>
  <c r="F196" i="1" s="1"/>
  <c r="A197" i="1"/>
  <c r="E195" i="3"/>
  <c r="F195" i="3" s="1"/>
  <c r="C196" i="3"/>
  <c r="D196" i="3" s="1"/>
  <c r="A196" i="3"/>
  <c r="C196" i="2"/>
  <c r="D196" i="2" s="1"/>
  <c r="A196" i="2"/>
  <c r="E195" i="2"/>
  <c r="F195" i="2" s="1"/>
  <c r="B197" i="4"/>
  <c r="D197" i="4"/>
  <c r="E197" i="4" s="1"/>
  <c r="F196" i="4"/>
  <c r="G196" i="4" s="1"/>
  <c r="C197" i="5" l="1"/>
  <c r="D197" i="5" s="1"/>
  <c r="E196" i="5"/>
  <c r="F196" i="5" s="1"/>
  <c r="A197" i="5"/>
  <c r="E197" i="1"/>
  <c r="F197" i="1" s="1"/>
  <c r="C197" i="1"/>
  <c r="D197" i="1" s="1"/>
  <c r="A198" i="1"/>
  <c r="C197" i="3"/>
  <c r="D197" i="3" s="1"/>
  <c r="A197" i="3"/>
  <c r="E196" i="3"/>
  <c r="F196" i="3" s="1"/>
  <c r="C197" i="2"/>
  <c r="D197" i="2" s="1"/>
  <c r="A197" i="2"/>
  <c r="E196" i="2"/>
  <c r="F196" i="2" s="1"/>
  <c r="B198" i="4"/>
  <c r="F197" i="4"/>
  <c r="G197" i="4" s="1"/>
  <c r="D198" i="4"/>
  <c r="E198" i="4" s="1"/>
  <c r="E197" i="5" l="1"/>
  <c r="F197" i="5" s="1"/>
  <c r="C198" i="5"/>
  <c r="D198" i="5" s="1"/>
  <c r="A198" i="5"/>
  <c r="C198" i="1"/>
  <c r="D198" i="1" s="1"/>
  <c r="E198" i="1"/>
  <c r="F198" i="1" s="1"/>
  <c r="A199" i="1"/>
  <c r="C198" i="3"/>
  <c r="D198" i="3" s="1"/>
  <c r="A198" i="3"/>
  <c r="E197" i="3"/>
  <c r="F197" i="3" s="1"/>
  <c r="C198" i="2"/>
  <c r="D198" i="2" s="1"/>
  <c r="E197" i="2"/>
  <c r="F197" i="2" s="1"/>
  <c r="A198" i="2"/>
  <c r="B199" i="4"/>
  <c r="D199" i="4"/>
  <c r="E199" i="4" s="1"/>
  <c r="F198" i="4"/>
  <c r="G198" i="4" s="1"/>
  <c r="A199" i="5" l="1"/>
  <c r="E198" i="5"/>
  <c r="F198" i="5" s="1"/>
  <c r="C199" i="5"/>
  <c r="D199" i="5" s="1"/>
  <c r="C199" i="1"/>
  <c r="D199" i="1" s="1"/>
  <c r="A200" i="1"/>
  <c r="E199" i="1"/>
  <c r="F199" i="1" s="1"/>
  <c r="C199" i="3"/>
  <c r="D199" i="3" s="1"/>
  <c r="E198" i="3"/>
  <c r="F198" i="3" s="1"/>
  <c r="A199" i="3"/>
  <c r="C199" i="2"/>
  <c r="D199" i="2" s="1"/>
  <c r="A199" i="2"/>
  <c r="E198" i="2"/>
  <c r="F198" i="2" s="1"/>
  <c r="B200" i="4"/>
  <c r="D200" i="4"/>
  <c r="E200" i="4" s="1"/>
  <c r="F199" i="4"/>
  <c r="G199" i="4" s="1"/>
  <c r="A200" i="5" l="1"/>
  <c r="E199" i="5"/>
  <c r="F199" i="5" s="1"/>
  <c r="C200" i="5"/>
  <c r="D200" i="5" s="1"/>
  <c r="C200" i="1"/>
  <c r="D200" i="1" s="1"/>
  <c r="E200" i="1"/>
  <c r="F200" i="1" s="1"/>
  <c r="A201" i="1"/>
  <c r="C200" i="3"/>
  <c r="D200" i="3" s="1"/>
  <c r="E199" i="3"/>
  <c r="F199" i="3" s="1"/>
  <c r="A200" i="3"/>
  <c r="C200" i="2"/>
  <c r="D200" i="2" s="1"/>
  <c r="E199" i="2"/>
  <c r="F199" i="2" s="1"/>
  <c r="A200" i="2"/>
  <c r="B201" i="4"/>
  <c r="F200" i="4"/>
  <c r="G200" i="4" s="1"/>
  <c r="D201" i="4"/>
  <c r="E201" i="4" s="1"/>
  <c r="E200" i="5" l="1"/>
  <c r="F200" i="5" s="1"/>
  <c r="A201" i="5"/>
  <c r="C201" i="5"/>
  <c r="D201" i="5" s="1"/>
  <c r="E201" i="1"/>
  <c r="F201" i="1" s="1"/>
  <c r="C201" i="1"/>
  <c r="D201" i="1" s="1"/>
  <c r="A202" i="1"/>
  <c r="A201" i="3"/>
  <c r="C201" i="3"/>
  <c r="D201" i="3" s="1"/>
  <c r="E200" i="3"/>
  <c r="F200" i="3" s="1"/>
  <c r="C201" i="2"/>
  <c r="D201" i="2" s="1"/>
  <c r="E200" i="2"/>
  <c r="F200" i="2" s="1"/>
  <c r="A201" i="2"/>
  <c r="D202" i="4"/>
  <c r="E202" i="4" s="1"/>
  <c r="F201" i="4"/>
  <c r="G201" i="4" s="1"/>
  <c r="B202" i="4"/>
  <c r="C202" i="5" l="1"/>
  <c r="D202" i="5" s="1"/>
  <c r="E201" i="5"/>
  <c r="F201" i="5" s="1"/>
  <c r="A202" i="5"/>
  <c r="C202" i="1"/>
  <c r="D202" i="1" s="1"/>
  <c r="A203" i="1"/>
  <c r="E202" i="1"/>
  <c r="F202" i="1" s="1"/>
  <c r="C202" i="3"/>
  <c r="D202" i="3" s="1"/>
  <c r="A202" i="3"/>
  <c r="E201" i="3"/>
  <c r="F201" i="3" s="1"/>
  <c r="A202" i="2"/>
  <c r="C202" i="2"/>
  <c r="D202" i="2" s="1"/>
  <c r="E201" i="2"/>
  <c r="F201" i="2" s="1"/>
  <c r="B203" i="4"/>
  <c r="D203" i="4"/>
  <c r="E203" i="4" s="1"/>
  <c r="F202" i="4"/>
  <c r="G202" i="4" s="1"/>
  <c r="C203" i="5" l="1"/>
  <c r="D203" i="5" s="1"/>
  <c r="A203" i="5"/>
  <c r="E202" i="5"/>
  <c r="F202" i="5" s="1"/>
  <c r="C203" i="1"/>
  <c r="D203" i="1" s="1"/>
  <c r="A204" i="1"/>
  <c r="E203" i="1"/>
  <c r="F203" i="1" s="1"/>
  <c r="E202" i="3"/>
  <c r="F202" i="3" s="1"/>
  <c r="C203" i="3"/>
  <c r="D203" i="3" s="1"/>
  <c r="A203" i="3"/>
  <c r="A203" i="2"/>
  <c r="E202" i="2"/>
  <c r="F202" i="2" s="1"/>
  <c r="C203" i="2"/>
  <c r="D203" i="2" s="1"/>
  <c r="D204" i="4"/>
  <c r="E204" i="4" s="1"/>
  <c r="F203" i="4"/>
  <c r="G203" i="4" s="1"/>
  <c r="B204" i="4"/>
  <c r="A204" i="5" l="1"/>
  <c r="E203" i="5"/>
  <c r="F203" i="5" s="1"/>
  <c r="C204" i="5"/>
  <c r="D204" i="5" s="1"/>
  <c r="C204" i="1"/>
  <c r="D204" i="1" s="1"/>
  <c r="A205" i="1"/>
  <c r="E204" i="1"/>
  <c r="F204" i="1" s="1"/>
  <c r="E203" i="3"/>
  <c r="F203" i="3" s="1"/>
  <c r="A204" i="3"/>
  <c r="C204" i="3"/>
  <c r="D204" i="3" s="1"/>
  <c r="E203" i="2"/>
  <c r="F203" i="2" s="1"/>
  <c r="C204" i="2"/>
  <c r="D204" i="2" s="1"/>
  <c r="A204" i="2"/>
  <c r="D205" i="4"/>
  <c r="E205" i="4" s="1"/>
  <c r="F204" i="4"/>
  <c r="G204" i="4" s="1"/>
  <c r="B205" i="4"/>
  <c r="E204" i="5" l="1"/>
  <c r="F204" i="5" s="1"/>
  <c r="C205" i="5"/>
  <c r="D205" i="5" s="1"/>
  <c r="A205" i="5"/>
  <c r="E205" i="1"/>
  <c r="F205" i="1" s="1"/>
  <c r="C205" i="1"/>
  <c r="D205" i="1" s="1"/>
  <c r="A206" i="1"/>
  <c r="E204" i="3"/>
  <c r="F204" i="3" s="1"/>
  <c r="A205" i="3"/>
  <c r="C205" i="3"/>
  <c r="D205" i="3" s="1"/>
  <c r="A205" i="2"/>
  <c r="E204" i="2"/>
  <c r="F204" i="2" s="1"/>
  <c r="C205" i="2"/>
  <c r="D205" i="2" s="1"/>
  <c r="D206" i="4"/>
  <c r="E206" i="4" s="1"/>
  <c r="B206" i="4"/>
  <c r="F205" i="4"/>
  <c r="G205" i="4" s="1"/>
  <c r="E205" i="5" l="1"/>
  <c r="F205" i="5" s="1"/>
  <c r="C206" i="5"/>
  <c r="D206" i="5" s="1"/>
  <c r="A206" i="5"/>
  <c r="C206" i="1"/>
  <c r="D206" i="1" s="1"/>
  <c r="E206" i="1"/>
  <c r="F206" i="1" s="1"/>
  <c r="A207" i="1"/>
  <c r="E205" i="3"/>
  <c r="F205" i="3" s="1"/>
  <c r="C206" i="3"/>
  <c r="D206" i="3" s="1"/>
  <c r="A206" i="3"/>
  <c r="C206" i="2"/>
  <c r="D206" i="2" s="1"/>
  <c r="E205" i="2"/>
  <c r="F205" i="2" s="1"/>
  <c r="A206" i="2"/>
  <c r="B207" i="4"/>
  <c r="F206" i="4"/>
  <c r="G206" i="4" s="1"/>
  <c r="D207" i="4"/>
  <c r="E207" i="4" s="1"/>
  <c r="A207" i="5" l="1"/>
  <c r="C207" i="5"/>
  <c r="D207" i="5" s="1"/>
  <c r="E206" i="5"/>
  <c r="F206" i="5" s="1"/>
  <c r="C207" i="1"/>
  <c r="D207" i="1" s="1"/>
  <c r="A208" i="1"/>
  <c r="E207" i="1"/>
  <c r="F207" i="1" s="1"/>
  <c r="C207" i="3"/>
  <c r="D207" i="3" s="1"/>
  <c r="A207" i="3"/>
  <c r="E206" i="3"/>
  <c r="F206" i="3" s="1"/>
  <c r="E206" i="2"/>
  <c r="F206" i="2" s="1"/>
  <c r="C207" i="2"/>
  <c r="D207" i="2" s="1"/>
  <c r="A207" i="2"/>
  <c r="B208" i="4"/>
  <c r="F207" i="4"/>
  <c r="G207" i="4" s="1"/>
  <c r="D208" i="4"/>
  <c r="E208" i="4" s="1"/>
  <c r="A208" i="5" l="1"/>
  <c r="E207" i="5"/>
  <c r="F207" i="5" s="1"/>
  <c r="C208" i="5"/>
  <c r="D208" i="5" s="1"/>
  <c r="C208" i="1"/>
  <c r="D208" i="1" s="1"/>
  <c r="E208" i="1"/>
  <c r="F208" i="1" s="1"/>
  <c r="A209" i="1"/>
  <c r="C208" i="3"/>
  <c r="D208" i="3" s="1"/>
  <c r="E207" i="3"/>
  <c r="F207" i="3" s="1"/>
  <c r="A208" i="3"/>
  <c r="E207" i="2"/>
  <c r="F207" i="2" s="1"/>
  <c r="C208" i="2"/>
  <c r="D208" i="2" s="1"/>
  <c r="A208" i="2"/>
  <c r="B209" i="4"/>
  <c r="F208" i="4"/>
  <c r="G208" i="4" s="1"/>
  <c r="D209" i="4"/>
  <c r="E209" i="4" s="1"/>
  <c r="C209" i="5" l="1"/>
  <c r="D209" i="5" s="1"/>
  <c r="E208" i="5"/>
  <c r="F208" i="5" s="1"/>
  <c r="A209" i="5"/>
  <c r="E209" i="1"/>
  <c r="F209" i="1" s="1"/>
  <c r="C209" i="1"/>
  <c r="D209" i="1" s="1"/>
  <c r="A210" i="1"/>
  <c r="E208" i="3"/>
  <c r="F208" i="3" s="1"/>
  <c r="A209" i="3"/>
  <c r="C209" i="3"/>
  <c r="D209" i="3" s="1"/>
  <c r="A209" i="2"/>
  <c r="C209" i="2"/>
  <c r="D209" i="2" s="1"/>
  <c r="E208" i="2"/>
  <c r="F208" i="2" s="1"/>
  <c r="B210" i="4"/>
  <c r="D210" i="4"/>
  <c r="E210" i="4" s="1"/>
  <c r="F209" i="4"/>
  <c r="G209" i="4" s="1"/>
  <c r="E209" i="5" l="1"/>
  <c r="F209" i="5" s="1"/>
  <c r="C210" i="5"/>
  <c r="D210" i="5" s="1"/>
  <c r="A210" i="5"/>
  <c r="A211" i="1"/>
  <c r="E210" i="1"/>
  <c r="F210" i="1" s="1"/>
  <c r="C210" i="1"/>
  <c r="D210" i="1" s="1"/>
  <c r="E209" i="3"/>
  <c r="F209" i="3" s="1"/>
  <c r="C210" i="3"/>
  <c r="D210" i="3" s="1"/>
  <c r="A210" i="3"/>
  <c r="E209" i="2"/>
  <c r="F209" i="2" s="1"/>
  <c r="C210" i="2"/>
  <c r="D210" i="2" s="1"/>
  <c r="A210" i="2"/>
  <c r="B211" i="4"/>
  <c r="D211" i="4"/>
  <c r="E211" i="4" s="1"/>
  <c r="F210" i="4"/>
  <c r="G210" i="4" s="1"/>
  <c r="E210" i="5" l="1"/>
  <c r="F210" i="5" s="1"/>
  <c r="A211" i="5"/>
  <c r="C211" i="5"/>
  <c r="D211" i="5" s="1"/>
  <c r="A212" i="1"/>
  <c r="E211" i="1"/>
  <c r="F211" i="1" s="1"/>
  <c r="C211" i="1"/>
  <c r="D211" i="1" s="1"/>
  <c r="C211" i="3"/>
  <c r="D211" i="3" s="1"/>
  <c r="E210" i="3"/>
  <c r="F210" i="3" s="1"/>
  <c r="A211" i="3"/>
  <c r="A211" i="2"/>
  <c r="C211" i="2"/>
  <c r="D211" i="2" s="1"/>
  <c r="E210" i="2"/>
  <c r="F210" i="2" s="1"/>
  <c r="B212" i="4"/>
  <c r="D212" i="4"/>
  <c r="E212" i="4" s="1"/>
  <c r="F211" i="4"/>
  <c r="G211" i="4" s="1"/>
  <c r="C212" i="5" l="1"/>
  <c r="D212" i="5" s="1"/>
  <c r="A212" i="5"/>
  <c r="E211" i="5"/>
  <c r="F211" i="5" s="1"/>
  <c r="E212" i="1"/>
  <c r="F212" i="1" s="1"/>
  <c r="A213" i="1"/>
  <c r="C212" i="1"/>
  <c r="D212" i="1" s="1"/>
  <c r="C212" i="3"/>
  <c r="D212" i="3" s="1"/>
  <c r="E211" i="3"/>
  <c r="F211" i="3" s="1"/>
  <c r="A212" i="3"/>
  <c r="C212" i="2"/>
  <c r="D212" i="2" s="1"/>
  <c r="E211" i="2"/>
  <c r="F211" i="2" s="1"/>
  <c r="A212" i="2"/>
  <c r="B213" i="4"/>
  <c r="F212" i="4"/>
  <c r="G212" i="4" s="1"/>
  <c r="D213" i="4"/>
  <c r="E213" i="4" s="1"/>
  <c r="E212" i="5" l="1"/>
  <c r="F212" i="5" s="1"/>
  <c r="C213" i="5"/>
  <c r="D213" i="5" s="1"/>
  <c r="A213" i="5"/>
  <c r="E213" i="1"/>
  <c r="F213" i="1" s="1"/>
  <c r="C213" i="1"/>
  <c r="D213" i="1" s="1"/>
  <c r="A214" i="1"/>
  <c r="A213" i="3"/>
  <c r="C213" i="3"/>
  <c r="D213" i="3" s="1"/>
  <c r="E212" i="3"/>
  <c r="F212" i="3" s="1"/>
  <c r="C213" i="2"/>
  <c r="D213" i="2" s="1"/>
  <c r="E212" i="2"/>
  <c r="F212" i="2" s="1"/>
  <c r="A213" i="2"/>
  <c r="D214" i="4"/>
  <c r="E214" i="4" s="1"/>
  <c r="F213" i="4"/>
  <c r="G213" i="4" s="1"/>
  <c r="B214" i="4"/>
  <c r="A214" i="5" l="1"/>
  <c r="E213" i="5"/>
  <c r="F213" i="5" s="1"/>
  <c r="C214" i="5"/>
  <c r="D214" i="5" s="1"/>
  <c r="A215" i="1"/>
  <c r="E214" i="1"/>
  <c r="F214" i="1" s="1"/>
  <c r="C214" i="1"/>
  <c r="D214" i="1" s="1"/>
  <c r="C214" i="3"/>
  <c r="D214" i="3" s="1"/>
  <c r="A214" i="3"/>
  <c r="E213" i="3"/>
  <c r="F213" i="3" s="1"/>
  <c r="A214" i="2"/>
  <c r="E213" i="2"/>
  <c r="F213" i="2" s="1"/>
  <c r="C214" i="2"/>
  <c r="D214" i="2" s="1"/>
  <c r="B215" i="4"/>
  <c r="D215" i="4"/>
  <c r="E215" i="4" s="1"/>
  <c r="F214" i="4"/>
  <c r="G214" i="4" s="1"/>
  <c r="A215" i="5" l="1"/>
  <c r="C215" i="5"/>
  <c r="D215" i="5" s="1"/>
  <c r="E214" i="5"/>
  <c r="F214" i="5" s="1"/>
  <c r="A216" i="1"/>
  <c r="E215" i="1"/>
  <c r="F215" i="1" s="1"/>
  <c r="C215" i="1"/>
  <c r="D215" i="1" s="1"/>
  <c r="E214" i="3"/>
  <c r="F214" i="3" s="1"/>
  <c r="A215" i="3"/>
  <c r="C215" i="3"/>
  <c r="D215" i="3" s="1"/>
  <c r="A215" i="2"/>
  <c r="E214" i="2"/>
  <c r="F214" i="2" s="1"/>
  <c r="C215" i="2"/>
  <c r="D215" i="2" s="1"/>
  <c r="D216" i="4"/>
  <c r="E216" i="4" s="1"/>
  <c r="F215" i="4"/>
  <c r="G215" i="4" s="1"/>
  <c r="B216" i="4"/>
  <c r="A216" i="5" l="1"/>
  <c r="E215" i="5"/>
  <c r="F215" i="5" s="1"/>
  <c r="C216" i="5"/>
  <c r="D216" i="5" s="1"/>
  <c r="E216" i="1"/>
  <c r="F216" i="1" s="1"/>
  <c r="A217" i="1"/>
  <c r="C216" i="1"/>
  <c r="D216" i="1" s="1"/>
  <c r="C216" i="3"/>
  <c r="D216" i="3" s="1"/>
  <c r="E215" i="3"/>
  <c r="F215" i="3" s="1"/>
  <c r="A216" i="3"/>
  <c r="C216" i="2"/>
  <c r="D216" i="2" s="1"/>
  <c r="E215" i="2"/>
  <c r="F215" i="2" s="1"/>
  <c r="A216" i="2"/>
  <c r="B217" i="4"/>
  <c r="F216" i="4"/>
  <c r="G216" i="4" s="1"/>
  <c r="D217" i="4"/>
  <c r="E217" i="4" s="1"/>
  <c r="C217" i="5" l="1"/>
  <c r="D217" i="5" s="1"/>
  <c r="E216" i="5"/>
  <c r="F216" i="5" s="1"/>
  <c r="A217" i="5"/>
  <c r="C217" i="1"/>
  <c r="D217" i="1" s="1"/>
  <c r="E217" i="1"/>
  <c r="F217" i="1" s="1"/>
  <c r="A218" i="1"/>
  <c r="E216" i="3"/>
  <c r="F216" i="3" s="1"/>
  <c r="C217" i="3"/>
  <c r="D217" i="3" s="1"/>
  <c r="A217" i="3"/>
  <c r="A217" i="2"/>
  <c r="E216" i="2"/>
  <c r="F216" i="2" s="1"/>
  <c r="C217" i="2"/>
  <c r="D217" i="2" s="1"/>
  <c r="F217" i="4"/>
  <c r="G217" i="4" s="1"/>
  <c r="D218" i="4"/>
  <c r="E218" i="4" s="1"/>
  <c r="B218" i="4"/>
  <c r="C218" i="5" l="1"/>
  <c r="D218" i="5" s="1"/>
  <c r="A218" i="5"/>
  <c r="E217" i="5"/>
  <c r="F217" i="5" s="1"/>
  <c r="E218" i="1"/>
  <c r="F218" i="1" s="1"/>
  <c r="C218" i="1"/>
  <c r="D218" i="1" s="1"/>
  <c r="A219" i="1"/>
  <c r="A218" i="3"/>
  <c r="E217" i="3"/>
  <c r="F217" i="3" s="1"/>
  <c r="C218" i="3"/>
  <c r="D218" i="3" s="1"/>
  <c r="C218" i="2"/>
  <c r="D218" i="2" s="1"/>
  <c r="A218" i="2"/>
  <c r="E217" i="2"/>
  <c r="F217" i="2" s="1"/>
  <c r="F218" i="4"/>
  <c r="G218" i="4" s="1"/>
  <c r="B219" i="4"/>
  <c r="D219" i="4"/>
  <c r="E219" i="4" s="1"/>
  <c r="A219" i="5" l="1"/>
  <c r="E218" i="5"/>
  <c r="F218" i="5" s="1"/>
  <c r="C219" i="5"/>
  <c r="D219" i="5" s="1"/>
  <c r="C219" i="1"/>
  <c r="D219" i="1" s="1"/>
  <c r="A220" i="1"/>
  <c r="E219" i="1"/>
  <c r="F219" i="1" s="1"/>
  <c r="C219" i="3"/>
  <c r="D219" i="3" s="1"/>
  <c r="A219" i="3"/>
  <c r="E218" i="3"/>
  <c r="F218" i="3" s="1"/>
  <c r="A219" i="2"/>
  <c r="C219" i="2"/>
  <c r="D219" i="2" s="1"/>
  <c r="E218" i="2"/>
  <c r="F218" i="2" s="1"/>
  <c r="F219" i="4"/>
  <c r="G219" i="4" s="1"/>
  <c r="D220" i="4"/>
  <c r="E220" i="4" s="1"/>
  <c r="B220" i="4"/>
  <c r="C220" i="5" l="1"/>
  <c r="D220" i="5" s="1"/>
  <c r="A220" i="5"/>
  <c r="E219" i="5"/>
  <c r="F219" i="5" s="1"/>
  <c r="C220" i="1"/>
  <c r="D220" i="1" s="1"/>
  <c r="A221" i="1"/>
  <c r="E220" i="1"/>
  <c r="F220" i="1" s="1"/>
  <c r="C220" i="3"/>
  <c r="D220" i="3" s="1"/>
  <c r="E219" i="3"/>
  <c r="F219" i="3" s="1"/>
  <c r="A220" i="3"/>
  <c r="E219" i="2"/>
  <c r="F219" i="2" s="1"/>
  <c r="A220" i="2"/>
  <c r="C220" i="2"/>
  <c r="D220" i="2" s="1"/>
  <c r="F220" i="4"/>
  <c r="G220" i="4" s="1"/>
  <c r="B221" i="4"/>
  <c r="D221" i="4"/>
  <c r="E221" i="4" s="1"/>
  <c r="E220" i="5" l="1"/>
  <c r="F220" i="5" s="1"/>
  <c r="C221" i="5"/>
  <c r="D221" i="5" s="1"/>
  <c r="A221" i="5"/>
  <c r="C221" i="1"/>
  <c r="D221" i="1" s="1"/>
  <c r="A222" i="1"/>
  <c r="E221" i="1"/>
  <c r="F221" i="1" s="1"/>
  <c r="E220" i="3"/>
  <c r="F220" i="3" s="1"/>
  <c r="C221" i="3"/>
  <c r="D221" i="3" s="1"/>
  <c r="A221" i="3"/>
  <c r="C221" i="2"/>
  <c r="D221" i="2" s="1"/>
  <c r="A221" i="2"/>
  <c r="E220" i="2"/>
  <c r="F220" i="2" s="1"/>
  <c r="D222" i="4"/>
  <c r="E222" i="4" s="1"/>
  <c r="B222" i="4"/>
  <c r="F221" i="4"/>
  <c r="G221" i="4" s="1"/>
  <c r="A222" i="5" l="1"/>
  <c r="E221" i="5"/>
  <c r="F221" i="5" s="1"/>
  <c r="C222" i="5"/>
  <c r="D222" i="5" s="1"/>
  <c r="E222" i="1"/>
  <c r="F222" i="1" s="1"/>
  <c r="C222" i="1"/>
  <c r="D222" i="1" s="1"/>
  <c r="A223" i="1"/>
  <c r="E221" i="3"/>
  <c r="F221" i="3" s="1"/>
  <c r="C222" i="3"/>
  <c r="D222" i="3" s="1"/>
  <c r="A222" i="3"/>
  <c r="C222" i="2"/>
  <c r="D222" i="2" s="1"/>
  <c r="E221" i="2"/>
  <c r="F221" i="2" s="1"/>
  <c r="A222" i="2"/>
  <c r="B223" i="4"/>
  <c r="F222" i="4"/>
  <c r="G222" i="4" s="1"/>
  <c r="D223" i="4"/>
  <c r="E223" i="4" s="1"/>
  <c r="A223" i="5" l="1"/>
  <c r="C223" i="5"/>
  <c r="D223" i="5" s="1"/>
  <c r="E222" i="5"/>
  <c r="F222" i="5" s="1"/>
  <c r="E223" i="1"/>
  <c r="F223" i="1" s="1"/>
  <c r="A224" i="1"/>
  <c r="C223" i="1"/>
  <c r="D223" i="1" s="1"/>
  <c r="E222" i="3"/>
  <c r="F222" i="3" s="1"/>
  <c r="A223" i="3"/>
  <c r="C223" i="3"/>
  <c r="D223" i="3" s="1"/>
  <c r="E222" i="2"/>
  <c r="F222" i="2" s="1"/>
  <c r="A223" i="2"/>
  <c r="C223" i="2"/>
  <c r="D223" i="2" s="1"/>
  <c r="D224" i="4"/>
  <c r="E224" i="4" s="1"/>
  <c r="B224" i="4"/>
  <c r="F223" i="4"/>
  <c r="G223" i="4" s="1"/>
  <c r="A224" i="5" l="1"/>
  <c r="C224" i="5"/>
  <c r="D224" i="5" s="1"/>
  <c r="E223" i="5"/>
  <c r="F223" i="5" s="1"/>
  <c r="C224" i="1"/>
  <c r="D224" i="1" s="1"/>
  <c r="E224" i="1"/>
  <c r="F224" i="1" s="1"/>
  <c r="A225" i="1"/>
  <c r="E223" i="3"/>
  <c r="F223" i="3" s="1"/>
  <c r="C224" i="3"/>
  <c r="D224" i="3" s="1"/>
  <c r="A224" i="3"/>
  <c r="A224" i="2"/>
  <c r="C224" i="2"/>
  <c r="D224" i="2" s="1"/>
  <c r="E223" i="2"/>
  <c r="F223" i="2" s="1"/>
  <c r="D225" i="4"/>
  <c r="E225" i="4" s="1"/>
  <c r="F224" i="4"/>
  <c r="G224" i="4" s="1"/>
  <c r="B225" i="4"/>
  <c r="C225" i="5" l="1"/>
  <c r="D225" i="5" s="1"/>
  <c r="E224" i="5"/>
  <c r="F224" i="5" s="1"/>
  <c r="A225" i="5"/>
  <c r="C225" i="1"/>
  <c r="D225" i="1" s="1"/>
  <c r="A226" i="1"/>
  <c r="E225" i="1"/>
  <c r="F225" i="1" s="1"/>
  <c r="C225" i="3"/>
  <c r="D225" i="3" s="1"/>
  <c r="A225" i="3"/>
  <c r="E224" i="3"/>
  <c r="F224" i="3" s="1"/>
  <c r="A225" i="2"/>
  <c r="E224" i="2"/>
  <c r="F224" i="2" s="1"/>
  <c r="C225" i="2"/>
  <c r="D225" i="2" s="1"/>
  <c r="B226" i="4"/>
  <c r="F225" i="4"/>
  <c r="G225" i="4" s="1"/>
  <c r="D226" i="4"/>
  <c r="E226" i="4" s="1"/>
  <c r="C226" i="5" l="1"/>
  <c r="D226" i="5" s="1"/>
  <c r="A226" i="5"/>
  <c r="E225" i="5"/>
  <c r="F225" i="5" s="1"/>
  <c r="C226" i="1"/>
  <c r="D226" i="1" s="1"/>
  <c r="A227" i="1"/>
  <c r="E226" i="1"/>
  <c r="F226" i="1" s="1"/>
  <c r="A226" i="3"/>
  <c r="C226" i="3"/>
  <c r="D226" i="3" s="1"/>
  <c r="E225" i="3"/>
  <c r="F225" i="3" s="1"/>
  <c r="E225" i="2"/>
  <c r="F225" i="2" s="1"/>
  <c r="C226" i="2"/>
  <c r="D226" i="2" s="1"/>
  <c r="A226" i="2"/>
  <c r="B227" i="4"/>
  <c r="F226" i="4"/>
  <c r="G226" i="4" s="1"/>
  <c r="D227" i="4"/>
  <c r="E227" i="4" s="1"/>
  <c r="A227" i="5" l="1"/>
  <c r="E226" i="5"/>
  <c r="F226" i="5" s="1"/>
  <c r="C227" i="5"/>
  <c r="D227" i="5" s="1"/>
  <c r="E227" i="1"/>
  <c r="F227" i="1" s="1"/>
  <c r="C227" i="1"/>
  <c r="D227" i="1" s="1"/>
  <c r="A228" i="1"/>
  <c r="C227" i="3"/>
  <c r="D227" i="3" s="1"/>
  <c r="E226" i="3"/>
  <c r="F226" i="3" s="1"/>
  <c r="A227" i="3"/>
  <c r="C227" i="2"/>
  <c r="D227" i="2" s="1"/>
  <c r="E226" i="2"/>
  <c r="F226" i="2" s="1"/>
  <c r="A227" i="2"/>
  <c r="B228" i="4"/>
  <c r="D228" i="4"/>
  <c r="E228" i="4" s="1"/>
  <c r="F227" i="4"/>
  <c r="G227" i="4" s="1"/>
  <c r="C228" i="5" l="1"/>
  <c r="D228" i="5" s="1"/>
  <c r="E227" i="5"/>
  <c r="F227" i="5" s="1"/>
  <c r="A228" i="5"/>
  <c r="C228" i="1"/>
  <c r="D228" i="1" s="1"/>
  <c r="A229" i="1"/>
  <c r="E228" i="1"/>
  <c r="F228" i="1" s="1"/>
  <c r="A228" i="3"/>
  <c r="C228" i="3"/>
  <c r="D228" i="3" s="1"/>
  <c r="E227" i="3"/>
  <c r="F227" i="3" s="1"/>
  <c r="A228" i="2"/>
  <c r="E227" i="2"/>
  <c r="F227" i="2" s="1"/>
  <c r="C228" i="2"/>
  <c r="D228" i="2" s="1"/>
  <c r="B229" i="4"/>
  <c r="D229" i="4"/>
  <c r="E229" i="4" s="1"/>
  <c r="F228" i="4"/>
  <c r="G228" i="4" s="1"/>
  <c r="E228" i="5" l="1"/>
  <c r="F228" i="5" s="1"/>
  <c r="C229" i="5"/>
  <c r="D229" i="5" s="1"/>
  <c r="A229" i="5"/>
  <c r="C229" i="1"/>
  <c r="D229" i="1" s="1"/>
  <c r="A230" i="1"/>
  <c r="E229" i="1"/>
  <c r="F229" i="1" s="1"/>
  <c r="C229" i="3"/>
  <c r="D229" i="3" s="1"/>
  <c r="A229" i="3"/>
  <c r="E228" i="3"/>
  <c r="F228" i="3" s="1"/>
  <c r="E228" i="2"/>
  <c r="F228" i="2" s="1"/>
  <c r="C229" i="2"/>
  <c r="D229" i="2" s="1"/>
  <c r="A229" i="2"/>
  <c r="F229" i="4"/>
  <c r="G229" i="4" s="1"/>
  <c r="B230" i="4"/>
  <c r="D230" i="4"/>
  <c r="E230" i="4" s="1"/>
  <c r="A230" i="5" l="1"/>
  <c r="E229" i="5"/>
  <c r="F229" i="5" s="1"/>
  <c r="C230" i="5"/>
  <c r="D230" i="5" s="1"/>
  <c r="C230" i="1"/>
  <c r="D230" i="1" s="1"/>
  <c r="E230" i="1"/>
  <c r="F230" i="1" s="1"/>
  <c r="A231" i="1"/>
  <c r="E229" i="3"/>
  <c r="F229" i="3" s="1"/>
  <c r="C230" i="3"/>
  <c r="D230" i="3" s="1"/>
  <c r="A230" i="3"/>
  <c r="C230" i="2"/>
  <c r="D230" i="2" s="1"/>
  <c r="A230" i="2"/>
  <c r="E229" i="2"/>
  <c r="F229" i="2" s="1"/>
  <c r="F230" i="4"/>
  <c r="G230" i="4" s="1"/>
  <c r="D231" i="4"/>
  <c r="E231" i="4" s="1"/>
  <c r="B231" i="4"/>
  <c r="E230" i="5" l="1"/>
  <c r="F230" i="5" s="1"/>
  <c r="C231" i="5"/>
  <c r="D231" i="5" s="1"/>
  <c r="A231" i="5"/>
  <c r="E231" i="1"/>
  <c r="F231" i="1" s="1"/>
  <c r="C231" i="1"/>
  <c r="D231" i="1" s="1"/>
  <c r="A232" i="1"/>
  <c r="E230" i="3"/>
  <c r="F230" i="3" s="1"/>
  <c r="C231" i="3"/>
  <c r="D231" i="3" s="1"/>
  <c r="A231" i="3"/>
  <c r="A231" i="2"/>
  <c r="C231" i="2"/>
  <c r="D231" i="2" s="1"/>
  <c r="E230" i="2"/>
  <c r="F230" i="2" s="1"/>
  <c r="F231" i="4"/>
  <c r="G231" i="4" s="1"/>
  <c r="D232" i="4"/>
  <c r="E232" i="4" s="1"/>
  <c r="B232" i="4"/>
  <c r="E231" i="5" l="1"/>
  <c r="F231" i="5" s="1"/>
  <c r="C232" i="5"/>
  <c r="D232" i="5" s="1"/>
  <c r="A232" i="5"/>
  <c r="C232" i="1"/>
  <c r="D232" i="1" s="1"/>
  <c r="E232" i="1"/>
  <c r="F232" i="1" s="1"/>
  <c r="A233" i="1"/>
  <c r="E231" i="3"/>
  <c r="F231" i="3" s="1"/>
  <c r="A232" i="3"/>
  <c r="C232" i="3"/>
  <c r="D232" i="3" s="1"/>
  <c r="A232" i="2"/>
  <c r="C232" i="2"/>
  <c r="D232" i="2" s="1"/>
  <c r="E231" i="2"/>
  <c r="F231" i="2" s="1"/>
  <c r="D233" i="4"/>
  <c r="E233" i="4" s="1"/>
  <c r="B233" i="4"/>
  <c r="F232" i="4"/>
  <c r="G232" i="4" s="1"/>
  <c r="A233" i="5" l="1"/>
  <c r="E232" i="5"/>
  <c r="F232" i="5" s="1"/>
  <c r="C233" i="5"/>
  <c r="D233" i="5" s="1"/>
  <c r="C233" i="1"/>
  <c r="D233" i="1" s="1"/>
  <c r="A234" i="1"/>
  <c r="E233" i="1"/>
  <c r="F233" i="1" s="1"/>
  <c r="A233" i="3"/>
  <c r="E232" i="3"/>
  <c r="F232" i="3" s="1"/>
  <c r="C233" i="3"/>
  <c r="D233" i="3" s="1"/>
  <c r="A233" i="2"/>
  <c r="C233" i="2"/>
  <c r="D233" i="2" s="1"/>
  <c r="E232" i="2"/>
  <c r="F232" i="2" s="1"/>
  <c r="F233" i="4"/>
  <c r="G233" i="4" s="1"/>
  <c r="D234" i="4"/>
  <c r="E234" i="4" s="1"/>
  <c r="B234" i="4"/>
  <c r="A234" i="5" l="1"/>
  <c r="E233" i="5"/>
  <c r="F233" i="5" s="1"/>
  <c r="C234" i="5"/>
  <c r="D234" i="5" s="1"/>
  <c r="C234" i="1"/>
  <c r="D234" i="1" s="1"/>
  <c r="A235" i="1"/>
  <c r="E234" i="1"/>
  <c r="F234" i="1" s="1"/>
  <c r="A234" i="3"/>
  <c r="C234" i="3"/>
  <c r="D234" i="3" s="1"/>
  <c r="E233" i="3"/>
  <c r="F233" i="3" s="1"/>
  <c r="A234" i="2"/>
  <c r="E233" i="2"/>
  <c r="F233" i="2" s="1"/>
  <c r="C234" i="2"/>
  <c r="D234" i="2" s="1"/>
  <c r="B235" i="4"/>
  <c r="F234" i="4"/>
  <c r="G234" i="4" s="1"/>
  <c r="D235" i="4"/>
  <c r="E235" i="4" s="1"/>
  <c r="E234" i="5" l="1"/>
  <c r="F234" i="5" s="1"/>
  <c r="A235" i="5"/>
  <c r="C235" i="5"/>
  <c r="D235" i="5" s="1"/>
  <c r="E235" i="1"/>
  <c r="F235" i="1" s="1"/>
  <c r="C235" i="1"/>
  <c r="D235" i="1" s="1"/>
  <c r="A236" i="1"/>
  <c r="C235" i="3"/>
  <c r="D235" i="3" s="1"/>
  <c r="A235" i="3"/>
  <c r="E234" i="3"/>
  <c r="F234" i="3" s="1"/>
  <c r="A235" i="2"/>
  <c r="C235" i="2"/>
  <c r="D235" i="2" s="1"/>
  <c r="E234" i="2"/>
  <c r="F234" i="2" s="1"/>
  <c r="D236" i="4"/>
  <c r="E236" i="4" s="1"/>
  <c r="F235" i="4"/>
  <c r="G235" i="4" s="1"/>
  <c r="B236" i="4"/>
  <c r="C236" i="5" l="1"/>
  <c r="D236" i="5" s="1"/>
  <c r="A236" i="5"/>
  <c r="E235" i="5"/>
  <c r="F235" i="5" s="1"/>
  <c r="C236" i="1"/>
  <c r="D236" i="1" s="1"/>
  <c r="A237" i="1"/>
  <c r="E236" i="1"/>
  <c r="F236" i="1" s="1"/>
  <c r="E235" i="3"/>
  <c r="F235" i="3" s="1"/>
  <c r="C236" i="3"/>
  <c r="D236" i="3" s="1"/>
  <c r="A236" i="3"/>
  <c r="C236" i="2"/>
  <c r="D236" i="2" s="1"/>
  <c r="A236" i="2"/>
  <c r="E235" i="2"/>
  <c r="F235" i="2" s="1"/>
  <c r="D237" i="4"/>
  <c r="E237" i="4" s="1"/>
  <c r="F236" i="4"/>
  <c r="G236" i="4" s="1"/>
  <c r="B237" i="4"/>
  <c r="C237" i="5" l="1"/>
  <c r="D237" i="5" s="1"/>
  <c r="A237" i="5"/>
  <c r="E236" i="5"/>
  <c r="F236" i="5" s="1"/>
  <c r="A238" i="1"/>
  <c r="C237" i="1"/>
  <c r="D237" i="1" s="1"/>
  <c r="E237" i="1"/>
  <c r="F237" i="1" s="1"/>
  <c r="A237" i="3"/>
  <c r="C237" i="3"/>
  <c r="D237" i="3" s="1"/>
  <c r="E236" i="3"/>
  <c r="F236" i="3" s="1"/>
  <c r="A237" i="2"/>
  <c r="C237" i="2"/>
  <c r="D237" i="2" s="1"/>
  <c r="E236" i="2"/>
  <c r="F236" i="2" s="1"/>
  <c r="B238" i="4"/>
  <c r="F237" i="4"/>
  <c r="G237" i="4" s="1"/>
  <c r="D238" i="4"/>
  <c r="E238" i="4" s="1"/>
  <c r="A238" i="5" l="1"/>
  <c r="C238" i="5"/>
  <c r="D238" i="5" s="1"/>
  <c r="E237" i="5"/>
  <c r="F237" i="5" s="1"/>
  <c r="C238" i="1"/>
  <c r="D238" i="1" s="1"/>
  <c r="E238" i="1"/>
  <c r="F238" i="1" s="1"/>
  <c r="A239" i="1"/>
  <c r="C238" i="3"/>
  <c r="D238" i="3" s="1"/>
  <c r="A238" i="3"/>
  <c r="E237" i="3"/>
  <c r="F237" i="3" s="1"/>
  <c r="A238" i="2"/>
  <c r="E237" i="2"/>
  <c r="F237" i="2" s="1"/>
  <c r="C238" i="2"/>
  <c r="D238" i="2" s="1"/>
  <c r="B239" i="4"/>
  <c r="D239" i="4"/>
  <c r="E239" i="4" s="1"/>
  <c r="F238" i="4"/>
  <c r="G238" i="4" s="1"/>
  <c r="C239" i="5" l="1"/>
  <c r="D239" i="5" s="1"/>
  <c r="A239" i="5"/>
  <c r="E238" i="5"/>
  <c r="F238" i="5" s="1"/>
  <c r="E239" i="1"/>
  <c r="F239" i="1" s="1"/>
  <c r="C239" i="1"/>
  <c r="D239" i="1" s="1"/>
  <c r="A240" i="1"/>
  <c r="C239" i="3"/>
  <c r="D239" i="3" s="1"/>
  <c r="E238" i="3"/>
  <c r="F238" i="3" s="1"/>
  <c r="A239" i="3"/>
  <c r="A239" i="2"/>
  <c r="E238" i="2"/>
  <c r="F238" i="2" s="1"/>
  <c r="C239" i="2"/>
  <c r="D239" i="2" s="1"/>
  <c r="B240" i="4"/>
  <c r="D240" i="4"/>
  <c r="E240" i="4" s="1"/>
  <c r="F239" i="4"/>
  <c r="G239" i="4" s="1"/>
  <c r="E239" i="5" l="1"/>
  <c r="F239" i="5" s="1"/>
  <c r="C240" i="5"/>
  <c r="D240" i="5" s="1"/>
  <c r="A240" i="5"/>
  <c r="C240" i="1"/>
  <c r="D240" i="1" s="1"/>
  <c r="A241" i="1"/>
  <c r="E240" i="1"/>
  <c r="F240" i="1" s="1"/>
  <c r="A240" i="3"/>
  <c r="C240" i="3"/>
  <c r="D240" i="3" s="1"/>
  <c r="E239" i="3"/>
  <c r="F239" i="3" s="1"/>
  <c r="A240" i="2"/>
  <c r="E239" i="2"/>
  <c r="F239" i="2" s="1"/>
  <c r="C240" i="2"/>
  <c r="D240" i="2" s="1"/>
  <c r="B241" i="4"/>
  <c r="D241" i="4"/>
  <c r="E241" i="4" s="1"/>
  <c r="F240" i="4"/>
  <c r="G240" i="4" s="1"/>
  <c r="A241" i="5" l="1"/>
  <c r="E240" i="5"/>
  <c r="F240" i="5" s="1"/>
  <c r="C241" i="5"/>
  <c r="D241" i="5" s="1"/>
  <c r="A242" i="1"/>
  <c r="C241" i="1"/>
  <c r="D241" i="1" s="1"/>
  <c r="E241" i="1"/>
  <c r="F241" i="1" s="1"/>
  <c r="E240" i="3"/>
  <c r="F240" i="3" s="1"/>
  <c r="C241" i="3"/>
  <c r="D241" i="3" s="1"/>
  <c r="A241" i="3"/>
  <c r="C241" i="2"/>
  <c r="D241" i="2" s="1"/>
  <c r="A241" i="2"/>
  <c r="E240" i="2"/>
  <c r="F240" i="2" s="1"/>
  <c r="D242" i="4"/>
  <c r="E242" i="4" s="1"/>
  <c r="B242" i="4"/>
  <c r="F241" i="4"/>
  <c r="G241" i="4" s="1"/>
  <c r="C242" i="5" l="1"/>
  <c r="D242" i="5" s="1"/>
  <c r="A242" i="5"/>
  <c r="E241" i="5"/>
  <c r="F241" i="5" s="1"/>
  <c r="C242" i="1"/>
  <c r="D242" i="1" s="1"/>
  <c r="A243" i="1"/>
  <c r="E242" i="1"/>
  <c r="F242" i="1" s="1"/>
  <c r="E241" i="3"/>
  <c r="F241" i="3" s="1"/>
  <c r="C242" i="3"/>
  <c r="D242" i="3" s="1"/>
  <c r="A242" i="3"/>
  <c r="C242" i="2"/>
  <c r="D242" i="2" s="1"/>
  <c r="A242" i="2"/>
  <c r="E241" i="2"/>
  <c r="F241" i="2" s="1"/>
  <c r="F242" i="4"/>
  <c r="G242" i="4" s="1"/>
  <c r="D243" i="4"/>
  <c r="E243" i="4" s="1"/>
  <c r="B243" i="4"/>
  <c r="C243" i="5" l="1"/>
  <c r="D243" i="5" s="1"/>
  <c r="A243" i="5"/>
  <c r="E242" i="5"/>
  <c r="F242" i="5" s="1"/>
  <c r="E243" i="1"/>
  <c r="F243" i="1" s="1"/>
  <c r="C243" i="1"/>
  <c r="D243" i="1" s="1"/>
  <c r="A244" i="1"/>
  <c r="E242" i="3"/>
  <c r="F242" i="3" s="1"/>
  <c r="A243" i="3"/>
  <c r="C243" i="3"/>
  <c r="D243" i="3" s="1"/>
  <c r="A243" i="2"/>
  <c r="C243" i="2"/>
  <c r="D243" i="2" s="1"/>
  <c r="E242" i="2"/>
  <c r="F242" i="2" s="1"/>
  <c r="F243" i="4"/>
  <c r="G243" i="4" s="1"/>
  <c r="D244" i="4"/>
  <c r="E244" i="4" s="1"/>
  <c r="B244" i="4"/>
  <c r="E243" i="5" l="1"/>
  <c r="F243" i="5" s="1"/>
  <c r="A244" i="5"/>
  <c r="C244" i="5"/>
  <c r="D244" i="5" s="1"/>
  <c r="E244" i="1"/>
  <c r="F244" i="1" s="1"/>
  <c r="C244" i="1"/>
  <c r="D244" i="1" s="1"/>
  <c r="A245" i="1"/>
  <c r="C244" i="3"/>
  <c r="D244" i="3" s="1"/>
  <c r="E243" i="3"/>
  <c r="F243" i="3" s="1"/>
  <c r="A244" i="3"/>
  <c r="A244" i="2"/>
  <c r="C244" i="2"/>
  <c r="D244" i="2" s="1"/>
  <c r="E243" i="2"/>
  <c r="F243" i="2" s="1"/>
  <c r="D245" i="4"/>
  <c r="E245" i="4" s="1"/>
  <c r="B245" i="4"/>
  <c r="F244" i="4"/>
  <c r="G244" i="4" s="1"/>
  <c r="A245" i="5" l="1"/>
  <c r="E244" i="5"/>
  <c r="F244" i="5" s="1"/>
  <c r="C245" i="5"/>
  <c r="D245" i="5" s="1"/>
  <c r="A246" i="1"/>
  <c r="E245" i="1"/>
  <c r="F245" i="1" s="1"/>
  <c r="C245" i="1"/>
  <c r="D245" i="1" s="1"/>
  <c r="C245" i="3"/>
  <c r="D245" i="3" s="1"/>
  <c r="A245" i="3"/>
  <c r="E244" i="3"/>
  <c r="F244" i="3" s="1"/>
  <c r="A245" i="2"/>
  <c r="E244" i="2"/>
  <c r="F244" i="2" s="1"/>
  <c r="C245" i="2"/>
  <c r="D245" i="2" s="1"/>
  <c r="B246" i="4"/>
  <c r="F245" i="4"/>
  <c r="G245" i="4" s="1"/>
  <c r="D246" i="4"/>
  <c r="E246" i="4" s="1"/>
  <c r="A246" i="5" l="1"/>
  <c r="C246" i="5"/>
  <c r="D246" i="5" s="1"/>
  <c r="E245" i="5"/>
  <c r="F245" i="5" s="1"/>
  <c r="A247" i="1"/>
  <c r="E246" i="1"/>
  <c r="F246" i="1" s="1"/>
  <c r="C246" i="1"/>
  <c r="D246" i="1" s="1"/>
  <c r="E245" i="3"/>
  <c r="F245" i="3" s="1"/>
  <c r="C246" i="3"/>
  <c r="D246" i="3" s="1"/>
  <c r="A246" i="3"/>
  <c r="A246" i="2"/>
  <c r="E245" i="2"/>
  <c r="F245" i="2" s="1"/>
  <c r="C246" i="2"/>
  <c r="D246" i="2" s="1"/>
  <c r="D247" i="4"/>
  <c r="E247" i="4" s="1"/>
  <c r="F246" i="4"/>
  <c r="G246" i="4" s="1"/>
  <c r="B247" i="4"/>
  <c r="C247" i="5" l="1"/>
  <c r="D247" i="5" s="1"/>
  <c r="A247" i="5"/>
  <c r="E246" i="5"/>
  <c r="F246" i="5" s="1"/>
  <c r="E247" i="1"/>
  <c r="F247" i="1" s="1"/>
  <c r="C247" i="1"/>
  <c r="D247" i="1" s="1"/>
  <c r="A248" i="1"/>
  <c r="C247" i="3"/>
  <c r="D247" i="3" s="1"/>
  <c r="A247" i="3"/>
  <c r="E246" i="3"/>
  <c r="F246" i="3" s="1"/>
  <c r="A247" i="2"/>
  <c r="E246" i="2"/>
  <c r="F246" i="2" s="1"/>
  <c r="C247" i="2"/>
  <c r="D247" i="2" s="1"/>
  <c r="D248" i="4"/>
  <c r="E248" i="4" s="1"/>
  <c r="B248" i="4"/>
  <c r="F247" i="4"/>
  <c r="G247" i="4" s="1"/>
  <c r="A248" i="5" l="1"/>
  <c r="C248" i="5"/>
  <c r="D248" i="5" s="1"/>
  <c r="E247" i="5"/>
  <c r="F247" i="5" s="1"/>
  <c r="E248" i="1"/>
  <c r="F248" i="1" s="1"/>
  <c r="C248" i="1"/>
  <c r="D248" i="1" s="1"/>
  <c r="A249" i="1"/>
  <c r="C248" i="3"/>
  <c r="D248" i="3" s="1"/>
  <c r="E247" i="3"/>
  <c r="F247" i="3" s="1"/>
  <c r="A248" i="3"/>
  <c r="C248" i="2"/>
  <c r="D248" i="2" s="1"/>
  <c r="E247" i="2"/>
  <c r="F247" i="2" s="1"/>
  <c r="A248" i="2"/>
  <c r="B249" i="4"/>
  <c r="D249" i="4"/>
  <c r="E249" i="4" s="1"/>
  <c r="F248" i="4"/>
  <c r="G248" i="4" s="1"/>
  <c r="A249" i="5" l="1"/>
  <c r="E248" i="5"/>
  <c r="F248" i="5" s="1"/>
  <c r="C249" i="5"/>
  <c r="D249" i="5" s="1"/>
  <c r="A250" i="1"/>
  <c r="E249" i="1"/>
  <c r="F249" i="1" s="1"/>
  <c r="C249" i="1"/>
  <c r="D249" i="1" s="1"/>
  <c r="C249" i="3"/>
  <c r="D249" i="3" s="1"/>
  <c r="A249" i="3"/>
  <c r="E248" i="3"/>
  <c r="F248" i="3" s="1"/>
  <c r="C249" i="2"/>
  <c r="D249" i="2" s="1"/>
  <c r="A249" i="2"/>
  <c r="E248" i="2"/>
  <c r="F248" i="2" s="1"/>
  <c r="D250" i="4"/>
  <c r="E250" i="4" s="1"/>
  <c r="B250" i="4"/>
  <c r="F249" i="4"/>
  <c r="G249" i="4" s="1"/>
  <c r="C250" i="5" l="1"/>
  <c r="D250" i="5" s="1"/>
  <c r="A250" i="5"/>
  <c r="E249" i="5"/>
  <c r="F249" i="5" s="1"/>
  <c r="A251" i="1"/>
  <c r="E250" i="1"/>
  <c r="F250" i="1" s="1"/>
  <c r="C250" i="1"/>
  <c r="D250" i="1" s="1"/>
  <c r="C250" i="3"/>
  <c r="D250" i="3" s="1"/>
  <c r="E249" i="3"/>
  <c r="F249" i="3" s="1"/>
  <c r="A250" i="3"/>
  <c r="A250" i="2"/>
  <c r="E249" i="2"/>
  <c r="F249" i="2" s="1"/>
  <c r="C250" i="2"/>
  <c r="D250" i="2" s="1"/>
  <c r="D251" i="4"/>
  <c r="E251" i="4" s="1"/>
  <c r="F250" i="4"/>
  <c r="G250" i="4" s="1"/>
  <c r="B251" i="4"/>
  <c r="C251" i="5" l="1"/>
  <c r="D251" i="5" s="1"/>
  <c r="A251" i="5"/>
  <c r="E250" i="5"/>
  <c r="F250" i="5" s="1"/>
  <c r="E251" i="1"/>
  <c r="F251" i="1" s="1"/>
  <c r="C251" i="1"/>
  <c r="D251" i="1" s="1"/>
  <c r="A252" i="1"/>
  <c r="A251" i="3"/>
  <c r="E250" i="3"/>
  <c r="F250" i="3" s="1"/>
  <c r="C251" i="3"/>
  <c r="D251" i="3" s="1"/>
  <c r="A251" i="2"/>
  <c r="C251" i="2"/>
  <c r="D251" i="2" s="1"/>
  <c r="E250" i="2"/>
  <c r="F250" i="2" s="1"/>
  <c r="F251" i="4"/>
  <c r="G251" i="4" s="1"/>
  <c r="D252" i="4"/>
  <c r="E252" i="4" s="1"/>
  <c r="B252" i="4"/>
  <c r="C252" i="5" l="1"/>
  <c r="D252" i="5" s="1"/>
  <c r="A252" i="5"/>
  <c r="E251" i="5"/>
  <c r="F251" i="5" s="1"/>
  <c r="E252" i="1"/>
  <c r="F252" i="1" s="1"/>
  <c r="C252" i="1"/>
  <c r="D252" i="1" s="1"/>
  <c r="A253" i="1"/>
  <c r="A252" i="3"/>
  <c r="E251" i="3"/>
  <c r="F251" i="3" s="1"/>
  <c r="C252" i="3"/>
  <c r="D252" i="3" s="1"/>
  <c r="C252" i="2"/>
  <c r="D252" i="2" s="1"/>
  <c r="A252" i="2"/>
  <c r="E251" i="2"/>
  <c r="F251" i="2" s="1"/>
  <c r="B253" i="4"/>
  <c r="D253" i="4"/>
  <c r="E253" i="4" s="1"/>
  <c r="F252" i="4"/>
  <c r="G252" i="4" s="1"/>
  <c r="C253" i="5" l="1"/>
  <c r="D253" i="5" s="1"/>
  <c r="E252" i="5"/>
  <c r="F252" i="5" s="1"/>
  <c r="A253" i="5"/>
  <c r="A254" i="1"/>
  <c r="E253" i="1"/>
  <c r="F253" i="1" s="1"/>
  <c r="C253" i="1"/>
  <c r="D253" i="1" s="1"/>
  <c r="A253" i="3"/>
  <c r="E252" i="3"/>
  <c r="F252" i="3" s="1"/>
  <c r="C253" i="3"/>
  <c r="D253" i="3" s="1"/>
  <c r="A253" i="2"/>
  <c r="E252" i="2"/>
  <c r="F252" i="2" s="1"/>
  <c r="C253" i="2"/>
  <c r="D253" i="2" s="1"/>
  <c r="F253" i="4"/>
  <c r="G253" i="4" s="1"/>
  <c r="D254" i="4"/>
  <c r="E254" i="4" s="1"/>
  <c r="B254" i="4"/>
  <c r="C254" i="5" l="1"/>
  <c r="D254" i="5" s="1"/>
  <c r="A254" i="5"/>
  <c r="E253" i="5"/>
  <c r="F253" i="5" s="1"/>
  <c r="A255" i="1"/>
  <c r="C254" i="1"/>
  <c r="D254" i="1" s="1"/>
  <c r="E254" i="1"/>
  <c r="F254" i="1" s="1"/>
  <c r="E253" i="3"/>
  <c r="F253" i="3" s="1"/>
  <c r="C254" i="3"/>
  <c r="D254" i="3" s="1"/>
  <c r="A254" i="3"/>
  <c r="A254" i="2"/>
  <c r="C254" i="2"/>
  <c r="D254" i="2" s="1"/>
  <c r="E253" i="2"/>
  <c r="F253" i="2" s="1"/>
  <c r="F254" i="4"/>
  <c r="G254" i="4" s="1"/>
  <c r="D255" i="4"/>
  <c r="E255" i="4" s="1"/>
  <c r="B255" i="4"/>
  <c r="C255" i="5" l="1"/>
  <c r="D255" i="5" s="1"/>
  <c r="A255" i="5"/>
  <c r="E254" i="5"/>
  <c r="F254" i="5" s="1"/>
  <c r="A256" i="1"/>
  <c r="E255" i="1"/>
  <c r="F255" i="1" s="1"/>
  <c r="C255" i="1"/>
  <c r="D255" i="1" s="1"/>
  <c r="A255" i="3"/>
  <c r="C255" i="3"/>
  <c r="D255" i="3" s="1"/>
  <c r="E254" i="3"/>
  <c r="F254" i="3" s="1"/>
  <c r="E254" i="2"/>
  <c r="F254" i="2" s="1"/>
  <c r="C255" i="2"/>
  <c r="D255" i="2" s="1"/>
  <c r="A255" i="2"/>
  <c r="D256" i="4"/>
  <c r="E256" i="4" s="1"/>
  <c r="B256" i="4"/>
  <c r="F255" i="4"/>
  <c r="G255" i="4" s="1"/>
  <c r="C256" i="5" l="1"/>
  <c r="D256" i="5" s="1"/>
  <c r="E255" i="5"/>
  <c r="F255" i="5" s="1"/>
  <c r="A256" i="5"/>
  <c r="A257" i="1"/>
  <c r="E256" i="1"/>
  <c r="F256" i="1" s="1"/>
  <c r="C256" i="1"/>
  <c r="D256" i="1" s="1"/>
  <c r="E255" i="3"/>
  <c r="F255" i="3" s="1"/>
  <c r="C256" i="3"/>
  <c r="D256" i="3" s="1"/>
  <c r="A256" i="3"/>
  <c r="E255" i="2"/>
  <c r="F255" i="2" s="1"/>
  <c r="C256" i="2"/>
  <c r="D256" i="2" s="1"/>
  <c r="A256" i="2"/>
  <c r="D257" i="4"/>
  <c r="E257" i="4" s="1"/>
  <c r="B257" i="4"/>
  <c r="F256" i="4"/>
  <c r="G256" i="4" s="1"/>
  <c r="C257" i="5" l="1"/>
  <c r="D257" i="5" s="1"/>
  <c r="A257" i="5"/>
  <c r="E256" i="5"/>
  <c r="F256" i="5" s="1"/>
  <c r="E257" i="1"/>
  <c r="F257" i="1" s="1"/>
  <c r="C257" i="1"/>
  <c r="D257" i="1" s="1"/>
  <c r="A258" i="1"/>
  <c r="A257" i="3"/>
  <c r="C257" i="3"/>
  <c r="D257" i="3" s="1"/>
  <c r="E256" i="3"/>
  <c r="F256" i="3" s="1"/>
  <c r="A257" i="2"/>
  <c r="E256" i="2"/>
  <c r="F256" i="2" s="1"/>
  <c r="C257" i="2"/>
  <c r="D257" i="2" s="1"/>
  <c r="D258" i="4"/>
  <c r="E258" i="4" s="1"/>
  <c r="F257" i="4"/>
  <c r="G257" i="4" s="1"/>
  <c r="B258" i="4"/>
  <c r="E257" i="5" l="1"/>
  <c r="F257" i="5" s="1"/>
  <c r="C258" i="5"/>
  <c r="D258" i="5" s="1"/>
  <c r="A258" i="5"/>
  <c r="E258" i="1"/>
  <c r="F258" i="1" s="1"/>
  <c r="A259" i="1"/>
  <c r="C258" i="1"/>
  <c r="D258" i="1" s="1"/>
  <c r="C258" i="3"/>
  <c r="D258" i="3" s="1"/>
  <c r="A258" i="3"/>
  <c r="E257" i="3"/>
  <c r="F257" i="3" s="1"/>
  <c r="C258" i="2"/>
  <c r="D258" i="2" s="1"/>
  <c r="E257" i="2"/>
  <c r="F257" i="2" s="1"/>
  <c r="A258" i="2"/>
  <c r="D259" i="4"/>
  <c r="E259" i="4" s="1"/>
  <c r="F258" i="4"/>
  <c r="G258" i="4" s="1"/>
  <c r="B259" i="4"/>
  <c r="A259" i="5" l="1"/>
  <c r="E258" i="5"/>
  <c r="F258" i="5" s="1"/>
  <c r="C259" i="5"/>
  <c r="D259" i="5" s="1"/>
  <c r="C259" i="1"/>
  <c r="D259" i="1" s="1"/>
  <c r="A260" i="1"/>
  <c r="E259" i="1"/>
  <c r="F259" i="1" s="1"/>
  <c r="C259" i="3"/>
  <c r="D259" i="3" s="1"/>
  <c r="A259" i="3"/>
  <c r="E258" i="3"/>
  <c r="F258" i="3" s="1"/>
  <c r="C259" i="2"/>
  <c r="D259" i="2" s="1"/>
  <c r="A259" i="2"/>
  <c r="E258" i="2"/>
  <c r="F258" i="2" s="1"/>
  <c r="B260" i="4"/>
  <c r="D260" i="4"/>
  <c r="E260" i="4" s="1"/>
  <c r="F259" i="4"/>
  <c r="G259" i="4" s="1"/>
  <c r="A260" i="5" l="1"/>
  <c r="E259" i="5"/>
  <c r="F259" i="5" s="1"/>
  <c r="C260" i="5"/>
  <c r="D260" i="5" s="1"/>
  <c r="E260" i="1"/>
  <c r="F260" i="1" s="1"/>
  <c r="C260" i="1"/>
  <c r="D260" i="1" s="1"/>
  <c r="A261" i="1"/>
  <c r="C260" i="3"/>
  <c r="D260" i="3" s="1"/>
  <c r="E259" i="3"/>
  <c r="F259" i="3" s="1"/>
  <c r="A260" i="3"/>
  <c r="C260" i="2"/>
  <c r="D260" i="2" s="1"/>
  <c r="E259" i="2"/>
  <c r="F259" i="2" s="1"/>
  <c r="A260" i="2"/>
  <c r="F260" i="4"/>
  <c r="G260" i="4" s="1"/>
  <c r="D261" i="4"/>
  <c r="E261" i="4" s="1"/>
  <c r="B261" i="4"/>
  <c r="C261" i="5" l="1"/>
  <c r="D261" i="5" s="1"/>
  <c r="A261" i="5"/>
  <c r="E260" i="5"/>
  <c r="F260" i="5" s="1"/>
  <c r="C261" i="1"/>
  <c r="D261" i="1" s="1"/>
  <c r="A262" i="1"/>
  <c r="E261" i="1"/>
  <c r="F261" i="1" s="1"/>
  <c r="A261" i="3"/>
  <c r="C261" i="3"/>
  <c r="D261" i="3" s="1"/>
  <c r="E260" i="3"/>
  <c r="F260" i="3" s="1"/>
  <c r="A261" i="2"/>
  <c r="E260" i="2"/>
  <c r="F260" i="2" s="1"/>
  <c r="C261" i="2"/>
  <c r="D261" i="2" s="1"/>
  <c r="B262" i="4"/>
  <c r="F261" i="4"/>
  <c r="G261" i="4" s="1"/>
  <c r="D262" i="4"/>
  <c r="E262" i="4" s="1"/>
  <c r="C262" i="5" l="1"/>
  <c r="D262" i="5" s="1"/>
  <c r="A262" i="5"/>
  <c r="E261" i="5"/>
  <c r="F261" i="5" s="1"/>
  <c r="E262" i="1"/>
  <c r="F262" i="1" s="1"/>
  <c r="C262" i="1"/>
  <c r="D262" i="1" s="1"/>
  <c r="A263" i="1"/>
  <c r="A262" i="3"/>
  <c r="E261" i="3"/>
  <c r="F261" i="3" s="1"/>
  <c r="C262" i="3"/>
  <c r="D262" i="3" s="1"/>
  <c r="C262" i="2"/>
  <c r="D262" i="2" s="1"/>
  <c r="E261" i="2"/>
  <c r="F261" i="2" s="1"/>
  <c r="A262" i="2"/>
  <c r="D263" i="4"/>
  <c r="E263" i="4" s="1"/>
  <c r="F262" i="4"/>
  <c r="G262" i="4" s="1"/>
  <c r="B263" i="4"/>
  <c r="C263" i="5" l="1"/>
  <c r="D263" i="5" s="1"/>
  <c r="A263" i="5"/>
  <c r="E262" i="5"/>
  <c r="F262" i="5" s="1"/>
  <c r="C263" i="1"/>
  <c r="D263" i="1" s="1"/>
  <c r="A264" i="1"/>
  <c r="E263" i="1"/>
  <c r="F263" i="1" s="1"/>
  <c r="E262" i="3"/>
  <c r="F262" i="3" s="1"/>
  <c r="C263" i="3"/>
  <c r="D263" i="3" s="1"/>
  <c r="A263" i="3"/>
  <c r="C263" i="2"/>
  <c r="D263" i="2" s="1"/>
  <c r="E262" i="2"/>
  <c r="F262" i="2" s="1"/>
  <c r="A263" i="2"/>
  <c r="B264" i="4"/>
  <c r="D264" i="4"/>
  <c r="E264" i="4" s="1"/>
  <c r="F263" i="4"/>
  <c r="G263" i="4" s="1"/>
  <c r="C264" i="5" l="1"/>
  <c r="D264" i="5" s="1"/>
  <c r="E263" i="5"/>
  <c r="F263" i="5" s="1"/>
  <c r="A264" i="5"/>
  <c r="A265" i="1"/>
  <c r="E264" i="1"/>
  <c r="F264" i="1" s="1"/>
  <c r="C264" i="1"/>
  <c r="D264" i="1" s="1"/>
  <c r="E263" i="3"/>
  <c r="F263" i="3" s="1"/>
  <c r="C264" i="3"/>
  <c r="D264" i="3" s="1"/>
  <c r="A264" i="3"/>
  <c r="C264" i="2"/>
  <c r="D264" i="2" s="1"/>
  <c r="A264" i="2"/>
  <c r="E263" i="2"/>
  <c r="F263" i="2" s="1"/>
  <c r="F264" i="4"/>
  <c r="G264" i="4" s="1"/>
  <c r="D265" i="4"/>
  <c r="E265" i="4" s="1"/>
  <c r="B265" i="4"/>
  <c r="C265" i="5" l="1"/>
  <c r="D265" i="5" s="1"/>
  <c r="A265" i="5"/>
  <c r="E264" i="5"/>
  <c r="F264" i="5" s="1"/>
  <c r="C265" i="1"/>
  <c r="D265" i="1" s="1"/>
  <c r="E265" i="1"/>
  <c r="F265" i="1" s="1"/>
  <c r="A266" i="1"/>
  <c r="E264" i="3"/>
  <c r="F264" i="3" s="1"/>
  <c r="C265" i="3"/>
  <c r="D265" i="3" s="1"/>
  <c r="A265" i="3"/>
  <c r="E264" i="2"/>
  <c r="F264" i="2" s="1"/>
  <c r="C265" i="2"/>
  <c r="D265" i="2" s="1"/>
  <c r="A265" i="2"/>
  <c r="F265" i="4"/>
  <c r="G265" i="4" s="1"/>
  <c r="D266" i="4"/>
  <c r="E266" i="4" s="1"/>
  <c r="B266" i="4"/>
  <c r="E265" i="5" l="1"/>
  <c r="F265" i="5" s="1"/>
  <c r="C266" i="5"/>
  <c r="D266" i="5" s="1"/>
  <c r="A266" i="5"/>
  <c r="A267" i="1"/>
  <c r="E266" i="1"/>
  <c r="F266" i="1" s="1"/>
  <c r="C266" i="1"/>
  <c r="D266" i="1" s="1"/>
  <c r="A266" i="3"/>
  <c r="C266" i="3"/>
  <c r="D266" i="3" s="1"/>
  <c r="E265" i="3"/>
  <c r="F265" i="3" s="1"/>
  <c r="E265" i="2"/>
  <c r="F265" i="2" s="1"/>
  <c r="C266" i="2"/>
  <c r="D266" i="2" s="1"/>
  <c r="A266" i="2"/>
  <c r="B267" i="4"/>
  <c r="F266" i="4"/>
  <c r="G266" i="4" s="1"/>
  <c r="D267" i="4"/>
  <c r="E267" i="4" s="1"/>
  <c r="A267" i="5" l="1"/>
  <c r="E266" i="5"/>
  <c r="F266" i="5" s="1"/>
  <c r="C267" i="5"/>
  <c r="D267" i="5" s="1"/>
  <c r="C267" i="1"/>
  <c r="D267" i="1" s="1"/>
  <c r="A268" i="1"/>
  <c r="E267" i="1"/>
  <c r="F267" i="1" s="1"/>
  <c r="C267" i="3"/>
  <c r="D267" i="3" s="1"/>
  <c r="A267" i="3"/>
  <c r="E266" i="3"/>
  <c r="F266" i="3" s="1"/>
  <c r="E266" i="2"/>
  <c r="F266" i="2" s="1"/>
  <c r="C267" i="2"/>
  <c r="D267" i="2" s="1"/>
  <c r="A267" i="2"/>
  <c r="D268" i="4"/>
  <c r="E268" i="4" s="1"/>
  <c r="F267" i="4"/>
  <c r="G267" i="4" s="1"/>
  <c r="B268" i="4"/>
  <c r="A268" i="5" l="1"/>
  <c r="C268" i="5"/>
  <c r="D268" i="5" s="1"/>
  <c r="E267" i="5"/>
  <c r="F267" i="5" s="1"/>
  <c r="E268" i="1"/>
  <c r="F268" i="1" s="1"/>
  <c r="C268" i="1"/>
  <c r="D268" i="1" s="1"/>
  <c r="A269" i="1"/>
  <c r="C268" i="3"/>
  <c r="D268" i="3" s="1"/>
  <c r="A268" i="3"/>
  <c r="E267" i="3"/>
  <c r="F267" i="3" s="1"/>
  <c r="E267" i="2"/>
  <c r="F267" i="2" s="1"/>
  <c r="C268" i="2"/>
  <c r="D268" i="2" s="1"/>
  <c r="A268" i="2"/>
  <c r="D269" i="4"/>
  <c r="E269" i="4" s="1"/>
  <c r="F268" i="4"/>
  <c r="G268" i="4" s="1"/>
  <c r="B269" i="4"/>
  <c r="C269" i="5" l="1"/>
  <c r="D269" i="5" s="1"/>
  <c r="A269" i="5"/>
  <c r="E268" i="5"/>
  <c r="F268" i="5" s="1"/>
  <c r="C269" i="1"/>
  <c r="D269" i="1" s="1"/>
  <c r="A270" i="1"/>
  <c r="E269" i="1"/>
  <c r="F269" i="1" s="1"/>
  <c r="E268" i="3"/>
  <c r="F268" i="3" s="1"/>
  <c r="C269" i="3"/>
  <c r="D269" i="3" s="1"/>
  <c r="A269" i="3"/>
  <c r="A269" i="2"/>
  <c r="E268" i="2"/>
  <c r="F268" i="2" s="1"/>
  <c r="C269" i="2"/>
  <c r="D269" i="2" s="1"/>
  <c r="D270" i="4"/>
  <c r="E270" i="4" s="1"/>
  <c r="F269" i="4"/>
  <c r="G269" i="4" s="1"/>
  <c r="B270" i="4"/>
  <c r="C270" i="5" l="1"/>
  <c r="D270" i="5" s="1"/>
  <c r="A270" i="5"/>
  <c r="E269" i="5"/>
  <c r="F269" i="5" s="1"/>
  <c r="E270" i="1"/>
  <c r="F270" i="1" s="1"/>
  <c r="C270" i="1"/>
  <c r="D270" i="1" s="1"/>
  <c r="A271" i="1"/>
  <c r="E269" i="3"/>
  <c r="F269" i="3" s="1"/>
  <c r="C270" i="3"/>
  <c r="D270" i="3" s="1"/>
  <c r="A270" i="3"/>
  <c r="C270" i="2"/>
  <c r="D270" i="2" s="1"/>
  <c r="A270" i="2"/>
  <c r="E269" i="2"/>
  <c r="F269" i="2" s="1"/>
  <c r="B271" i="4"/>
  <c r="F270" i="4"/>
  <c r="G270" i="4" s="1"/>
  <c r="D271" i="4"/>
  <c r="E271" i="4" s="1"/>
  <c r="C271" i="5" l="1"/>
  <c r="D271" i="5" s="1"/>
  <c r="A271" i="5"/>
  <c r="E270" i="5"/>
  <c r="F270" i="5" s="1"/>
  <c r="A272" i="1"/>
  <c r="C271" i="1"/>
  <c r="D271" i="1" s="1"/>
  <c r="E271" i="1"/>
  <c r="F271" i="1" s="1"/>
  <c r="A271" i="3"/>
  <c r="E270" i="3"/>
  <c r="F270" i="3" s="1"/>
  <c r="C271" i="3"/>
  <c r="D271" i="3" s="1"/>
  <c r="C271" i="2"/>
  <c r="D271" i="2" s="1"/>
  <c r="E270" i="2"/>
  <c r="F270" i="2" s="1"/>
  <c r="A271" i="2"/>
  <c r="D272" i="4"/>
  <c r="E272" i="4" s="1"/>
  <c r="F271" i="4"/>
  <c r="G271" i="4" s="1"/>
  <c r="B272" i="4"/>
  <c r="C272" i="5" l="1"/>
  <c r="D272" i="5" s="1"/>
  <c r="A272" i="5"/>
  <c r="E271" i="5"/>
  <c r="F271" i="5" s="1"/>
  <c r="A273" i="1"/>
  <c r="E272" i="1"/>
  <c r="F272" i="1" s="1"/>
  <c r="C272" i="1"/>
  <c r="D272" i="1" s="1"/>
  <c r="C272" i="3"/>
  <c r="D272" i="3" s="1"/>
  <c r="E271" i="3"/>
  <c r="F271" i="3" s="1"/>
  <c r="A272" i="3"/>
  <c r="C272" i="2"/>
  <c r="D272" i="2" s="1"/>
  <c r="E271" i="2"/>
  <c r="F271" i="2" s="1"/>
  <c r="A272" i="2"/>
  <c r="B273" i="4"/>
  <c r="D273" i="4"/>
  <c r="E273" i="4" s="1"/>
  <c r="F272" i="4"/>
  <c r="G272" i="4" s="1"/>
  <c r="C273" i="5" l="1"/>
  <c r="D273" i="5" s="1"/>
  <c r="A273" i="5"/>
  <c r="E272" i="5"/>
  <c r="F272" i="5" s="1"/>
  <c r="E273" i="1"/>
  <c r="F273" i="1" s="1"/>
  <c r="A274" i="1"/>
  <c r="C273" i="1"/>
  <c r="D273" i="1" s="1"/>
  <c r="A273" i="3"/>
  <c r="C273" i="3"/>
  <c r="D273" i="3" s="1"/>
  <c r="E272" i="3"/>
  <c r="F272" i="3" s="1"/>
  <c r="A273" i="2"/>
  <c r="E272" i="2"/>
  <c r="F272" i="2" s="1"/>
  <c r="C273" i="2"/>
  <c r="D273" i="2" s="1"/>
  <c r="B274" i="4"/>
  <c r="D274" i="4"/>
  <c r="E274" i="4" s="1"/>
  <c r="F273" i="4"/>
  <c r="G273" i="4" s="1"/>
  <c r="E273" i="5" l="1"/>
  <c r="F273" i="5" s="1"/>
  <c r="C274" i="5"/>
  <c r="D274" i="5" s="1"/>
  <c r="A274" i="5"/>
  <c r="E274" i="1"/>
  <c r="F274" i="1" s="1"/>
  <c r="A275" i="1"/>
  <c r="C274" i="1"/>
  <c r="D274" i="1" s="1"/>
  <c r="C274" i="3"/>
  <c r="D274" i="3" s="1"/>
  <c r="E273" i="3"/>
  <c r="F273" i="3" s="1"/>
  <c r="A274" i="3"/>
  <c r="E273" i="2"/>
  <c r="F273" i="2" s="1"/>
  <c r="A274" i="2"/>
  <c r="C274" i="2"/>
  <c r="D274" i="2" s="1"/>
  <c r="D275" i="4"/>
  <c r="E275" i="4" s="1"/>
  <c r="F274" i="4"/>
  <c r="G274" i="4" s="1"/>
  <c r="B275" i="4"/>
  <c r="A275" i="5" l="1"/>
  <c r="E274" i="5"/>
  <c r="F274" i="5" s="1"/>
  <c r="C275" i="5"/>
  <c r="D275" i="5" s="1"/>
  <c r="C275" i="1"/>
  <c r="D275" i="1" s="1"/>
  <c r="A276" i="1"/>
  <c r="E275" i="1"/>
  <c r="F275" i="1" s="1"/>
  <c r="A275" i="3"/>
  <c r="E274" i="3"/>
  <c r="F274" i="3" s="1"/>
  <c r="C275" i="3"/>
  <c r="D275" i="3" s="1"/>
  <c r="C275" i="2"/>
  <c r="D275" i="2" s="1"/>
  <c r="E274" i="2"/>
  <c r="F274" i="2" s="1"/>
  <c r="A275" i="2"/>
  <c r="F275" i="4"/>
  <c r="G275" i="4" s="1"/>
  <c r="D276" i="4"/>
  <c r="E276" i="4" s="1"/>
  <c r="B276" i="4"/>
  <c r="A276" i="5" l="1"/>
  <c r="C276" i="5"/>
  <c r="D276" i="5" s="1"/>
  <c r="E275" i="5"/>
  <c r="F275" i="5" s="1"/>
  <c r="A277" i="1"/>
  <c r="C276" i="1"/>
  <c r="D276" i="1" s="1"/>
  <c r="E276" i="1"/>
  <c r="F276" i="1" s="1"/>
  <c r="A276" i="3"/>
  <c r="E275" i="3"/>
  <c r="F275" i="3" s="1"/>
  <c r="C276" i="3"/>
  <c r="D276" i="3" s="1"/>
  <c r="C276" i="2"/>
  <c r="D276" i="2" s="1"/>
  <c r="A276" i="2"/>
  <c r="E275" i="2"/>
  <c r="F275" i="2" s="1"/>
  <c r="F276" i="4"/>
  <c r="G276" i="4" s="1"/>
  <c r="B277" i="4"/>
  <c r="D277" i="4"/>
  <c r="E277" i="4" s="1"/>
  <c r="C277" i="5" l="1"/>
  <c r="D277" i="5" s="1"/>
  <c r="A277" i="5"/>
  <c r="E276" i="5"/>
  <c r="F276" i="5" s="1"/>
  <c r="E277" i="1"/>
  <c r="F277" i="1" s="1"/>
  <c r="A278" i="1"/>
  <c r="C277" i="1"/>
  <c r="D277" i="1" s="1"/>
  <c r="A277" i="3"/>
  <c r="E276" i="3"/>
  <c r="F276" i="3" s="1"/>
  <c r="C277" i="3"/>
  <c r="D277" i="3" s="1"/>
  <c r="C277" i="2"/>
  <c r="D277" i="2" s="1"/>
  <c r="A277" i="2"/>
  <c r="E276" i="2"/>
  <c r="F276" i="2" s="1"/>
  <c r="F277" i="4"/>
  <c r="G277" i="4" s="1"/>
  <c r="D278" i="4"/>
  <c r="E278" i="4" s="1"/>
  <c r="B278" i="4"/>
  <c r="C278" i="5" l="1"/>
  <c r="D278" i="5" s="1"/>
  <c r="A278" i="5"/>
  <c r="E277" i="5"/>
  <c r="F277" i="5" s="1"/>
  <c r="E278" i="1"/>
  <c r="F278" i="1" s="1"/>
  <c r="A279" i="1"/>
  <c r="C278" i="1"/>
  <c r="D278" i="1" s="1"/>
  <c r="C278" i="3"/>
  <c r="D278" i="3" s="1"/>
  <c r="A278" i="3"/>
  <c r="E277" i="3"/>
  <c r="F277" i="3" s="1"/>
  <c r="E277" i="2"/>
  <c r="F277" i="2" s="1"/>
  <c r="C278" i="2"/>
  <c r="D278" i="2" s="1"/>
  <c r="A278" i="2"/>
  <c r="F278" i="4"/>
  <c r="G278" i="4" s="1"/>
  <c r="D279" i="4"/>
  <c r="E279" i="4" s="1"/>
  <c r="B279" i="4"/>
  <c r="A279" i="5" l="1"/>
  <c r="C279" i="5"/>
  <c r="D279" i="5" s="1"/>
  <c r="E278" i="5"/>
  <c r="F278" i="5" s="1"/>
  <c r="A280" i="1"/>
  <c r="E279" i="1"/>
  <c r="F279" i="1" s="1"/>
  <c r="C279" i="1"/>
  <c r="D279" i="1" s="1"/>
  <c r="C279" i="3"/>
  <c r="D279" i="3" s="1"/>
  <c r="E278" i="3"/>
  <c r="F278" i="3" s="1"/>
  <c r="A279" i="3"/>
  <c r="E278" i="2"/>
  <c r="F278" i="2" s="1"/>
  <c r="C279" i="2"/>
  <c r="D279" i="2" s="1"/>
  <c r="A279" i="2"/>
  <c r="D280" i="4"/>
  <c r="E280" i="4" s="1"/>
  <c r="F279" i="4"/>
  <c r="G279" i="4" s="1"/>
  <c r="B280" i="4"/>
  <c r="C280" i="5" l="1"/>
  <c r="D280" i="5" s="1"/>
  <c r="A280" i="5"/>
  <c r="E279" i="5"/>
  <c r="F279" i="5" s="1"/>
  <c r="E280" i="1"/>
  <c r="F280" i="1" s="1"/>
  <c r="A281" i="1"/>
  <c r="C280" i="1"/>
  <c r="D280" i="1" s="1"/>
  <c r="A280" i="3"/>
  <c r="C280" i="3"/>
  <c r="D280" i="3" s="1"/>
  <c r="E279" i="3"/>
  <c r="F279" i="3" s="1"/>
  <c r="C280" i="2"/>
  <c r="D280" i="2" s="1"/>
  <c r="E279" i="2"/>
  <c r="F279" i="2" s="1"/>
  <c r="A280" i="2"/>
  <c r="D281" i="4"/>
  <c r="E281" i="4" s="1"/>
  <c r="F280" i="4"/>
  <c r="G280" i="4" s="1"/>
  <c r="B281" i="4"/>
  <c r="E280" i="5" l="1"/>
  <c r="F280" i="5" s="1"/>
  <c r="A281" i="5"/>
  <c r="C281" i="5"/>
  <c r="D281" i="5" s="1"/>
  <c r="A282" i="1"/>
  <c r="E281" i="1"/>
  <c r="F281" i="1" s="1"/>
  <c r="C281" i="1"/>
  <c r="D281" i="1" s="1"/>
  <c r="E280" i="3"/>
  <c r="F280" i="3" s="1"/>
  <c r="C281" i="3"/>
  <c r="D281" i="3" s="1"/>
  <c r="A281" i="3"/>
  <c r="A281" i="2"/>
  <c r="C281" i="2"/>
  <c r="D281" i="2" s="1"/>
  <c r="E280" i="2"/>
  <c r="F280" i="2" s="1"/>
  <c r="B282" i="4"/>
  <c r="D282" i="4"/>
  <c r="E282" i="4" s="1"/>
  <c r="F281" i="4"/>
  <c r="G281" i="4" s="1"/>
  <c r="A282" i="5" l="1"/>
  <c r="E281" i="5"/>
  <c r="F281" i="5" s="1"/>
  <c r="C282" i="5"/>
  <c r="D282" i="5" s="1"/>
  <c r="C282" i="1"/>
  <c r="D282" i="1" s="1"/>
  <c r="A283" i="1"/>
  <c r="E282" i="1"/>
  <c r="F282" i="1" s="1"/>
  <c r="C282" i="3"/>
  <c r="D282" i="3" s="1"/>
  <c r="A282" i="3"/>
  <c r="E281" i="3"/>
  <c r="F281" i="3" s="1"/>
  <c r="C282" i="2"/>
  <c r="D282" i="2" s="1"/>
  <c r="E281" i="2"/>
  <c r="F281" i="2" s="1"/>
  <c r="A282" i="2"/>
  <c r="D283" i="4"/>
  <c r="E283" i="4" s="1"/>
  <c r="F282" i="4"/>
  <c r="G282" i="4" s="1"/>
  <c r="B283" i="4"/>
  <c r="E282" i="5" l="1"/>
  <c r="F282" i="5" s="1"/>
  <c r="C283" i="5"/>
  <c r="D283" i="5" s="1"/>
  <c r="A283" i="5"/>
  <c r="A284" i="1"/>
  <c r="E283" i="1"/>
  <c r="F283" i="1" s="1"/>
  <c r="C283" i="1"/>
  <c r="D283" i="1" s="1"/>
  <c r="E282" i="3"/>
  <c r="F282" i="3" s="1"/>
  <c r="A283" i="3"/>
  <c r="C283" i="3"/>
  <c r="D283" i="3" s="1"/>
  <c r="C283" i="2"/>
  <c r="D283" i="2" s="1"/>
  <c r="E282" i="2"/>
  <c r="F282" i="2" s="1"/>
  <c r="A283" i="2"/>
  <c r="B284" i="4"/>
  <c r="D284" i="4"/>
  <c r="E284" i="4" s="1"/>
  <c r="F283" i="4"/>
  <c r="G283" i="4" s="1"/>
  <c r="A284" i="5" l="1"/>
  <c r="E283" i="5"/>
  <c r="F283" i="5" s="1"/>
  <c r="C284" i="5"/>
  <c r="D284" i="5" s="1"/>
  <c r="E284" i="1"/>
  <c r="F284" i="1" s="1"/>
  <c r="A285" i="1"/>
  <c r="C284" i="1"/>
  <c r="D284" i="1" s="1"/>
  <c r="C284" i="3"/>
  <c r="D284" i="3" s="1"/>
  <c r="E283" i="3"/>
  <c r="F283" i="3" s="1"/>
  <c r="A284" i="3"/>
  <c r="C284" i="2"/>
  <c r="D284" i="2" s="1"/>
  <c r="E283" i="2"/>
  <c r="F283" i="2" s="1"/>
  <c r="A284" i="2"/>
  <c r="B285" i="4"/>
  <c r="F284" i="4"/>
  <c r="G284" i="4" s="1"/>
  <c r="D285" i="4"/>
  <c r="E285" i="4" s="1"/>
  <c r="A285" i="5" l="1"/>
  <c r="E284" i="5"/>
  <c r="F284" i="5" s="1"/>
  <c r="C285" i="5"/>
  <c r="D285" i="5" s="1"/>
  <c r="C285" i="1"/>
  <c r="D285" i="1" s="1"/>
  <c r="A286" i="1"/>
  <c r="E285" i="1"/>
  <c r="F285" i="1" s="1"/>
  <c r="A285" i="3"/>
  <c r="E284" i="3"/>
  <c r="F284" i="3" s="1"/>
  <c r="C285" i="3"/>
  <c r="D285" i="3" s="1"/>
  <c r="C285" i="2"/>
  <c r="D285" i="2" s="1"/>
  <c r="A285" i="2"/>
  <c r="E284" i="2"/>
  <c r="F284" i="2" s="1"/>
  <c r="B286" i="4"/>
  <c r="D286" i="4"/>
  <c r="E286" i="4" s="1"/>
  <c r="F285" i="4"/>
  <c r="G285" i="4" s="1"/>
  <c r="E285" i="5" l="1"/>
  <c r="F285" i="5" s="1"/>
  <c r="C286" i="5"/>
  <c r="D286" i="5" s="1"/>
  <c r="A286" i="5"/>
  <c r="C286" i="1"/>
  <c r="D286" i="1" s="1"/>
  <c r="A287" i="1"/>
  <c r="E286" i="1"/>
  <c r="F286" i="1" s="1"/>
  <c r="C286" i="3"/>
  <c r="D286" i="3" s="1"/>
  <c r="E285" i="3"/>
  <c r="F285" i="3" s="1"/>
  <c r="A286" i="3"/>
  <c r="A286" i="2"/>
  <c r="C286" i="2"/>
  <c r="D286" i="2" s="1"/>
  <c r="E285" i="2"/>
  <c r="F285" i="2" s="1"/>
  <c r="D287" i="4"/>
  <c r="E287" i="4" s="1"/>
  <c r="B287" i="4"/>
  <c r="F286" i="4"/>
  <c r="G286" i="4" s="1"/>
  <c r="A287" i="5" l="1"/>
  <c r="E286" i="5"/>
  <c r="F286" i="5" s="1"/>
  <c r="C287" i="5"/>
  <c r="D287" i="5" s="1"/>
  <c r="A288" i="1"/>
  <c r="E287" i="1"/>
  <c r="F287" i="1" s="1"/>
  <c r="C287" i="1"/>
  <c r="D287" i="1" s="1"/>
  <c r="A287" i="3"/>
  <c r="C287" i="3"/>
  <c r="D287" i="3" s="1"/>
  <c r="E286" i="3"/>
  <c r="F286" i="3" s="1"/>
  <c r="A287" i="2"/>
  <c r="E286" i="2"/>
  <c r="F286" i="2" s="1"/>
  <c r="C287" i="2"/>
  <c r="D287" i="2" s="1"/>
  <c r="D288" i="4"/>
  <c r="E288" i="4" s="1"/>
  <c r="F287" i="4"/>
  <c r="G287" i="4" s="1"/>
  <c r="B288" i="4"/>
  <c r="C288" i="5" l="1"/>
  <c r="D288" i="5" s="1"/>
  <c r="A288" i="5"/>
  <c r="E287" i="5"/>
  <c r="F287" i="5" s="1"/>
  <c r="E288" i="1"/>
  <c r="F288" i="1" s="1"/>
  <c r="A289" i="1"/>
  <c r="C288" i="1"/>
  <c r="D288" i="1" s="1"/>
  <c r="A288" i="3"/>
  <c r="E287" i="3"/>
  <c r="F287" i="3" s="1"/>
  <c r="C288" i="3"/>
  <c r="D288" i="3" s="1"/>
  <c r="C288" i="2"/>
  <c r="D288" i="2" s="1"/>
  <c r="E287" i="2"/>
  <c r="F287" i="2" s="1"/>
  <c r="A288" i="2"/>
  <c r="F288" i="4"/>
  <c r="G288" i="4" s="1"/>
  <c r="D289" i="4"/>
  <c r="E289" i="4" s="1"/>
  <c r="B289" i="4"/>
  <c r="A289" i="5" l="1"/>
  <c r="E288" i="5"/>
  <c r="F288" i="5" s="1"/>
  <c r="C289" i="5"/>
  <c r="D289" i="5" s="1"/>
  <c r="A290" i="1"/>
  <c r="E289" i="1"/>
  <c r="F289" i="1" s="1"/>
  <c r="C289" i="1"/>
  <c r="D289" i="1" s="1"/>
  <c r="A289" i="3"/>
  <c r="E288" i="3"/>
  <c r="F288" i="3" s="1"/>
  <c r="C289" i="3"/>
  <c r="D289" i="3" s="1"/>
  <c r="A289" i="2"/>
  <c r="E288" i="2"/>
  <c r="F288" i="2" s="1"/>
  <c r="C289" i="2"/>
  <c r="D289" i="2" s="1"/>
  <c r="F289" i="4"/>
  <c r="G289" i="4" s="1"/>
  <c r="B290" i="4"/>
  <c r="D290" i="4"/>
  <c r="E290" i="4" s="1"/>
  <c r="A290" i="5" l="1"/>
  <c r="E289" i="5"/>
  <c r="F289" i="5" s="1"/>
  <c r="C290" i="5"/>
  <c r="D290" i="5" s="1"/>
  <c r="C290" i="1"/>
  <c r="D290" i="1" s="1"/>
  <c r="A291" i="1"/>
  <c r="E290" i="1"/>
  <c r="F290" i="1" s="1"/>
  <c r="C290" i="3"/>
  <c r="D290" i="3" s="1"/>
  <c r="A290" i="3"/>
  <c r="E289" i="3"/>
  <c r="F289" i="3" s="1"/>
  <c r="C290" i="2"/>
  <c r="D290" i="2" s="1"/>
  <c r="E289" i="2"/>
  <c r="F289" i="2" s="1"/>
  <c r="A290" i="2"/>
  <c r="B291" i="4"/>
  <c r="F290" i="4"/>
  <c r="G290" i="4" s="1"/>
  <c r="D291" i="4"/>
  <c r="E291" i="4" s="1"/>
  <c r="C291" i="5" l="1"/>
  <c r="D291" i="5" s="1"/>
  <c r="E290" i="5"/>
  <c r="F290" i="5" s="1"/>
  <c r="A291" i="5"/>
  <c r="A292" i="1"/>
  <c r="E291" i="1"/>
  <c r="F291" i="1" s="1"/>
  <c r="C291" i="1"/>
  <c r="D291" i="1" s="1"/>
  <c r="C291" i="3"/>
  <c r="D291" i="3" s="1"/>
  <c r="A291" i="3"/>
  <c r="E290" i="3"/>
  <c r="F290" i="3" s="1"/>
  <c r="A291" i="2"/>
  <c r="E290" i="2"/>
  <c r="F290" i="2" s="1"/>
  <c r="C291" i="2"/>
  <c r="D291" i="2" s="1"/>
  <c r="D292" i="4"/>
  <c r="E292" i="4" s="1"/>
  <c r="B292" i="4"/>
  <c r="F291" i="4"/>
  <c r="G291" i="4" s="1"/>
  <c r="C292" i="5" l="1"/>
  <c r="D292" i="5" s="1"/>
  <c r="A292" i="5"/>
  <c r="E291" i="5"/>
  <c r="F291" i="5" s="1"/>
  <c r="E292" i="1"/>
  <c r="F292" i="1" s="1"/>
  <c r="A293" i="1"/>
  <c r="C292" i="1"/>
  <c r="D292" i="1" s="1"/>
  <c r="C292" i="3"/>
  <c r="D292" i="3" s="1"/>
  <c r="E291" i="3"/>
  <c r="F291" i="3" s="1"/>
  <c r="A292" i="3"/>
  <c r="E291" i="2"/>
  <c r="F291" i="2" s="1"/>
  <c r="C292" i="2"/>
  <c r="D292" i="2" s="1"/>
  <c r="A292" i="2"/>
  <c r="B293" i="4"/>
  <c r="D293" i="4"/>
  <c r="E293" i="4" s="1"/>
  <c r="F292" i="4"/>
  <c r="G292" i="4" s="1"/>
  <c r="A293" i="5" l="1"/>
  <c r="E292" i="5"/>
  <c r="F292" i="5" s="1"/>
  <c r="C293" i="5"/>
  <c r="D293" i="5" s="1"/>
  <c r="C293" i="1"/>
  <c r="D293" i="1" s="1"/>
  <c r="A294" i="1"/>
  <c r="E293" i="1"/>
  <c r="F293" i="1" s="1"/>
  <c r="E292" i="3"/>
  <c r="F292" i="3" s="1"/>
  <c r="A293" i="3"/>
  <c r="C293" i="3"/>
  <c r="D293" i="3" s="1"/>
  <c r="E292" i="2"/>
  <c r="F292" i="2" s="1"/>
  <c r="C293" i="2"/>
  <c r="D293" i="2" s="1"/>
  <c r="A293" i="2"/>
  <c r="D294" i="4"/>
  <c r="E294" i="4" s="1"/>
  <c r="F293" i="4"/>
  <c r="G293" i="4" s="1"/>
  <c r="B294" i="4"/>
  <c r="E293" i="5" l="1"/>
  <c r="F293" i="5" s="1"/>
  <c r="A294" i="5"/>
  <c r="C294" i="5"/>
  <c r="D294" i="5" s="1"/>
  <c r="C294" i="1"/>
  <c r="D294" i="1" s="1"/>
  <c r="A295" i="1"/>
  <c r="E294" i="1"/>
  <c r="F294" i="1" s="1"/>
  <c r="C294" i="3"/>
  <c r="D294" i="3" s="1"/>
  <c r="E293" i="3"/>
  <c r="F293" i="3" s="1"/>
  <c r="A294" i="3"/>
  <c r="A294" i="2"/>
  <c r="E293" i="2"/>
  <c r="F293" i="2" s="1"/>
  <c r="C294" i="2"/>
  <c r="D294" i="2" s="1"/>
  <c r="D295" i="4"/>
  <c r="E295" i="4" s="1"/>
  <c r="F294" i="4"/>
  <c r="G294" i="4" s="1"/>
  <c r="B295" i="4"/>
  <c r="E294" i="5" l="1"/>
  <c r="F294" i="5" s="1"/>
  <c r="A295" i="5"/>
  <c r="C295" i="5"/>
  <c r="D295" i="5" s="1"/>
  <c r="E295" i="1"/>
  <c r="F295" i="1" s="1"/>
  <c r="C295" i="1"/>
  <c r="D295" i="1" s="1"/>
  <c r="A296" i="1"/>
  <c r="E294" i="3"/>
  <c r="F294" i="3" s="1"/>
  <c r="C295" i="3"/>
  <c r="D295" i="3" s="1"/>
  <c r="A295" i="3"/>
  <c r="C295" i="2"/>
  <c r="D295" i="2" s="1"/>
  <c r="A295" i="2"/>
  <c r="E294" i="2"/>
  <c r="F294" i="2" s="1"/>
  <c r="B296" i="4"/>
  <c r="D296" i="4"/>
  <c r="E296" i="4" s="1"/>
  <c r="F295" i="4"/>
  <c r="G295" i="4" s="1"/>
  <c r="C296" i="5" l="1"/>
  <c r="D296" i="5" s="1"/>
  <c r="A296" i="5"/>
  <c r="E295" i="5"/>
  <c r="F295" i="5" s="1"/>
  <c r="E296" i="1"/>
  <c r="F296" i="1" s="1"/>
  <c r="C296" i="1"/>
  <c r="D296" i="1" s="1"/>
  <c r="A297" i="1"/>
  <c r="E295" i="3"/>
  <c r="F295" i="3" s="1"/>
  <c r="C296" i="3"/>
  <c r="D296" i="3" s="1"/>
  <c r="A296" i="3"/>
  <c r="A296" i="2"/>
  <c r="E295" i="2"/>
  <c r="F295" i="2" s="1"/>
  <c r="C296" i="2"/>
  <c r="D296" i="2" s="1"/>
  <c r="D297" i="4"/>
  <c r="E297" i="4" s="1"/>
  <c r="B297" i="4"/>
  <c r="F296" i="4"/>
  <c r="G296" i="4" s="1"/>
  <c r="C297" i="5" l="1"/>
  <c r="D297" i="5" s="1"/>
  <c r="E296" i="5"/>
  <c r="F296" i="5" s="1"/>
  <c r="A297" i="5"/>
  <c r="A298" i="1"/>
  <c r="E297" i="1"/>
  <c r="F297" i="1" s="1"/>
  <c r="C297" i="1"/>
  <c r="D297" i="1" s="1"/>
  <c r="A297" i="3"/>
  <c r="E296" i="3"/>
  <c r="F296" i="3" s="1"/>
  <c r="C297" i="3"/>
  <c r="D297" i="3" s="1"/>
  <c r="A297" i="2"/>
  <c r="E296" i="2"/>
  <c r="F296" i="2" s="1"/>
  <c r="C297" i="2"/>
  <c r="D297" i="2" s="1"/>
  <c r="B298" i="4"/>
  <c r="F297" i="4"/>
  <c r="G297" i="4" s="1"/>
  <c r="D298" i="4"/>
  <c r="E298" i="4" s="1"/>
  <c r="A298" i="5" l="1"/>
  <c r="C298" i="5"/>
  <c r="D298" i="5" s="1"/>
  <c r="E297" i="5"/>
  <c r="F297" i="5" s="1"/>
  <c r="C298" i="1"/>
  <c r="D298" i="1" s="1"/>
  <c r="E298" i="1"/>
  <c r="F298" i="1" s="1"/>
  <c r="A299" i="1"/>
  <c r="C298" i="3"/>
  <c r="D298" i="3" s="1"/>
  <c r="A298" i="3"/>
  <c r="E297" i="3"/>
  <c r="F297" i="3" s="1"/>
  <c r="C298" i="2"/>
  <c r="D298" i="2" s="1"/>
  <c r="E297" i="2"/>
  <c r="F297" i="2" s="1"/>
  <c r="A298" i="2"/>
  <c r="D299" i="4"/>
  <c r="E299" i="4" s="1"/>
  <c r="F298" i="4"/>
  <c r="G298" i="4" s="1"/>
  <c r="B299" i="4"/>
  <c r="C299" i="5" l="1"/>
  <c r="D299" i="5" s="1"/>
  <c r="A299" i="5"/>
  <c r="E298" i="5"/>
  <c r="F298" i="5" s="1"/>
  <c r="C299" i="1"/>
  <c r="D299" i="1" s="1"/>
  <c r="A300" i="1"/>
  <c r="E299" i="1"/>
  <c r="F299" i="1" s="1"/>
  <c r="E298" i="3"/>
  <c r="F298" i="3" s="1"/>
  <c r="C299" i="3"/>
  <c r="D299" i="3" s="1"/>
  <c r="A299" i="3"/>
  <c r="A299" i="2"/>
  <c r="E298" i="2"/>
  <c r="F298" i="2" s="1"/>
  <c r="C299" i="2"/>
  <c r="D299" i="2" s="1"/>
  <c r="D300" i="4"/>
  <c r="E300" i="4" s="1"/>
  <c r="F299" i="4"/>
  <c r="G299" i="4" s="1"/>
  <c r="B300" i="4"/>
  <c r="E299" i="5" l="1"/>
  <c r="F299" i="5" s="1"/>
  <c r="C300" i="5"/>
  <c r="D300" i="5" s="1"/>
  <c r="A300" i="5"/>
  <c r="C300" i="1"/>
  <c r="D300" i="1" s="1"/>
  <c r="A301" i="1"/>
  <c r="E300" i="1"/>
  <c r="F300" i="1" s="1"/>
  <c r="C300" i="3"/>
  <c r="D300" i="3" s="1"/>
  <c r="E299" i="3"/>
  <c r="F299" i="3" s="1"/>
  <c r="A300" i="3"/>
  <c r="A300" i="2"/>
  <c r="E299" i="2"/>
  <c r="F299" i="2" s="1"/>
  <c r="C300" i="2"/>
  <c r="D300" i="2" s="1"/>
  <c r="B301" i="4"/>
  <c r="D301" i="4"/>
  <c r="E301" i="4" s="1"/>
  <c r="F300" i="4"/>
  <c r="G300" i="4" s="1"/>
  <c r="A301" i="5" l="1"/>
  <c r="C301" i="5"/>
  <c r="D301" i="5" s="1"/>
  <c r="E300" i="5"/>
  <c r="F300" i="5" s="1"/>
  <c r="A302" i="1"/>
  <c r="E301" i="1"/>
  <c r="F301" i="1" s="1"/>
  <c r="C301" i="1"/>
  <c r="D301" i="1" s="1"/>
  <c r="A301" i="3"/>
  <c r="C301" i="3"/>
  <c r="D301" i="3" s="1"/>
  <c r="E300" i="3"/>
  <c r="F300" i="3" s="1"/>
  <c r="C301" i="2"/>
  <c r="D301" i="2" s="1"/>
  <c r="A301" i="2"/>
  <c r="E300" i="2"/>
  <c r="F300" i="2" s="1"/>
  <c r="D302" i="4"/>
  <c r="E302" i="4" s="1"/>
  <c r="F301" i="4"/>
  <c r="G301" i="4" s="1"/>
  <c r="B302" i="4"/>
  <c r="E301" i="5" l="1"/>
  <c r="F301" i="5" s="1"/>
  <c r="A302" i="5"/>
  <c r="C302" i="5"/>
  <c r="D302" i="5" s="1"/>
  <c r="C302" i="1"/>
  <c r="D302" i="1" s="1"/>
  <c r="A303" i="1"/>
  <c r="E302" i="1"/>
  <c r="F302" i="1" s="1"/>
  <c r="C302" i="3"/>
  <c r="D302" i="3" s="1"/>
  <c r="E301" i="3"/>
  <c r="F301" i="3" s="1"/>
  <c r="A302" i="3"/>
  <c r="A302" i="2"/>
  <c r="E301" i="2"/>
  <c r="F301" i="2" s="1"/>
  <c r="C302" i="2"/>
  <c r="D302" i="2" s="1"/>
  <c r="D303" i="4"/>
  <c r="E303" i="4" s="1"/>
  <c r="F302" i="4"/>
  <c r="G302" i="4" s="1"/>
  <c r="B303" i="4"/>
  <c r="E302" i="5" l="1"/>
  <c r="F302" i="5" s="1"/>
  <c r="A303" i="5"/>
  <c r="C303" i="5"/>
  <c r="D303" i="5" s="1"/>
  <c r="C303" i="1"/>
  <c r="D303" i="1" s="1"/>
  <c r="E303" i="1"/>
  <c r="F303" i="1" s="1"/>
  <c r="A304" i="1"/>
  <c r="C303" i="3"/>
  <c r="D303" i="3" s="1"/>
  <c r="E302" i="3"/>
  <c r="F302" i="3" s="1"/>
  <c r="A303" i="3"/>
  <c r="A303" i="2"/>
  <c r="E302" i="2"/>
  <c r="F302" i="2" s="1"/>
  <c r="C303" i="2"/>
  <c r="D303" i="2" s="1"/>
  <c r="D304" i="4"/>
  <c r="E304" i="4" s="1"/>
  <c r="F303" i="4"/>
  <c r="G303" i="4" s="1"/>
  <c r="B304" i="4"/>
  <c r="A304" i="5" l="1"/>
  <c r="C304" i="5"/>
  <c r="D304" i="5" s="1"/>
  <c r="E303" i="5"/>
  <c r="F303" i="5" s="1"/>
  <c r="C304" i="1"/>
  <c r="D304" i="1" s="1"/>
  <c r="E304" i="1"/>
  <c r="F304" i="1" s="1"/>
  <c r="A305" i="1"/>
  <c r="C304" i="3"/>
  <c r="D304" i="3" s="1"/>
  <c r="E303" i="3"/>
  <c r="F303" i="3" s="1"/>
  <c r="A304" i="3"/>
  <c r="A304" i="2"/>
  <c r="E303" i="2"/>
  <c r="F303" i="2" s="1"/>
  <c r="C304" i="2"/>
  <c r="D304" i="2" s="1"/>
  <c r="D305" i="4"/>
  <c r="E305" i="4" s="1"/>
  <c r="B305" i="4"/>
  <c r="F304" i="4"/>
  <c r="G304" i="4" s="1"/>
  <c r="C305" i="5" l="1"/>
  <c r="D305" i="5" s="1"/>
  <c r="A305" i="5"/>
  <c r="E304" i="5"/>
  <c r="F304" i="5" s="1"/>
  <c r="C305" i="1"/>
  <c r="D305" i="1" s="1"/>
  <c r="E305" i="1"/>
  <c r="F305" i="1" s="1"/>
  <c r="A306" i="1"/>
  <c r="A305" i="3"/>
  <c r="E304" i="3"/>
  <c r="F304" i="3" s="1"/>
  <c r="C305" i="3"/>
  <c r="D305" i="3" s="1"/>
  <c r="A305" i="2"/>
  <c r="E304" i="2"/>
  <c r="F304" i="2" s="1"/>
  <c r="C305" i="2"/>
  <c r="D305" i="2" s="1"/>
  <c r="B306" i="4"/>
  <c r="D306" i="4"/>
  <c r="E306" i="4" s="1"/>
  <c r="F305" i="4"/>
  <c r="G305" i="4" s="1"/>
  <c r="C306" i="5" l="1"/>
  <c r="D306" i="5" s="1"/>
  <c r="A306" i="5"/>
  <c r="E305" i="5"/>
  <c r="F305" i="5" s="1"/>
  <c r="A307" i="1"/>
  <c r="C306" i="1"/>
  <c r="D306" i="1" s="1"/>
  <c r="E306" i="1"/>
  <c r="F306" i="1" s="1"/>
  <c r="C306" i="3"/>
  <c r="D306" i="3" s="1"/>
  <c r="A306" i="3"/>
  <c r="E305" i="3"/>
  <c r="F305" i="3" s="1"/>
  <c r="A306" i="2"/>
  <c r="E305" i="2"/>
  <c r="F305" i="2" s="1"/>
  <c r="C306" i="2"/>
  <c r="D306" i="2" s="1"/>
  <c r="D307" i="4"/>
  <c r="E307" i="4" s="1"/>
  <c r="F306" i="4"/>
  <c r="G306" i="4" s="1"/>
  <c r="B307" i="4"/>
  <c r="C307" i="5" l="1"/>
  <c r="D307" i="5" s="1"/>
  <c r="A307" i="5"/>
  <c r="E306" i="5"/>
  <c r="F306" i="5" s="1"/>
  <c r="C307" i="1"/>
  <c r="D307" i="1" s="1"/>
  <c r="A308" i="1"/>
  <c r="E307" i="1"/>
  <c r="F307" i="1" s="1"/>
  <c r="A307" i="3"/>
  <c r="C307" i="3"/>
  <c r="D307" i="3" s="1"/>
  <c r="E306" i="3"/>
  <c r="F306" i="3" s="1"/>
  <c r="C307" i="2"/>
  <c r="D307" i="2" s="1"/>
  <c r="A307" i="2"/>
  <c r="E306" i="2"/>
  <c r="F306" i="2" s="1"/>
  <c r="D308" i="4"/>
  <c r="E308" i="4" s="1"/>
  <c r="F307" i="4"/>
  <c r="G307" i="4" s="1"/>
  <c r="B308" i="4"/>
  <c r="E307" i="5" l="1"/>
  <c r="F307" i="5" s="1"/>
  <c r="A308" i="5"/>
  <c r="C308" i="5"/>
  <c r="D308" i="5" s="1"/>
  <c r="E308" i="1"/>
  <c r="F308" i="1" s="1"/>
  <c r="C308" i="1"/>
  <c r="D308" i="1" s="1"/>
  <c r="A309" i="1"/>
  <c r="E307" i="3"/>
  <c r="F307" i="3" s="1"/>
  <c r="C308" i="3"/>
  <c r="D308" i="3" s="1"/>
  <c r="A308" i="3"/>
  <c r="A308" i="2"/>
  <c r="E307" i="2"/>
  <c r="F307" i="2" s="1"/>
  <c r="C308" i="2"/>
  <c r="D308" i="2" s="1"/>
  <c r="D309" i="4"/>
  <c r="E309" i="4" s="1"/>
  <c r="F308" i="4"/>
  <c r="G308" i="4" s="1"/>
  <c r="B309" i="4"/>
  <c r="C309" i="5" l="1"/>
  <c r="D309" i="5" s="1"/>
  <c r="E308" i="5"/>
  <c r="F308" i="5" s="1"/>
  <c r="A309" i="5"/>
  <c r="E309" i="1"/>
  <c r="F309" i="1" s="1"/>
  <c r="A310" i="1"/>
  <c r="C309" i="1"/>
  <c r="D309" i="1" s="1"/>
  <c r="C309" i="3"/>
  <c r="D309" i="3" s="1"/>
  <c r="E308" i="3"/>
  <c r="F308" i="3" s="1"/>
  <c r="A309" i="3"/>
  <c r="E308" i="2"/>
  <c r="F308" i="2" s="1"/>
  <c r="C309" i="2"/>
  <c r="D309" i="2" s="1"/>
  <c r="A309" i="2"/>
  <c r="D310" i="4"/>
  <c r="E310" i="4" s="1"/>
  <c r="F309" i="4"/>
  <c r="G309" i="4" s="1"/>
  <c r="B310" i="4"/>
  <c r="E309" i="5" l="1"/>
  <c r="F309" i="5" s="1"/>
  <c r="C310" i="5"/>
  <c r="D310" i="5" s="1"/>
  <c r="A310" i="5"/>
  <c r="A311" i="1"/>
  <c r="C310" i="1"/>
  <c r="D310" i="1" s="1"/>
  <c r="E310" i="1"/>
  <c r="F310" i="1" s="1"/>
  <c r="E309" i="3"/>
  <c r="F309" i="3" s="1"/>
  <c r="C310" i="3"/>
  <c r="D310" i="3" s="1"/>
  <c r="A310" i="3"/>
  <c r="A310" i="2"/>
  <c r="E309" i="2"/>
  <c r="F309" i="2" s="1"/>
  <c r="C310" i="2"/>
  <c r="D310" i="2" s="1"/>
  <c r="D311" i="4"/>
  <c r="E311" i="4" s="1"/>
  <c r="F310" i="4"/>
  <c r="G310" i="4" s="1"/>
  <c r="B311" i="4"/>
  <c r="E310" i="5" l="1"/>
  <c r="F310" i="5" s="1"/>
  <c r="C311" i="5"/>
  <c r="D311" i="5" s="1"/>
  <c r="A311" i="5"/>
  <c r="C311" i="1"/>
  <c r="D311" i="1" s="1"/>
  <c r="E311" i="1"/>
  <c r="F311" i="1" s="1"/>
  <c r="A312" i="1"/>
  <c r="E310" i="3"/>
  <c r="F310" i="3" s="1"/>
  <c r="C311" i="3"/>
  <c r="D311" i="3" s="1"/>
  <c r="A311" i="3"/>
  <c r="A311" i="2"/>
  <c r="E310" i="2"/>
  <c r="F310" i="2" s="1"/>
  <c r="C311" i="2"/>
  <c r="D311" i="2" s="1"/>
  <c r="B312" i="4"/>
  <c r="D312" i="4"/>
  <c r="E312" i="4" s="1"/>
  <c r="F311" i="4"/>
  <c r="G311" i="4" s="1"/>
  <c r="E311" i="5" l="1"/>
  <c r="F311" i="5" s="1"/>
  <c r="A312" i="5"/>
  <c r="C312" i="5"/>
  <c r="D312" i="5" s="1"/>
  <c r="E312" i="1"/>
  <c r="F312" i="1" s="1"/>
  <c r="C312" i="1"/>
  <c r="D312" i="1" s="1"/>
  <c r="A313" i="1"/>
  <c r="C312" i="3"/>
  <c r="D312" i="3" s="1"/>
  <c r="A312" i="3"/>
  <c r="E311" i="3"/>
  <c r="F311" i="3" s="1"/>
  <c r="C312" i="2"/>
  <c r="D312" i="2" s="1"/>
  <c r="A312" i="2"/>
  <c r="E311" i="2"/>
  <c r="F311" i="2" s="1"/>
  <c r="D313" i="4"/>
  <c r="E313" i="4" s="1"/>
  <c r="F312" i="4"/>
  <c r="G312" i="4" s="1"/>
  <c r="B313" i="4"/>
  <c r="C313" i="5" l="1"/>
  <c r="D313" i="5" s="1"/>
  <c r="A313" i="5"/>
  <c r="E312" i="5"/>
  <c r="F312" i="5" s="1"/>
  <c r="C313" i="1"/>
  <c r="D313" i="1" s="1"/>
  <c r="A314" i="1"/>
  <c r="E313" i="1"/>
  <c r="F313" i="1" s="1"/>
  <c r="A313" i="3"/>
  <c r="C313" i="3"/>
  <c r="D313" i="3" s="1"/>
  <c r="E312" i="3"/>
  <c r="F312" i="3" s="1"/>
  <c r="A313" i="2"/>
  <c r="E312" i="2"/>
  <c r="F312" i="2" s="1"/>
  <c r="C313" i="2"/>
  <c r="D313" i="2" s="1"/>
  <c r="D314" i="4"/>
  <c r="E314" i="4" s="1"/>
  <c r="F313" i="4"/>
  <c r="G313" i="4" s="1"/>
  <c r="B314" i="4"/>
  <c r="E313" i="5" l="1"/>
  <c r="F313" i="5" s="1"/>
  <c r="A314" i="5"/>
  <c r="C314" i="5"/>
  <c r="D314" i="5" s="1"/>
  <c r="A315" i="1"/>
  <c r="C314" i="1"/>
  <c r="D314" i="1" s="1"/>
  <c r="E314" i="1"/>
  <c r="F314" i="1" s="1"/>
  <c r="C314" i="3"/>
  <c r="D314" i="3" s="1"/>
  <c r="E313" i="3"/>
  <c r="F313" i="3" s="1"/>
  <c r="A314" i="3"/>
  <c r="A314" i="2"/>
  <c r="E313" i="2"/>
  <c r="F313" i="2" s="1"/>
  <c r="C314" i="2"/>
  <c r="D314" i="2" s="1"/>
  <c r="D315" i="4"/>
  <c r="E315" i="4" s="1"/>
  <c r="F314" i="4"/>
  <c r="G314" i="4" s="1"/>
  <c r="B315" i="4"/>
  <c r="A315" i="5" l="1"/>
  <c r="C315" i="5"/>
  <c r="D315" i="5" s="1"/>
  <c r="E314" i="5"/>
  <c r="F314" i="5" s="1"/>
  <c r="C315" i="1"/>
  <c r="D315" i="1" s="1"/>
  <c r="A316" i="1"/>
  <c r="E315" i="1"/>
  <c r="F315" i="1" s="1"/>
  <c r="C315" i="3"/>
  <c r="D315" i="3" s="1"/>
  <c r="E314" i="3"/>
  <c r="F314" i="3" s="1"/>
  <c r="A315" i="3"/>
  <c r="A315" i="2"/>
  <c r="E314" i="2"/>
  <c r="F314" i="2" s="1"/>
  <c r="C315" i="2"/>
  <c r="D315" i="2" s="1"/>
  <c r="D316" i="4"/>
  <c r="E316" i="4" s="1"/>
  <c r="F315" i="4"/>
  <c r="G315" i="4" s="1"/>
  <c r="B316" i="4"/>
  <c r="C316" i="5" l="1"/>
  <c r="D316" i="5" s="1"/>
  <c r="A316" i="5"/>
  <c r="E315" i="5"/>
  <c r="F315" i="5" s="1"/>
  <c r="E316" i="1"/>
  <c r="F316" i="1" s="1"/>
  <c r="C316" i="1"/>
  <c r="D316" i="1" s="1"/>
  <c r="A317" i="1"/>
  <c r="C316" i="3"/>
  <c r="D316" i="3" s="1"/>
  <c r="E315" i="3"/>
  <c r="F315" i="3" s="1"/>
  <c r="A316" i="3"/>
  <c r="A316" i="2"/>
  <c r="E315" i="2"/>
  <c r="F315" i="2" s="1"/>
  <c r="C316" i="2"/>
  <c r="D316" i="2" s="1"/>
  <c r="D317" i="4"/>
  <c r="E317" i="4" s="1"/>
  <c r="F316" i="4"/>
  <c r="G316" i="4" s="1"/>
  <c r="B317" i="4"/>
  <c r="A317" i="5" l="1"/>
  <c r="E316" i="5"/>
  <c r="F316" i="5" s="1"/>
  <c r="C317" i="5"/>
  <c r="D317" i="5" s="1"/>
  <c r="E317" i="1"/>
  <c r="F317" i="1" s="1"/>
  <c r="A318" i="1"/>
  <c r="C317" i="1"/>
  <c r="D317" i="1" s="1"/>
  <c r="A317" i="3"/>
  <c r="E316" i="3"/>
  <c r="F316" i="3" s="1"/>
  <c r="C317" i="3"/>
  <c r="D317" i="3" s="1"/>
  <c r="A317" i="2"/>
  <c r="E316" i="2"/>
  <c r="F316" i="2" s="1"/>
  <c r="C317" i="2"/>
  <c r="D317" i="2" s="1"/>
  <c r="B318" i="4"/>
  <c r="F317" i="4"/>
  <c r="G317" i="4" s="1"/>
  <c r="D318" i="4"/>
  <c r="E318" i="4" s="1"/>
  <c r="C318" i="5" l="1"/>
  <c r="D318" i="5" s="1"/>
  <c r="A318" i="5"/>
  <c r="E317" i="5"/>
  <c r="F317" i="5" s="1"/>
  <c r="A319" i="1"/>
  <c r="C318" i="1"/>
  <c r="D318" i="1" s="1"/>
  <c r="E318" i="1"/>
  <c r="F318" i="1" s="1"/>
  <c r="C318" i="3"/>
  <c r="D318" i="3" s="1"/>
  <c r="A318" i="3"/>
  <c r="E317" i="3"/>
  <c r="F317" i="3" s="1"/>
  <c r="C318" i="2"/>
  <c r="D318" i="2" s="1"/>
  <c r="A318" i="2"/>
  <c r="E317" i="2"/>
  <c r="F317" i="2" s="1"/>
  <c r="D319" i="4"/>
  <c r="E319" i="4" s="1"/>
  <c r="F318" i="4"/>
  <c r="G318" i="4" s="1"/>
  <c r="B319" i="4"/>
  <c r="E318" i="5" l="1"/>
  <c r="F318" i="5" s="1"/>
  <c r="A319" i="5"/>
  <c r="C319" i="5"/>
  <c r="D319" i="5" s="1"/>
  <c r="C319" i="1"/>
  <c r="D319" i="1" s="1"/>
  <c r="E319" i="1"/>
  <c r="F319" i="1" s="1"/>
  <c r="A320" i="1"/>
  <c r="A319" i="3"/>
  <c r="C319" i="3"/>
  <c r="D319" i="3" s="1"/>
  <c r="E318" i="3"/>
  <c r="F318" i="3" s="1"/>
  <c r="A319" i="2"/>
  <c r="E318" i="2"/>
  <c r="F318" i="2" s="1"/>
  <c r="C319" i="2"/>
  <c r="D319" i="2" s="1"/>
  <c r="D320" i="4"/>
  <c r="E320" i="4" s="1"/>
  <c r="F319" i="4"/>
  <c r="G319" i="4" s="1"/>
  <c r="B320" i="4"/>
  <c r="A320" i="5" l="1"/>
  <c r="E319" i="5"/>
  <c r="F319" i="5" s="1"/>
  <c r="C320" i="5"/>
  <c r="D320" i="5" s="1"/>
  <c r="E320" i="1"/>
  <c r="F320" i="1" s="1"/>
  <c r="C320" i="1"/>
  <c r="D320" i="1" s="1"/>
  <c r="A321" i="1"/>
  <c r="E319" i="3"/>
  <c r="F319" i="3" s="1"/>
  <c r="C320" i="3"/>
  <c r="D320" i="3" s="1"/>
  <c r="A320" i="3"/>
  <c r="A320" i="2"/>
  <c r="E319" i="2"/>
  <c r="F319" i="2" s="1"/>
  <c r="C320" i="2"/>
  <c r="D320" i="2" s="1"/>
  <c r="D321" i="4"/>
  <c r="E321" i="4" s="1"/>
  <c r="B321" i="4"/>
  <c r="F320" i="4"/>
  <c r="G320" i="4" s="1"/>
  <c r="E320" i="5" l="1"/>
  <c r="F320" i="5" s="1"/>
  <c r="A321" i="5"/>
  <c r="C321" i="5"/>
  <c r="D321" i="5" s="1"/>
  <c r="C321" i="1"/>
  <c r="D321" i="1" s="1"/>
  <c r="E321" i="1"/>
  <c r="F321" i="1" s="1"/>
  <c r="A322" i="1"/>
  <c r="E320" i="3"/>
  <c r="F320" i="3" s="1"/>
  <c r="C321" i="3"/>
  <c r="D321" i="3" s="1"/>
  <c r="A321" i="3"/>
  <c r="A321" i="2"/>
  <c r="E320" i="2"/>
  <c r="F320" i="2" s="1"/>
  <c r="C321" i="2"/>
  <c r="D321" i="2" s="1"/>
  <c r="D322" i="4"/>
  <c r="E322" i="4" s="1"/>
  <c r="F321" i="4"/>
  <c r="G321" i="4" s="1"/>
  <c r="B322" i="4"/>
  <c r="E321" i="5" l="1"/>
  <c r="F321" i="5" s="1"/>
  <c r="A322" i="5"/>
  <c r="C322" i="5"/>
  <c r="D322" i="5" s="1"/>
  <c r="A323" i="1"/>
  <c r="C322" i="1"/>
  <c r="D322" i="1" s="1"/>
  <c r="E322" i="1"/>
  <c r="F322" i="1" s="1"/>
  <c r="E321" i="3"/>
  <c r="F321" i="3" s="1"/>
  <c r="C322" i="3"/>
  <c r="D322" i="3" s="1"/>
  <c r="A322" i="3"/>
  <c r="A322" i="2"/>
  <c r="E321" i="2"/>
  <c r="F321" i="2" s="1"/>
  <c r="C322" i="2"/>
  <c r="D322" i="2" s="1"/>
  <c r="B323" i="4"/>
  <c r="D323" i="4"/>
  <c r="E323" i="4" s="1"/>
  <c r="F322" i="4"/>
  <c r="G322" i="4" s="1"/>
  <c r="A323" i="5" l="1"/>
  <c r="C323" i="5"/>
  <c r="D323" i="5" s="1"/>
  <c r="E322" i="5"/>
  <c r="F322" i="5" s="1"/>
  <c r="C323" i="1"/>
  <c r="D323" i="1" s="1"/>
  <c r="A324" i="1"/>
  <c r="E323" i="1"/>
  <c r="F323" i="1" s="1"/>
  <c r="A323" i="3"/>
  <c r="E322" i="3"/>
  <c r="F322" i="3" s="1"/>
  <c r="C323" i="3"/>
  <c r="D323" i="3" s="1"/>
  <c r="A323" i="2"/>
  <c r="E322" i="2"/>
  <c r="F322" i="2" s="1"/>
  <c r="C323" i="2"/>
  <c r="D323" i="2" s="1"/>
  <c r="D324" i="4"/>
  <c r="E324" i="4" s="1"/>
  <c r="F323" i="4"/>
  <c r="G323" i="4" s="1"/>
  <c r="B324" i="4"/>
  <c r="E323" i="5" l="1"/>
  <c r="F323" i="5" s="1"/>
  <c r="A324" i="5"/>
  <c r="C324" i="5"/>
  <c r="D324" i="5" s="1"/>
  <c r="E324" i="1"/>
  <c r="F324" i="1" s="1"/>
  <c r="C324" i="1"/>
  <c r="D324" i="1" s="1"/>
  <c r="A325" i="1"/>
  <c r="E323" i="3"/>
  <c r="F323" i="3" s="1"/>
  <c r="C324" i="3"/>
  <c r="D324" i="3" s="1"/>
  <c r="A324" i="3"/>
  <c r="C324" i="2"/>
  <c r="D324" i="2" s="1"/>
  <c r="A324" i="2"/>
  <c r="E323" i="2"/>
  <c r="F323" i="2" s="1"/>
  <c r="D325" i="4"/>
  <c r="E325" i="4" s="1"/>
  <c r="F324" i="4"/>
  <c r="G324" i="4" s="1"/>
  <c r="B325" i="4"/>
  <c r="E324" i="5" l="1"/>
  <c r="F324" i="5" s="1"/>
  <c r="A325" i="5"/>
  <c r="C325" i="5"/>
  <c r="D325" i="5" s="1"/>
  <c r="E325" i="1"/>
  <c r="F325" i="1" s="1"/>
  <c r="A326" i="1"/>
  <c r="C325" i="1"/>
  <c r="D325" i="1" s="1"/>
  <c r="A325" i="3"/>
  <c r="C325" i="3"/>
  <c r="D325" i="3" s="1"/>
  <c r="E324" i="3"/>
  <c r="F324" i="3" s="1"/>
  <c r="A325" i="2"/>
  <c r="E324" i="2"/>
  <c r="F324" i="2" s="1"/>
  <c r="C325" i="2"/>
  <c r="D325" i="2" s="1"/>
  <c r="D326" i="4"/>
  <c r="E326" i="4" s="1"/>
  <c r="F325" i="4"/>
  <c r="G325" i="4" s="1"/>
  <c r="B326" i="4"/>
  <c r="C326" i="5" l="1"/>
  <c r="D326" i="5" s="1"/>
  <c r="A326" i="5"/>
  <c r="E325" i="5"/>
  <c r="F325" i="5" s="1"/>
  <c r="A327" i="1"/>
  <c r="C326" i="1"/>
  <c r="D326" i="1" s="1"/>
  <c r="E326" i="1"/>
  <c r="F326" i="1" s="1"/>
  <c r="C326" i="3"/>
  <c r="D326" i="3" s="1"/>
  <c r="E325" i="3"/>
  <c r="F325" i="3" s="1"/>
  <c r="A326" i="3"/>
  <c r="A326" i="2"/>
  <c r="E325" i="2"/>
  <c r="F325" i="2" s="1"/>
  <c r="C326" i="2"/>
  <c r="D326" i="2" s="1"/>
  <c r="D327" i="4"/>
  <c r="E327" i="4" s="1"/>
  <c r="F326" i="4"/>
  <c r="G326" i="4" s="1"/>
  <c r="B327" i="4"/>
  <c r="A327" i="5" l="1"/>
  <c r="C327" i="5"/>
  <c r="D327" i="5" s="1"/>
  <c r="E326" i="5"/>
  <c r="F326" i="5" s="1"/>
  <c r="C327" i="1"/>
  <c r="D327" i="1" s="1"/>
  <c r="E327" i="1"/>
  <c r="F327" i="1" s="1"/>
  <c r="A328" i="1"/>
  <c r="C327" i="3"/>
  <c r="D327" i="3" s="1"/>
  <c r="E326" i="3"/>
  <c r="F326" i="3" s="1"/>
  <c r="A327" i="3"/>
  <c r="A327" i="2"/>
  <c r="E326" i="2"/>
  <c r="F326" i="2" s="1"/>
  <c r="C327" i="2"/>
  <c r="D327" i="2" s="1"/>
  <c r="D328" i="4"/>
  <c r="E328" i="4" s="1"/>
  <c r="F327" i="4"/>
  <c r="G327" i="4" s="1"/>
  <c r="B328" i="4"/>
  <c r="C328" i="5" l="1"/>
  <c r="D328" i="5" s="1"/>
  <c r="A328" i="5"/>
  <c r="E327" i="5"/>
  <c r="F327" i="5" s="1"/>
  <c r="C328" i="1"/>
  <c r="D328" i="1" s="1"/>
  <c r="E328" i="1"/>
  <c r="F328" i="1" s="1"/>
  <c r="A329" i="1"/>
  <c r="C328" i="3"/>
  <c r="D328" i="3" s="1"/>
  <c r="E327" i="3"/>
  <c r="F327" i="3" s="1"/>
  <c r="A328" i="3"/>
  <c r="A328" i="2"/>
  <c r="E327" i="2"/>
  <c r="F327" i="2" s="1"/>
  <c r="C328" i="2"/>
  <c r="D328" i="2" s="1"/>
  <c r="D329" i="4"/>
  <c r="E329" i="4" s="1"/>
  <c r="F328" i="4"/>
  <c r="G328" i="4" s="1"/>
  <c r="B329" i="4"/>
  <c r="C329" i="5" l="1"/>
  <c r="D329" i="5" s="1"/>
  <c r="E328" i="5"/>
  <c r="F328" i="5" s="1"/>
  <c r="A329" i="5"/>
  <c r="C329" i="1"/>
  <c r="D329" i="1" s="1"/>
  <c r="A330" i="1"/>
  <c r="E329" i="1"/>
  <c r="F329" i="1" s="1"/>
  <c r="A329" i="3"/>
  <c r="E328" i="3"/>
  <c r="F328" i="3" s="1"/>
  <c r="C329" i="3"/>
  <c r="D329" i="3" s="1"/>
  <c r="A329" i="2"/>
  <c r="E328" i="2"/>
  <c r="F328" i="2" s="1"/>
  <c r="C329" i="2"/>
  <c r="D329" i="2" s="1"/>
  <c r="D330" i="4"/>
  <c r="E330" i="4" s="1"/>
  <c r="F329" i="4"/>
  <c r="G329" i="4" s="1"/>
  <c r="B330" i="4"/>
  <c r="E329" i="5" l="1"/>
  <c r="F329" i="5" s="1"/>
  <c r="C330" i="5"/>
  <c r="D330" i="5" s="1"/>
  <c r="A330" i="5"/>
  <c r="A331" i="1"/>
  <c r="E330" i="1"/>
  <c r="F330" i="1" s="1"/>
  <c r="C330" i="1"/>
  <c r="D330" i="1" s="1"/>
  <c r="C330" i="3"/>
  <c r="D330" i="3" s="1"/>
  <c r="A330" i="3"/>
  <c r="E329" i="3"/>
  <c r="F329" i="3" s="1"/>
  <c r="C330" i="2"/>
  <c r="D330" i="2" s="1"/>
  <c r="A330" i="2"/>
  <c r="E329" i="2"/>
  <c r="F329" i="2" s="1"/>
  <c r="D331" i="4"/>
  <c r="E331" i="4" s="1"/>
  <c r="F330" i="4"/>
  <c r="G330" i="4" s="1"/>
  <c r="B331" i="4"/>
  <c r="A331" i="5" l="1"/>
  <c r="E330" i="5"/>
  <c r="F330" i="5" s="1"/>
  <c r="C331" i="5"/>
  <c r="D331" i="5" s="1"/>
  <c r="C331" i="1"/>
  <c r="D331" i="1" s="1"/>
  <c r="A332" i="1"/>
  <c r="E331" i="1"/>
  <c r="F331" i="1" s="1"/>
  <c r="A331" i="3"/>
  <c r="E330" i="3"/>
  <c r="F330" i="3" s="1"/>
  <c r="C331" i="3"/>
  <c r="D331" i="3" s="1"/>
  <c r="A331" i="2"/>
  <c r="E330" i="2"/>
  <c r="F330" i="2" s="1"/>
  <c r="C331" i="2"/>
  <c r="D331" i="2" s="1"/>
  <c r="D332" i="4"/>
  <c r="E332" i="4" s="1"/>
  <c r="F331" i="4"/>
  <c r="G331" i="4" s="1"/>
  <c r="B332" i="4"/>
  <c r="A332" i="5" l="1"/>
  <c r="C332" i="5"/>
  <c r="D332" i="5" s="1"/>
  <c r="E331" i="5"/>
  <c r="F331" i="5" s="1"/>
  <c r="C332" i="1"/>
  <c r="D332" i="1" s="1"/>
  <c r="A333" i="1"/>
  <c r="E332" i="1"/>
  <c r="F332" i="1" s="1"/>
  <c r="E331" i="3"/>
  <c r="F331" i="3" s="1"/>
  <c r="C332" i="3"/>
  <c r="D332" i="3" s="1"/>
  <c r="A332" i="3"/>
  <c r="A332" i="2"/>
  <c r="E331" i="2"/>
  <c r="F331" i="2" s="1"/>
  <c r="C332" i="2"/>
  <c r="D332" i="2" s="1"/>
  <c r="D333" i="4"/>
  <c r="E333" i="4" s="1"/>
  <c r="F332" i="4"/>
  <c r="G332" i="4" s="1"/>
  <c r="B333" i="4"/>
  <c r="E332" i="5" l="1"/>
  <c r="F332" i="5" s="1"/>
  <c r="C333" i="5"/>
  <c r="D333" i="5" s="1"/>
  <c r="A333" i="5"/>
  <c r="C333" i="1"/>
  <c r="D333" i="1" s="1"/>
  <c r="A334" i="1"/>
  <c r="E333" i="1"/>
  <c r="F333" i="1" s="1"/>
  <c r="C333" i="3"/>
  <c r="D333" i="3" s="1"/>
  <c r="A333" i="3"/>
  <c r="E332" i="3"/>
  <c r="F332" i="3" s="1"/>
  <c r="A333" i="2"/>
  <c r="E332" i="2"/>
  <c r="F332" i="2" s="1"/>
  <c r="C333" i="2"/>
  <c r="D333" i="2" s="1"/>
  <c r="B334" i="4"/>
  <c r="D334" i="4"/>
  <c r="E334" i="4" s="1"/>
  <c r="F333" i="4"/>
  <c r="G333" i="4" s="1"/>
  <c r="C334" i="5" l="1"/>
  <c r="D334" i="5" s="1"/>
  <c r="A334" i="5"/>
  <c r="E333" i="5"/>
  <c r="F333" i="5" s="1"/>
  <c r="E334" i="1"/>
  <c r="F334" i="1" s="1"/>
  <c r="A335" i="1"/>
  <c r="C334" i="1"/>
  <c r="D334" i="1" s="1"/>
  <c r="E333" i="3"/>
  <c r="F333" i="3" s="1"/>
  <c r="C334" i="3"/>
  <c r="D334" i="3" s="1"/>
  <c r="A334" i="3"/>
  <c r="A334" i="2"/>
  <c r="E333" i="2"/>
  <c r="F333" i="2" s="1"/>
  <c r="C334" i="2"/>
  <c r="D334" i="2" s="1"/>
  <c r="D335" i="4"/>
  <c r="E335" i="4" s="1"/>
  <c r="F334" i="4"/>
  <c r="G334" i="4" s="1"/>
  <c r="B335" i="4"/>
  <c r="C335" i="5" l="1"/>
  <c r="D335" i="5" s="1"/>
  <c r="A335" i="5"/>
  <c r="E334" i="5"/>
  <c r="F334" i="5" s="1"/>
  <c r="C335" i="1"/>
  <c r="D335" i="1" s="1"/>
  <c r="A336" i="1"/>
  <c r="E335" i="1"/>
  <c r="F335" i="1" s="1"/>
  <c r="E334" i="3"/>
  <c r="F334" i="3" s="1"/>
  <c r="C335" i="3"/>
  <c r="D335" i="3" s="1"/>
  <c r="A335" i="3"/>
  <c r="A335" i="2"/>
  <c r="E334" i="2"/>
  <c r="F334" i="2" s="1"/>
  <c r="C335" i="2"/>
  <c r="D335" i="2" s="1"/>
  <c r="D336" i="4"/>
  <c r="E336" i="4" s="1"/>
  <c r="B336" i="4"/>
  <c r="F335" i="4"/>
  <c r="G335" i="4" s="1"/>
  <c r="A336" i="5" l="1"/>
  <c r="E335" i="5"/>
  <c r="F335" i="5" s="1"/>
  <c r="C336" i="5"/>
  <c r="D336" i="5" s="1"/>
  <c r="C336" i="1"/>
  <c r="D336" i="1" s="1"/>
  <c r="A337" i="1"/>
  <c r="E336" i="1"/>
  <c r="F336" i="1" s="1"/>
  <c r="E335" i="3"/>
  <c r="F335" i="3" s="1"/>
  <c r="C336" i="3"/>
  <c r="D336" i="3" s="1"/>
  <c r="A336" i="3"/>
  <c r="C336" i="2"/>
  <c r="D336" i="2" s="1"/>
  <c r="A336" i="2"/>
  <c r="E335" i="2"/>
  <c r="F335" i="2" s="1"/>
  <c r="D337" i="4"/>
  <c r="E337" i="4" s="1"/>
  <c r="F336" i="4"/>
  <c r="G336" i="4" s="1"/>
  <c r="B337" i="4"/>
  <c r="C337" i="5" l="1"/>
  <c r="D337" i="5" s="1"/>
  <c r="A337" i="5"/>
  <c r="E336" i="5"/>
  <c r="F336" i="5" s="1"/>
  <c r="C337" i="1"/>
  <c r="D337" i="1" s="1"/>
  <c r="A338" i="1"/>
  <c r="E337" i="1"/>
  <c r="F337" i="1" s="1"/>
  <c r="A337" i="3"/>
  <c r="C337" i="3"/>
  <c r="D337" i="3" s="1"/>
  <c r="E336" i="3"/>
  <c r="F336" i="3" s="1"/>
  <c r="A337" i="2"/>
  <c r="E336" i="2"/>
  <c r="F336" i="2" s="1"/>
  <c r="C337" i="2"/>
  <c r="D337" i="2" s="1"/>
  <c r="D338" i="4"/>
  <c r="E338" i="4" s="1"/>
  <c r="F337" i="4"/>
  <c r="G337" i="4" s="1"/>
  <c r="B338" i="4"/>
  <c r="E337" i="5" l="1"/>
  <c r="F337" i="5" s="1"/>
  <c r="C338" i="5"/>
  <c r="D338" i="5" s="1"/>
  <c r="A338" i="5"/>
  <c r="E338" i="1"/>
  <c r="F338" i="1" s="1"/>
  <c r="A339" i="1"/>
  <c r="C338" i="1"/>
  <c r="D338" i="1" s="1"/>
  <c r="C338" i="3"/>
  <c r="D338" i="3" s="1"/>
  <c r="E337" i="3"/>
  <c r="F337" i="3" s="1"/>
  <c r="A338" i="3"/>
  <c r="A338" i="2"/>
  <c r="E337" i="2"/>
  <c r="F337" i="2" s="1"/>
  <c r="C338" i="2"/>
  <c r="D338" i="2" s="1"/>
  <c r="B339" i="4"/>
  <c r="F338" i="4"/>
  <c r="G338" i="4" s="1"/>
  <c r="D339" i="4"/>
  <c r="E339" i="4" s="1"/>
  <c r="A339" i="5" l="1"/>
  <c r="E338" i="5"/>
  <c r="F338" i="5" s="1"/>
  <c r="C339" i="5"/>
  <c r="D339" i="5" s="1"/>
  <c r="C339" i="1"/>
  <c r="D339" i="1" s="1"/>
  <c r="A340" i="1"/>
  <c r="E339" i="1"/>
  <c r="F339" i="1" s="1"/>
  <c r="C339" i="3"/>
  <c r="D339" i="3" s="1"/>
  <c r="E338" i="3"/>
  <c r="F338" i="3" s="1"/>
  <c r="A339" i="3"/>
  <c r="A339" i="2"/>
  <c r="E338" i="2"/>
  <c r="F338" i="2" s="1"/>
  <c r="C339" i="2"/>
  <c r="D339" i="2" s="1"/>
  <c r="D340" i="4"/>
  <c r="E340" i="4" s="1"/>
  <c r="F339" i="4"/>
  <c r="G339" i="4" s="1"/>
  <c r="B340" i="4"/>
  <c r="A340" i="5" l="1"/>
  <c r="C340" i="5"/>
  <c r="D340" i="5" s="1"/>
  <c r="E339" i="5"/>
  <c r="F339" i="5" s="1"/>
  <c r="C340" i="1"/>
  <c r="D340" i="1" s="1"/>
  <c r="A341" i="1"/>
  <c r="E340" i="1"/>
  <c r="F340" i="1" s="1"/>
  <c r="C340" i="3"/>
  <c r="D340" i="3" s="1"/>
  <c r="E339" i="3"/>
  <c r="F339" i="3" s="1"/>
  <c r="A340" i="3"/>
  <c r="A340" i="2"/>
  <c r="E339" i="2"/>
  <c r="F339" i="2" s="1"/>
  <c r="C340" i="2"/>
  <c r="D340" i="2" s="1"/>
  <c r="D341" i="4"/>
  <c r="E341" i="4" s="1"/>
  <c r="F340" i="4"/>
  <c r="G340" i="4" s="1"/>
  <c r="B341" i="4"/>
  <c r="E340" i="5" l="1"/>
  <c r="F340" i="5" s="1"/>
  <c r="C341" i="5"/>
  <c r="D341" i="5" s="1"/>
  <c r="A341" i="5"/>
  <c r="E341" i="1"/>
  <c r="F341" i="1" s="1"/>
  <c r="C341" i="1"/>
  <c r="D341" i="1" s="1"/>
  <c r="A342" i="1"/>
  <c r="A341" i="3"/>
  <c r="C341" i="3"/>
  <c r="D341" i="3" s="1"/>
  <c r="E340" i="3"/>
  <c r="F340" i="3" s="1"/>
  <c r="A341" i="2"/>
  <c r="E340" i="2"/>
  <c r="F340" i="2" s="1"/>
  <c r="C341" i="2"/>
  <c r="D341" i="2" s="1"/>
  <c r="D342" i="4"/>
  <c r="E342" i="4" s="1"/>
  <c r="F341" i="4"/>
  <c r="G341" i="4" s="1"/>
  <c r="B342" i="4"/>
  <c r="A342" i="5" l="1"/>
  <c r="E341" i="5"/>
  <c r="F341" i="5" s="1"/>
  <c r="C342" i="5"/>
  <c r="D342" i="5" s="1"/>
  <c r="E342" i="1"/>
  <c r="F342" i="1" s="1"/>
  <c r="A343" i="1"/>
  <c r="C342" i="1"/>
  <c r="D342" i="1" s="1"/>
  <c r="C342" i="3"/>
  <c r="D342" i="3" s="1"/>
  <c r="E341" i="3"/>
  <c r="F341" i="3" s="1"/>
  <c r="A342" i="3"/>
  <c r="C342" i="2"/>
  <c r="D342" i="2" s="1"/>
  <c r="A342" i="2"/>
  <c r="E341" i="2"/>
  <c r="F341" i="2" s="1"/>
  <c r="D343" i="4"/>
  <c r="E343" i="4" s="1"/>
  <c r="F342" i="4"/>
  <c r="G342" i="4" s="1"/>
  <c r="B343" i="4"/>
  <c r="A343" i="5" l="1"/>
  <c r="E342" i="5"/>
  <c r="F342" i="5" s="1"/>
  <c r="C343" i="5"/>
  <c r="D343" i="5" s="1"/>
  <c r="E343" i="1"/>
  <c r="F343" i="1" s="1"/>
  <c r="A344" i="1"/>
  <c r="C343" i="1"/>
  <c r="D343" i="1" s="1"/>
  <c r="A343" i="3"/>
  <c r="C343" i="3"/>
  <c r="D343" i="3" s="1"/>
  <c r="E342" i="3"/>
  <c r="F342" i="3" s="1"/>
  <c r="C343" i="2"/>
  <c r="D343" i="2" s="1"/>
  <c r="E342" i="2"/>
  <c r="F342" i="2" s="1"/>
  <c r="A343" i="2"/>
  <c r="D344" i="4"/>
  <c r="E344" i="4" s="1"/>
  <c r="F343" i="4"/>
  <c r="G343" i="4" s="1"/>
  <c r="B344" i="4"/>
  <c r="E343" i="5" l="1"/>
  <c r="F343" i="5" s="1"/>
  <c r="C344" i="5"/>
  <c r="D344" i="5" s="1"/>
  <c r="A344" i="5"/>
  <c r="C344" i="1"/>
  <c r="D344" i="1" s="1"/>
  <c r="A345" i="1"/>
  <c r="E344" i="1"/>
  <c r="F344" i="1" s="1"/>
  <c r="E343" i="3"/>
  <c r="F343" i="3" s="1"/>
  <c r="C344" i="3"/>
  <c r="D344" i="3" s="1"/>
  <c r="A344" i="3"/>
  <c r="C344" i="2"/>
  <c r="D344" i="2" s="1"/>
  <c r="A344" i="2"/>
  <c r="E343" i="2"/>
  <c r="F343" i="2" s="1"/>
  <c r="B345" i="4"/>
  <c r="D345" i="4"/>
  <c r="E345" i="4" s="1"/>
  <c r="F344" i="4"/>
  <c r="G344" i="4" s="1"/>
  <c r="C345" i="5" l="1"/>
  <c r="D345" i="5" s="1"/>
  <c r="A345" i="5"/>
  <c r="E344" i="5"/>
  <c r="F344" i="5" s="1"/>
  <c r="E345" i="1"/>
  <c r="F345" i="1" s="1"/>
  <c r="A346" i="1"/>
  <c r="C345" i="1"/>
  <c r="D345" i="1" s="1"/>
  <c r="C345" i="3"/>
  <c r="D345" i="3" s="1"/>
  <c r="A345" i="3"/>
  <c r="E344" i="3"/>
  <c r="F344" i="3" s="1"/>
  <c r="C345" i="2"/>
  <c r="D345" i="2" s="1"/>
  <c r="E344" i="2"/>
  <c r="F344" i="2" s="1"/>
  <c r="A345" i="2"/>
  <c r="D346" i="4"/>
  <c r="E346" i="4" s="1"/>
  <c r="F345" i="4"/>
  <c r="G345" i="4" s="1"/>
  <c r="B346" i="4"/>
  <c r="A346" i="5" l="1"/>
  <c r="C346" i="5"/>
  <c r="D346" i="5" s="1"/>
  <c r="E345" i="5"/>
  <c r="F345" i="5" s="1"/>
  <c r="C346" i="1"/>
  <c r="D346" i="1" s="1"/>
  <c r="A347" i="1"/>
  <c r="E346" i="1"/>
  <c r="F346" i="1" s="1"/>
  <c r="E345" i="3"/>
  <c r="F345" i="3" s="1"/>
  <c r="C346" i="3"/>
  <c r="D346" i="3" s="1"/>
  <c r="A346" i="3"/>
  <c r="C346" i="2"/>
  <c r="D346" i="2" s="1"/>
  <c r="A346" i="2"/>
  <c r="E345" i="2"/>
  <c r="F345" i="2" s="1"/>
  <c r="D347" i="4"/>
  <c r="E347" i="4" s="1"/>
  <c r="F346" i="4"/>
  <c r="G346" i="4" s="1"/>
  <c r="B347" i="4"/>
  <c r="E346" i="5" l="1"/>
  <c r="F346" i="5" s="1"/>
  <c r="A347" i="5"/>
  <c r="C347" i="5"/>
  <c r="D347" i="5" s="1"/>
  <c r="E347" i="1"/>
  <c r="F347" i="1" s="1"/>
  <c r="A348" i="1"/>
  <c r="C347" i="1"/>
  <c r="D347" i="1" s="1"/>
  <c r="E346" i="3"/>
  <c r="F346" i="3" s="1"/>
  <c r="A347" i="3"/>
  <c r="C347" i="3"/>
  <c r="D347" i="3" s="1"/>
  <c r="C347" i="2"/>
  <c r="D347" i="2" s="1"/>
  <c r="A347" i="2"/>
  <c r="E346" i="2"/>
  <c r="F346" i="2" s="1"/>
  <c r="D348" i="4"/>
  <c r="E348" i="4" s="1"/>
  <c r="F347" i="4"/>
  <c r="G347" i="4" s="1"/>
  <c r="B348" i="4"/>
  <c r="C348" i="5" l="1"/>
  <c r="D348" i="5" s="1"/>
  <c r="A348" i="5"/>
  <c r="E347" i="5"/>
  <c r="F347" i="5" s="1"/>
  <c r="E348" i="1"/>
  <c r="F348" i="1" s="1"/>
  <c r="A349" i="1"/>
  <c r="C348" i="1"/>
  <c r="D348" i="1" s="1"/>
  <c r="A348" i="3"/>
  <c r="C348" i="3"/>
  <c r="D348" i="3" s="1"/>
  <c r="E347" i="3"/>
  <c r="F347" i="3" s="1"/>
  <c r="A348" i="2"/>
  <c r="E347" i="2"/>
  <c r="F347" i="2" s="1"/>
  <c r="C348" i="2"/>
  <c r="D348" i="2" s="1"/>
  <c r="D349" i="4"/>
  <c r="E349" i="4" s="1"/>
  <c r="F348" i="4"/>
  <c r="G348" i="4" s="1"/>
  <c r="B349" i="4"/>
  <c r="C349" i="5" l="1"/>
  <c r="D349" i="5" s="1"/>
  <c r="E348" i="5"/>
  <c r="F348" i="5" s="1"/>
  <c r="A349" i="5"/>
  <c r="C349" i="1"/>
  <c r="D349" i="1" s="1"/>
  <c r="A350" i="1"/>
  <c r="E349" i="1"/>
  <c r="F349" i="1" s="1"/>
  <c r="A349" i="3"/>
  <c r="C349" i="3"/>
  <c r="D349" i="3" s="1"/>
  <c r="E348" i="3"/>
  <c r="F348" i="3" s="1"/>
  <c r="A349" i="2"/>
  <c r="E348" i="2"/>
  <c r="F348" i="2" s="1"/>
  <c r="C349" i="2"/>
  <c r="D349" i="2" s="1"/>
  <c r="D350" i="4"/>
  <c r="E350" i="4" s="1"/>
  <c r="F349" i="4"/>
  <c r="G349" i="4" s="1"/>
  <c r="B350" i="4"/>
  <c r="E349" i="5" l="1"/>
  <c r="F349" i="5" s="1"/>
  <c r="A350" i="5"/>
  <c r="C350" i="5"/>
  <c r="D350" i="5" s="1"/>
  <c r="C350" i="1"/>
  <c r="D350" i="1" s="1"/>
  <c r="A351" i="1"/>
  <c r="E350" i="1"/>
  <c r="F350" i="1" s="1"/>
  <c r="C350" i="3"/>
  <c r="D350" i="3" s="1"/>
  <c r="E349" i="3"/>
  <c r="F349" i="3" s="1"/>
  <c r="A350" i="3"/>
  <c r="A350" i="2"/>
  <c r="E349" i="2"/>
  <c r="F349" i="2" s="1"/>
  <c r="C350" i="2"/>
  <c r="D350" i="2" s="1"/>
  <c r="B351" i="4"/>
  <c r="F350" i="4"/>
  <c r="G350" i="4" s="1"/>
  <c r="D351" i="4"/>
  <c r="E351" i="4" s="1"/>
  <c r="C351" i="5" l="1"/>
  <c r="D351" i="5" s="1"/>
  <c r="A351" i="5"/>
  <c r="E350" i="5"/>
  <c r="F350" i="5" s="1"/>
  <c r="E351" i="1"/>
  <c r="F351" i="1" s="1"/>
  <c r="C351" i="1"/>
  <c r="D351" i="1" s="1"/>
  <c r="A352" i="1"/>
  <c r="C351" i="3"/>
  <c r="D351" i="3" s="1"/>
  <c r="E350" i="3"/>
  <c r="F350" i="3" s="1"/>
  <c r="A351" i="3"/>
  <c r="A351" i="2"/>
  <c r="E350" i="2"/>
  <c r="F350" i="2" s="1"/>
  <c r="C351" i="2"/>
  <c r="D351" i="2" s="1"/>
  <c r="D352" i="4"/>
  <c r="E352" i="4" s="1"/>
  <c r="F351" i="4"/>
  <c r="G351" i="4" s="1"/>
  <c r="B352" i="4"/>
  <c r="E351" i="5" l="1"/>
  <c r="F351" i="5" s="1"/>
  <c r="C352" i="5"/>
  <c r="D352" i="5" s="1"/>
  <c r="A352" i="5"/>
  <c r="E352" i="1"/>
  <c r="F352" i="1" s="1"/>
  <c r="C352" i="1"/>
  <c r="D352" i="1" s="1"/>
  <c r="A353" i="1"/>
  <c r="C352" i="3"/>
  <c r="D352" i="3" s="1"/>
  <c r="E351" i="3"/>
  <c r="F351" i="3" s="1"/>
  <c r="A352" i="3"/>
  <c r="A352" i="2"/>
  <c r="E351" i="2"/>
  <c r="F351" i="2" s="1"/>
  <c r="C352" i="2"/>
  <c r="D352" i="2" s="1"/>
  <c r="D353" i="4"/>
  <c r="E353" i="4" s="1"/>
  <c r="F352" i="4"/>
  <c r="G352" i="4" s="1"/>
  <c r="B353" i="4"/>
  <c r="A353" i="5" l="1"/>
  <c r="E352" i="5"/>
  <c r="F352" i="5" s="1"/>
  <c r="C353" i="5"/>
  <c r="D353" i="5" s="1"/>
  <c r="C353" i="1"/>
  <c r="D353" i="1" s="1"/>
  <c r="A354" i="1"/>
  <c r="E353" i="1"/>
  <c r="F353" i="1" s="1"/>
  <c r="A353" i="3"/>
  <c r="E352" i="3"/>
  <c r="F352" i="3" s="1"/>
  <c r="C353" i="3"/>
  <c r="D353" i="3" s="1"/>
  <c r="C353" i="2"/>
  <c r="D353" i="2" s="1"/>
  <c r="A353" i="2"/>
  <c r="E352" i="2"/>
  <c r="F352" i="2" s="1"/>
  <c r="D354" i="4"/>
  <c r="E354" i="4" s="1"/>
  <c r="F353" i="4"/>
  <c r="G353" i="4" s="1"/>
  <c r="B354" i="4"/>
  <c r="A354" i="5" l="1"/>
  <c r="C354" i="5"/>
  <c r="D354" i="5" s="1"/>
  <c r="E353" i="5"/>
  <c r="F353" i="5" s="1"/>
  <c r="C354" i="1"/>
  <c r="D354" i="1" s="1"/>
  <c r="A355" i="1"/>
  <c r="E354" i="1"/>
  <c r="F354" i="1" s="1"/>
  <c r="C354" i="3"/>
  <c r="D354" i="3" s="1"/>
  <c r="A354" i="3"/>
  <c r="E353" i="3"/>
  <c r="F353" i="3" s="1"/>
  <c r="A354" i="2"/>
  <c r="E353" i="2"/>
  <c r="F353" i="2" s="1"/>
  <c r="C354" i="2"/>
  <c r="D354" i="2" s="1"/>
  <c r="D355" i="4"/>
  <c r="E355" i="4" s="1"/>
  <c r="F354" i="4"/>
  <c r="G354" i="4" s="1"/>
  <c r="B355" i="4"/>
  <c r="E354" i="5" l="1"/>
  <c r="F354" i="5" s="1"/>
  <c r="C355" i="5"/>
  <c r="D355" i="5" s="1"/>
  <c r="A355" i="5"/>
  <c r="E355" i="1"/>
  <c r="F355" i="1" s="1"/>
  <c r="C355" i="1"/>
  <c r="D355" i="1" s="1"/>
  <c r="A356" i="1"/>
  <c r="A355" i="3"/>
  <c r="C355" i="3"/>
  <c r="D355" i="3" s="1"/>
  <c r="E354" i="3"/>
  <c r="F354" i="3" s="1"/>
  <c r="A355" i="2"/>
  <c r="E354" i="2"/>
  <c r="F354" i="2" s="1"/>
  <c r="C355" i="2"/>
  <c r="D355" i="2" s="1"/>
  <c r="D356" i="4"/>
  <c r="E356" i="4" s="1"/>
  <c r="F355" i="4"/>
  <c r="G355" i="4" s="1"/>
  <c r="B356" i="4"/>
  <c r="C356" i="5" l="1"/>
  <c r="D356" i="5" s="1"/>
  <c r="A356" i="5"/>
  <c r="E355" i="5"/>
  <c r="F355" i="5" s="1"/>
  <c r="E356" i="1"/>
  <c r="F356" i="1" s="1"/>
  <c r="C356" i="1"/>
  <c r="D356" i="1" s="1"/>
  <c r="A357" i="1"/>
  <c r="E355" i="3"/>
  <c r="F355" i="3" s="1"/>
  <c r="C356" i="3"/>
  <c r="D356" i="3" s="1"/>
  <c r="A356" i="3"/>
  <c r="A356" i="2"/>
  <c r="E355" i="2"/>
  <c r="F355" i="2" s="1"/>
  <c r="C356" i="2"/>
  <c r="D356" i="2" s="1"/>
  <c r="B357" i="4"/>
  <c r="D357" i="4"/>
  <c r="E357" i="4" s="1"/>
  <c r="F356" i="4"/>
  <c r="G356" i="4" s="1"/>
  <c r="C357" i="5" l="1"/>
  <c r="D357" i="5" s="1"/>
  <c r="E356" i="5"/>
  <c r="F356" i="5" s="1"/>
  <c r="A357" i="5"/>
  <c r="C357" i="1"/>
  <c r="D357" i="1" s="1"/>
  <c r="A358" i="1"/>
  <c r="E357" i="1"/>
  <c r="F357" i="1" s="1"/>
  <c r="E356" i="3"/>
  <c r="F356" i="3" s="1"/>
  <c r="A357" i="3"/>
  <c r="C357" i="3"/>
  <c r="D357" i="3" s="1"/>
  <c r="A357" i="2"/>
  <c r="E356" i="2"/>
  <c r="F356" i="2" s="1"/>
  <c r="C357" i="2"/>
  <c r="D357" i="2" s="1"/>
  <c r="D358" i="4"/>
  <c r="E358" i="4" s="1"/>
  <c r="F357" i="4"/>
  <c r="G357" i="4" s="1"/>
  <c r="B358" i="4"/>
  <c r="A358" i="5" l="1"/>
  <c r="C358" i="5"/>
  <c r="D358" i="5" s="1"/>
  <c r="E357" i="5"/>
  <c r="F357" i="5" s="1"/>
  <c r="C358" i="1"/>
  <c r="D358" i="1" s="1"/>
  <c r="A359" i="1"/>
  <c r="E358" i="1"/>
  <c r="F358" i="1" s="1"/>
  <c r="E357" i="3"/>
  <c r="F357" i="3" s="1"/>
  <c r="C358" i="3"/>
  <c r="D358" i="3" s="1"/>
  <c r="A358" i="3"/>
  <c r="A358" i="2"/>
  <c r="E357" i="2"/>
  <c r="F357" i="2" s="1"/>
  <c r="C358" i="2"/>
  <c r="D358" i="2" s="1"/>
  <c r="D359" i="4"/>
  <c r="E359" i="4" s="1"/>
  <c r="F358" i="4"/>
  <c r="G358" i="4" s="1"/>
  <c r="B359" i="4"/>
  <c r="C359" i="5" l="1"/>
  <c r="D359" i="5" s="1"/>
  <c r="E358" i="5"/>
  <c r="F358" i="5" s="1"/>
  <c r="A359" i="5"/>
  <c r="E359" i="1"/>
  <c r="F359" i="1" s="1"/>
  <c r="C359" i="1"/>
  <c r="D359" i="1" s="1"/>
  <c r="A360" i="1"/>
  <c r="A359" i="3"/>
  <c r="E358" i="3"/>
  <c r="F358" i="3" s="1"/>
  <c r="C359" i="3"/>
  <c r="D359" i="3" s="1"/>
  <c r="C359" i="2"/>
  <c r="D359" i="2" s="1"/>
  <c r="A359" i="2"/>
  <c r="E358" i="2"/>
  <c r="F358" i="2" s="1"/>
  <c r="D360" i="4"/>
  <c r="E360" i="4" s="1"/>
  <c r="F359" i="4"/>
  <c r="G359" i="4" s="1"/>
  <c r="B360" i="4"/>
  <c r="E359" i="5" l="1"/>
  <c r="F359" i="5" s="1"/>
  <c r="C360" i="5"/>
  <c r="D360" i="5" s="1"/>
  <c r="A360" i="5"/>
  <c r="E360" i="1"/>
  <c r="F360" i="1" s="1"/>
  <c r="C360" i="1"/>
  <c r="D360" i="1" s="1"/>
  <c r="A361" i="1"/>
  <c r="A360" i="3"/>
  <c r="E359" i="3"/>
  <c r="F359" i="3" s="1"/>
  <c r="C360" i="3"/>
  <c r="D360" i="3" s="1"/>
  <c r="A360" i="2"/>
  <c r="E359" i="2"/>
  <c r="F359" i="2" s="1"/>
  <c r="C360" i="2"/>
  <c r="D360" i="2" s="1"/>
  <c r="D361" i="4"/>
  <c r="E361" i="4" s="1"/>
  <c r="B361" i="4"/>
  <c r="F360" i="4"/>
  <c r="G360" i="4" s="1"/>
  <c r="A361" i="5" l="1"/>
  <c r="E360" i="5"/>
  <c r="F360" i="5" s="1"/>
  <c r="C361" i="5"/>
  <c r="D361" i="5" s="1"/>
  <c r="C361" i="1"/>
  <c r="D361" i="1" s="1"/>
  <c r="A362" i="1"/>
  <c r="E361" i="1"/>
  <c r="F361" i="1" s="1"/>
  <c r="A361" i="3"/>
  <c r="C361" i="3"/>
  <c r="D361" i="3" s="1"/>
  <c r="E360" i="3"/>
  <c r="F360" i="3" s="1"/>
  <c r="A361" i="2"/>
  <c r="E360" i="2"/>
  <c r="F360" i="2" s="1"/>
  <c r="C361" i="2"/>
  <c r="D361" i="2" s="1"/>
  <c r="D362" i="4"/>
  <c r="E362" i="4" s="1"/>
  <c r="B362" i="4"/>
  <c r="F361" i="4"/>
  <c r="G361" i="4" s="1"/>
  <c r="A362" i="5" l="1"/>
  <c r="C362" i="5"/>
  <c r="D362" i="5" s="1"/>
  <c r="E361" i="5"/>
  <c r="F361" i="5" s="1"/>
  <c r="C362" i="1"/>
  <c r="D362" i="1" s="1"/>
  <c r="A363" i="1"/>
  <c r="E362" i="1"/>
  <c r="F362" i="1" s="1"/>
  <c r="C362" i="3"/>
  <c r="D362" i="3" s="1"/>
  <c r="E361" i="3"/>
  <c r="F361" i="3" s="1"/>
  <c r="A362" i="3"/>
  <c r="A362" i="2"/>
  <c r="E361" i="2"/>
  <c r="F361" i="2" s="1"/>
  <c r="C362" i="2"/>
  <c r="D362" i="2" s="1"/>
  <c r="D363" i="4"/>
  <c r="E363" i="4" s="1"/>
  <c r="F362" i="4"/>
  <c r="G362" i="4" s="1"/>
  <c r="B363" i="4"/>
  <c r="E362" i="5" l="1"/>
  <c r="F362" i="5" s="1"/>
  <c r="A363" i="5"/>
  <c r="C363" i="5"/>
  <c r="D363" i="5" s="1"/>
  <c r="E363" i="1"/>
  <c r="F363" i="1" s="1"/>
  <c r="C363" i="1"/>
  <c r="D363" i="1" s="1"/>
  <c r="A364" i="1"/>
  <c r="C363" i="3"/>
  <c r="D363" i="3" s="1"/>
  <c r="E362" i="3"/>
  <c r="F362" i="3" s="1"/>
  <c r="A363" i="3"/>
  <c r="A363" i="2"/>
  <c r="E362" i="2"/>
  <c r="F362" i="2" s="1"/>
  <c r="C363" i="2"/>
  <c r="D363" i="2" s="1"/>
  <c r="D364" i="4"/>
  <c r="E364" i="4" s="1"/>
  <c r="F363" i="4"/>
  <c r="G363" i="4" s="1"/>
  <c r="B364" i="4"/>
  <c r="C364" i="5" l="1"/>
  <c r="D364" i="5" s="1"/>
  <c r="A364" i="5"/>
  <c r="E363" i="5"/>
  <c r="F363" i="5" s="1"/>
  <c r="E364" i="1"/>
  <c r="F364" i="1" s="1"/>
  <c r="A365" i="1"/>
  <c r="C364" i="1"/>
  <c r="D364" i="1" s="1"/>
  <c r="Y4" i="1"/>
  <c r="C364" i="3"/>
  <c r="D364" i="3" s="1"/>
  <c r="E363" i="3"/>
  <c r="F363" i="3" s="1"/>
  <c r="A364" i="3"/>
  <c r="A364" i="2"/>
  <c r="E363" i="2"/>
  <c r="F363" i="2" s="1"/>
  <c r="C364" i="2"/>
  <c r="D364" i="2" s="1"/>
  <c r="D365" i="4"/>
  <c r="E365" i="4" s="1"/>
  <c r="F364" i="4"/>
  <c r="G364" i="4" s="1"/>
  <c r="B365" i="4"/>
  <c r="Z4" i="4"/>
  <c r="C365" i="5" l="1"/>
  <c r="D365" i="5" s="1"/>
  <c r="A365" i="5"/>
  <c r="E364" i="5"/>
  <c r="F364" i="5" s="1"/>
  <c r="Y4" i="5"/>
  <c r="AD4" i="1"/>
  <c r="Y5" i="1"/>
  <c r="C365" i="1"/>
  <c r="D365" i="1" s="1"/>
  <c r="A366" i="1"/>
  <c r="E365" i="1"/>
  <c r="F365" i="1" s="1"/>
  <c r="A365" i="3"/>
  <c r="E364" i="3"/>
  <c r="F364" i="3" s="1"/>
  <c r="C365" i="3"/>
  <c r="D365" i="3" s="1"/>
  <c r="Y4" i="3"/>
  <c r="C365" i="2"/>
  <c r="D365" i="2" s="1"/>
  <c r="A365" i="2"/>
  <c r="E364" i="2"/>
  <c r="F364" i="2" s="1"/>
  <c r="Y4" i="2"/>
  <c r="Z5" i="4"/>
  <c r="AD4" i="4"/>
  <c r="D366" i="4"/>
  <c r="E366" i="4" s="1"/>
  <c r="F365" i="4"/>
  <c r="G365" i="4" s="1"/>
  <c r="B366" i="4"/>
  <c r="AD4" i="5" l="1"/>
  <c r="Y5" i="5"/>
  <c r="C366" i="5"/>
  <c r="D366" i="5" s="1"/>
  <c r="E365" i="5"/>
  <c r="F365" i="5" s="1"/>
  <c r="A366" i="5"/>
  <c r="C366" i="1"/>
  <c r="D366" i="1" s="1"/>
  <c r="A367" i="1"/>
  <c r="E366" i="1"/>
  <c r="F366" i="1" s="1"/>
  <c r="AD5" i="1"/>
  <c r="AB5" i="1"/>
  <c r="AC5" i="1" s="1"/>
  <c r="Y6" i="1"/>
  <c r="AD4" i="3"/>
  <c r="AB4" i="3"/>
  <c r="Y5" i="3"/>
  <c r="C366" i="3"/>
  <c r="D366" i="3" s="1"/>
  <c r="A366" i="3"/>
  <c r="E365" i="3"/>
  <c r="F365" i="3" s="1"/>
  <c r="AD4" i="2"/>
  <c r="Y5" i="2"/>
  <c r="A366" i="2"/>
  <c r="E365" i="2"/>
  <c r="F365" i="2" s="1"/>
  <c r="C366" i="2"/>
  <c r="D366" i="2" s="1"/>
  <c r="D367" i="4"/>
  <c r="E367" i="4" s="1"/>
  <c r="B367" i="4"/>
  <c r="F366" i="4"/>
  <c r="G366" i="4" s="1"/>
  <c r="Z6" i="4"/>
  <c r="AB5" i="4"/>
  <c r="AD5" i="4"/>
  <c r="C367" i="5" l="1"/>
  <c r="D367" i="5" s="1"/>
  <c r="E366" i="5"/>
  <c r="F366" i="5" s="1"/>
  <c r="A367" i="5"/>
  <c r="Y6" i="5"/>
  <c r="AD5" i="5"/>
  <c r="AB5" i="5"/>
  <c r="AC5" i="5" s="1"/>
  <c r="AB6" i="1"/>
  <c r="AC6" i="1" s="1"/>
  <c r="Y7" i="1"/>
  <c r="AD6" i="1"/>
  <c r="E367" i="1"/>
  <c r="F367" i="1" s="1"/>
  <c r="C367" i="1"/>
  <c r="D367" i="1" s="1"/>
  <c r="A368" i="1"/>
  <c r="A367" i="3"/>
  <c r="E366" i="3"/>
  <c r="F366" i="3" s="1"/>
  <c r="C367" i="3"/>
  <c r="D367" i="3" s="1"/>
  <c r="Y6" i="3"/>
  <c r="AD5" i="3"/>
  <c r="AB5" i="3"/>
  <c r="AC5" i="3" s="1"/>
  <c r="A367" i="2"/>
  <c r="E366" i="2"/>
  <c r="F366" i="2" s="1"/>
  <c r="C367" i="2"/>
  <c r="D367" i="2" s="1"/>
  <c r="AD5" i="2"/>
  <c r="Y6" i="2"/>
  <c r="AB5" i="2"/>
  <c r="AC5" i="2" s="1"/>
  <c r="AD6" i="4"/>
  <c r="Z7" i="4"/>
  <c r="AB6" i="4"/>
  <c r="D368" i="4"/>
  <c r="E368" i="4" s="1"/>
  <c r="F367" i="4"/>
  <c r="G367" i="4" s="1"/>
  <c r="B368" i="4"/>
  <c r="F368" i="4" s="1"/>
  <c r="G368" i="4" s="1"/>
  <c r="AD6" i="5" l="1"/>
  <c r="AB6" i="5"/>
  <c r="AC6" i="5" s="1"/>
  <c r="Y7" i="5"/>
  <c r="E367" i="5"/>
  <c r="F367" i="5" s="1"/>
  <c r="C368" i="5"/>
  <c r="D368" i="5" s="1"/>
  <c r="A368" i="5"/>
  <c r="E368" i="5" s="1"/>
  <c r="E368" i="1"/>
  <c r="F368" i="1" s="1"/>
  <c r="C368" i="1"/>
  <c r="D368" i="1" s="1"/>
  <c r="Y8" i="1"/>
  <c r="AD7" i="1"/>
  <c r="AB7" i="1"/>
  <c r="AC7" i="1" s="1"/>
  <c r="Y7" i="3"/>
  <c r="AD6" i="3"/>
  <c r="AB6" i="3"/>
  <c r="AC6" i="3" s="1"/>
  <c r="E367" i="3"/>
  <c r="F367" i="3" s="1"/>
  <c r="C368" i="3"/>
  <c r="D368" i="3" s="1"/>
  <c r="A368" i="3"/>
  <c r="E368" i="3" s="1"/>
  <c r="Y7" i="2"/>
  <c r="AD6" i="2"/>
  <c r="AB6" i="2"/>
  <c r="AC6" i="2" s="1"/>
  <c r="A368" i="2"/>
  <c r="E368" i="2" s="1"/>
  <c r="E367" i="2"/>
  <c r="F367" i="2" s="1"/>
  <c r="C368" i="2"/>
  <c r="D368" i="2" s="1"/>
  <c r="O382" i="4"/>
  <c r="P382" i="4" s="1"/>
  <c r="R382" i="4" s="1"/>
  <c r="O390" i="4"/>
  <c r="P390" i="4" s="1"/>
  <c r="R390" i="4" s="1"/>
  <c r="O387" i="4"/>
  <c r="P387" i="4" s="1"/>
  <c r="R387" i="4" s="1"/>
  <c r="O388" i="4"/>
  <c r="P388" i="4" s="1"/>
  <c r="R388" i="4" s="1"/>
  <c r="O389" i="4"/>
  <c r="P389" i="4" s="1"/>
  <c r="R389" i="4" s="1"/>
  <c r="O385" i="4"/>
  <c r="P385" i="4" s="1"/>
  <c r="R385" i="4" s="1"/>
  <c r="O386" i="4"/>
  <c r="P386" i="4" s="1"/>
  <c r="R386" i="4" s="1"/>
  <c r="O381" i="4"/>
  <c r="P381" i="4" s="1"/>
  <c r="R381" i="4" s="1"/>
  <c r="O383" i="4"/>
  <c r="P383" i="4" s="1"/>
  <c r="R383" i="4" s="1"/>
  <c r="O384" i="4"/>
  <c r="P384" i="4" s="1"/>
  <c r="R384" i="4" s="1"/>
  <c r="O391" i="4"/>
  <c r="P391" i="4" s="1"/>
  <c r="R391" i="4" s="1"/>
  <c r="O5" i="4"/>
  <c r="O7" i="4" s="1"/>
  <c r="S8" i="4"/>
  <c r="K8" i="4"/>
  <c r="P8" i="4"/>
  <c r="M8" i="4"/>
  <c r="L5" i="4"/>
  <c r="L7" i="4" s="1"/>
  <c r="K5" i="4"/>
  <c r="K7" i="4" s="1"/>
  <c r="N8" i="4"/>
  <c r="R5" i="4"/>
  <c r="R7" i="4" s="1"/>
  <c r="Q8" i="4"/>
  <c r="P5" i="4"/>
  <c r="P7" i="4" s="1"/>
  <c r="Q5" i="4"/>
  <c r="Q7" i="4" s="1"/>
  <c r="U5" i="4"/>
  <c r="U7" i="4" s="1"/>
  <c r="T8" i="4"/>
  <c r="N5" i="4"/>
  <c r="N7" i="4" s="1"/>
  <c r="T5" i="4"/>
  <c r="T7" i="4" s="1"/>
  <c r="U8" i="4"/>
  <c r="R8" i="4"/>
  <c r="M5" i="4"/>
  <c r="M7" i="4" s="1"/>
  <c r="L8" i="4"/>
  <c r="S5" i="4"/>
  <c r="S7" i="4" s="1"/>
  <c r="J8" i="4"/>
  <c r="J5" i="4"/>
  <c r="O8" i="4"/>
  <c r="AD7" i="4"/>
  <c r="AB7" i="4"/>
  <c r="Z8" i="4"/>
  <c r="F368" i="5" l="1"/>
  <c r="F368" i="3"/>
  <c r="N391" i="5"/>
  <c r="O391" i="5" s="1"/>
  <c r="Q391" i="5" s="1"/>
  <c r="N389" i="5"/>
  <c r="O389" i="5" s="1"/>
  <c r="Q389" i="5" s="1"/>
  <c r="N385" i="5"/>
  <c r="O385" i="5" s="1"/>
  <c r="Q385" i="5" s="1"/>
  <c r="N382" i="5"/>
  <c r="O382" i="5" s="1"/>
  <c r="Q382" i="5" s="1"/>
  <c r="N383" i="5"/>
  <c r="O383" i="5" s="1"/>
  <c r="Q383" i="5" s="1"/>
  <c r="N390" i="5"/>
  <c r="O390" i="5" s="1"/>
  <c r="Q390" i="5" s="1"/>
  <c r="N384" i="5"/>
  <c r="O384" i="5" s="1"/>
  <c r="Q384" i="5" s="1"/>
  <c r="N388" i="5"/>
  <c r="O388" i="5" s="1"/>
  <c r="Q388" i="5" s="1"/>
  <c r="N381" i="5"/>
  <c r="O381" i="5" s="1"/>
  <c r="Q381" i="5" s="1"/>
  <c r="N386" i="5"/>
  <c r="O386" i="5" s="1"/>
  <c r="Q386" i="5" s="1"/>
  <c r="N387" i="5"/>
  <c r="O387" i="5" s="1"/>
  <c r="Q387" i="5" s="1"/>
  <c r="F368" i="2"/>
  <c r="S5" i="5"/>
  <c r="S7" i="5" s="1"/>
  <c r="K5" i="5"/>
  <c r="K7" i="5" s="1"/>
  <c r="M8" i="5"/>
  <c r="Q5" i="5"/>
  <c r="Q7" i="5" s="1"/>
  <c r="Q8" i="5"/>
  <c r="K8" i="5"/>
  <c r="M5" i="5"/>
  <c r="M7" i="5" s="1"/>
  <c r="P5" i="5"/>
  <c r="P7" i="5" s="1"/>
  <c r="O8" i="5"/>
  <c r="R5" i="5"/>
  <c r="R7" i="5" s="1"/>
  <c r="N5" i="5"/>
  <c r="N7" i="5" s="1"/>
  <c r="L5" i="5"/>
  <c r="L7" i="5" s="1"/>
  <c r="N8" i="5"/>
  <c r="J8" i="5"/>
  <c r="P8" i="5"/>
  <c r="J5" i="5"/>
  <c r="J7" i="5" s="1"/>
  <c r="I5" i="5"/>
  <c r="R8" i="5"/>
  <c r="S8" i="5"/>
  <c r="I8" i="5"/>
  <c r="L8" i="5"/>
  <c r="O5" i="5"/>
  <c r="O7" i="5" s="1"/>
  <c r="T5" i="5"/>
  <c r="T7" i="5" s="1"/>
  <c r="T8" i="5"/>
  <c r="Y8" i="5"/>
  <c r="AD7" i="5"/>
  <c r="AB7" i="5"/>
  <c r="AC7" i="5" s="1"/>
  <c r="Y9" i="1"/>
  <c r="AD8" i="1"/>
  <c r="AB8" i="1"/>
  <c r="AC8" i="1" s="1"/>
  <c r="N383" i="1"/>
  <c r="O383" i="1" s="1"/>
  <c r="Q383" i="1" s="1"/>
  <c r="N388" i="1"/>
  <c r="O388" i="1" s="1"/>
  <c r="Q388" i="1" s="1"/>
  <c r="D6" i="8"/>
  <c r="G6" i="8" s="1"/>
  <c r="D11" i="8"/>
  <c r="G11" i="8" s="1"/>
  <c r="N390" i="1"/>
  <c r="O390" i="1" s="1"/>
  <c r="Q390" i="1" s="1"/>
  <c r="N391" i="1"/>
  <c r="O391" i="1" s="1"/>
  <c r="Q391" i="1" s="1"/>
  <c r="N385" i="1"/>
  <c r="O385" i="1" s="1"/>
  <c r="Q385" i="1" s="1"/>
  <c r="P387" i="1"/>
  <c r="D13" i="8"/>
  <c r="G13" i="8" s="1"/>
  <c r="P383" i="1"/>
  <c r="N382" i="1"/>
  <c r="O382" i="1" s="1"/>
  <c r="Q382" i="1" s="1"/>
  <c r="P391" i="1"/>
  <c r="P385" i="1"/>
  <c r="N387" i="1"/>
  <c r="O387" i="1" s="1"/>
  <c r="Q387" i="1" s="1"/>
  <c r="D4" i="8"/>
  <c r="P388" i="1"/>
  <c r="D10" i="8"/>
  <c r="G10" i="8" s="1"/>
  <c r="P382" i="1"/>
  <c r="D8" i="8"/>
  <c r="G8" i="8" s="1"/>
  <c r="P390" i="1"/>
  <c r="N381" i="1"/>
  <c r="O381" i="1" s="1"/>
  <c r="Q381" i="1" s="1"/>
  <c r="D12" i="8"/>
  <c r="G12" i="8" s="1"/>
  <c r="H12" i="8" s="1"/>
  <c r="P389" i="1"/>
  <c r="N389" i="1"/>
  <c r="O389" i="1" s="1"/>
  <c r="Q389" i="1" s="1"/>
  <c r="D5" i="8"/>
  <c r="P384" i="1"/>
  <c r="N386" i="1"/>
  <c r="O386" i="1" s="1"/>
  <c r="Q386" i="1" s="1"/>
  <c r="D14" i="8"/>
  <c r="G14" i="8" s="1"/>
  <c r="N384" i="1"/>
  <c r="O384" i="1" s="1"/>
  <c r="Q384" i="1" s="1"/>
  <c r="D9" i="8"/>
  <c r="G9" i="8" s="1"/>
  <c r="D7" i="8"/>
  <c r="G7" i="8" s="1"/>
  <c r="P381" i="1"/>
  <c r="P386" i="1"/>
  <c r="R5" i="1"/>
  <c r="R7" i="1" s="1"/>
  <c r="K8" i="1"/>
  <c r="N5" i="1"/>
  <c r="N7" i="1" s="1"/>
  <c r="N8" i="1"/>
  <c r="J5" i="1"/>
  <c r="J7" i="1" s="1"/>
  <c r="T8" i="1"/>
  <c r="L8" i="1"/>
  <c r="Q5" i="1"/>
  <c r="Q7" i="1" s="1"/>
  <c r="T5" i="1"/>
  <c r="T7" i="1" s="1"/>
  <c r="R8" i="1"/>
  <c r="K5" i="1"/>
  <c r="K7" i="1" s="1"/>
  <c r="S5" i="1"/>
  <c r="S7" i="1" s="1"/>
  <c r="P8" i="1"/>
  <c r="P5" i="1"/>
  <c r="P7" i="1" s="1"/>
  <c r="M8" i="1"/>
  <c r="Q8" i="1"/>
  <c r="O5" i="1"/>
  <c r="O7" i="1" s="1"/>
  <c r="J8" i="1"/>
  <c r="S8" i="1"/>
  <c r="M5" i="1"/>
  <c r="M7" i="1" s="1"/>
  <c r="I5" i="1"/>
  <c r="I8" i="1"/>
  <c r="L5" i="1"/>
  <c r="L7" i="1" s="1"/>
  <c r="O8" i="1"/>
  <c r="N386" i="3"/>
  <c r="O386" i="3" s="1"/>
  <c r="Q386" i="3" s="1"/>
  <c r="N385" i="3"/>
  <c r="O385" i="3" s="1"/>
  <c r="Q385" i="3" s="1"/>
  <c r="N383" i="3"/>
  <c r="O383" i="3" s="1"/>
  <c r="Q383" i="3" s="1"/>
  <c r="N387" i="3"/>
  <c r="O387" i="3" s="1"/>
  <c r="Q387" i="3" s="1"/>
  <c r="N384" i="3"/>
  <c r="O384" i="3" s="1"/>
  <c r="Q384" i="3" s="1"/>
  <c r="N389" i="3"/>
  <c r="O389" i="3" s="1"/>
  <c r="Q389" i="3" s="1"/>
  <c r="N388" i="3"/>
  <c r="O388" i="3" s="1"/>
  <c r="Q388" i="3" s="1"/>
  <c r="N390" i="3"/>
  <c r="O390" i="3" s="1"/>
  <c r="Q390" i="3" s="1"/>
  <c r="N382" i="3"/>
  <c r="O382" i="3" s="1"/>
  <c r="Q382" i="3" s="1"/>
  <c r="N381" i="3"/>
  <c r="O381" i="3" s="1"/>
  <c r="Q381" i="3" s="1"/>
  <c r="N391" i="3"/>
  <c r="O391" i="3" s="1"/>
  <c r="Q391" i="3" s="1"/>
  <c r="O5" i="3"/>
  <c r="O7" i="3" s="1"/>
  <c r="I8" i="3"/>
  <c r="M5" i="3"/>
  <c r="M7" i="3" s="1"/>
  <c r="Q8" i="3"/>
  <c r="R8" i="3"/>
  <c r="J8" i="3"/>
  <c r="M8" i="3"/>
  <c r="T5" i="3"/>
  <c r="T7" i="3" s="1"/>
  <c r="P5" i="3"/>
  <c r="P7" i="3" s="1"/>
  <c r="Q5" i="3"/>
  <c r="Q7" i="3" s="1"/>
  <c r="N8" i="3"/>
  <c r="K5" i="3"/>
  <c r="K7" i="3" s="1"/>
  <c r="K8" i="3"/>
  <c r="L5" i="3"/>
  <c r="L7" i="3" s="1"/>
  <c r="P8" i="3"/>
  <c r="O8" i="3"/>
  <c r="N5" i="3"/>
  <c r="N7" i="3" s="1"/>
  <c r="J5" i="3"/>
  <c r="J7" i="3" s="1"/>
  <c r="S8" i="3"/>
  <c r="I5" i="3"/>
  <c r="L8" i="3"/>
  <c r="T8" i="3"/>
  <c r="S5" i="3"/>
  <c r="S7" i="3" s="1"/>
  <c r="R5" i="3"/>
  <c r="R7" i="3" s="1"/>
  <c r="AB7" i="3"/>
  <c r="AC7" i="3" s="1"/>
  <c r="Y8" i="3"/>
  <c r="AD7" i="3"/>
  <c r="N387" i="2"/>
  <c r="O387" i="2" s="1"/>
  <c r="Q387" i="2" s="1"/>
  <c r="N383" i="2"/>
  <c r="O383" i="2" s="1"/>
  <c r="Q383" i="2" s="1"/>
  <c r="N389" i="2"/>
  <c r="O389" i="2" s="1"/>
  <c r="Q389" i="2" s="1"/>
  <c r="N390" i="2"/>
  <c r="O390" i="2" s="1"/>
  <c r="Q390" i="2" s="1"/>
  <c r="N384" i="2"/>
  <c r="O384" i="2" s="1"/>
  <c r="Q384" i="2" s="1"/>
  <c r="N382" i="2"/>
  <c r="O382" i="2" s="1"/>
  <c r="Q382" i="2" s="1"/>
  <c r="N381" i="2"/>
  <c r="O381" i="2" s="1"/>
  <c r="Q381" i="2" s="1"/>
  <c r="N391" i="2"/>
  <c r="O391" i="2" s="1"/>
  <c r="Q391" i="2" s="1"/>
  <c r="N388" i="2"/>
  <c r="O388" i="2" s="1"/>
  <c r="Q388" i="2" s="1"/>
  <c r="N385" i="2"/>
  <c r="O385" i="2" s="1"/>
  <c r="Q385" i="2" s="1"/>
  <c r="N386" i="2"/>
  <c r="O386" i="2" s="1"/>
  <c r="Q386" i="2" s="1"/>
  <c r="J8" i="2"/>
  <c r="M5" i="2"/>
  <c r="M7" i="2" s="1"/>
  <c r="K8" i="2"/>
  <c r="L8" i="2"/>
  <c r="T5" i="2"/>
  <c r="T7" i="2" s="1"/>
  <c r="R5" i="2"/>
  <c r="R7" i="2" s="1"/>
  <c r="O5" i="2"/>
  <c r="O7" i="2" s="1"/>
  <c r="T8" i="2"/>
  <c r="I5" i="2"/>
  <c r="P8" i="2"/>
  <c r="P5" i="2"/>
  <c r="P7" i="2" s="1"/>
  <c r="M8" i="2"/>
  <c r="S5" i="2"/>
  <c r="S7" i="2" s="1"/>
  <c r="Q8" i="2"/>
  <c r="O8" i="2"/>
  <c r="N8" i="2"/>
  <c r="N5" i="2"/>
  <c r="N7" i="2" s="1"/>
  <c r="R8" i="2"/>
  <c r="L5" i="2"/>
  <c r="L7" i="2" s="1"/>
  <c r="S8" i="2"/>
  <c r="K5" i="2"/>
  <c r="K7" i="2" s="1"/>
  <c r="J5" i="2"/>
  <c r="J7" i="2" s="1"/>
  <c r="I8" i="2"/>
  <c r="Q5" i="2"/>
  <c r="Q7" i="2" s="1"/>
  <c r="AD7" i="2"/>
  <c r="AB7" i="2"/>
  <c r="AC7" i="2" s="1"/>
  <c r="Y8" i="2"/>
  <c r="V5" i="4"/>
  <c r="J7" i="4"/>
  <c r="V7" i="4" s="1"/>
  <c r="Z9" i="4"/>
  <c r="AD8" i="4"/>
  <c r="AB8" i="4"/>
  <c r="H13" i="8" l="1"/>
  <c r="H14" i="8" s="1"/>
  <c r="AB8" i="5"/>
  <c r="AC8" i="5" s="1"/>
  <c r="Y9" i="5"/>
  <c r="AD8" i="5"/>
  <c r="I7" i="5"/>
  <c r="U7" i="5" s="1"/>
  <c r="U5" i="5"/>
  <c r="X7" i="8"/>
  <c r="I7" i="1"/>
  <c r="U7" i="1" s="1"/>
  <c r="U5" i="1"/>
  <c r="AD9" i="1"/>
  <c r="AE9" i="1" s="1"/>
  <c r="Y10" i="1"/>
  <c r="AB9" i="1"/>
  <c r="AC9" i="1" s="1"/>
  <c r="U5" i="3"/>
  <c r="I7" i="3"/>
  <c r="U7" i="3" s="1"/>
  <c r="AB8" i="3"/>
  <c r="AC8" i="3" s="1"/>
  <c r="Y9" i="3"/>
  <c r="AD8" i="3"/>
  <c r="AD8" i="2"/>
  <c r="Y9" i="2"/>
  <c r="AB8" i="2"/>
  <c r="AC8" i="2" s="1"/>
  <c r="I7" i="2"/>
  <c r="U7" i="2" s="1"/>
  <c r="U5" i="2"/>
  <c r="AD9" i="4"/>
  <c r="AE9" i="4" s="1"/>
  <c r="AB9" i="4"/>
  <c r="Z10" i="4"/>
  <c r="AB9" i="5" l="1"/>
  <c r="AC9" i="5" s="1"/>
  <c r="Y10" i="5"/>
  <c r="AD9" i="5"/>
  <c r="AE9" i="5" s="1"/>
  <c r="Y11" i="1"/>
  <c r="AD10" i="1"/>
  <c r="AE10" i="1" s="1"/>
  <c r="AB10" i="1"/>
  <c r="AC10" i="1" s="1"/>
  <c r="Y10" i="3"/>
  <c r="AD9" i="3"/>
  <c r="AE9" i="3" s="1"/>
  <c r="AB9" i="3"/>
  <c r="AC9" i="3" s="1"/>
  <c r="AB9" i="2"/>
  <c r="AC9" i="2" s="1"/>
  <c r="Y10" i="2"/>
  <c r="AD9" i="2"/>
  <c r="AE9" i="2" s="1"/>
  <c r="AD10" i="4"/>
  <c r="AE10" i="4" s="1"/>
  <c r="AB10" i="4"/>
  <c r="Z11" i="4"/>
  <c r="Y11" i="5" l="1"/>
  <c r="AD10" i="5"/>
  <c r="AE10" i="5" s="1"/>
  <c r="AB10" i="5"/>
  <c r="AC10" i="5" s="1"/>
  <c r="AD11" i="1"/>
  <c r="AE11" i="1" s="1"/>
  <c r="Y12" i="1"/>
  <c r="AB11" i="1"/>
  <c r="AC11" i="1" s="1"/>
  <c r="Y11" i="3"/>
  <c r="AB10" i="3"/>
  <c r="AC10" i="3" s="1"/>
  <c r="AD10" i="3"/>
  <c r="AE10" i="3" s="1"/>
  <c r="AD10" i="2"/>
  <c r="AE10" i="2" s="1"/>
  <c r="AB10" i="2"/>
  <c r="AC10" i="2" s="1"/>
  <c r="Y11" i="2"/>
  <c r="AD11" i="4"/>
  <c r="AE11" i="4" s="1"/>
  <c r="Z12" i="4"/>
  <c r="AB11" i="4"/>
  <c r="AD11" i="5" l="1"/>
  <c r="AE11" i="5" s="1"/>
  <c r="Y12" i="5"/>
  <c r="AB11" i="5"/>
  <c r="AC11" i="5" s="1"/>
  <c r="Y13" i="1"/>
  <c r="AD12" i="1"/>
  <c r="AE12" i="1" s="1"/>
  <c r="AB12" i="1"/>
  <c r="AC12" i="1" s="1"/>
  <c r="AB11" i="3"/>
  <c r="AC11" i="3" s="1"/>
  <c r="Y12" i="3"/>
  <c r="AD11" i="3"/>
  <c r="AE11" i="3" s="1"/>
  <c r="AD11" i="2"/>
  <c r="AE11" i="2" s="1"/>
  <c r="AB11" i="2"/>
  <c r="AC11" i="2" s="1"/>
  <c r="Y12" i="2"/>
  <c r="AD12" i="4"/>
  <c r="AE12" i="4" s="1"/>
  <c r="Z13" i="4"/>
  <c r="AB12" i="4"/>
  <c r="Y13" i="5" l="1"/>
  <c r="AD12" i="5"/>
  <c r="AE12" i="5" s="1"/>
  <c r="AB12" i="5"/>
  <c r="AC12" i="5" s="1"/>
  <c r="Y14" i="1"/>
  <c r="AB13" i="1"/>
  <c r="AC13" i="1" s="1"/>
  <c r="AD13" i="1"/>
  <c r="AE13" i="1" s="1"/>
  <c r="AD12" i="3"/>
  <c r="AE12" i="3" s="1"/>
  <c r="AB12" i="3"/>
  <c r="AC12" i="3" s="1"/>
  <c r="Y13" i="3"/>
  <c r="AB12" i="2"/>
  <c r="AC12" i="2" s="1"/>
  <c r="AD12" i="2"/>
  <c r="AE12" i="2" s="1"/>
  <c r="Y13" i="2"/>
  <c r="AD13" i="4"/>
  <c r="AE13" i="4" s="1"/>
  <c r="AB13" i="4"/>
  <c r="Z14" i="4"/>
  <c r="AD13" i="5" l="1"/>
  <c r="AE13" i="5" s="1"/>
  <c r="Y14" i="5"/>
  <c r="AB13" i="5"/>
  <c r="AC13" i="5" s="1"/>
  <c r="AD14" i="1"/>
  <c r="AE14" i="1" s="1"/>
  <c r="AB14" i="1"/>
  <c r="AC14" i="1" s="1"/>
  <c r="Y15" i="1"/>
  <c r="AD13" i="3"/>
  <c r="AE13" i="3" s="1"/>
  <c r="AB13" i="3"/>
  <c r="AC13" i="3" s="1"/>
  <c r="Y14" i="3"/>
  <c r="Y14" i="2"/>
  <c r="AD13" i="2"/>
  <c r="AE13" i="2" s="1"/>
  <c r="AB13" i="2"/>
  <c r="AC13" i="2" s="1"/>
  <c r="AD14" i="4"/>
  <c r="AE14" i="4" s="1"/>
  <c r="AB14" i="4"/>
  <c r="Z15" i="4"/>
  <c r="Y15" i="5" l="1"/>
  <c r="AD14" i="5"/>
  <c r="AE14" i="5" s="1"/>
  <c r="AB14" i="5"/>
  <c r="AC14" i="5" s="1"/>
  <c r="Y16" i="1"/>
  <c r="AD15" i="1"/>
  <c r="AE15" i="1" s="1"/>
  <c r="AB15" i="1"/>
  <c r="AC15" i="1" s="1"/>
  <c r="Y15" i="3"/>
  <c r="AD14" i="3"/>
  <c r="AE14" i="3" s="1"/>
  <c r="AB14" i="3"/>
  <c r="AC14" i="3" s="1"/>
  <c r="AD14" i="2"/>
  <c r="AE14" i="2" s="1"/>
  <c r="AB14" i="2"/>
  <c r="AC14" i="2" s="1"/>
  <c r="Y15" i="2"/>
  <c r="AD15" i="4"/>
  <c r="AE15" i="4" s="1"/>
  <c r="Z16" i="4"/>
  <c r="AB15" i="4"/>
  <c r="Y16" i="5" l="1"/>
  <c r="AD15" i="5"/>
  <c r="AE15" i="5" s="1"/>
  <c r="AB15" i="5"/>
  <c r="AC15" i="5" s="1"/>
  <c r="Y17" i="1"/>
  <c r="AD16" i="1"/>
  <c r="AE16" i="1" s="1"/>
  <c r="AB16" i="1"/>
  <c r="AC16" i="1" s="1"/>
  <c r="Y16" i="3"/>
  <c r="AB15" i="3"/>
  <c r="AC15" i="3" s="1"/>
  <c r="AD15" i="3"/>
  <c r="AE15" i="3" s="1"/>
  <c r="AD15" i="2"/>
  <c r="AE15" i="2" s="1"/>
  <c r="AB15" i="2"/>
  <c r="AC15" i="2" s="1"/>
  <c r="Y16" i="2"/>
  <c r="AD16" i="4"/>
  <c r="AE16" i="4" s="1"/>
  <c r="Z17" i="4"/>
  <c r="AB16" i="4"/>
  <c r="AB16" i="5" l="1"/>
  <c r="AC16" i="5" s="1"/>
  <c r="Y17" i="5"/>
  <c r="AD16" i="5"/>
  <c r="AE16" i="5" s="1"/>
  <c r="AB17" i="1"/>
  <c r="AC17" i="1" s="1"/>
  <c r="Y18" i="1"/>
  <c r="AD17" i="1"/>
  <c r="AE17" i="1" s="1"/>
  <c r="AD16" i="3"/>
  <c r="AE16" i="3" s="1"/>
  <c r="AB16" i="3"/>
  <c r="AC16" i="3" s="1"/>
  <c r="Y17" i="3"/>
  <c r="AB16" i="2"/>
  <c r="AC16" i="2" s="1"/>
  <c r="Y17" i="2"/>
  <c r="AD16" i="2"/>
  <c r="AE16" i="2" s="1"/>
  <c r="AB17" i="4"/>
  <c r="Z18" i="4"/>
  <c r="AD17" i="4"/>
  <c r="AE17" i="4" s="1"/>
  <c r="AB17" i="5" l="1"/>
  <c r="AC17" i="5" s="1"/>
  <c r="Y18" i="5"/>
  <c r="AD17" i="5"/>
  <c r="AE17" i="5" s="1"/>
  <c r="AD18" i="1"/>
  <c r="AE18" i="1" s="1"/>
  <c r="AB18" i="1"/>
  <c r="AC18" i="1" s="1"/>
  <c r="Y19" i="1"/>
  <c r="AD17" i="3"/>
  <c r="AE17" i="3" s="1"/>
  <c r="AB17" i="3"/>
  <c r="AC17" i="3" s="1"/>
  <c r="Y18" i="3"/>
  <c r="Y18" i="2"/>
  <c r="AD17" i="2"/>
  <c r="AE17" i="2" s="1"/>
  <c r="AB17" i="2"/>
  <c r="AC17" i="2" s="1"/>
  <c r="AD18" i="4"/>
  <c r="AE18" i="4" s="1"/>
  <c r="AB18" i="4"/>
  <c r="Z19" i="4"/>
  <c r="AB18" i="5" l="1"/>
  <c r="AC18" i="5" s="1"/>
  <c r="Y19" i="5"/>
  <c r="AD18" i="5"/>
  <c r="AE18" i="5" s="1"/>
  <c r="Y20" i="1"/>
  <c r="AD19" i="1"/>
  <c r="AE19" i="1" s="1"/>
  <c r="AB19" i="1"/>
  <c r="AC19" i="1" s="1"/>
  <c r="AD18" i="3"/>
  <c r="AE18" i="3" s="1"/>
  <c r="AB18" i="3"/>
  <c r="AC18" i="3" s="1"/>
  <c r="Y19" i="3"/>
  <c r="AD18" i="2"/>
  <c r="AE18" i="2" s="1"/>
  <c r="AB18" i="2"/>
  <c r="AC18" i="2" s="1"/>
  <c r="Y19" i="2"/>
  <c r="Z20" i="4"/>
  <c r="AD19" i="4"/>
  <c r="AE19" i="4" s="1"/>
  <c r="AB19" i="4"/>
  <c r="Y20" i="5" l="1"/>
  <c r="AD19" i="5"/>
  <c r="AE19" i="5" s="1"/>
  <c r="AB19" i="5"/>
  <c r="AC19" i="5" s="1"/>
  <c r="Y21" i="1"/>
  <c r="AD20" i="1"/>
  <c r="AE20" i="1" s="1"/>
  <c r="AB20" i="1"/>
  <c r="AC20" i="1" s="1"/>
  <c r="AD19" i="3"/>
  <c r="AE19" i="3" s="1"/>
  <c r="AB19" i="3"/>
  <c r="AC19" i="3" s="1"/>
  <c r="Y20" i="3"/>
  <c r="AD19" i="2"/>
  <c r="AE19" i="2" s="1"/>
  <c r="AB19" i="2"/>
  <c r="AC19" i="2" s="1"/>
  <c r="Y20" i="2"/>
  <c r="AD20" i="4"/>
  <c r="AE20" i="4" s="1"/>
  <c r="Z21" i="4"/>
  <c r="AB20" i="4"/>
  <c r="AD20" i="5" l="1"/>
  <c r="AE20" i="5" s="1"/>
  <c r="Y21" i="5"/>
  <c r="AB20" i="5"/>
  <c r="AC20" i="5" s="1"/>
  <c r="AB21" i="1"/>
  <c r="AC21" i="1" s="1"/>
  <c r="Y22" i="1"/>
  <c r="AD21" i="1"/>
  <c r="AE21" i="1" s="1"/>
  <c r="AB20" i="3"/>
  <c r="AC20" i="3" s="1"/>
  <c r="Y21" i="3"/>
  <c r="AD20" i="3"/>
  <c r="AE20" i="3" s="1"/>
  <c r="Y21" i="2"/>
  <c r="AB20" i="2"/>
  <c r="AC20" i="2" s="1"/>
  <c r="AD20" i="2"/>
  <c r="AE20" i="2" s="1"/>
  <c r="AB21" i="4"/>
  <c r="Z22" i="4"/>
  <c r="AD21" i="4"/>
  <c r="AE21" i="4" s="1"/>
  <c r="Y22" i="5" l="1"/>
  <c r="AD21" i="5"/>
  <c r="AE21" i="5" s="1"/>
  <c r="AB21" i="5"/>
  <c r="AC21" i="5" s="1"/>
  <c r="AD22" i="1"/>
  <c r="AE22" i="1" s="1"/>
  <c r="AB22" i="1"/>
  <c r="AC22" i="1" s="1"/>
  <c r="Y23" i="1"/>
  <c r="AD21" i="3"/>
  <c r="AE21" i="3" s="1"/>
  <c r="AB21" i="3"/>
  <c r="AC21" i="3" s="1"/>
  <c r="Y22" i="3"/>
  <c r="Y22" i="2"/>
  <c r="AD21" i="2"/>
  <c r="AE21" i="2" s="1"/>
  <c r="AB21" i="2"/>
  <c r="AC21" i="2" s="1"/>
  <c r="AD22" i="4"/>
  <c r="AE22" i="4" s="1"/>
  <c r="Z23" i="4"/>
  <c r="AB22" i="4"/>
  <c r="Y23" i="5" l="1"/>
  <c r="AD22" i="5"/>
  <c r="AE22" i="5" s="1"/>
  <c r="AB22" i="5"/>
  <c r="AC22" i="5" s="1"/>
  <c r="Y24" i="1"/>
  <c r="AD23" i="1"/>
  <c r="AE23" i="1" s="1"/>
  <c r="AB23" i="1"/>
  <c r="AC23" i="1" s="1"/>
  <c r="AD22" i="3"/>
  <c r="AE22" i="3" s="1"/>
  <c r="Y23" i="3"/>
  <c r="AB22" i="3"/>
  <c r="AC22" i="3" s="1"/>
  <c r="AD22" i="2"/>
  <c r="AE22" i="2" s="1"/>
  <c r="Y23" i="2"/>
  <c r="AB22" i="2"/>
  <c r="AC22" i="2" s="1"/>
  <c r="AB23" i="4"/>
  <c r="Z24" i="4"/>
  <c r="AD23" i="4"/>
  <c r="AE23" i="4" s="1"/>
  <c r="Y24" i="5" l="1"/>
  <c r="AD23" i="5"/>
  <c r="AE23" i="5" s="1"/>
  <c r="AB23" i="5"/>
  <c r="AC23" i="5" s="1"/>
  <c r="Y25" i="1"/>
  <c r="AD24" i="1"/>
  <c r="AE24" i="1" s="1"/>
  <c r="AB24" i="1"/>
  <c r="AC24" i="1" s="1"/>
  <c r="Y24" i="3"/>
  <c r="AB23" i="3"/>
  <c r="AC23" i="3" s="1"/>
  <c r="AD23" i="3"/>
  <c r="AE23" i="3" s="1"/>
  <c r="AD23" i="2"/>
  <c r="AE23" i="2" s="1"/>
  <c r="AB23" i="2"/>
  <c r="AC23" i="2" s="1"/>
  <c r="Y24" i="2"/>
  <c r="AD24" i="4"/>
  <c r="AE24" i="4" s="1"/>
  <c r="Z25" i="4"/>
  <c r="AB24" i="4"/>
  <c r="AB24" i="5" l="1"/>
  <c r="AC24" i="5" s="1"/>
  <c r="Y25" i="5"/>
  <c r="AD24" i="5"/>
  <c r="AE24" i="5" s="1"/>
  <c r="AB25" i="1"/>
  <c r="AC25" i="1" s="1"/>
  <c r="Y26" i="1"/>
  <c r="AD25" i="1"/>
  <c r="AE25" i="1" s="1"/>
  <c r="AD24" i="3"/>
  <c r="AE24" i="3" s="1"/>
  <c r="AB24" i="3"/>
  <c r="AC24" i="3" s="1"/>
  <c r="Y25" i="3"/>
  <c r="AD24" i="2"/>
  <c r="AE24" i="2" s="1"/>
  <c r="AB24" i="2"/>
  <c r="AC24" i="2" s="1"/>
  <c r="Y25" i="2"/>
  <c r="AD25" i="4"/>
  <c r="AE25" i="4" s="1"/>
  <c r="AB25" i="4"/>
  <c r="Z26" i="4"/>
  <c r="AB25" i="5" l="1"/>
  <c r="AC25" i="5" s="1"/>
  <c r="Y26" i="5"/>
  <c r="AD25" i="5"/>
  <c r="AE25" i="5" s="1"/>
  <c r="AD26" i="1"/>
  <c r="AE26" i="1" s="1"/>
  <c r="AB26" i="1"/>
  <c r="AC26" i="1" s="1"/>
  <c r="Y27" i="1"/>
  <c r="Y26" i="3"/>
  <c r="AD25" i="3"/>
  <c r="AE25" i="3" s="1"/>
  <c r="AB25" i="3"/>
  <c r="AC25" i="3" s="1"/>
  <c r="AD25" i="2"/>
  <c r="AE25" i="2" s="1"/>
  <c r="AB25" i="2"/>
  <c r="AC25" i="2" s="1"/>
  <c r="Y26" i="2"/>
  <c r="AD26" i="4"/>
  <c r="AE26" i="4" s="1"/>
  <c r="AB26" i="4"/>
  <c r="Z27" i="4"/>
  <c r="AB26" i="5" l="1"/>
  <c r="AC26" i="5" s="1"/>
  <c r="Y27" i="5"/>
  <c r="AD26" i="5"/>
  <c r="AE26" i="5" s="1"/>
  <c r="Y28" i="1"/>
  <c r="AD27" i="1"/>
  <c r="AE27" i="1" s="1"/>
  <c r="AB27" i="1"/>
  <c r="AC27" i="1" s="1"/>
  <c r="AB26" i="3"/>
  <c r="AC26" i="3" s="1"/>
  <c r="Y27" i="3"/>
  <c r="AD26" i="3"/>
  <c r="AE26" i="3" s="1"/>
  <c r="AD26" i="2"/>
  <c r="AE26" i="2" s="1"/>
  <c r="Y27" i="2"/>
  <c r="AB26" i="2"/>
  <c r="AC26" i="2" s="1"/>
  <c r="AB27" i="4"/>
  <c r="Z28" i="4"/>
  <c r="AD27" i="4"/>
  <c r="AE27" i="4" s="1"/>
  <c r="Y28" i="5" l="1"/>
  <c r="AD27" i="5"/>
  <c r="AE27" i="5" s="1"/>
  <c r="AB27" i="5"/>
  <c r="AC27" i="5" s="1"/>
  <c r="Y29" i="1"/>
  <c r="AD28" i="1"/>
  <c r="AE28" i="1" s="1"/>
  <c r="AB28" i="1"/>
  <c r="AC28" i="1" s="1"/>
  <c r="AB27" i="3"/>
  <c r="AC27" i="3" s="1"/>
  <c r="Y28" i="3"/>
  <c r="AD27" i="3"/>
  <c r="AE27" i="3" s="1"/>
  <c r="Y28" i="2"/>
  <c r="AD27" i="2"/>
  <c r="AE27" i="2" s="1"/>
  <c r="AB27" i="2"/>
  <c r="AC27" i="2" s="1"/>
  <c r="AD28" i="4"/>
  <c r="AE28" i="4" s="1"/>
  <c r="AB28" i="4"/>
  <c r="Z29" i="4"/>
  <c r="AD28" i="5" l="1"/>
  <c r="AE28" i="5" s="1"/>
  <c r="Y29" i="5"/>
  <c r="AB28" i="5"/>
  <c r="AC28" i="5" s="1"/>
  <c r="Y30" i="1"/>
  <c r="AD29" i="1"/>
  <c r="AE29" i="1" s="1"/>
  <c r="AB29" i="1"/>
  <c r="AC29" i="1" s="1"/>
  <c r="AB28" i="3"/>
  <c r="AC28" i="3" s="1"/>
  <c r="Y29" i="3"/>
  <c r="AD28" i="3"/>
  <c r="AE28" i="3" s="1"/>
  <c r="AD28" i="2"/>
  <c r="AE28" i="2" s="1"/>
  <c r="Y29" i="2"/>
  <c r="AB28" i="2"/>
  <c r="AC28" i="2" s="1"/>
  <c r="AB29" i="4"/>
  <c r="AD29" i="4"/>
  <c r="AE29" i="4" s="1"/>
  <c r="Z30" i="4"/>
  <c r="Y30" i="5" l="1"/>
  <c r="AD29" i="5"/>
  <c r="AE29" i="5" s="1"/>
  <c r="AB29" i="5"/>
  <c r="AC29" i="5" s="1"/>
  <c r="AD30" i="1"/>
  <c r="AE30" i="1" s="1"/>
  <c r="AB30" i="1"/>
  <c r="AC30" i="1" s="1"/>
  <c r="Y31" i="1"/>
  <c r="Y30" i="3"/>
  <c r="AD29" i="3"/>
  <c r="AE29" i="3" s="1"/>
  <c r="AB29" i="3"/>
  <c r="AC29" i="3" s="1"/>
  <c r="AB29" i="2"/>
  <c r="AC29" i="2" s="1"/>
  <c r="Y30" i="2"/>
  <c r="AD29" i="2"/>
  <c r="AE29" i="2" s="1"/>
  <c r="Z31" i="4"/>
  <c r="AD30" i="4"/>
  <c r="AE30" i="4" s="1"/>
  <c r="AB30" i="4"/>
  <c r="Y31" i="5" l="1"/>
  <c r="AD30" i="5"/>
  <c r="AE30" i="5" s="1"/>
  <c r="AB30" i="5"/>
  <c r="AC30" i="5" s="1"/>
  <c r="AD31" i="1"/>
  <c r="AE31" i="1" s="1"/>
  <c r="AB31" i="1"/>
  <c r="AC31" i="1" s="1"/>
  <c r="Y32" i="1"/>
  <c r="AD30" i="3"/>
  <c r="AE30" i="3" s="1"/>
  <c r="AB30" i="3"/>
  <c r="AC30" i="3" s="1"/>
  <c r="Y31" i="3"/>
  <c r="AD30" i="2"/>
  <c r="AE30" i="2" s="1"/>
  <c r="Y31" i="2"/>
  <c r="AB30" i="2"/>
  <c r="AC30" i="2" s="1"/>
  <c r="Z32" i="4"/>
  <c r="AB31" i="4"/>
  <c r="AD31" i="4"/>
  <c r="AE31" i="4" s="1"/>
  <c r="Y32" i="5" l="1"/>
  <c r="AD31" i="5"/>
  <c r="AE31" i="5" s="1"/>
  <c r="AB31" i="5"/>
  <c r="AC31" i="5" s="1"/>
  <c r="Y33" i="1"/>
  <c r="AD32" i="1"/>
  <c r="AE32" i="1" s="1"/>
  <c r="AB32" i="1"/>
  <c r="AC32" i="1" s="1"/>
  <c r="Y32" i="3"/>
  <c r="AD31" i="3"/>
  <c r="AE31" i="3" s="1"/>
  <c r="AB31" i="3"/>
  <c r="AC31" i="3" s="1"/>
  <c r="AD31" i="2"/>
  <c r="AE31" i="2" s="1"/>
  <c r="AB31" i="2"/>
  <c r="AC31" i="2" s="1"/>
  <c r="Y32" i="2"/>
  <c r="AB32" i="4"/>
  <c r="Z33" i="4"/>
  <c r="AD32" i="4"/>
  <c r="AE32" i="4" s="1"/>
  <c r="AB32" i="5" l="1"/>
  <c r="AC32" i="5" s="1"/>
  <c r="Y33" i="5"/>
  <c r="AD32" i="5"/>
  <c r="AE32" i="5" s="1"/>
  <c r="Y34" i="1"/>
  <c r="AD33" i="1"/>
  <c r="AE33" i="1" s="1"/>
  <c r="AB33" i="1"/>
  <c r="AC33" i="1" s="1"/>
  <c r="AB32" i="3"/>
  <c r="AC32" i="3" s="1"/>
  <c r="Y33" i="3"/>
  <c r="AD32" i="3"/>
  <c r="AE32" i="3" s="1"/>
  <c r="Y33" i="2"/>
  <c r="AD32" i="2"/>
  <c r="AE32" i="2" s="1"/>
  <c r="AB32" i="2"/>
  <c r="AC32" i="2" s="1"/>
  <c r="AD33" i="4"/>
  <c r="AE33" i="4" s="1"/>
  <c r="AB33" i="4"/>
  <c r="Z34" i="4"/>
  <c r="AB33" i="5" l="1"/>
  <c r="AC33" i="5" s="1"/>
  <c r="Y34" i="5"/>
  <c r="AD33" i="5"/>
  <c r="AE33" i="5" s="1"/>
  <c r="AB34" i="1"/>
  <c r="AC34" i="1" s="1"/>
  <c r="Y35" i="1"/>
  <c r="AD34" i="1"/>
  <c r="AE34" i="1" s="1"/>
  <c r="AD33" i="3"/>
  <c r="AE33" i="3" s="1"/>
  <c r="AB33" i="3"/>
  <c r="AC33" i="3" s="1"/>
  <c r="Y34" i="3"/>
  <c r="AB33" i="2"/>
  <c r="AC33" i="2" s="1"/>
  <c r="Y34" i="2"/>
  <c r="AD33" i="2"/>
  <c r="AE33" i="2" s="1"/>
  <c r="AD34" i="4"/>
  <c r="AE34" i="4" s="1"/>
  <c r="AB34" i="4"/>
  <c r="AC34" i="4" s="1"/>
  <c r="AC33" i="4" s="1"/>
  <c r="AC32" i="4" s="1"/>
  <c r="AC31" i="4" s="1"/>
  <c r="AC30" i="4" s="1"/>
  <c r="AC29" i="4" s="1"/>
  <c r="AC28" i="4" s="1"/>
  <c r="AC27" i="4" s="1"/>
  <c r="AC26" i="4" s="1"/>
  <c r="AC25" i="4" s="1"/>
  <c r="AC24" i="4" s="1"/>
  <c r="AC23" i="4" s="1"/>
  <c r="AC22" i="4" s="1"/>
  <c r="AC21" i="4" s="1"/>
  <c r="AC20" i="4" s="1"/>
  <c r="AC19" i="4" s="1"/>
  <c r="AC18" i="4" s="1"/>
  <c r="AC17" i="4" s="1"/>
  <c r="AC16" i="4" s="1"/>
  <c r="AC15" i="4" s="1"/>
  <c r="AC14" i="4" s="1"/>
  <c r="AC13" i="4" s="1"/>
  <c r="AC12" i="4" s="1"/>
  <c r="AC11" i="4" s="1"/>
  <c r="AC10" i="4" s="1"/>
  <c r="AC9" i="4" s="1"/>
  <c r="AC8" i="4" s="1"/>
  <c r="AC7" i="4" s="1"/>
  <c r="AC6" i="4" s="1"/>
  <c r="AC5" i="4" s="1"/>
  <c r="Z35" i="4"/>
  <c r="AB34" i="5" l="1"/>
  <c r="Y35" i="5"/>
  <c r="AD34" i="5"/>
  <c r="AE34" i="5" s="1"/>
  <c r="AC34" i="5"/>
  <c r="AD35" i="1"/>
  <c r="AE35" i="1" s="1"/>
  <c r="AB35" i="1"/>
  <c r="AC35" i="1" s="1"/>
  <c r="Y36" i="1"/>
  <c r="AD34" i="3"/>
  <c r="AE34" i="3" s="1"/>
  <c r="Y35" i="3"/>
  <c r="AB34" i="3"/>
  <c r="AC34" i="3" s="1"/>
  <c r="Y35" i="2"/>
  <c r="AD34" i="2"/>
  <c r="AE34" i="2" s="1"/>
  <c r="AB34" i="2"/>
  <c r="AC34" i="2" s="1"/>
  <c r="AB35" i="4"/>
  <c r="AD35" i="4"/>
  <c r="AE35" i="4" s="1"/>
  <c r="Z36" i="4"/>
  <c r="Y36" i="5" l="1"/>
  <c r="AD35" i="5"/>
  <c r="AE35" i="5" s="1"/>
  <c r="AB35" i="5"/>
  <c r="AC35" i="5" s="1"/>
  <c r="Y37" i="1"/>
  <c r="AD36" i="1"/>
  <c r="AE36" i="1" s="1"/>
  <c r="AB36" i="1"/>
  <c r="AC36" i="1" s="1"/>
  <c r="Y36" i="3"/>
  <c r="AB35" i="3"/>
  <c r="AC35" i="3" s="1"/>
  <c r="AD35" i="3"/>
  <c r="AE35" i="3" s="1"/>
  <c r="Y36" i="2"/>
  <c r="AD35" i="2"/>
  <c r="AE35" i="2" s="1"/>
  <c r="AB35" i="2"/>
  <c r="AC35" i="2" s="1"/>
  <c r="AB36" i="4"/>
  <c r="Z37" i="4"/>
  <c r="AD36" i="4"/>
  <c r="AE36" i="4" s="1"/>
  <c r="AD36" i="5" l="1"/>
  <c r="AE36" i="5" s="1"/>
  <c r="Y37" i="5"/>
  <c r="AB36" i="5"/>
  <c r="AC36" i="5" s="1"/>
  <c r="Y38" i="1"/>
  <c r="AD37" i="1"/>
  <c r="AE37" i="1" s="1"/>
  <c r="AB37" i="1"/>
  <c r="AC37" i="1" s="1"/>
  <c r="Y37" i="3"/>
  <c r="AD36" i="3"/>
  <c r="AE36" i="3" s="1"/>
  <c r="AB36" i="3"/>
  <c r="AC36" i="3" s="1"/>
  <c r="AD36" i="2"/>
  <c r="AE36" i="2" s="1"/>
  <c r="AB36" i="2"/>
  <c r="AC36" i="2" s="1"/>
  <c r="Y37" i="2"/>
  <c r="Z38" i="4"/>
  <c r="AB37" i="4"/>
  <c r="AD37" i="4"/>
  <c r="AE37" i="4" s="1"/>
  <c r="Y38" i="5" l="1"/>
  <c r="AD37" i="5"/>
  <c r="AE37" i="5" s="1"/>
  <c r="AB37" i="5"/>
  <c r="AC37" i="5" s="1"/>
  <c r="AB38" i="1"/>
  <c r="AC38" i="1" s="1"/>
  <c r="Y39" i="1"/>
  <c r="AD38" i="1"/>
  <c r="AE38" i="1" s="1"/>
  <c r="Y38" i="3"/>
  <c r="AD37" i="3"/>
  <c r="AE37" i="3" s="1"/>
  <c r="AB37" i="3"/>
  <c r="AC37" i="3" s="1"/>
  <c r="AD37" i="2"/>
  <c r="AE37" i="2" s="1"/>
  <c r="AB37" i="2"/>
  <c r="AC37" i="2" s="1"/>
  <c r="Y38" i="2"/>
  <c r="AD38" i="4"/>
  <c r="AE38" i="4" s="1"/>
  <c r="AB38" i="4"/>
  <c r="Z39" i="4"/>
  <c r="Y39" i="5" l="1"/>
  <c r="AD38" i="5"/>
  <c r="AE38" i="5" s="1"/>
  <c r="AB38" i="5"/>
  <c r="AC38" i="5" s="1"/>
  <c r="AD39" i="1"/>
  <c r="AE39" i="1" s="1"/>
  <c r="AB39" i="1"/>
  <c r="AC39" i="1" s="1"/>
  <c r="Y40" i="1"/>
  <c r="AB38" i="3"/>
  <c r="AC38" i="3" s="1"/>
  <c r="AD38" i="3"/>
  <c r="AE38" i="3" s="1"/>
  <c r="Y39" i="3"/>
  <c r="AD38" i="2"/>
  <c r="AE38" i="2" s="1"/>
  <c r="AB38" i="2"/>
  <c r="AC38" i="2" s="1"/>
  <c r="Y39" i="2"/>
  <c r="Z40" i="4"/>
  <c r="AD39" i="4"/>
  <c r="AE39" i="4" s="1"/>
  <c r="AB39" i="4"/>
  <c r="Y40" i="5" l="1"/>
  <c r="AD39" i="5"/>
  <c r="AE39" i="5" s="1"/>
  <c r="AB39" i="5"/>
  <c r="AC39" i="5" s="1"/>
  <c r="Y41" i="1"/>
  <c r="AD40" i="1"/>
  <c r="AE40" i="1" s="1"/>
  <c r="AB40" i="1"/>
  <c r="AC40" i="1" s="1"/>
  <c r="AD39" i="3"/>
  <c r="AE39" i="3" s="1"/>
  <c r="AB39" i="3"/>
  <c r="AC39" i="3" s="1"/>
  <c r="Y40" i="3"/>
  <c r="AD39" i="2"/>
  <c r="AE39" i="2" s="1"/>
  <c r="Y40" i="2"/>
  <c r="AB39" i="2"/>
  <c r="AC39" i="2" s="1"/>
  <c r="AD40" i="4"/>
  <c r="AE40" i="4" s="1"/>
  <c r="Z41" i="4"/>
  <c r="AB40" i="4"/>
  <c r="AB40" i="5" l="1"/>
  <c r="AC40" i="5" s="1"/>
  <c r="Y41" i="5"/>
  <c r="AD40" i="5"/>
  <c r="AE40" i="5" s="1"/>
  <c r="Y42" i="1"/>
  <c r="AD41" i="1"/>
  <c r="AE41" i="1" s="1"/>
  <c r="AB41" i="1"/>
  <c r="AC41" i="1" s="1"/>
  <c r="AB40" i="3"/>
  <c r="AC40" i="3" s="1"/>
  <c r="Y41" i="3"/>
  <c r="AD40" i="3"/>
  <c r="AE40" i="3" s="1"/>
  <c r="AD40" i="2"/>
  <c r="AE40" i="2" s="1"/>
  <c r="Y41" i="2"/>
  <c r="AB40" i="2"/>
  <c r="AC40" i="2" s="1"/>
  <c r="AB41" i="4"/>
  <c r="Z42" i="4"/>
  <c r="AD41" i="4"/>
  <c r="AE41" i="4" s="1"/>
  <c r="AB41" i="5" l="1"/>
  <c r="AC41" i="5" s="1"/>
  <c r="Y42" i="5"/>
  <c r="AD41" i="5"/>
  <c r="AE41" i="5" s="1"/>
  <c r="AB42" i="1"/>
  <c r="AC42" i="1" s="1"/>
  <c r="Y43" i="1"/>
  <c r="AD42" i="1"/>
  <c r="AE42" i="1" s="1"/>
  <c r="Y42" i="3"/>
  <c r="AD41" i="3"/>
  <c r="AE41" i="3" s="1"/>
  <c r="AB41" i="3"/>
  <c r="AC41" i="3" s="1"/>
  <c r="AB41" i="2"/>
  <c r="AC41" i="2" s="1"/>
  <c r="Y42" i="2"/>
  <c r="AD41" i="2"/>
  <c r="AE41" i="2" s="1"/>
  <c r="AB42" i="4"/>
  <c r="Z43" i="4"/>
  <c r="AD42" i="4"/>
  <c r="AE42" i="4" s="1"/>
  <c r="AB42" i="5" l="1"/>
  <c r="AC42" i="5" s="1"/>
  <c r="Y43" i="5"/>
  <c r="AD42" i="5"/>
  <c r="AE42" i="5" s="1"/>
  <c r="AD43" i="1"/>
  <c r="AE43" i="1" s="1"/>
  <c r="AB43" i="1"/>
  <c r="AC43" i="1" s="1"/>
  <c r="Y44" i="1"/>
  <c r="AB42" i="3"/>
  <c r="AC42" i="3" s="1"/>
  <c r="AD42" i="3"/>
  <c r="AE42" i="3" s="1"/>
  <c r="Y43" i="3"/>
  <c r="AD42" i="2"/>
  <c r="AE42" i="2" s="1"/>
  <c r="Y43" i="2"/>
  <c r="AB42" i="2"/>
  <c r="AC42" i="2" s="1"/>
  <c r="AD43" i="4"/>
  <c r="AE43" i="4" s="1"/>
  <c r="AB43" i="4"/>
  <c r="Z44" i="4"/>
  <c r="Y44" i="5" l="1"/>
  <c r="AD43" i="5"/>
  <c r="AE43" i="5" s="1"/>
  <c r="AB43" i="5"/>
  <c r="AC43" i="5" s="1"/>
  <c r="AD44" i="1"/>
  <c r="AE44" i="1" s="1"/>
  <c r="AB44" i="1"/>
  <c r="AC44" i="1" s="1"/>
  <c r="Y45" i="1"/>
  <c r="AB43" i="3"/>
  <c r="AC43" i="3" s="1"/>
  <c r="Y44" i="3"/>
  <c r="AD43" i="3"/>
  <c r="AE43" i="3" s="1"/>
  <c r="AD43" i="2"/>
  <c r="AE43" i="2" s="1"/>
  <c r="AB43" i="2"/>
  <c r="AC43" i="2" s="1"/>
  <c r="Y44" i="2"/>
  <c r="AD44" i="4"/>
  <c r="AE44" i="4" s="1"/>
  <c r="AB44" i="4"/>
  <c r="Z45" i="4"/>
  <c r="AD44" i="5" l="1"/>
  <c r="AE44" i="5" s="1"/>
  <c r="Y45" i="5"/>
  <c r="AB44" i="5"/>
  <c r="AC44" i="5" s="1"/>
  <c r="Y46" i="1"/>
  <c r="AD45" i="1"/>
  <c r="AE45" i="1" s="1"/>
  <c r="AB45" i="1"/>
  <c r="AC45" i="1" s="1"/>
  <c r="AB44" i="3"/>
  <c r="AC44" i="3" s="1"/>
  <c r="Y45" i="3"/>
  <c r="AD44" i="3"/>
  <c r="AE44" i="3" s="1"/>
  <c r="Y45" i="2"/>
  <c r="AD44" i="2"/>
  <c r="AE44" i="2" s="1"/>
  <c r="AB44" i="2"/>
  <c r="AC44" i="2" s="1"/>
  <c r="Z46" i="4"/>
  <c r="AB45" i="4"/>
  <c r="AD45" i="4"/>
  <c r="AE45" i="4" s="1"/>
  <c r="Y46" i="5" l="1"/>
  <c r="AD45" i="5"/>
  <c r="AE45" i="5" s="1"/>
  <c r="AB45" i="5"/>
  <c r="AC45" i="5" s="1"/>
  <c r="AD46" i="1"/>
  <c r="AE46" i="1" s="1"/>
  <c r="Y47" i="1"/>
  <c r="AB46" i="1"/>
  <c r="AC46" i="1" s="1"/>
  <c r="AD45" i="3"/>
  <c r="AE45" i="3" s="1"/>
  <c r="AB45" i="3"/>
  <c r="AC45" i="3" s="1"/>
  <c r="Y46" i="3"/>
  <c r="Y46" i="2"/>
  <c r="AD45" i="2"/>
  <c r="AE45" i="2" s="1"/>
  <c r="AB45" i="2"/>
  <c r="AC45" i="2" s="1"/>
  <c r="AD46" i="4"/>
  <c r="AE46" i="4" s="1"/>
  <c r="AB46" i="4"/>
  <c r="Z47" i="4"/>
  <c r="Y47" i="5" l="1"/>
  <c r="AD46" i="5"/>
  <c r="AE46" i="5" s="1"/>
  <c r="AB46" i="5"/>
  <c r="AC46" i="5" s="1"/>
  <c r="AD47" i="1"/>
  <c r="AE47" i="1" s="1"/>
  <c r="AB47" i="1"/>
  <c r="AC47" i="1" s="1"/>
  <c r="Y48" i="1"/>
  <c r="AD46" i="3"/>
  <c r="AE46" i="3" s="1"/>
  <c r="Y47" i="3"/>
  <c r="AB46" i="3"/>
  <c r="AC46" i="3" s="1"/>
  <c r="AB46" i="2"/>
  <c r="AC46" i="2" s="1"/>
  <c r="Y47" i="2"/>
  <c r="AD46" i="2"/>
  <c r="AE46" i="2" s="1"/>
  <c r="AB47" i="4"/>
  <c r="Z48" i="4"/>
  <c r="AD47" i="4"/>
  <c r="AE47" i="4" s="1"/>
  <c r="Y48" i="5" l="1"/>
  <c r="AD47" i="5"/>
  <c r="AE47" i="5" s="1"/>
  <c r="AB47" i="5"/>
  <c r="AC47" i="5" s="1"/>
  <c r="AD48" i="1"/>
  <c r="AE48" i="1" s="1"/>
  <c r="AB48" i="1"/>
  <c r="AC48" i="1" s="1"/>
  <c r="Y49" i="1"/>
  <c r="AD47" i="3"/>
  <c r="AE47" i="3" s="1"/>
  <c r="AB47" i="3"/>
  <c r="AC47" i="3" s="1"/>
  <c r="Y48" i="3"/>
  <c r="Y48" i="2"/>
  <c r="AD47" i="2"/>
  <c r="AE47" i="2" s="1"/>
  <c r="AB47" i="2"/>
  <c r="AC47" i="2" s="1"/>
  <c r="AD48" i="4"/>
  <c r="AE48" i="4" s="1"/>
  <c r="AB48" i="4"/>
  <c r="Z49" i="4"/>
  <c r="AB48" i="5" l="1"/>
  <c r="AC48" i="5" s="1"/>
  <c r="Y49" i="5"/>
  <c r="AD48" i="5"/>
  <c r="AE48" i="5" s="1"/>
  <c r="AD49" i="1"/>
  <c r="AE49" i="1" s="1"/>
  <c r="Y50" i="1"/>
  <c r="AB49" i="1"/>
  <c r="AC49" i="1" s="1"/>
  <c r="AD48" i="3"/>
  <c r="AE48" i="3" s="1"/>
  <c r="AB48" i="3"/>
  <c r="AC48" i="3" s="1"/>
  <c r="Y49" i="3"/>
  <c r="Y49" i="2"/>
  <c r="AD48" i="2"/>
  <c r="AE48" i="2" s="1"/>
  <c r="AB48" i="2"/>
  <c r="AC48" i="2" s="1"/>
  <c r="AD49" i="4"/>
  <c r="AE49" i="4" s="1"/>
  <c r="Z50" i="4"/>
  <c r="AB49" i="4"/>
  <c r="AB49" i="5" l="1"/>
  <c r="AC49" i="5" s="1"/>
  <c r="Y50" i="5"/>
  <c r="AD49" i="5"/>
  <c r="AE49" i="5" s="1"/>
  <c r="Y51" i="1"/>
  <c r="AD50" i="1"/>
  <c r="AE50" i="1" s="1"/>
  <c r="AB50" i="1"/>
  <c r="AC50" i="1" s="1"/>
  <c r="AD49" i="3"/>
  <c r="AE49" i="3" s="1"/>
  <c r="Y50" i="3"/>
  <c r="AB49" i="3"/>
  <c r="AC49" i="3" s="1"/>
  <c r="AD49" i="2"/>
  <c r="AE49" i="2" s="1"/>
  <c r="AB49" i="2"/>
  <c r="AC49" i="2" s="1"/>
  <c r="Y50" i="2"/>
  <c r="Z51" i="4"/>
  <c r="AD50" i="4"/>
  <c r="AE50" i="4" s="1"/>
  <c r="AB50" i="4"/>
  <c r="AB50" i="5" l="1"/>
  <c r="AC50" i="5" s="1"/>
  <c r="Y51" i="5"/>
  <c r="AD50" i="5"/>
  <c r="AE50" i="5" s="1"/>
  <c r="AD51" i="1"/>
  <c r="AE51" i="1" s="1"/>
  <c r="Y52" i="1"/>
  <c r="AB51" i="1"/>
  <c r="AC51" i="1" s="1"/>
  <c r="AD50" i="3"/>
  <c r="AE50" i="3" s="1"/>
  <c r="Y51" i="3"/>
  <c r="AB50" i="3"/>
  <c r="AC50" i="3" s="1"/>
  <c r="AB50" i="2"/>
  <c r="AC50" i="2" s="1"/>
  <c r="AD50" i="2"/>
  <c r="AE50" i="2" s="1"/>
  <c r="Y51" i="2"/>
  <c r="Z52" i="4"/>
  <c r="AB51" i="4"/>
  <c r="AD51" i="4"/>
  <c r="AE51" i="4" s="1"/>
  <c r="Y52" i="5" l="1"/>
  <c r="AD51" i="5"/>
  <c r="AE51" i="5" s="1"/>
  <c r="AB51" i="5"/>
  <c r="AC51" i="5" s="1"/>
  <c r="AD52" i="1"/>
  <c r="AE52" i="1" s="1"/>
  <c r="AB52" i="1"/>
  <c r="AC52" i="1" s="1"/>
  <c r="Y53" i="1"/>
  <c r="AD51" i="3"/>
  <c r="AE51" i="3" s="1"/>
  <c r="AB51" i="3"/>
  <c r="AC51" i="3" s="1"/>
  <c r="Y52" i="3"/>
  <c r="AD51" i="2"/>
  <c r="AE51" i="2" s="1"/>
  <c r="AB51" i="2"/>
  <c r="AC51" i="2" s="1"/>
  <c r="Y52" i="2"/>
  <c r="AD52" i="4"/>
  <c r="AE52" i="4" s="1"/>
  <c r="AB52" i="4"/>
  <c r="Z53" i="4"/>
  <c r="AD52" i="5" l="1"/>
  <c r="AE52" i="5" s="1"/>
  <c r="Y53" i="5"/>
  <c r="AB52" i="5"/>
  <c r="AC52" i="5" s="1"/>
  <c r="AD53" i="1"/>
  <c r="AE53" i="1" s="1"/>
  <c r="Y54" i="1"/>
  <c r="AB53" i="1"/>
  <c r="AC53" i="1" s="1"/>
  <c r="AD52" i="3"/>
  <c r="AE52" i="3" s="1"/>
  <c r="AB52" i="3"/>
  <c r="AC52" i="3" s="1"/>
  <c r="Y53" i="3"/>
  <c r="AD52" i="2"/>
  <c r="AE52" i="2" s="1"/>
  <c r="AB52" i="2"/>
  <c r="AC52" i="2" s="1"/>
  <c r="Y53" i="2"/>
  <c r="AB53" i="4"/>
  <c r="Z54" i="4"/>
  <c r="AD53" i="4"/>
  <c r="AE53" i="4" s="1"/>
  <c r="Y54" i="5" l="1"/>
  <c r="AD53" i="5"/>
  <c r="AE53" i="5" s="1"/>
  <c r="AB53" i="5"/>
  <c r="AC53" i="5" s="1"/>
  <c r="Y55" i="1"/>
  <c r="AD54" i="1"/>
  <c r="AE54" i="1" s="1"/>
  <c r="AB54" i="1"/>
  <c r="AC54" i="1" s="1"/>
  <c r="AD53" i="3"/>
  <c r="AE53" i="3" s="1"/>
  <c r="AB53" i="3"/>
  <c r="AC53" i="3" s="1"/>
  <c r="Y54" i="3"/>
  <c r="AB53" i="2"/>
  <c r="AC53" i="2" s="1"/>
  <c r="Y54" i="2"/>
  <c r="AD53" i="2"/>
  <c r="AE53" i="2" s="1"/>
  <c r="AD54" i="4"/>
  <c r="AE54" i="4" s="1"/>
  <c r="AB54" i="4"/>
  <c r="Z55" i="4"/>
  <c r="Y55" i="5" l="1"/>
  <c r="AD54" i="5"/>
  <c r="AE54" i="5" s="1"/>
  <c r="AB54" i="5"/>
  <c r="AC54" i="5" s="1"/>
  <c r="AD55" i="1"/>
  <c r="AE55" i="1" s="1"/>
  <c r="AB55" i="1"/>
  <c r="AC55" i="1" s="1"/>
  <c r="Y56" i="1"/>
  <c r="AD54" i="3"/>
  <c r="AE54" i="3" s="1"/>
  <c r="AB54" i="3"/>
  <c r="AC54" i="3" s="1"/>
  <c r="Y55" i="3"/>
  <c r="AD54" i="2"/>
  <c r="AE54" i="2" s="1"/>
  <c r="Y55" i="2"/>
  <c r="AB54" i="2"/>
  <c r="AC54" i="2" s="1"/>
  <c r="Z56" i="4"/>
  <c r="AD55" i="4"/>
  <c r="AE55" i="4" s="1"/>
  <c r="AB55" i="4"/>
  <c r="Y56" i="5" l="1"/>
  <c r="AD55" i="5"/>
  <c r="AE55" i="5" s="1"/>
  <c r="AB55" i="5"/>
  <c r="AC55" i="5" s="1"/>
  <c r="AD56" i="1"/>
  <c r="AE56" i="1" s="1"/>
  <c r="AB56" i="1"/>
  <c r="AC56" i="1" s="1"/>
  <c r="Y57" i="1"/>
  <c r="Y56" i="3"/>
  <c r="AB55" i="3"/>
  <c r="AC55" i="3" s="1"/>
  <c r="AD55" i="3"/>
  <c r="AE55" i="3" s="1"/>
  <c r="AD55" i="2"/>
  <c r="AE55" i="2" s="1"/>
  <c r="AB55" i="2"/>
  <c r="AC55" i="2" s="1"/>
  <c r="Y56" i="2"/>
  <c r="AB56" i="4"/>
  <c r="Z57" i="4"/>
  <c r="AD56" i="4"/>
  <c r="AE56" i="4" s="1"/>
  <c r="AB56" i="5" l="1"/>
  <c r="AC56" i="5" s="1"/>
  <c r="Y57" i="5"/>
  <c r="AD56" i="5"/>
  <c r="AE56" i="5" s="1"/>
  <c r="AD57" i="1"/>
  <c r="AE57" i="1" s="1"/>
  <c r="Y58" i="1"/>
  <c r="AB57" i="1"/>
  <c r="AC57" i="1" s="1"/>
  <c r="AD56" i="3"/>
  <c r="AE56" i="3" s="1"/>
  <c r="Y57" i="3"/>
  <c r="AB56" i="3"/>
  <c r="AC56" i="3" s="1"/>
  <c r="Y57" i="2"/>
  <c r="AB56" i="2"/>
  <c r="AC56" i="2" s="1"/>
  <c r="AD56" i="2"/>
  <c r="AE56" i="2" s="1"/>
  <c r="AD57" i="4"/>
  <c r="AE57" i="4" s="1"/>
  <c r="AB57" i="4"/>
  <c r="Z58" i="4"/>
  <c r="AB57" i="5" l="1"/>
  <c r="AC57" i="5" s="1"/>
  <c r="Y58" i="5"/>
  <c r="AD57" i="5"/>
  <c r="AE57" i="5" s="1"/>
  <c r="Y59" i="1"/>
  <c r="AD58" i="1"/>
  <c r="AE58" i="1" s="1"/>
  <c r="AB58" i="1"/>
  <c r="AC58" i="1" s="1"/>
  <c r="AD57" i="3"/>
  <c r="AE57" i="3" s="1"/>
  <c r="AB57" i="3"/>
  <c r="AC57" i="3" s="1"/>
  <c r="Y58" i="3"/>
  <c r="AD57" i="2"/>
  <c r="AE57" i="2" s="1"/>
  <c r="Y58" i="2"/>
  <c r="AB57" i="2"/>
  <c r="AC57" i="2" s="1"/>
  <c r="AD58" i="4"/>
  <c r="AE58" i="4" s="1"/>
  <c r="AB58" i="4"/>
  <c r="Z59" i="4"/>
  <c r="AB58" i="5" l="1"/>
  <c r="AC58" i="5" s="1"/>
  <c r="Y59" i="5"/>
  <c r="AD58" i="5"/>
  <c r="AE58" i="5" s="1"/>
  <c r="AD59" i="1"/>
  <c r="AE59" i="1" s="1"/>
  <c r="Y60" i="1"/>
  <c r="AB59" i="1"/>
  <c r="AC59" i="1" s="1"/>
  <c r="AD58" i="3"/>
  <c r="AE58" i="3" s="1"/>
  <c r="Y59" i="3"/>
  <c r="AB58" i="3"/>
  <c r="AC58" i="3" s="1"/>
  <c r="Y59" i="2"/>
  <c r="AD58" i="2"/>
  <c r="AE58" i="2" s="1"/>
  <c r="AB58" i="2"/>
  <c r="AC58" i="2" s="1"/>
  <c r="AD59" i="4"/>
  <c r="AE59" i="4" s="1"/>
  <c r="AB59" i="4"/>
  <c r="Z60" i="4"/>
  <c r="Y60" i="5" l="1"/>
  <c r="AD59" i="5"/>
  <c r="AE59" i="5" s="1"/>
  <c r="AB59" i="5"/>
  <c r="AC59" i="5" s="1"/>
  <c r="AB60" i="1"/>
  <c r="AC60" i="1" s="1"/>
  <c r="Y61" i="1"/>
  <c r="AD60" i="1"/>
  <c r="AE60" i="1" s="1"/>
  <c r="AD59" i="3"/>
  <c r="AE59" i="3" s="1"/>
  <c r="Y60" i="3"/>
  <c r="AB59" i="3"/>
  <c r="AC59" i="3" s="1"/>
  <c r="AB59" i="2"/>
  <c r="AC59" i="2" s="1"/>
  <c r="Y60" i="2"/>
  <c r="AD59" i="2"/>
  <c r="AE59" i="2" s="1"/>
  <c r="AD60" i="4"/>
  <c r="AE60" i="4" s="1"/>
  <c r="Z61" i="4"/>
  <c r="AB60" i="4"/>
  <c r="AB60" i="5" l="1"/>
  <c r="AC60" i="5" s="1"/>
  <c r="Y61" i="5"/>
  <c r="AD60" i="5"/>
  <c r="AE60" i="5" s="1"/>
  <c r="Y62" i="1"/>
  <c r="AD61" i="1"/>
  <c r="AE61" i="1" s="1"/>
  <c r="AB61" i="1"/>
  <c r="AC61" i="1" s="1"/>
  <c r="AD60" i="3"/>
  <c r="AE60" i="3" s="1"/>
  <c r="Y61" i="3"/>
  <c r="AB60" i="3"/>
  <c r="AC60" i="3" s="1"/>
  <c r="Y61" i="2"/>
  <c r="AD60" i="2"/>
  <c r="AE60" i="2" s="1"/>
  <c r="AB60" i="2"/>
  <c r="AC60" i="2" s="1"/>
  <c r="AB61" i="4"/>
  <c r="Z62" i="4"/>
  <c r="AD61" i="4"/>
  <c r="AE61" i="4" s="1"/>
  <c r="AB61" i="5" l="1"/>
  <c r="AC61" i="5" s="1"/>
  <c r="AD61" i="5"/>
  <c r="AE61" i="5" s="1"/>
  <c r="Y62" i="5"/>
  <c r="Y63" i="1"/>
  <c r="AB62" i="1"/>
  <c r="AC62" i="1" s="1"/>
  <c r="AD62" i="1"/>
  <c r="AE62" i="1" s="1"/>
  <c r="AD61" i="3"/>
  <c r="AE61" i="3" s="1"/>
  <c r="AB61" i="3"/>
  <c r="AC61" i="3" s="1"/>
  <c r="Y62" i="3"/>
  <c r="AD61" i="2"/>
  <c r="AE61" i="2" s="1"/>
  <c r="Y62" i="2"/>
  <c r="AB61" i="2"/>
  <c r="AC61" i="2" s="1"/>
  <c r="AB62" i="4"/>
  <c r="AD62" i="4"/>
  <c r="AE62" i="4" s="1"/>
  <c r="Z63" i="4"/>
  <c r="AD62" i="5" l="1"/>
  <c r="AE62" i="5" s="1"/>
  <c r="Y63" i="5"/>
  <c r="AB62" i="5"/>
  <c r="AC62" i="5" s="1"/>
  <c r="AB63" i="1"/>
  <c r="AC63" i="1" s="1"/>
  <c r="Y64" i="1"/>
  <c r="AD63" i="1"/>
  <c r="AE63" i="1" s="1"/>
  <c r="AD62" i="3"/>
  <c r="AE62" i="3" s="1"/>
  <c r="Y63" i="3"/>
  <c r="AB62" i="3"/>
  <c r="AC62" i="3" s="1"/>
  <c r="AD62" i="2"/>
  <c r="AE62" i="2" s="1"/>
  <c r="AB62" i="2"/>
  <c r="AC62" i="2" s="1"/>
  <c r="Y63" i="2"/>
  <c r="Z64" i="4"/>
  <c r="AD63" i="4"/>
  <c r="AE63" i="4" s="1"/>
  <c r="AB63" i="4"/>
  <c r="AD63" i="5" l="1"/>
  <c r="AE63" i="5" s="1"/>
  <c r="Y64" i="5"/>
  <c r="AB63" i="5"/>
  <c r="AC63" i="5" s="1"/>
  <c r="AB64" i="1"/>
  <c r="AC64" i="1" s="1"/>
  <c r="Y65" i="1"/>
  <c r="AD64" i="1"/>
  <c r="AE64" i="1" s="1"/>
  <c r="AD63" i="3"/>
  <c r="AE63" i="3" s="1"/>
  <c r="AB63" i="3"/>
  <c r="AC63" i="3" s="1"/>
  <c r="Y64" i="3"/>
  <c r="AB63" i="2"/>
  <c r="AC63" i="2" s="1"/>
  <c r="AD63" i="2"/>
  <c r="AE63" i="2" s="1"/>
  <c r="Y64" i="2"/>
  <c r="Z65" i="4"/>
  <c r="AD64" i="4"/>
  <c r="AE64" i="4" s="1"/>
  <c r="AB64" i="4"/>
  <c r="Y65" i="5" l="1"/>
  <c r="AD64" i="5"/>
  <c r="AE64" i="5" s="1"/>
  <c r="AB64" i="5"/>
  <c r="AC64" i="5" s="1"/>
  <c r="Y66" i="1"/>
  <c r="AD65" i="1"/>
  <c r="AE65" i="1" s="1"/>
  <c r="AB65" i="1"/>
  <c r="AC65" i="1" s="1"/>
  <c r="AD64" i="3"/>
  <c r="AE64" i="3" s="1"/>
  <c r="AB64" i="3"/>
  <c r="AC64" i="3" s="1"/>
  <c r="Y65" i="3"/>
  <c r="AD64" i="2"/>
  <c r="AE64" i="2" s="1"/>
  <c r="AB64" i="2"/>
  <c r="AC64" i="2" s="1"/>
  <c r="Y65" i="2"/>
  <c r="AD65" i="4"/>
  <c r="AE65" i="4" s="1"/>
  <c r="AB65" i="4"/>
  <c r="AC65" i="4" s="1"/>
  <c r="AC64" i="4" s="1"/>
  <c r="AC63" i="4" s="1"/>
  <c r="AC62" i="4" s="1"/>
  <c r="AC61" i="4" s="1"/>
  <c r="AC60" i="4" s="1"/>
  <c r="AC59" i="4" s="1"/>
  <c r="AC58" i="4" s="1"/>
  <c r="AC57" i="4" s="1"/>
  <c r="AC56" i="4" s="1"/>
  <c r="AC55" i="4" s="1"/>
  <c r="AC54" i="4" s="1"/>
  <c r="AC53" i="4" s="1"/>
  <c r="AC52" i="4" s="1"/>
  <c r="AC51" i="4" s="1"/>
  <c r="AC50" i="4" s="1"/>
  <c r="AC49" i="4" s="1"/>
  <c r="AC48" i="4" s="1"/>
  <c r="AC47" i="4" s="1"/>
  <c r="AC46" i="4" s="1"/>
  <c r="AC45" i="4" s="1"/>
  <c r="AC44" i="4" s="1"/>
  <c r="AC43" i="4" s="1"/>
  <c r="AC42" i="4" s="1"/>
  <c r="AC41" i="4" s="1"/>
  <c r="AC40" i="4" s="1"/>
  <c r="AC39" i="4" s="1"/>
  <c r="AC38" i="4" s="1"/>
  <c r="AC37" i="4" s="1"/>
  <c r="AC36" i="4" s="1"/>
  <c r="AC35" i="4" s="1"/>
  <c r="Z66" i="4"/>
  <c r="Y66" i="5" l="1"/>
  <c r="AD65" i="5"/>
  <c r="AE65" i="5" s="1"/>
  <c r="AB65" i="5"/>
  <c r="AC65" i="5" s="1"/>
  <c r="Y67" i="1"/>
  <c r="AB66" i="1"/>
  <c r="AC66" i="1" s="1"/>
  <c r="AD66" i="1"/>
  <c r="AE66" i="1" s="1"/>
  <c r="AD65" i="3"/>
  <c r="AE65" i="3" s="1"/>
  <c r="AB65" i="3"/>
  <c r="AC65" i="3" s="1"/>
  <c r="Y66" i="3"/>
  <c r="Y66" i="2"/>
  <c r="AD65" i="2"/>
  <c r="AE65" i="2" s="1"/>
  <c r="AB65" i="2"/>
  <c r="AC65" i="2" s="1"/>
  <c r="AD66" i="4"/>
  <c r="AE66" i="4" s="1"/>
  <c r="Z67" i="4"/>
  <c r="AB66" i="4"/>
  <c r="Y67" i="5" l="1"/>
  <c r="AD66" i="5"/>
  <c r="AE66" i="5" s="1"/>
  <c r="AB66" i="5"/>
  <c r="AC66" i="5" s="1"/>
  <c r="AB67" i="1"/>
  <c r="AC67" i="1" s="1"/>
  <c r="Y68" i="1"/>
  <c r="AD67" i="1"/>
  <c r="AE67" i="1" s="1"/>
  <c r="AD66" i="3"/>
  <c r="AE66" i="3" s="1"/>
  <c r="AB66" i="3"/>
  <c r="AC66" i="3" s="1"/>
  <c r="Y67" i="3"/>
  <c r="AB66" i="2"/>
  <c r="AC66" i="2" s="1"/>
  <c r="Y67" i="2"/>
  <c r="AD66" i="2"/>
  <c r="AE66" i="2" s="1"/>
  <c r="AB67" i="4"/>
  <c r="Z68" i="4"/>
  <c r="AD67" i="4"/>
  <c r="AE67" i="4" s="1"/>
  <c r="Y68" i="5" l="1"/>
  <c r="AD67" i="5"/>
  <c r="AE67" i="5" s="1"/>
  <c r="AB67" i="5"/>
  <c r="AC67" i="5" s="1"/>
  <c r="AB68" i="1"/>
  <c r="AC68" i="1" s="1"/>
  <c r="Y69" i="1"/>
  <c r="AD68" i="1"/>
  <c r="AE68" i="1" s="1"/>
  <c r="Y68" i="3"/>
  <c r="AB67" i="3"/>
  <c r="AC67" i="3" s="1"/>
  <c r="AD67" i="3"/>
  <c r="AE67" i="3" s="1"/>
  <c r="AD67" i="2"/>
  <c r="AE67" i="2" s="1"/>
  <c r="Y68" i="2"/>
  <c r="AB67" i="2"/>
  <c r="AC67" i="2" s="1"/>
  <c r="AB68" i="4"/>
  <c r="Z69" i="4"/>
  <c r="AD68" i="4"/>
  <c r="AE68" i="4" s="1"/>
  <c r="AB68" i="5" l="1"/>
  <c r="AC68" i="5" s="1"/>
  <c r="Y69" i="5"/>
  <c r="AD68" i="5"/>
  <c r="AE68" i="5" s="1"/>
  <c r="Y70" i="1"/>
  <c r="AD69" i="1"/>
  <c r="AE69" i="1" s="1"/>
  <c r="AB69" i="1"/>
  <c r="AC69" i="1" s="1"/>
  <c r="AD68" i="3"/>
  <c r="AE68" i="3" s="1"/>
  <c r="Y69" i="3"/>
  <c r="AB68" i="3"/>
  <c r="AC68" i="3" s="1"/>
  <c r="AD68" i="2"/>
  <c r="AE68" i="2" s="1"/>
  <c r="AB68" i="2"/>
  <c r="AC68" i="2" s="1"/>
  <c r="Y69" i="2"/>
  <c r="AD69" i="4"/>
  <c r="AE69" i="4" s="1"/>
  <c r="AB69" i="4"/>
  <c r="Z70" i="4"/>
  <c r="AB69" i="5" l="1"/>
  <c r="AC69" i="5" s="1"/>
  <c r="Y70" i="5"/>
  <c r="AD69" i="5"/>
  <c r="AE69" i="5" s="1"/>
  <c r="AB70" i="1"/>
  <c r="AC70" i="1" s="1"/>
  <c r="Y71" i="1"/>
  <c r="AD70" i="1"/>
  <c r="AE70" i="1" s="1"/>
  <c r="AD69" i="3"/>
  <c r="AE69" i="3" s="1"/>
  <c r="AB69" i="3"/>
  <c r="AC69" i="3" s="1"/>
  <c r="Y70" i="3"/>
  <c r="AB69" i="2"/>
  <c r="AC69" i="2" s="1"/>
  <c r="Y70" i="2"/>
  <c r="AD69" i="2"/>
  <c r="AE69" i="2" s="1"/>
  <c r="AD70" i="4"/>
  <c r="AE70" i="4" s="1"/>
  <c r="AB70" i="4"/>
  <c r="Z71" i="4"/>
  <c r="AB70" i="5" l="1"/>
  <c r="AC70" i="5" s="1"/>
  <c r="AD70" i="5"/>
  <c r="AE70" i="5" s="1"/>
  <c r="Y71" i="5"/>
  <c r="Y72" i="1"/>
  <c r="AD71" i="1"/>
  <c r="AE71" i="1" s="1"/>
  <c r="AB71" i="1"/>
  <c r="AC71" i="1" s="1"/>
  <c r="AD70" i="3"/>
  <c r="AE70" i="3" s="1"/>
  <c r="AB70" i="3"/>
  <c r="AC70" i="3" s="1"/>
  <c r="Y71" i="3"/>
  <c r="Y71" i="2"/>
  <c r="AD70" i="2"/>
  <c r="AE70" i="2" s="1"/>
  <c r="AB70" i="2"/>
  <c r="AC70" i="2" s="1"/>
  <c r="Z72" i="4"/>
  <c r="AD71" i="4"/>
  <c r="AE71" i="4" s="1"/>
  <c r="AB71" i="4"/>
  <c r="AD71" i="5" l="1"/>
  <c r="AE71" i="5" s="1"/>
  <c r="AB71" i="5"/>
  <c r="AC71" i="5" s="1"/>
  <c r="Y72" i="5"/>
  <c r="AD72" i="1"/>
  <c r="AE72" i="1" s="1"/>
  <c r="Y73" i="1"/>
  <c r="AB72" i="1"/>
  <c r="AC72" i="1" s="1"/>
  <c r="AD71" i="3"/>
  <c r="AE71" i="3" s="1"/>
  <c r="Y72" i="3"/>
  <c r="AB71" i="3"/>
  <c r="AC71" i="3" s="1"/>
  <c r="AD71" i="2"/>
  <c r="AE71" i="2" s="1"/>
  <c r="AB71" i="2"/>
  <c r="AC71" i="2" s="1"/>
  <c r="Y72" i="2"/>
  <c r="AD72" i="4"/>
  <c r="AE72" i="4" s="1"/>
  <c r="AB72" i="4"/>
  <c r="Z73" i="4"/>
  <c r="AB72" i="5" l="1"/>
  <c r="AC72" i="5" s="1"/>
  <c r="Y73" i="5"/>
  <c r="AD72" i="5"/>
  <c r="AE72" i="5" s="1"/>
  <c r="AD73" i="1"/>
  <c r="AE73" i="1" s="1"/>
  <c r="AB73" i="1"/>
  <c r="AC73" i="1" s="1"/>
  <c r="Y74" i="1"/>
  <c r="AD72" i="3"/>
  <c r="AE72" i="3" s="1"/>
  <c r="AB72" i="3"/>
  <c r="AC72" i="3" s="1"/>
  <c r="Y73" i="3"/>
  <c r="AB72" i="2"/>
  <c r="AC72" i="2" s="1"/>
  <c r="Y73" i="2"/>
  <c r="AD72" i="2"/>
  <c r="AE72" i="2" s="1"/>
  <c r="AB73" i="4"/>
  <c r="AD73" i="4"/>
  <c r="AE73" i="4" s="1"/>
  <c r="Z74" i="4"/>
  <c r="AB73" i="5" l="1"/>
  <c r="AC73" i="5" s="1"/>
  <c r="Y74" i="5"/>
  <c r="AD73" i="5"/>
  <c r="AE73" i="5" s="1"/>
  <c r="AD74" i="1"/>
  <c r="AE74" i="1" s="1"/>
  <c r="AB74" i="1"/>
  <c r="AC74" i="1" s="1"/>
  <c r="Y75" i="1"/>
  <c r="AD73" i="3"/>
  <c r="AE73" i="3" s="1"/>
  <c r="AB73" i="3"/>
  <c r="AC73" i="3" s="1"/>
  <c r="Y74" i="3"/>
  <c r="AD73" i="2"/>
  <c r="AE73" i="2" s="1"/>
  <c r="Y74" i="2"/>
  <c r="AB73" i="2"/>
  <c r="AC73" i="2" s="1"/>
  <c r="Z75" i="4"/>
  <c r="AD74" i="4"/>
  <c r="AE74" i="4" s="1"/>
  <c r="AB74" i="4"/>
  <c r="AD74" i="5" l="1"/>
  <c r="AE74" i="5" s="1"/>
  <c r="AB74" i="5"/>
  <c r="AC74" i="5" s="1"/>
  <c r="Y75" i="5"/>
  <c r="Y76" i="1"/>
  <c r="AD75" i="1"/>
  <c r="AE75" i="1" s="1"/>
  <c r="AB75" i="1"/>
  <c r="AC75" i="1" s="1"/>
  <c r="AD74" i="3"/>
  <c r="AE74" i="3" s="1"/>
  <c r="Y75" i="3"/>
  <c r="AB74" i="3"/>
  <c r="AC74" i="3" s="1"/>
  <c r="AB74" i="2"/>
  <c r="AC74" i="2" s="1"/>
  <c r="Y75" i="2"/>
  <c r="AD74" i="2"/>
  <c r="AE74" i="2" s="1"/>
  <c r="Z76" i="4"/>
  <c r="AB75" i="4"/>
  <c r="AD75" i="4"/>
  <c r="AE75" i="4" s="1"/>
  <c r="AD75" i="5" l="1"/>
  <c r="AE75" i="5" s="1"/>
  <c r="AB75" i="5"/>
  <c r="AC75" i="5" s="1"/>
  <c r="Y76" i="5"/>
  <c r="AD76" i="1"/>
  <c r="AE76" i="1" s="1"/>
  <c r="Y77" i="1"/>
  <c r="AB76" i="1"/>
  <c r="AC76" i="1" s="1"/>
  <c r="AD75" i="3"/>
  <c r="AE75" i="3" s="1"/>
  <c r="AB75" i="3"/>
  <c r="AC75" i="3" s="1"/>
  <c r="Y76" i="3"/>
  <c r="Y76" i="2"/>
  <c r="AB75" i="2"/>
  <c r="AC75" i="2" s="1"/>
  <c r="AD75" i="2"/>
  <c r="AE75" i="2" s="1"/>
  <c r="AD76" i="4"/>
  <c r="AE76" i="4" s="1"/>
  <c r="AB76" i="4"/>
  <c r="Z77" i="4"/>
  <c r="Y77" i="5" l="1"/>
  <c r="AD76" i="5"/>
  <c r="AE76" i="5" s="1"/>
  <c r="AB76" i="5"/>
  <c r="AC76" i="5" s="1"/>
  <c r="AD77" i="1"/>
  <c r="AE77" i="1" s="1"/>
  <c r="AB77" i="1"/>
  <c r="AC77" i="1" s="1"/>
  <c r="Y78" i="1"/>
  <c r="AD76" i="3"/>
  <c r="AE76" i="3" s="1"/>
  <c r="AB76" i="3"/>
  <c r="AC76" i="3" s="1"/>
  <c r="Y77" i="3"/>
  <c r="AD76" i="2"/>
  <c r="AE76" i="2" s="1"/>
  <c r="AB76" i="2"/>
  <c r="AC76" i="2" s="1"/>
  <c r="Y77" i="2"/>
  <c r="AD77" i="4"/>
  <c r="AE77" i="4" s="1"/>
  <c r="AB77" i="4"/>
  <c r="Z78" i="4"/>
  <c r="Y78" i="5" l="1"/>
  <c r="AB77" i="5"/>
  <c r="AC77" i="5" s="1"/>
  <c r="AD77" i="5"/>
  <c r="AE77" i="5" s="1"/>
  <c r="AD78" i="1"/>
  <c r="AE78" i="1" s="1"/>
  <c r="Y79" i="1"/>
  <c r="AB78" i="1"/>
  <c r="AC78" i="1" s="1"/>
  <c r="AD77" i="3"/>
  <c r="AE77" i="3" s="1"/>
  <c r="AB77" i="3"/>
  <c r="AC77" i="3" s="1"/>
  <c r="Y78" i="3"/>
  <c r="AB77" i="2"/>
  <c r="AC77" i="2" s="1"/>
  <c r="Y78" i="2"/>
  <c r="AD77" i="2"/>
  <c r="AE77" i="2" s="1"/>
  <c r="AD78" i="4"/>
  <c r="AE78" i="4" s="1"/>
  <c r="Z79" i="4"/>
  <c r="AB78" i="4"/>
  <c r="Y79" i="5" l="1"/>
  <c r="AB78" i="5"/>
  <c r="AC78" i="5" s="1"/>
  <c r="AD78" i="5"/>
  <c r="AE78" i="5" s="1"/>
  <c r="Y80" i="1"/>
  <c r="AD79" i="1"/>
  <c r="AE79" i="1" s="1"/>
  <c r="AB79" i="1"/>
  <c r="AC79" i="1" s="1"/>
  <c r="AD78" i="3"/>
  <c r="AE78" i="3" s="1"/>
  <c r="AB78" i="3"/>
  <c r="AC78" i="3" s="1"/>
  <c r="Y79" i="3"/>
  <c r="AD78" i="2"/>
  <c r="AE78" i="2" s="1"/>
  <c r="AB78" i="2"/>
  <c r="AC78" i="2" s="1"/>
  <c r="Y79" i="2"/>
  <c r="AB79" i="4"/>
  <c r="Z80" i="4"/>
  <c r="AD79" i="4"/>
  <c r="AE79" i="4" s="1"/>
  <c r="AD79" i="5" l="1"/>
  <c r="AE79" i="5" s="1"/>
  <c r="Y80" i="5"/>
  <c r="AB79" i="5"/>
  <c r="AC79" i="5" s="1"/>
  <c r="AD80" i="1"/>
  <c r="AE80" i="1" s="1"/>
  <c r="Y81" i="1"/>
  <c r="AB80" i="1"/>
  <c r="AC80" i="1" s="1"/>
  <c r="Y80" i="3"/>
  <c r="AB79" i="3"/>
  <c r="AC79" i="3" s="1"/>
  <c r="AD79" i="3"/>
  <c r="AE79" i="3" s="1"/>
  <c r="AD79" i="2"/>
  <c r="AE79" i="2" s="1"/>
  <c r="AB79" i="2"/>
  <c r="AC79" i="2" s="1"/>
  <c r="Y80" i="2"/>
  <c r="Z81" i="4"/>
  <c r="AD80" i="4"/>
  <c r="AE80" i="4" s="1"/>
  <c r="AB80" i="4"/>
  <c r="AB80" i="5" l="1"/>
  <c r="AC80" i="5" s="1"/>
  <c r="Y81" i="5"/>
  <c r="AD80" i="5"/>
  <c r="AE80" i="5" s="1"/>
  <c r="AD81" i="1"/>
  <c r="AE81" i="1" s="1"/>
  <c r="AB81" i="1"/>
  <c r="AC81" i="1" s="1"/>
  <c r="Y82" i="1"/>
  <c r="AD80" i="3"/>
  <c r="AE80" i="3" s="1"/>
  <c r="AB80" i="3"/>
  <c r="AC80" i="3" s="1"/>
  <c r="Y81" i="3"/>
  <c r="Y81" i="2"/>
  <c r="AD80" i="2"/>
  <c r="AE80" i="2" s="1"/>
  <c r="AB80" i="2"/>
  <c r="AC80" i="2" s="1"/>
  <c r="Z82" i="4"/>
  <c r="AD81" i="4"/>
  <c r="AE81" i="4" s="1"/>
  <c r="AB81" i="4"/>
  <c r="AB81" i="5" l="1"/>
  <c r="AC81" i="5" s="1"/>
  <c r="Y82" i="5"/>
  <c r="AD81" i="5"/>
  <c r="AE81" i="5" s="1"/>
  <c r="AD82" i="1"/>
  <c r="AE82" i="1" s="1"/>
  <c r="AB82" i="1"/>
  <c r="AC82" i="1" s="1"/>
  <c r="Y83" i="1"/>
  <c r="AD81" i="3"/>
  <c r="AE81" i="3" s="1"/>
  <c r="AB81" i="3"/>
  <c r="AC81" i="3" s="1"/>
  <c r="Y82" i="3"/>
  <c r="AB81" i="2"/>
  <c r="AC81" i="2" s="1"/>
  <c r="Y82" i="2"/>
  <c r="AD81" i="2"/>
  <c r="AE81" i="2" s="1"/>
  <c r="Z83" i="4"/>
  <c r="AD82" i="4"/>
  <c r="AE82" i="4" s="1"/>
  <c r="AB82" i="4"/>
  <c r="AD82" i="5" l="1"/>
  <c r="AE82" i="5" s="1"/>
  <c r="AB82" i="5"/>
  <c r="AC82" i="5" s="1"/>
  <c r="Y83" i="5"/>
  <c r="Y84" i="1"/>
  <c r="AD83" i="1"/>
  <c r="AE83" i="1" s="1"/>
  <c r="AB83" i="1"/>
  <c r="AC83" i="1" s="1"/>
  <c r="AD82" i="3"/>
  <c r="AE82" i="3" s="1"/>
  <c r="Y83" i="3"/>
  <c r="AB82" i="3"/>
  <c r="AC82" i="3" s="1"/>
  <c r="Y83" i="2"/>
  <c r="AD82" i="2"/>
  <c r="AE82" i="2" s="1"/>
  <c r="AB82" i="2"/>
  <c r="AC82" i="2" s="1"/>
  <c r="Z84" i="4"/>
  <c r="AB83" i="4"/>
  <c r="AD83" i="4"/>
  <c r="AE83" i="4" s="1"/>
  <c r="AD83" i="5" l="1"/>
  <c r="AE83" i="5" s="1"/>
  <c r="AB83" i="5"/>
  <c r="AC83" i="5" s="1"/>
  <c r="Y84" i="5"/>
  <c r="AD84" i="1"/>
  <c r="AE84" i="1" s="1"/>
  <c r="Y85" i="1"/>
  <c r="AB84" i="1"/>
  <c r="AC84" i="1" s="1"/>
  <c r="AD83" i="3"/>
  <c r="AE83" i="3" s="1"/>
  <c r="AB83" i="3"/>
  <c r="AC83" i="3" s="1"/>
  <c r="Y84" i="3"/>
  <c r="AD83" i="2"/>
  <c r="AE83" i="2" s="1"/>
  <c r="AB83" i="2"/>
  <c r="AC83" i="2" s="1"/>
  <c r="Y84" i="2"/>
  <c r="AD84" i="4"/>
  <c r="AE84" i="4" s="1"/>
  <c r="AB84" i="4"/>
  <c r="Z85" i="4"/>
  <c r="Y85" i="5" l="1"/>
  <c r="AD84" i="5"/>
  <c r="AE84" i="5" s="1"/>
  <c r="AB84" i="5"/>
  <c r="AC84" i="5" s="1"/>
  <c r="AD85" i="1"/>
  <c r="AE85" i="1" s="1"/>
  <c r="AB85" i="1"/>
  <c r="AC85" i="1" s="1"/>
  <c r="Y86" i="1"/>
  <c r="AD84" i="3"/>
  <c r="AE84" i="3" s="1"/>
  <c r="AB84" i="3"/>
  <c r="AC84" i="3" s="1"/>
  <c r="Y85" i="3"/>
  <c r="AB84" i="2"/>
  <c r="AC84" i="2" s="1"/>
  <c r="AD84" i="2"/>
  <c r="AE84" i="2" s="1"/>
  <c r="Y85" i="2"/>
  <c r="AB85" i="4"/>
  <c r="AD85" i="4"/>
  <c r="AE85" i="4" s="1"/>
  <c r="Z86" i="4"/>
  <c r="Y86" i="5" l="1"/>
  <c r="AB85" i="5"/>
  <c r="AC85" i="5" s="1"/>
  <c r="AD85" i="5"/>
  <c r="AE85" i="5" s="1"/>
  <c r="AD86" i="1"/>
  <c r="AE86" i="1" s="1"/>
  <c r="Y87" i="1"/>
  <c r="AB86" i="1"/>
  <c r="AC86" i="1" s="1"/>
  <c r="AD85" i="3"/>
  <c r="AE85" i="3" s="1"/>
  <c r="Y86" i="3"/>
  <c r="AB85" i="3"/>
  <c r="AC85" i="3" s="1"/>
  <c r="AD85" i="2"/>
  <c r="AE85" i="2" s="1"/>
  <c r="Y86" i="2"/>
  <c r="AB85" i="2"/>
  <c r="AC85" i="2" s="1"/>
  <c r="AD86" i="4"/>
  <c r="AE86" i="4" s="1"/>
  <c r="Z87" i="4"/>
  <c r="AB86" i="4"/>
  <c r="Y87" i="5" l="1"/>
  <c r="AB86" i="5"/>
  <c r="AC86" i="5" s="1"/>
  <c r="AD86" i="5"/>
  <c r="AE86" i="5" s="1"/>
  <c r="Y88" i="1"/>
  <c r="AD87" i="1"/>
  <c r="AE87" i="1" s="1"/>
  <c r="AB87" i="1"/>
  <c r="AC87" i="1" s="1"/>
  <c r="AD86" i="3"/>
  <c r="AE86" i="3" s="1"/>
  <c r="Y87" i="3"/>
  <c r="AB86" i="3"/>
  <c r="AC86" i="3" s="1"/>
  <c r="AB86" i="2"/>
  <c r="AC86" i="2" s="1"/>
  <c r="Y87" i="2"/>
  <c r="AD86" i="2"/>
  <c r="AE86" i="2" s="1"/>
  <c r="AD87" i="4"/>
  <c r="AE87" i="4" s="1"/>
  <c r="AB87" i="4"/>
  <c r="Z88" i="4"/>
  <c r="AD87" i="5" l="1"/>
  <c r="AE87" i="5" s="1"/>
  <c r="Y88" i="5"/>
  <c r="AB87" i="5"/>
  <c r="AC87" i="5" s="1"/>
  <c r="AD88" i="1"/>
  <c r="AE88" i="1" s="1"/>
  <c r="Y89" i="1"/>
  <c r="AB88" i="1"/>
  <c r="AC88" i="1" s="1"/>
  <c r="AD87" i="3"/>
  <c r="AE87" i="3" s="1"/>
  <c r="AB87" i="3"/>
  <c r="AC87" i="3" s="1"/>
  <c r="Y88" i="3"/>
  <c r="Y88" i="2"/>
  <c r="AD87" i="2"/>
  <c r="AE87" i="2" s="1"/>
  <c r="AB87" i="2"/>
  <c r="AC87" i="2" s="1"/>
  <c r="AD88" i="4"/>
  <c r="AE88" i="4" s="1"/>
  <c r="AB88" i="4"/>
  <c r="Z89" i="4"/>
  <c r="AB88" i="5" l="1"/>
  <c r="AC88" i="5" s="1"/>
  <c r="Y89" i="5"/>
  <c r="AD88" i="5"/>
  <c r="AE88" i="5" s="1"/>
  <c r="AD89" i="1"/>
  <c r="AE89" i="1" s="1"/>
  <c r="AB89" i="1"/>
  <c r="AC89" i="1" s="1"/>
  <c r="Y90" i="1"/>
  <c r="AD88" i="3"/>
  <c r="AE88" i="3" s="1"/>
  <c r="AB88" i="3"/>
  <c r="AC88" i="3" s="1"/>
  <c r="Y89" i="3"/>
  <c r="Y89" i="2"/>
  <c r="AD88" i="2"/>
  <c r="AE88" i="2" s="1"/>
  <c r="AB88" i="2"/>
  <c r="AC88" i="2" s="1"/>
  <c r="Z90" i="4"/>
  <c r="AB89" i="4"/>
  <c r="AD89" i="4"/>
  <c r="AE89" i="4" s="1"/>
  <c r="AB89" i="5" l="1"/>
  <c r="AC89" i="5" s="1"/>
  <c r="Y90" i="5"/>
  <c r="AD89" i="5"/>
  <c r="AE89" i="5" s="1"/>
  <c r="AD90" i="1"/>
  <c r="AE90" i="1" s="1"/>
  <c r="AB90" i="1"/>
  <c r="AC90" i="1" s="1"/>
  <c r="Y91" i="1"/>
  <c r="AD89" i="3"/>
  <c r="AE89" i="3" s="1"/>
  <c r="AB89" i="3"/>
  <c r="AC89" i="3" s="1"/>
  <c r="Y90" i="3"/>
  <c r="AB89" i="2"/>
  <c r="AC89" i="2" s="1"/>
  <c r="AD89" i="2"/>
  <c r="AE89" i="2" s="1"/>
  <c r="Y90" i="2"/>
  <c r="AD90" i="4"/>
  <c r="AE90" i="4" s="1"/>
  <c r="AB90" i="4"/>
  <c r="Z91" i="4"/>
  <c r="AD90" i="5" l="1"/>
  <c r="AE90" i="5" s="1"/>
  <c r="AB90" i="5"/>
  <c r="AC90" i="5" s="1"/>
  <c r="Y91" i="5"/>
  <c r="Y92" i="1"/>
  <c r="AD91" i="1"/>
  <c r="AE91" i="1" s="1"/>
  <c r="AB91" i="1"/>
  <c r="AC91" i="1" s="1"/>
  <c r="AD90" i="3"/>
  <c r="AE90" i="3" s="1"/>
  <c r="AB90" i="3"/>
  <c r="AC90" i="3" s="1"/>
  <c r="Y91" i="3"/>
  <c r="AD90" i="2"/>
  <c r="AE90" i="2" s="1"/>
  <c r="Y91" i="2"/>
  <c r="AB90" i="2"/>
  <c r="AC90" i="2" s="1"/>
  <c r="AB91" i="4"/>
  <c r="Z92" i="4"/>
  <c r="AD91" i="4"/>
  <c r="AE91" i="4" s="1"/>
  <c r="AD91" i="5" l="1"/>
  <c r="AE91" i="5" s="1"/>
  <c r="AB91" i="5"/>
  <c r="AC91" i="5" s="1"/>
  <c r="Y92" i="5"/>
  <c r="AD92" i="1"/>
  <c r="AE92" i="1" s="1"/>
  <c r="Y93" i="1"/>
  <c r="AB92" i="1"/>
  <c r="AC92" i="1" s="1"/>
  <c r="Y92" i="3"/>
  <c r="AB91" i="3"/>
  <c r="AC91" i="3" s="1"/>
  <c r="AD91" i="3"/>
  <c r="AE91" i="3" s="1"/>
  <c r="AD91" i="2"/>
  <c r="AE91" i="2" s="1"/>
  <c r="AB91" i="2"/>
  <c r="AC91" i="2" s="1"/>
  <c r="Y92" i="2"/>
  <c r="AB92" i="4"/>
  <c r="Z93" i="4"/>
  <c r="AD92" i="4"/>
  <c r="AE92" i="4" s="1"/>
  <c r="Y93" i="5" l="1"/>
  <c r="AD92" i="5"/>
  <c r="AE92" i="5" s="1"/>
  <c r="AB92" i="5"/>
  <c r="AC92" i="5" s="1"/>
  <c r="AD93" i="1"/>
  <c r="AE93" i="1" s="1"/>
  <c r="AB93" i="1"/>
  <c r="AC93" i="1" s="1"/>
  <c r="Y94" i="1"/>
  <c r="Y93" i="3"/>
  <c r="AD92" i="3"/>
  <c r="AE92" i="3" s="1"/>
  <c r="AB92" i="3"/>
  <c r="AC92" i="3" s="1"/>
  <c r="AD92" i="2"/>
  <c r="AE92" i="2" s="1"/>
  <c r="Y93" i="2"/>
  <c r="AB92" i="2"/>
  <c r="AC92" i="2" s="1"/>
  <c r="AB93" i="4"/>
  <c r="Z94" i="4"/>
  <c r="AD93" i="4"/>
  <c r="AE93" i="4" s="1"/>
  <c r="Y94" i="5" l="1"/>
  <c r="AB93" i="5"/>
  <c r="AC93" i="5" s="1"/>
  <c r="AD93" i="5"/>
  <c r="AE93" i="5" s="1"/>
  <c r="Y95" i="1"/>
  <c r="AD94" i="1"/>
  <c r="AE94" i="1" s="1"/>
  <c r="AB94" i="1"/>
  <c r="AC94" i="1" s="1"/>
  <c r="AD93" i="3"/>
  <c r="AE93" i="3" s="1"/>
  <c r="AB93" i="3"/>
  <c r="AC93" i="3" s="1"/>
  <c r="Y94" i="3"/>
  <c r="AD93" i="2"/>
  <c r="AE93" i="2" s="1"/>
  <c r="AB93" i="2"/>
  <c r="AC93" i="2" s="1"/>
  <c r="Y94" i="2"/>
  <c r="AB94" i="4"/>
  <c r="AC94" i="4" s="1"/>
  <c r="AC93" i="4" s="1"/>
  <c r="AC92" i="4" s="1"/>
  <c r="AC91" i="4" s="1"/>
  <c r="AC90" i="4" s="1"/>
  <c r="AC89" i="4" s="1"/>
  <c r="AC88" i="4" s="1"/>
  <c r="AC87" i="4" s="1"/>
  <c r="AC86" i="4" s="1"/>
  <c r="AC85" i="4" s="1"/>
  <c r="AC84" i="4" s="1"/>
  <c r="AC83" i="4" s="1"/>
  <c r="AC82" i="4" s="1"/>
  <c r="AC81" i="4" s="1"/>
  <c r="AC80" i="4" s="1"/>
  <c r="AC79" i="4" s="1"/>
  <c r="AC78" i="4" s="1"/>
  <c r="AC77" i="4" s="1"/>
  <c r="AC76" i="4" s="1"/>
  <c r="AC75" i="4" s="1"/>
  <c r="AC74" i="4" s="1"/>
  <c r="AC73" i="4" s="1"/>
  <c r="AC72" i="4" s="1"/>
  <c r="AC71" i="4" s="1"/>
  <c r="AC70" i="4" s="1"/>
  <c r="AC69" i="4" s="1"/>
  <c r="AC68" i="4" s="1"/>
  <c r="AC67" i="4" s="1"/>
  <c r="AC66" i="4" s="1"/>
  <c r="Z95" i="4"/>
  <c r="AD94" i="4"/>
  <c r="AE94" i="4" s="1"/>
  <c r="AD94" i="5" l="1"/>
  <c r="AE94" i="5" s="1"/>
  <c r="AB94" i="5"/>
  <c r="AC94" i="5" s="1"/>
  <c r="Y95" i="5"/>
  <c r="Y96" i="1"/>
  <c r="AB95" i="1"/>
  <c r="AC95" i="1" s="1"/>
  <c r="AD95" i="1"/>
  <c r="AE95" i="1" s="1"/>
  <c r="Y95" i="3"/>
  <c r="AD94" i="3"/>
  <c r="AE94" i="3" s="1"/>
  <c r="AB94" i="3"/>
  <c r="AC94" i="3" s="1"/>
  <c r="AB94" i="2"/>
  <c r="AC94" i="2" s="1"/>
  <c r="AD94" i="2"/>
  <c r="AE94" i="2" s="1"/>
  <c r="Y95" i="2"/>
  <c r="AD95" i="4"/>
  <c r="AE95" i="4" s="1"/>
  <c r="AB95" i="4"/>
  <c r="Z96" i="4"/>
  <c r="Y96" i="5" l="1"/>
  <c r="AD95" i="5"/>
  <c r="AE95" i="5" s="1"/>
  <c r="AB95" i="5"/>
  <c r="AC95" i="5" s="1"/>
  <c r="AB96" i="1"/>
  <c r="AC96" i="1" s="1"/>
  <c r="Y97" i="1"/>
  <c r="AD96" i="1"/>
  <c r="AE96" i="1" s="1"/>
  <c r="Y96" i="3"/>
  <c r="AD95" i="3"/>
  <c r="AE95" i="3" s="1"/>
  <c r="AB95" i="3"/>
  <c r="AC95" i="3" s="1"/>
  <c r="AD95" i="2"/>
  <c r="AE95" i="2" s="1"/>
  <c r="Y96" i="2"/>
  <c r="AB95" i="2"/>
  <c r="AC95" i="2" s="1"/>
  <c r="AD96" i="4"/>
  <c r="AE96" i="4" s="1"/>
  <c r="Z97" i="4"/>
  <c r="AB96" i="4"/>
  <c r="Y97" i="5" l="1"/>
  <c r="AB96" i="5"/>
  <c r="AC96" i="5" s="1"/>
  <c r="AD96" i="5"/>
  <c r="AE96" i="5" s="1"/>
  <c r="AB97" i="1"/>
  <c r="AC97" i="1" s="1"/>
  <c r="Y98" i="1"/>
  <c r="AD97" i="1"/>
  <c r="AE97" i="1" s="1"/>
  <c r="Y97" i="3"/>
  <c r="AB96" i="3"/>
  <c r="AC96" i="3" s="1"/>
  <c r="AD96" i="3"/>
  <c r="AE96" i="3" s="1"/>
  <c r="Y97" i="2"/>
  <c r="AB96" i="2"/>
  <c r="AC96" i="2" s="1"/>
  <c r="AD96" i="2"/>
  <c r="AE96" i="2" s="1"/>
  <c r="AD97" i="4"/>
  <c r="AE97" i="4" s="1"/>
  <c r="AB97" i="4"/>
  <c r="Z98" i="4"/>
  <c r="AB97" i="5" l="1"/>
  <c r="AC97" i="5" s="1"/>
  <c r="Y98" i="5"/>
  <c r="AD97" i="5"/>
  <c r="AE97" i="5" s="1"/>
  <c r="Y99" i="1"/>
  <c r="AD98" i="1"/>
  <c r="AE98" i="1" s="1"/>
  <c r="AB98" i="1"/>
  <c r="AC98" i="1" s="1"/>
  <c r="AD97" i="3"/>
  <c r="AE97" i="3" s="1"/>
  <c r="AB97" i="3"/>
  <c r="AC97" i="3" s="1"/>
  <c r="Y98" i="3"/>
  <c r="AB97" i="2"/>
  <c r="AC97" i="2" s="1"/>
  <c r="AD97" i="2"/>
  <c r="AE97" i="2" s="1"/>
  <c r="Y98" i="2"/>
  <c r="Z99" i="4"/>
  <c r="AB98" i="4"/>
  <c r="AD98" i="4"/>
  <c r="AE98" i="4" s="1"/>
  <c r="AD98" i="5" l="1"/>
  <c r="AE98" i="5" s="1"/>
  <c r="AB98" i="5"/>
  <c r="AC98" i="5" s="1"/>
  <c r="Y99" i="5"/>
  <c r="Y100" i="1"/>
  <c r="AB99" i="1"/>
  <c r="AC99" i="1" s="1"/>
  <c r="AD99" i="1"/>
  <c r="AE99" i="1" s="1"/>
  <c r="Y99" i="3"/>
  <c r="AD98" i="3"/>
  <c r="AE98" i="3" s="1"/>
  <c r="AB98" i="3"/>
  <c r="AC98" i="3" s="1"/>
  <c r="AD98" i="2"/>
  <c r="AE98" i="2" s="1"/>
  <c r="AB98" i="2"/>
  <c r="AC98" i="2" s="1"/>
  <c r="Y99" i="2"/>
  <c r="AD99" i="4"/>
  <c r="AE99" i="4" s="1"/>
  <c r="Z100" i="4"/>
  <c r="AB99" i="4"/>
  <c r="AB99" i="5" l="1"/>
  <c r="AC99" i="5" s="1"/>
  <c r="AD99" i="5"/>
  <c r="AE99" i="5" s="1"/>
  <c r="Y100" i="5"/>
  <c r="AB100" i="1"/>
  <c r="AC100" i="1" s="1"/>
  <c r="Y101" i="1"/>
  <c r="AD100" i="1"/>
  <c r="AE100" i="1" s="1"/>
  <c r="AD99" i="3"/>
  <c r="AE99" i="3" s="1"/>
  <c r="AB99" i="3"/>
  <c r="AC99" i="3" s="1"/>
  <c r="Y100" i="3"/>
  <c r="AB99" i="2"/>
  <c r="AC99" i="2" s="1"/>
  <c r="AD99" i="2"/>
  <c r="AE99" i="2" s="1"/>
  <c r="Y100" i="2"/>
  <c r="AD100" i="4"/>
  <c r="AE100" i="4" s="1"/>
  <c r="Z101" i="4"/>
  <c r="AB100" i="4"/>
  <c r="Y101" i="5" l="1"/>
  <c r="AD100" i="5"/>
  <c r="AE100" i="5" s="1"/>
  <c r="AB100" i="5"/>
  <c r="AC100" i="5" s="1"/>
  <c r="AB101" i="1"/>
  <c r="AC101" i="1" s="1"/>
  <c r="Y102" i="1"/>
  <c r="AD101" i="1"/>
  <c r="AE101" i="1" s="1"/>
  <c r="AD100" i="3"/>
  <c r="AE100" i="3" s="1"/>
  <c r="AB100" i="3"/>
  <c r="AC100" i="3" s="1"/>
  <c r="Y101" i="3"/>
  <c r="AD100" i="2"/>
  <c r="AE100" i="2" s="1"/>
  <c r="Y101" i="2"/>
  <c r="AB100" i="2"/>
  <c r="AC100" i="2" s="1"/>
  <c r="AD101" i="4"/>
  <c r="AE101" i="4" s="1"/>
  <c r="AB101" i="4"/>
  <c r="Z102" i="4"/>
  <c r="Y102" i="5" l="1"/>
  <c r="AB101" i="5"/>
  <c r="AC101" i="5" s="1"/>
  <c r="AD101" i="5"/>
  <c r="AE101" i="5" s="1"/>
  <c r="Y103" i="1"/>
  <c r="AD102" i="1"/>
  <c r="AE102" i="1" s="1"/>
  <c r="AB102" i="1"/>
  <c r="AC102" i="1" s="1"/>
  <c r="Y102" i="3"/>
  <c r="AD101" i="3"/>
  <c r="AE101" i="3" s="1"/>
  <c r="AB101" i="3"/>
  <c r="AC101" i="3" s="1"/>
  <c r="AD101" i="2"/>
  <c r="AE101" i="2" s="1"/>
  <c r="AB101" i="2"/>
  <c r="AC101" i="2" s="1"/>
  <c r="Y102" i="2"/>
  <c r="AD102" i="4"/>
  <c r="AE102" i="4" s="1"/>
  <c r="Z103" i="4"/>
  <c r="AB102" i="4"/>
  <c r="AB102" i="5" l="1"/>
  <c r="AC102" i="5" s="1"/>
  <c r="Y103" i="5"/>
  <c r="AD102" i="5"/>
  <c r="AE102" i="5" s="1"/>
  <c r="Y104" i="1"/>
  <c r="AB103" i="1"/>
  <c r="AC103" i="1" s="1"/>
  <c r="AD103" i="1"/>
  <c r="AE103" i="1" s="1"/>
  <c r="AB102" i="3"/>
  <c r="AC102" i="3" s="1"/>
  <c r="AD102" i="3"/>
  <c r="AE102" i="3" s="1"/>
  <c r="Y103" i="3"/>
  <c r="Y103" i="2"/>
  <c r="AB102" i="2"/>
  <c r="AC102" i="2" s="1"/>
  <c r="AD102" i="2"/>
  <c r="AE102" i="2" s="1"/>
  <c r="AD103" i="4"/>
  <c r="AE103" i="4" s="1"/>
  <c r="AB103" i="4"/>
  <c r="Z104" i="4"/>
  <c r="AD103" i="5" l="1"/>
  <c r="AE103" i="5" s="1"/>
  <c r="AB103" i="5"/>
  <c r="AC103" i="5" s="1"/>
  <c r="Y104" i="5"/>
  <c r="AB104" i="1"/>
  <c r="AC104" i="1" s="1"/>
  <c r="Y105" i="1"/>
  <c r="AD104" i="1"/>
  <c r="AE104" i="1" s="1"/>
  <c r="Y104" i="3"/>
  <c r="AD103" i="3"/>
  <c r="AE103" i="3" s="1"/>
  <c r="AB103" i="3"/>
  <c r="AC103" i="3" s="1"/>
  <c r="Y104" i="2"/>
  <c r="AD103" i="2"/>
  <c r="AE103" i="2" s="1"/>
  <c r="AB103" i="2"/>
  <c r="AC103" i="2" s="1"/>
  <c r="AD104" i="4"/>
  <c r="AE104" i="4" s="1"/>
  <c r="Z105" i="4"/>
  <c r="AB104" i="4"/>
  <c r="AB104" i="5" l="1"/>
  <c r="AC104" i="5" s="1"/>
  <c r="Y105" i="5"/>
  <c r="AD104" i="5"/>
  <c r="AE104" i="5" s="1"/>
  <c r="AB105" i="1"/>
  <c r="AC105" i="1" s="1"/>
  <c r="Y106" i="1"/>
  <c r="AD105" i="1"/>
  <c r="AE105" i="1" s="1"/>
  <c r="Y105" i="3"/>
  <c r="AD104" i="3"/>
  <c r="AE104" i="3" s="1"/>
  <c r="AB104" i="3"/>
  <c r="AC104" i="3" s="1"/>
  <c r="AD104" i="2"/>
  <c r="AE104" i="2" s="1"/>
  <c r="AB104" i="2"/>
  <c r="AC104" i="2" s="1"/>
  <c r="Y105" i="2"/>
  <c r="AD105" i="4"/>
  <c r="AE105" i="4" s="1"/>
  <c r="Z106" i="4"/>
  <c r="AB105" i="4"/>
  <c r="AB105" i="5" l="1"/>
  <c r="AC105" i="5" s="1"/>
  <c r="AD105" i="5"/>
  <c r="AE105" i="5" s="1"/>
  <c r="Y106" i="5"/>
  <c r="Y107" i="1"/>
  <c r="AD106" i="1"/>
  <c r="AE106" i="1" s="1"/>
  <c r="AB106" i="1"/>
  <c r="AC106" i="1" s="1"/>
  <c r="AB105" i="3"/>
  <c r="AC105" i="3" s="1"/>
  <c r="Y106" i="3"/>
  <c r="AD105" i="3"/>
  <c r="AE105" i="3" s="1"/>
  <c r="AB105" i="2"/>
  <c r="AC105" i="2" s="1"/>
  <c r="Y106" i="2"/>
  <c r="AD105" i="2"/>
  <c r="AE105" i="2" s="1"/>
  <c r="AD106" i="4"/>
  <c r="AE106" i="4" s="1"/>
  <c r="Z107" i="4"/>
  <c r="AB106" i="4"/>
  <c r="Y107" i="5" l="1"/>
  <c r="AD106" i="5"/>
  <c r="AE106" i="5" s="1"/>
  <c r="AB106" i="5"/>
  <c r="AC106" i="5" s="1"/>
  <c r="Y108" i="1"/>
  <c r="AB107" i="1"/>
  <c r="AC107" i="1" s="1"/>
  <c r="AD107" i="1"/>
  <c r="AE107" i="1" s="1"/>
  <c r="AD106" i="3"/>
  <c r="AE106" i="3" s="1"/>
  <c r="AB106" i="3"/>
  <c r="AC106" i="3" s="1"/>
  <c r="Y107" i="3"/>
  <c r="AD106" i="2"/>
  <c r="AE106" i="2" s="1"/>
  <c r="Y107" i="2"/>
  <c r="AB106" i="2"/>
  <c r="AC106" i="2" s="1"/>
  <c r="AB107" i="4"/>
  <c r="AD107" i="4"/>
  <c r="AE107" i="4" s="1"/>
  <c r="Z108" i="4"/>
  <c r="AD107" i="5" l="1"/>
  <c r="AE107" i="5" s="1"/>
  <c r="AB107" i="5"/>
  <c r="AC107" i="5" s="1"/>
  <c r="Y108" i="5"/>
  <c r="AB108" i="1"/>
  <c r="AC108" i="1" s="1"/>
  <c r="Y109" i="1"/>
  <c r="AD108" i="1"/>
  <c r="AE108" i="1" s="1"/>
  <c r="AD107" i="3"/>
  <c r="AE107" i="3" s="1"/>
  <c r="AB107" i="3"/>
  <c r="AC107" i="3" s="1"/>
  <c r="Y108" i="3"/>
  <c r="AD107" i="2"/>
  <c r="AE107" i="2" s="1"/>
  <c r="AB107" i="2"/>
  <c r="AC107" i="2" s="1"/>
  <c r="Y108" i="2"/>
  <c r="AB108" i="4"/>
  <c r="AD108" i="4"/>
  <c r="AE108" i="4" s="1"/>
  <c r="Z109" i="4"/>
  <c r="Y109" i="5" l="1"/>
  <c r="AD108" i="5"/>
  <c r="AE108" i="5" s="1"/>
  <c r="AB108" i="5"/>
  <c r="AC108" i="5" s="1"/>
  <c r="AB109" i="1"/>
  <c r="AC109" i="1" s="1"/>
  <c r="Y110" i="1"/>
  <c r="AD109" i="1"/>
  <c r="AE109" i="1" s="1"/>
  <c r="Y109" i="3"/>
  <c r="AD108" i="3"/>
  <c r="AE108" i="3" s="1"/>
  <c r="AB108" i="3"/>
  <c r="AC108" i="3" s="1"/>
  <c r="Y109" i="2"/>
  <c r="AB108" i="2"/>
  <c r="AC108" i="2" s="1"/>
  <c r="AD108" i="2"/>
  <c r="AE108" i="2" s="1"/>
  <c r="AD109" i="4"/>
  <c r="AE109" i="4" s="1"/>
  <c r="AB109" i="4"/>
  <c r="Z110" i="4"/>
  <c r="Y110" i="5" l="1"/>
  <c r="AB109" i="5"/>
  <c r="AC109" i="5" s="1"/>
  <c r="AD109" i="5"/>
  <c r="AE109" i="5" s="1"/>
  <c r="Y111" i="1"/>
  <c r="AD110" i="1"/>
  <c r="AE110" i="1" s="1"/>
  <c r="AB110" i="1"/>
  <c r="AC110" i="1" s="1"/>
  <c r="Y110" i="3"/>
  <c r="AD109" i="3"/>
  <c r="AE109" i="3" s="1"/>
  <c r="AB109" i="3"/>
  <c r="AC109" i="3" s="1"/>
  <c r="AD109" i="2"/>
  <c r="AE109" i="2" s="1"/>
  <c r="AB109" i="2"/>
  <c r="AC109" i="2" s="1"/>
  <c r="Y110" i="2"/>
  <c r="Z111" i="4"/>
  <c r="AB110" i="4"/>
  <c r="AD110" i="4"/>
  <c r="AE110" i="4" s="1"/>
  <c r="AB110" i="5" l="1"/>
  <c r="AC110" i="5" s="1"/>
  <c r="Y111" i="5"/>
  <c r="AD110" i="5"/>
  <c r="AE110" i="5" s="1"/>
  <c r="Y112" i="1"/>
  <c r="AB111" i="1"/>
  <c r="AC111" i="1" s="1"/>
  <c r="AD111" i="1"/>
  <c r="AE111" i="1" s="1"/>
  <c r="AB110" i="3"/>
  <c r="AC110" i="3" s="1"/>
  <c r="AD110" i="3"/>
  <c r="AE110" i="3" s="1"/>
  <c r="Y111" i="3"/>
  <c r="AD110" i="2"/>
  <c r="AE110" i="2" s="1"/>
  <c r="AB110" i="2"/>
  <c r="AC110" i="2" s="1"/>
  <c r="Y111" i="2"/>
  <c r="AD111" i="4"/>
  <c r="AE111" i="4" s="1"/>
  <c r="Z112" i="4"/>
  <c r="AB111" i="4"/>
  <c r="AB111" i="5" l="1"/>
  <c r="AC111" i="5" s="1"/>
  <c r="Y112" i="5"/>
  <c r="AD111" i="5"/>
  <c r="AE111" i="5" s="1"/>
  <c r="AB112" i="1"/>
  <c r="AC112" i="1" s="1"/>
  <c r="Y113" i="1"/>
  <c r="AD112" i="1"/>
  <c r="AE112" i="1" s="1"/>
  <c r="AD111" i="3"/>
  <c r="AE111" i="3" s="1"/>
  <c r="Y112" i="3"/>
  <c r="AB111" i="3"/>
  <c r="AC111" i="3" s="1"/>
  <c r="AB111" i="2"/>
  <c r="AC111" i="2" s="1"/>
  <c r="Y112" i="2"/>
  <c r="AD111" i="2"/>
  <c r="AE111" i="2" s="1"/>
  <c r="AD112" i="4"/>
  <c r="AE112" i="4" s="1"/>
  <c r="Z113" i="4"/>
  <c r="AB112" i="4"/>
  <c r="AB112" i="5" l="1"/>
  <c r="AC112" i="5" s="1"/>
  <c r="Y113" i="5"/>
  <c r="AD112" i="5"/>
  <c r="AE112" i="5" s="1"/>
  <c r="AB113" i="1"/>
  <c r="AC113" i="1" s="1"/>
  <c r="Y114" i="1"/>
  <c r="AD113" i="1"/>
  <c r="AE113" i="1" s="1"/>
  <c r="AD112" i="3"/>
  <c r="AE112" i="3" s="1"/>
  <c r="Y113" i="3"/>
  <c r="AB112" i="3"/>
  <c r="AC112" i="3" s="1"/>
  <c r="Y113" i="2"/>
  <c r="AB112" i="2"/>
  <c r="AC112" i="2" s="1"/>
  <c r="AD112" i="2"/>
  <c r="AE112" i="2" s="1"/>
  <c r="AD113" i="4"/>
  <c r="AE113" i="4" s="1"/>
  <c r="AB113" i="4"/>
  <c r="Z114" i="4"/>
  <c r="AB113" i="5" l="1"/>
  <c r="AC113" i="5" s="1"/>
  <c r="Y114" i="5"/>
  <c r="AD113" i="5"/>
  <c r="AE113" i="5" s="1"/>
  <c r="Y115" i="1"/>
  <c r="AD114" i="1"/>
  <c r="AE114" i="1" s="1"/>
  <c r="AB114" i="1"/>
  <c r="AC114" i="1" s="1"/>
  <c r="Y114" i="3"/>
  <c r="AB113" i="3"/>
  <c r="AC113" i="3" s="1"/>
  <c r="AD113" i="3"/>
  <c r="AE113" i="3" s="1"/>
  <c r="AD113" i="2"/>
  <c r="AE113" i="2" s="1"/>
  <c r="AB113" i="2"/>
  <c r="AC113" i="2" s="1"/>
  <c r="Y114" i="2"/>
  <c r="AD114" i="4"/>
  <c r="AE114" i="4" s="1"/>
  <c r="Z115" i="4"/>
  <c r="AB114" i="4"/>
  <c r="Y115" i="5" l="1"/>
  <c r="AD114" i="5"/>
  <c r="AE114" i="5" s="1"/>
  <c r="AB114" i="5"/>
  <c r="AC114" i="5" s="1"/>
  <c r="Y116" i="1"/>
  <c r="AB115" i="1"/>
  <c r="AC115" i="1" s="1"/>
  <c r="AD115" i="1"/>
  <c r="AE115" i="1" s="1"/>
  <c r="Y115" i="3"/>
  <c r="AD114" i="3"/>
  <c r="AE114" i="3" s="1"/>
  <c r="AB114" i="3"/>
  <c r="AC114" i="3" s="1"/>
  <c r="AD114" i="2"/>
  <c r="AE114" i="2" s="1"/>
  <c r="Y115" i="2"/>
  <c r="AB114" i="2"/>
  <c r="AC114" i="2" s="1"/>
  <c r="AD115" i="4"/>
  <c r="AE115" i="4" s="1"/>
  <c r="AB115" i="4"/>
  <c r="Z116" i="4"/>
  <c r="AD115" i="5" l="1"/>
  <c r="AE115" i="5" s="1"/>
  <c r="AB115" i="5"/>
  <c r="AC115" i="5" s="1"/>
  <c r="Y116" i="5"/>
  <c r="AB116" i="1"/>
  <c r="AC116" i="1" s="1"/>
  <c r="Y117" i="1"/>
  <c r="AD116" i="1"/>
  <c r="AE116" i="1" s="1"/>
  <c r="Y116" i="3"/>
  <c r="AD115" i="3"/>
  <c r="AE115" i="3" s="1"/>
  <c r="AB115" i="3"/>
  <c r="AC115" i="3" s="1"/>
  <c r="AB115" i="2"/>
  <c r="AC115" i="2" s="1"/>
  <c r="Y116" i="2"/>
  <c r="AD115" i="2"/>
  <c r="AE115" i="2" s="1"/>
  <c r="AD116" i="4"/>
  <c r="AE116" i="4" s="1"/>
  <c r="AB116" i="4"/>
  <c r="Z117" i="4"/>
  <c r="Y117" i="5" l="1"/>
  <c r="AD116" i="5"/>
  <c r="AE116" i="5" s="1"/>
  <c r="AB116" i="5"/>
  <c r="AC116" i="5" s="1"/>
  <c r="AB117" i="1"/>
  <c r="AC117" i="1" s="1"/>
  <c r="Y118" i="1"/>
  <c r="AD117" i="1"/>
  <c r="AE117" i="1" s="1"/>
  <c r="Y117" i="3"/>
  <c r="AD116" i="3"/>
  <c r="AE116" i="3" s="1"/>
  <c r="AB116" i="3"/>
  <c r="AC116" i="3" s="1"/>
  <c r="AD116" i="2"/>
  <c r="AE116" i="2" s="1"/>
  <c r="Y117" i="2"/>
  <c r="AB116" i="2"/>
  <c r="AC116" i="2" s="1"/>
  <c r="AD117" i="4"/>
  <c r="AE117" i="4" s="1"/>
  <c r="Z118" i="4"/>
  <c r="AB117" i="4"/>
  <c r="Y118" i="5" l="1"/>
  <c r="AB117" i="5"/>
  <c r="AC117" i="5" s="1"/>
  <c r="AD117" i="5"/>
  <c r="AE117" i="5" s="1"/>
  <c r="AD118" i="1"/>
  <c r="AE118" i="1" s="1"/>
  <c r="AB118" i="1"/>
  <c r="AC118" i="1" s="1"/>
  <c r="Y119" i="1"/>
  <c r="AB117" i="3"/>
  <c r="AC117" i="3" s="1"/>
  <c r="AD117" i="3"/>
  <c r="AE117" i="3" s="1"/>
  <c r="Y118" i="3"/>
  <c r="AB117" i="2"/>
  <c r="AC117" i="2" s="1"/>
  <c r="AD117" i="2"/>
  <c r="AE117" i="2" s="1"/>
  <c r="Y118" i="2"/>
  <c r="AD118" i="4"/>
  <c r="AE118" i="4" s="1"/>
  <c r="Z119" i="4"/>
  <c r="AB118" i="4"/>
  <c r="AB118" i="5" l="1"/>
  <c r="AC118" i="5" s="1"/>
  <c r="Y119" i="5"/>
  <c r="AD118" i="5"/>
  <c r="AE118" i="5" s="1"/>
  <c r="AD119" i="1"/>
  <c r="AE119" i="1" s="1"/>
  <c r="Y120" i="1"/>
  <c r="AB119" i="1"/>
  <c r="AC119" i="1" s="1"/>
  <c r="AD118" i="3"/>
  <c r="AE118" i="3" s="1"/>
  <c r="AB118" i="3"/>
  <c r="AC118" i="3" s="1"/>
  <c r="Y119" i="3"/>
  <c r="AD118" i="2"/>
  <c r="AE118" i="2" s="1"/>
  <c r="Y119" i="2"/>
  <c r="AB118" i="2"/>
  <c r="AC118" i="2" s="1"/>
  <c r="AB119" i="4"/>
  <c r="AD119" i="4"/>
  <c r="AE119" i="4" s="1"/>
  <c r="Z120" i="4"/>
  <c r="AD119" i="5" l="1"/>
  <c r="AE119" i="5" s="1"/>
  <c r="AB119" i="5"/>
  <c r="AC119" i="5" s="1"/>
  <c r="Y120" i="5"/>
  <c r="Y121" i="1"/>
  <c r="AD120" i="1"/>
  <c r="AE120" i="1" s="1"/>
  <c r="AB120" i="1"/>
  <c r="AC120" i="1" s="1"/>
  <c r="AD119" i="3"/>
  <c r="AE119" i="3" s="1"/>
  <c r="Y120" i="3"/>
  <c r="AB119" i="3"/>
  <c r="AC119" i="3" s="1"/>
  <c r="AD119" i="2"/>
  <c r="AE119" i="2" s="1"/>
  <c r="AB119" i="2"/>
  <c r="AC119" i="2" s="1"/>
  <c r="Y120" i="2"/>
  <c r="AB120" i="4"/>
  <c r="AD120" i="4"/>
  <c r="AE120" i="4" s="1"/>
  <c r="Z121" i="4"/>
  <c r="P397" i="5" l="1"/>
  <c r="P393" i="5"/>
  <c r="P394" i="5"/>
  <c r="P395" i="5"/>
  <c r="P400" i="5"/>
  <c r="P402" i="5"/>
  <c r="P403" i="5"/>
  <c r="P398" i="5"/>
  <c r="P396" i="5"/>
  <c r="P399" i="5"/>
  <c r="P392" i="5"/>
  <c r="P401" i="5"/>
  <c r="AB120" i="5"/>
  <c r="AC120" i="5" s="1"/>
  <c r="Y121" i="5"/>
  <c r="AD120" i="5"/>
  <c r="AE120" i="5" s="1"/>
  <c r="AD121" i="1"/>
  <c r="AE121" i="1" s="1"/>
  <c r="Y122" i="1"/>
  <c r="AB121" i="1"/>
  <c r="AC121" i="1" s="1"/>
  <c r="AB120" i="3"/>
  <c r="AC120" i="3" s="1"/>
  <c r="Y121" i="3"/>
  <c r="AD120" i="3"/>
  <c r="AE120" i="3" s="1"/>
  <c r="Y121" i="2"/>
  <c r="AD120" i="2"/>
  <c r="AE120" i="2" s="1"/>
  <c r="AB120" i="2"/>
  <c r="AC120" i="2" s="1"/>
  <c r="AD121" i="4"/>
  <c r="AE121" i="4" s="1"/>
  <c r="AB121" i="4"/>
  <c r="Z122" i="4"/>
  <c r="AB121" i="5" l="1"/>
  <c r="AC121" i="5" s="1"/>
  <c r="AD121" i="5"/>
  <c r="AE121" i="5" s="1"/>
  <c r="Y122" i="5"/>
  <c r="AD122" i="1"/>
  <c r="AE122" i="1" s="1"/>
  <c r="AB122" i="1"/>
  <c r="AC122" i="1" s="1"/>
  <c r="Y123" i="1"/>
  <c r="AD121" i="3"/>
  <c r="AE121" i="3" s="1"/>
  <c r="AB121" i="3"/>
  <c r="AC121" i="3" s="1"/>
  <c r="Y122" i="3"/>
  <c r="AB121" i="2"/>
  <c r="AC121" i="2" s="1"/>
  <c r="Y122" i="2"/>
  <c r="AD121" i="2"/>
  <c r="AE121" i="2" s="1"/>
  <c r="Z123" i="4"/>
  <c r="AB122" i="4"/>
  <c r="AD122" i="4"/>
  <c r="AE122" i="4" s="1"/>
  <c r="Y123" i="5" l="1"/>
  <c r="AD122" i="5"/>
  <c r="AE122" i="5" s="1"/>
  <c r="AB122" i="5"/>
  <c r="AC122" i="5" s="1"/>
  <c r="AD123" i="1"/>
  <c r="AE123" i="1" s="1"/>
  <c r="Y124" i="1"/>
  <c r="AB123" i="1"/>
  <c r="AC123" i="1" s="1"/>
  <c r="Y123" i="3"/>
  <c r="AD122" i="3"/>
  <c r="AE122" i="3" s="1"/>
  <c r="AB122" i="3"/>
  <c r="AC122" i="3" s="1"/>
  <c r="AD122" i="2"/>
  <c r="AE122" i="2" s="1"/>
  <c r="AB122" i="2"/>
  <c r="AC122" i="2" s="1"/>
  <c r="Y123" i="2"/>
  <c r="Z124" i="4"/>
  <c r="AD123" i="4"/>
  <c r="AE123" i="4" s="1"/>
  <c r="AB123" i="4"/>
  <c r="AD123" i="5" l="1"/>
  <c r="AE123" i="5" s="1"/>
  <c r="AB123" i="5"/>
  <c r="AC123" i="5" s="1"/>
  <c r="Y124" i="5"/>
  <c r="Y125" i="1"/>
  <c r="AD124" i="1"/>
  <c r="AE124" i="1" s="1"/>
  <c r="AB124" i="1"/>
  <c r="AC124" i="1" s="1"/>
  <c r="AD123" i="3"/>
  <c r="AE123" i="3" s="1"/>
  <c r="AB123" i="3"/>
  <c r="AC123" i="3" s="1"/>
  <c r="Y124" i="3"/>
  <c r="AB123" i="2"/>
  <c r="AC123" i="2" s="1"/>
  <c r="AD123" i="2"/>
  <c r="AE123" i="2" s="1"/>
  <c r="Y124" i="2"/>
  <c r="AD124" i="4"/>
  <c r="AE124" i="4" s="1"/>
  <c r="Z125" i="4"/>
  <c r="AB124" i="4"/>
  <c r="Y125" i="5" l="1"/>
  <c r="AD124" i="5"/>
  <c r="AE124" i="5" s="1"/>
  <c r="AB124" i="5"/>
  <c r="AC124" i="5" s="1"/>
  <c r="AD125" i="1"/>
  <c r="AE125" i="1" s="1"/>
  <c r="AB125" i="1"/>
  <c r="AC125" i="1" s="1"/>
  <c r="Y126" i="1"/>
  <c r="AD124" i="3"/>
  <c r="AE124" i="3" s="1"/>
  <c r="Y125" i="3"/>
  <c r="AB124" i="3"/>
  <c r="AC124" i="3" s="1"/>
  <c r="AD124" i="2"/>
  <c r="AE124" i="2" s="1"/>
  <c r="Y125" i="2"/>
  <c r="AB124" i="2"/>
  <c r="AC124" i="2" s="1"/>
  <c r="AB125" i="4"/>
  <c r="AC125" i="4" s="1"/>
  <c r="AC124" i="4" s="1"/>
  <c r="AC123" i="4" s="1"/>
  <c r="AC122" i="4" s="1"/>
  <c r="AC121" i="4" s="1"/>
  <c r="AC120" i="4" s="1"/>
  <c r="AC119" i="4" s="1"/>
  <c r="AC118" i="4" s="1"/>
  <c r="AC117" i="4" s="1"/>
  <c r="AC116" i="4" s="1"/>
  <c r="AC115" i="4" s="1"/>
  <c r="AC114" i="4" s="1"/>
  <c r="AC113" i="4" s="1"/>
  <c r="AC112" i="4" s="1"/>
  <c r="AC111" i="4" s="1"/>
  <c r="AC110" i="4" s="1"/>
  <c r="AC109" i="4" s="1"/>
  <c r="AC108" i="4" s="1"/>
  <c r="AC107" i="4" s="1"/>
  <c r="AC106" i="4" s="1"/>
  <c r="AC105" i="4" s="1"/>
  <c r="AC104" i="4" s="1"/>
  <c r="AC103" i="4" s="1"/>
  <c r="AC102" i="4" s="1"/>
  <c r="AC101" i="4" s="1"/>
  <c r="AC100" i="4" s="1"/>
  <c r="AC99" i="4" s="1"/>
  <c r="AC98" i="4" s="1"/>
  <c r="AC97" i="4" s="1"/>
  <c r="AC96" i="4" s="1"/>
  <c r="AC95" i="4" s="1"/>
  <c r="AD125" i="4"/>
  <c r="AE125" i="4" s="1"/>
  <c r="Z126" i="4"/>
  <c r="Y126" i="5" l="1"/>
  <c r="AB125" i="5"/>
  <c r="AC125" i="5" s="1"/>
  <c r="AD125" i="5"/>
  <c r="AE125" i="5" s="1"/>
  <c r="AD126" i="1"/>
  <c r="AE126" i="1" s="1"/>
  <c r="AB126" i="1"/>
  <c r="AC126" i="1" s="1"/>
  <c r="Y127" i="1"/>
  <c r="Y126" i="3"/>
  <c r="AB125" i="3"/>
  <c r="AC125" i="3" s="1"/>
  <c r="AD125" i="3"/>
  <c r="AE125" i="3" s="1"/>
  <c r="AD125" i="2"/>
  <c r="AE125" i="2" s="1"/>
  <c r="Y126" i="2"/>
  <c r="AB125" i="2"/>
  <c r="AC125" i="2" s="1"/>
  <c r="AD126" i="4"/>
  <c r="AE126" i="4" s="1"/>
  <c r="AB126" i="4"/>
  <c r="Z127" i="4"/>
  <c r="AB126" i="5" l="1"/>
  <c r="AC126" i="5" s="1"/>
  <c r="Y127" i="5"/>
  <c r="AD126" i="5"/>
  <c r="AE126" i="5" s="1"/>
  <c r="AD127" i="1"/>
  <c r="AE127" i="1" s="1"/>
  <c r="Y128" i="1"/>
  <c r="AB127" i="1"/>
  <c r="AC127" i="1" s="1"/>
  <c r="AD126" i="3"/>
  <c r="AE126" i="3" s="1"/>
  <c r="AB126" i="3"/>
  <c r="AC126" i="3" s="1"/>
  <c r="Y127" i="3"/>
  <c r="Y127" i="2"/>
  <c r="AB126" i="2"/>
  <c r="AC126" i="2" s="1"/>
  <c r="AD126" i="2"/>
  <c r="AE126" i="2" s="1"/>
  <c r="Z128" i="4"/>
  <c r="AD127" i="4"/>
  <c r="AE127" i="4" s="1"/>
  <c r="AB127" i="4"/>
  <c r="AB127" i="5" l="1"/>
  <c r="AC127" i="5" s="1"/>
  <c r="Y128" i="5"/>
  <c r="AD127" i="5"/>
  <c r="AE127" i="5" s="1"/>
  <c r="Y129" i="1"/>
  <c r="AD128" i="1"/>
  <c r="AE128" i="1" s="1"/>
  <c r="AB128" i="1"/>
  <c r="AC128" i="1" s="1"/>
  <c r="AD127" i="3"/>
  <c r="AE127" i="3" s="1"/>
  <c r="AB127" i="3"/>
  <c r="AC127" i="3" s="1"/>
  <c r="Y128" i="3"/>
  <c r="Y128" i="2"/>
  <c r="AD127" i="2"/>
  <c r="AE127" i="2" s="1"/>
  <c r="AB127" i="2"/>
  <c r="AC127" i="2" s="1"/>
  <c r="Z129" i="4"/>
  <c r="AD128" i="4"/>
  <c r="AE128" i="4" s="1"/>
  <c r="AB128" i="4"/>
  <c r="AB128" i="5" l="1"/>
  <c r="AC128" i="5" s="1"/>
  <c r="Y129" i="5"/>
  <c r="AD128" i="5"/>
  <c r="AE128" i="5" s="1"/>
  <c r="AB129" i="1"/>
  <c r="AC129" i="1" s="1"/>
  <c r="Y130" i="1"/>
  <c r="AD129" i="1"/>
  <c r="AE129" i="1" s="1"/>
  <c r="AD128" i="3"/>
  <c r="AE128" i="3" s="1"/>
  <c r="AB128" i="3"/>
  <c r="AC128" i="3" s="1"/>
  <c r="Y129" i="3"/>
  <c r="Y129" i="2"/>
  <c r="AD128" i="2"/>
  <c r="AE128" i="2" s="1"/>
  <c r="AB128" i="2"/>
  <c r="AC128" i="2" s="1"/>
  <c r="AD129" i="4"/>
  <c r="AE129" i="4" s="1"/>
  <c r="AB129" i="4"/>
  <c r="Z130" i="4"/>
  <c r="AB129" i="5" l="1"/>
  <c r="AC129" i="5" s="1"/>
  <c r="Y130" i="5"/>
  <c r="AD129" i="5"/>
  <c r="AE129" i="5" s="1"/>
  <c r="AB130" i="1"/>
  <c r="AD130" i="1"/>
  <c r="AE130" i="1" s="1"/>
  <c r="Y131" i="1"/>
  <c r="AC130" i="1"/>
  <c r="AD129" i="3"/>
  <c r="AE129" i="3" s="1"/>
  <c r="AB129" i="3"/>
  <c r="AC129" i="3" s="1"/>
  <c r="Y130" i="3"/>
  <c r="AD129" i="2"/>
  <c r="AE129" i="2" s="1"/>
  <c r="AB129" i="2"/>
  <c r="AC129" i="2" s="1"/>
  <c r="Y130" i="2"/>
  <c r="AB130" i="4"/>
  <c r="AD130" i="4"/>
  <c r="AE130" i="4" s="1"/>
  <c r="Z131" i="4"/>
  <c r="Y131" i="5" l="1"/>
  <c r="AD130" i="5"/>
  <c r="AE130" i="5" s="1"/>
  <c r="AB130" i="5"/>
  <c r="AC130" i="5" s="1"/>
  <c r="AD131" i="1"/>
  <c r="AE131" i="1" s="1"/>
  <c r="AB131" i="1"/>
  <c r="AC131" i="1" s="1"/>
  <c r="Y132" i="1"/>
  <c r="AD130" i="3"/>
  <c r="AE130" i="3" s="1"/>
  <c r="AB130" i="3"/>
  <c r="AC130" i="3" s="1"/>
  <c r="Y131" i="3"/>
  <c r="AB130" i="2"/>
  <c r="AC130" i="2" s="1"/>
  <c r="AD130" i="2"/>
  <c r="AE130" i="2" s="1"/>
  <c r="Y131" i="2"/>
  <c r="AD131" i="4"/>
  <c r="AE131" i="4" s="1"/>
  <c r="AB131" i="4"/>
  <c r="Z132" i="4"/>
  <c r="AD131" i="5" l="1"/>
  <c r="AE131" i="5" s="1"/>
  <c r="AB131" i="5"/>
  <c r="AC131" i="5" s="1"/>
  <c r="Y132" i="5"/>
  <c r="AD132" i="1"/>
  <c r="AE132" i="1" s="1"/>
  <c r="Y133" i="1"/>
  <c r="AB132" i="1"/>
  <c r="AC132" i="1" s="1"/>
  <c r="AD131" i="3"/>
  <c r="AE131" i="3" s="1"/>
  <c r="AB131" i="3"/>
  <c r="AC131" i="3" s="1"/>
  <c r="Y132" i="3"/>
  <c r="AD131" i="2"/>
  <c r="AE131" i="2" s="1"/>
  <c r="AB131" i="2"/>
  <c r="AC131" i="2" s="1"/>
  <c r="Y132" i="2"/>
  <c r="Z133" i="4"/>
  <c r="AD132" i="4"/>
  <c r="AE132" i="4" s="1"/>
  <c r="AB132" i="4"/>
  <c r="Y133" i="5" l="1"/>
  <c r="AD132" i="5"/>
  <c r="AE132" i="5" s="1"/>
  <c r="AB132" i="5"/>
  <c r="AC132" i="5" s="1"/>
  <c r="Y134" i="1"/>
  <c r="AD133" i="1"/>
  <c r="AE133" i="1" s="1"/>
  <c r="AB133" i="1"/>
  <c r="AC133" i="1" s="1"/>
  <c r="AD132" i="3"/>
  <c r="AE132" i="3" s="1"/>
  <c r="AB132" i="3"/>
  <c r="AC132" i="3" s="1"/>
  <c r="Y133" i="3"/>
  <c r="Y133" i="2"/>
  <c r="AD132" i="2"/>
  <c r="AE132" i="2" s="1"/>
  <c r="AB132" i="2"/>
  <c r="AC132" i="2" s="1"/>
  <c r="Z134" i="4"/>
  <c r="AD133" i="4"/>
  <c r="AE133" i="4" s="1"/>
  <c r="AB133" i="4"/>
  <c r="Y134" i="5" l="1"/>
  <c r="AB133" i="5"/>
  <c r="AC133" i="5" s="1"/>
  <c r="AD133" i="5"/>
  <c r="AE133" i="5" s="1"/>
  <c r="AD134" i="1"/>
  <c r="AE134" i="1" s="1"/>
  <c r="Y135" i="1"/>
  <c r="AB134" i="1"/>
  <c r="AC134" i="1" s="1"/>
  <c r="AD133" i="3"/>
  <c r="AE133" i="3" s="1"/>
  <c r="Y134" i="3"/>
  <c r="AB133" i="3"/>
  <c r="AC133" i="3" s="1"/>
  <c r="AD133" i="2"/>
  <c r="AE133" i="2" s="1"/>
  <c r="Y134" i="2"/>
  <c r="AB133" i="2"/>
  <c r="AC133" i="2" s="1"/>
  <c r="Z135" i="4"/>
  <c r="AD134" i="4"/>
  <c r="AE134" i="4" s="1"/>
  <c r="AB134" i="4"/>
  <c r="AB134" i="5" l="1"/>
  <c r="AC134" i="5" s="1"/>
  <c r="Y135" i="5"/>
  <c r="AD134" i="5"/>
  <c r="AE134" i="5" s="1"/>
  <c r="AD135" i="1"/>
  <c r="AE135" i="1" s="1"/>
  <c r="AB135" i="1"/>
  <c r="AC135" i="1" s="1"/>
  <c r="Y136" i="1"/>
  <c r="Y135" i="3"/>
  <c r="AB134" i="3"/>
  <c r="AC134" i="3" s="1"/>
  <c r="AD134" i="3"/>
  <c r="AE134" i="3" s="1"/>
  <c r="AD134" i="2"/>
  <c r="AE134" i="2" s="1"/>
  <c r="AB134" i="2"/>
  <c r="AC134" i="2" s="1"/>
  <c r="Y135" i="2"/>
  <c r="AD135" i="4"/>
  <c r="AE135" i="4" s="1"/>
  <c r="AB135" i="4"/>
  <c r="Z136" i="4"/>
  <c r="AD135" i="5" l="1"/>
  <c r="AE135" i="5" s="1"/>
  <c r="AB135" i="5"/>
  <c r="AC135" i="5" s="1"/>
  <c r="Y136" i="5"/>
  <c r="AD136" i="1"/>
  <c r="AE136" i="1" s="1"/>
  <c r="AB136" i="1"/>
  <c r="AC136" i="1" s="1"/>
  <c r="Y137" i="1"/>
  <c r="AD135" i="3"/>
  <c r="AE135" i="3" s="1"/>
  <c r="Y136" i="3"/>
  <c r="AB135" i="3"/>
  <c r="AC135" i="3" s="1"/>
  <c r="AD135" i="2"/>
  <c r="AE135" i="2" s="1"/>
  <c r="AB135" i="2"/>
  <c r="AC135" i="2" s="1"/>
  <c r="Y136" i="2"/>
  <c r="AB136" i="4"/>
  <c r="AD136" i="4"/>
  <c r="AE136" i="4" s="1"/>
  <c r="Z137" i="4"/>
  <c r="AB136" i="5" l="1"/>
  <c r="AC136" i="5" s="1"/>
  <c r="Y137" i="5"/>
  <c r="AD136" i="5"/>
  <c r="AE136" i="5" s="1"/>
  <c r="Y138" i="1"/>
  <c r="AD137" i="1"/>
  <c r="AE137" i="1" s="1"/>
  <c r="AB137" i="1"/>
  <c r="AC137" i="1" s="1"/>
  <c r="Y137" i="3"/>
  <c r="AB136" i="3"/>
  <c r="AC136" i="3" s="1"/>
  <c r="AD136" i="3"/>
  <c r="AE136" i="3" s="1"/>
  <c r="AD136" i="2"/>
  <c r="AE136" i="2" s="1"/>
  <c r="AB136" i="2"/>
  <c r="AC136" i="2" s="1"/>
  <c r="Y137" i="2"/>
  <c r="AB137" i="4"/>
  <c r="Z138" i="4"/>
  <c r="AD137" i="4"/>
  <c r="AE137" i="4" s="1"/>
  <c r="AB137" i="5" l="1"/>
  <c r="AC137" i="5" s="1"/>
  <c r="AD137" i="5"/>
  <c r="AE137" i="5" s="1"/>
  <c r="Y138" i="5"/>
  <c r="AD138" i="1"/>
  <c r="AE138" i="1" s="1"/>
  <c r="Y139" i="1"/>
  <c r="AB138" i="1"/>
  <c r="AC138" i="1" s="1"/>
  <c r="AB137" i="3"/>
  <c r="AC137" i="3" s="1"/>
  <c r="Y138" i="3"/>
  <c r="AD137" i="3"/>
  <c r="AE137" i="3" s="1"/>
  <c r="AB137" i="2"/>
  <c r="AC137" i="2" s="1"/>
  <c r="Y138" i="2"/>
  <c r="AD137" i="2"/>
  <c r="AE137" i="2" s="1"/>
  <c r="Z139" i="4"/>
  <c r="AB138" i="4"/>
  <c r="AD138" i="4"/>
  <c r="AE138" i="4" s="1"/>
  <c r="Y139" i="5" l="1"/>
  <c r="AD138" i="5"/>
  <c r="AE138" i="5" s="1"/>
  <c r="AB138" i="5"/>
  <c r="AC138" i="5" s="1"/>
  <c r="AD139" i="1"/>
  <c r="AE139" i="1" s="1"/>
  <c r="AB139" i="1"/>
  <c r="AC139" i="1" s="1"/>
  <c r="Y140" i="1"/>
  <c r="AB138" i="3"/>
  <c r="AC138" i="3" s="1"/>
  <c r="Y139" i="3"/>
  <c r="AD138" i="3"/>
  <c r="AE138" i="3" s="1"/>
  <c r="AD138" i="2"/>
  <c r="AE138" i="2" s="1"/>
  <c r="Y139" i="2"/>
  <c r="AB138" i="2"/>
  <c r="AC138" i="2" s="1"/>
  <c r="Z140" i="4"/>
  <c r="AB139" i="4"/>
  <c r="AD139" i="4"/>
  <c r="AE139" i="4" s="1"/>
  <c r="AD139" i="5" l="1"/>
  <c r="AE139" i="5" s="1"/>
  <c r="AB139" i="5"/>
  <c r="AC139" i="5" s="1"/>
  <c r="Y140" i="5"/>
  <c r="Y141" i="1"/>
  <c r="AD140" i="1"/>
  <c r="AE140" i="1" s="1"/>
  <c r="AB140" i="1"/>
  <c r="AC140" i="1" s="1"/>
  <c r="AB139" i="3"/>
  <c r="AC139" i="3" s="1"/>
  <c r="Y140" i="3"/>
  <c r="AD139" i="3"/>
  <c r="AE139" i="3" s="1"/>
  <c r="Y140" i="2"/>
  <c r="AD139" i="2"/>
  <c r="AE139" i="2" s="1"/>
  <c r="AB139" i="2"/>
  <c r="AC139" i="2" s="1"/>
  <c r="Z141" i="4"/>
  <c r="AD140" i="4"/>
  <c r="AE140" i="4" s="1"/>
  <c r="AB140" i="4"/>
  <c r="Y141" i="5" l="1"/>
  <c r="AD140" i="5"/>
  <c r="AE140" i="5" s="1"/>
  <c r="AB140" i="5"/>
  <c r="AC140" i="5" s="1"/>
  <c r="Y142" i="1"/>
  <c r="AD141" i="1"/>
  <c r="AE141" i="1" s="1"/>
  <c r="AB141" i="1"/>
  <c r="AC141" i="1" s="1"/>
  <c r="AB140" i="3"/>
  <c r="AC140" i="3" s="1"/>
  <c r="Y141" i="3"/>
  <c r="AD140" i="3"/>
  <c r="AE140" i="3" s="1"/>
  <c r="AD140" i="2"/>
  <c r="AE140" i="2" s="1"/>
  <c r="Y141" i="2"/>
  <c r="AB140" i="2"/>
  <c r="AC140" i="2" s="1"/>
  <c r="AD141" i="4"/>
  <c r="AE141" i="4" s="1"/>
  <c r="Z142" i="4"/>
  <c r="AB141" i="4"/>
  <c r="Y142" i="5" l="1"/>
  <c r="AB141" i="5"/>
  <c r="AC141" i="5" s="1"/>
  <c r="AD141" i="5"/>
  <c r="AE141" i="5" s="1"/>
  <c r="AD142" i="1"/>
  <c r="AE142" i="1" s="1"/>
  <c r="AB142" i="1"/>
  <c r="AC142" i="1" s="1"/>
  <c r="Y143" i="1"/>
  <c r="AB141" i="3"/>
  <c r="AC141" i="3" s="1"/>
  <c r="Y142" i="3"/>
  <c r="AD141" i="3"/>
  <c r="AE141" i="3" s="1"/>
  <c r="AB141" i="2"/>
  <c r="AC141" i="2" s="1"/>
  <c r="AD141" i="2"/>
  <c r="AE141" i="2" s="1"/>
  <c r="Y142" i="2"/>
  <c r="Z143" i="4"/>
  <c r="AB142" i="4"/>
  <c r="AD142" i="4"/>
  <c r="AE142" i="4" s="1"/>
  <c r="AB142" i="5" l="1"/>
  <c r="AC142" i="5" s="1"/>
  <c r="AC143" i="5" s="1"/>
  <c r="Y143" i="5"/>
  <c r="AD142" i="5"/>
  <c r="AE142" i="5" s="1"/>
  <c r="Y144" i="1"/>
  <c r="AD143" i="1"/>
  <c r="AE143" i="1" s="1"/>
  <c r="AB143" i="1"/>
  <c r="AC143" i="1" s="1"/>
  <c r="AB142" i="3"/>
  <c r="AC142" i="3" s="1"/>
  <c r="Y143" i="3"/>
  <c r="AD142" i="3"/>
  <c r="AE142" i="3" s="1"/>
  <c r="Y143" i="2"/>
  <c r="AD142" i="2"/>
  <c r="AE142" i="2" s="1"/>
  <c r="AB142" i="2"/>
  <c r="AC142" i="2" s="1"/>
  <c r="AB143" i="4"/>
  <c r="AD143" i="4"/>
  <c r="AE143" i="4" s="1"/>
  <c r="Z144" i="4"/>
  <c r="AD143" i="5" l="1"/>
  <c r="AE143" i="5" s="1"/>
  <c r="Y144" i="5"/>
  <c r="AD144" i="1"/>
  <c r="AE144" i="1" s="1"/>
  <c r="AB144" i="1"/>
  <c r="AC144" i="1" s="1"/>
  <c r="Y145" i="1"/>
  <c r="AB143" i="3"/>
  <c r="AC143" i="3" s="1"/>
  <c r="Y144" i="3"/>
  <c r="AD143" i="3"/>
  <c r="AE143" i="3" s="1"/>
  <c r="AB143" i="2"/>
  <c r="AC143" i="2" s="1"/>
  <c r="Y144" i="2"/>
  <c r="AD143" i="2"/>
  <c r="AE143" i="2" s="1"/>
  <c r="AB144" i="4"/>
  <c r="Z145" i="4"/>
  <c r="AD144" i="4"/>
  <c r="AE144" i="4" s="1"/>
  <c r="AD144" i="5" l="1"/>
  <c r="AE144" i="5" s="1"/>
  <c r="Y145" i="5"/>
  <c r="AB144" i="5"/>
  <c r="AC144" i="5" s="1"/>
  <c r="AD145" i="1"/>
  <c r="AE145" i="1" s="1"/>
  <c r="AB145" i="1"/>
  <c r="AC145" i="1" s="1"/>
  <c r="Y146" i="1"/>
  <c r="AB144" i="3"/>
  <c r="AC144" i="3" s="1"/>
  <c r="Y145" i="3"/>
  <c r="AD144" i="3"/>
  <c r="AE144" i="3" s="1"/>
  <c r="AD144" i="2"/>
  <c r="AE144" i="2" s="1"/>
  <c r="AB144" i="2"/>
  <c r="AC144" i="2" s="1"/>
  <c r="Y145" i="2"/>
  <c r="AB145" i="4"/>
  <c r="Z146" i="4"/>
  <c r="AD145" i="4"/>
  <c r="AE145" i="4" s="1"/>
  <c r="Y146" i="5" l="1"/>
  <c r="AD145" i="5"/>
  <c r="AE145" i="5" s="1"/>
  <c r="AB145" i="5"/>
  <c r="AC145" i="5" s="1"/>
  <c r="AD146" i="1"/>
  <c r="AE146" i="1" s="1"/>
  <c r="Y147" i="1"/>
  <c r="AB146" i="1"/>
  <c r="AC146" i="1" s="1"/>
  <c r="AB145" i="3"/>
  <c r="AC145" i="3" s="1"/>
  <c r="Y146" i="3"/>
  <c r="AD145" i="3"/>
  <c r="AE145" i="3" s="1"/>
  <c r="Y146" i="2"/>
  <c r="AD145" i="2"/>
  <c r="AE145" i="2" s="1"/>
  <c r="AB145" i="2"/>
  <c r="AC145" i="2" s="1"/>
  <c r="AB146" i="4"/>
  <c r="AD146" i="4"/>
  <c r="AE146" i="4" s="1"/>
  <c r="Z147" i="4"/>
  <c r="Y147" i="5" l="1"/>
  <c r="AD146" i="5"/>
  <c r="AE146" i="5" s="1"/>
  <c r="AB146" i="5"/>
  <c r="AC146" i="5" s="1"/>
  <c r="Y148" i="1"/>
  <c r="AD147" i="1"/>
  <c r="AE147" i="1" s="1"/>
  <c r="AB147" i="1"/>
  <c r="AC147" i="1" s="1"/>
  <c r="AB146" i="3"/>
  <c r="AC146" i="3" s="1"/>
  <c r="AD146" i="3"/>
  <c r="AE146" i="3" s="1"/>
  <c r="Y147" i="3"/>
  <c r="AB146" i="2"/>
  <c r="AC146" i="2" s="1"/>
  <c r="AD146" i="2"/>
  <c r="AE146" i="2" s="1"/>
  <c r="Y147" i="2"/>
  <c r="AB147" i="4"/>
  <c r="Z148" i="4"/>
  <c r="AD147" i="4"/>
  <c r="AE147" i="4" s="1"/>
  <c r="AD147" i="5" l="1"/>
  <c r="AE147" i="5" s="1"/>
  <c r="AB147" i="5"/>
  <c r="AC147" i="5" s="1"/>
  <c r="Y148" i="5"/>
  <c r="AD148" i="1"/>
  <c r="AE148" i="1" s="1"/>
  <c r="Y149" i="1"/>
  <c r="AB148" i="1"/>
  <c r="AC148" i="1" s="1"/>
  <c r="AD147" i="3"/>
  <c r="AE147" i="3" s="1"/>
  <c r="AB147" i="3"/>
  <c r="AC147" i="3" s="1"/>
  <c r="Y148" i="3"/>
  <c r="AD147" i="2"/>
  <c r="AE147" i="2" s="1"/>
  <c r="AB147" i="2"/>
  <c r="AC147" i="2" s="1"/>
  <c r="Y148" i="2"/>
  <c r="AB148" i="4"/>
  <c r="AD148" i="4"/>
  <c r="AE148" i="4" s="1"/>
  <c r="Z149" i="4"/>
  <c r="Y149" i="5" l="1"/>
  <c r="AD148" i="5"/>
  <c r="AE148" i="5" s="1"/>
  <c r="AB148" i="5"/>
  <c r="AC148" i="5" s="1"/>
  <c r="AD149" i="1"/>
  <c r="AE149" i="1" s="1"/>
  <c r="AB149" i="1"/>
  <c r="AC149" i="1" s="1"/>
  <c r="Y150" i="1"/>
  <c r="AD148" i="3"/>
  <c r="AE148" i="3" s="1"/>
  <c r="Y149" i="3"/>
  <c r="AB148" i="3"/>
  <c r="AC148" i="3" s="1"/>
  <c r="AD148" i="2"/>
  <c r="AE148" i="2" s="1"/>
  <c r="AB148" i="2"/>
  <c r="AC148" i="2" s="1"/>
  <c r="Y149" i="2"/>
  <c r="AB149" i="4"/>
  <c r="Z150" i="4"/>
  <c r="AD149" i="4"/>
  <c r="AE149" i="4" s="1"/>
  <c r="AB149" i="5" l="1"/>
  <c r="AC149" i="5" s="1"/>
  <c r="Y150" i="5"/>
  <c r="AD149" i="5"/>
  <c r="AE149" i="5" s="1"/>
  <c r="AD150" i="1"/>
  <c r="AE150" i="1" s="1"/>
  <c r="Y151" i="1"/>
  <c r="AB150" i="1"/>
  <c r="AC150" i="1" s="1"/>
  <c r="Y150" i="3"/>
  <c r="AB149" i="3"/>
  <c r="AC149" i="3" s="1"/>
  <c r="AD149" i="3"/>
  <c r="AE149" i="3" s="1"/>
  <c r="AB149" i="2"/>
  <c r="AC149" i="2" s="1"/>
  <c r="Y150" i="2"/>
  <c r="AD149" i="2"/>
  <c r="AE149" i="2" s="1"/>
  <c r="Z151" i="4"/>
  <c r="AB150" i="4"/>
  <c r="AD150" i="4"/>
  <c r="AE150" i="4" s="1"/>
  <c r="AB150" i="5" l="1"/>
  <c r="AC150" i="5" s="1"/>
  <c r="AD150" i="5"/>
  <c r="AE150" i="5" s="1"/>
  <c r="Y151" i="5"/>
  <c r="Y152" i="1"/>
  <c r="AD151" i="1"/>
  <c r="AE151" i="1" s="1"/>
  <c r="AB151" i="1"/>
  <c r="AC151" i="1" s="1"/>
  <c r="AB150" i="3"/>
  <c r="AC150" i="3" s="1"/>
  <c r="AD150" i="3"/>
  <c r="AE150" i="3" s="1"/>
  <c r="Y151" i="3"/>
  <c r="AD150" i="2"/>
  <c r="AE150" i="2" s="1"/>
  <c r="Y151" i="2"/>
  <c r="AB150" i="2"/>
  <c r="AC150" i="2" s="1"/>
  <c r="Z152" i="4"/>
  <c r="AB151" i="4"/>
  <c r="AD151" i="4"/>
  <c r="AE151" i="4" s="1"/>
  <c r="Y152" i="5" l="1"/>
  <c r="AD151" i="5"/>
  <c r="AE151" i="5" s="1"/>
  <c r="AB151" i="5"/>
  <c r="AC151" i="5" s="1"/>
  <c r="AD152" i="1"/>
  <c r="AE152" i="1" s="1"/>
  <c r="AB152" i="1"/>
  <c r="AC152" i="1" s="1"/>
  <c r="Y153" i="1"/>
  <c r="AD151" i="3"/>
  <c r="AE151" i="3" s="1"/>
  <c r="Y152" i="3"/>
  <c r="AB151" i="3"/>
  <c r="AC151" i="3" s="1"/>
  <c r="AD151" i="2"/>
  <c r="AE151" i="2" s="1"/>
  <c r="AB151" i="2"/>
  <c r="AC151" i="2" s="1"/>
  <c r="Y152" i="2"/>
  <c r="Z153" i="4"/>
  <c r="AD152" i="4"/>
  <c r="AE152" i="4" s="1"/>
  <c r="AB152" i="4"/>
  <c r="AB152" i="5" l="1"/>
  <c r="AC152" i="5" s="1"/>
  <c r="AD152" i="5"/>
  <c r="AE152" i="5" s="1"/>
  <c r="Y153" i="5"/>
  <c r="AD153" i="1"/>
  <c r="AE153" i="1" s="1"/>
  <c r="AB153" i="1"/>
  <c r="AC153" i="1" s="1"/>
  <c r="Y154" i="1"/>
  <c r="AD152" i="3"/>
  <c r="AE152" i="3" s="1"/>
  <c r="Y153" i="3"/>
  <c r="AB152" i="3"/>
  <c r="AC152" i="3" s="1"/>
  <c r="AD152" i="2"/>
  <c r="AE152" i="2" s="1"/>
  <c r="Y153" i="2"/>
  <c r="AB152" i="2"/>
  <c r="AC152" i="2" s="1"/>
  <c r="AD153" i="4"/>
  <c r="AE153" i="4" s="1"/>
  <c r="Z154" i="4"/>
  <c r="AB153" i="4"/>
  <c r="AB153" i="5" l="1"/>
  <c r="AC153" i="5" s="1"/>
  <c r="AD153" i="5"/>
  <c r="AE153" i="5" s="1"/>
  <c r="Y154" i="5"/>
  <c r="AD154" i="1"/>
  <c r="AE154" i="1" s="1"/>
  <c r="Y155" i="1"/>
  <c r="AB154" i="1"/>
  <c r="AC154" i="1" s="1"/>
  <c r="Y154" i="3"/>
  <c r="AD153" i="3"/>
  <c r="AE153" i="3" s="1"/>
  <c r="AB153" i="3"/>
  <c r="AC153" i="3" s="1"/>
  <c r="AB153" i="2"/>
  <c r="AC153" i="2" s="1"/>
  <c r="Y154" i="2"/>
  <c r="AD153" i="2"/>
  <c r="AE153" i="2" s="1"/>
  <c r="Z155" i="4"/>
  <c r="AB154" i="4"/>
  <c r="AD154" i="4"/>
  <c r="AE154" i="4" s="1"/>
  <c r="AB154" i="5" l="1"/>
  <c r="AC154" i="5" s="1"/>
  <c r="Y155" i="5"/>
  <c r="AD154" i="5"/>
  <c r="AE154" i="5" s="1"/>
  <c r="Y156" i="1"/>
  <c r="AD155" i="1"/>
  <c r="AE155" i="1" s="1"/>
  <c r="AB155" i="1"/>
  <c r="AC155" i="1" s="1"/>
  <c r="Y155" i="3"/>
  <c r="AB154" i="3"/>
  <c r="AC154" i="3" s="1"/>
  <c r="AD154" i="3"/>
  <c r="AE154" i="3" s="1"/>
  <c r="Y155" i="2"/>
  <c r="AD154" i="2"/>
  <c r="AE154" i="2" s="1"/>
  <c r="AB154" i="2"/>
  <c r="AC154" i="2" s="1"/>
  <c r="Z156" i="4"/>
  <c r="AB155" i="4"/>
  <c r="AC155" i="4" s="1"/>
  <c r="AC154" i="4" s="1"/>
  <c r="AC153" i="4" s="1"/>
  <c r="AC152" i="4" s="1"/>
  <c r="AC151" i="4" s="1"/>
  <c r="AC150" i="4" s="1"/>
  <c r="AC149" i="4" s="1"/>
  <c r="AC148" i="4" s="1"/>
  <c r="AC147" i="4" s="1"/>
  <c r="AC146" i="4" s="1"/>
  <c r="AC145" i="4" s="1"/>
  <c r="AC144" i="4" s="1"/>
  <c r="AC143" i="4" s="1"/>
  <c r="AC142" i="4" s="1"/>
  <c r="AC141" i="4" s="1"/>
  <c r="AC140" i="4" s="1"/>
  <c r="AC139" i="4" s="1"/>
  <c r="AC138" i="4" s="1"/>
  <c r="AC137" i="4" s="1"/>
  <c r="AC136" i="4" s="1"/>
  <c r="AC135" i="4" s="1"/>
  <c r="AC134" i="4" s="1"/>
  <c r="AC133" i="4" s="1"/>
  <c r="AC132" i="4" s="1"/>
  <c r="AC131" i="4" s="1"/>
  <c r="AC130" i="4" s="1"/>
  <c r="AC129" i="4" s="1"/>
  <c r="AC128" i="4" s="1"/>
  <c r="AC127" i="4" s="1"/>
  <c r="AC126" i="4" s="1"/>
  <c r="AD155" i="4"/>
  <c r="AE155" i="4" s="1"/>
  <c r="AD155" i="5" l="1"/>
  <c r="AE155" i="5" s="1"/>
  <c r="Y156" i="5"/>
  <c r="AB155" i="5"/>
  <c r="AC155" i="5" s="1"/>
  <c r="AD156" i="1"/>
  <c r="AE156" i="1" s="1"/>
  <c r="Y157" i="1"/>
  <c r="AB156" i="1"/>
  <c r="AC156" i="1" s="1"/>
  <c r="Y156" i="3"/>
  <c r="AD155" i="3"/>
  <c r="AE155" i="3" s="1"/>
  <c r="AB155" i="3"/>
  <c r="AC155" i="3" s="1"/>
  <c r="AB155" i="2"/>
  <c r="AC155" i="2" s="1"/>
  <c r="AD155" i="2"/>
  <c r="AE155" i="2" s="1"/>
  <c r="Y156" i="2"/>
  <c r="Z157" i="4"/>
  <c r="AD156" i="4"/>
  <c r="AE156" i="4" s="1"/>
  <c r="AB156" i="4"/>
  <c r="Y157" i="5" l="1"/>
  <c r="AD156" i="5"/>
  <c r="AE156" i="5" s="1"/>
  <c r="AB156" i="5"/>
  <c r="AC156" i="5" s="1"/>
  <c r="AD157" i="1"/>
  <c r="AE157" i="1" s="1"/>
  <c r="AB157" i="1"/>
  <c r="AC157" i="1" s="1"/>
  <c r="Y158" i="1"/>
  <c r="AB156" i="3"/>
  <c r="AC156" i="3" s="1"/>
  <c r="Y157" i="3"/>
  <c r="AD156" i="3"/>
  <c r="AE156" i="3" s="1"/>
  <c r="AD156" i="2"/>
  <c r="AE156" i="2" s="1"/>
  <c r="Y157" i="2"/>
  <c r="AB156" i="2"/>
  <c r="AC156" i="2" s="1"/>
  <c r="Z158" i="4"/>
  <c r="AD157" i="4"/>
  <c r="AE157" i="4" s="1"/>
  <c r="AB157" i="4"/>
  <c r="Y158" i="5" l="1"/>
  <c r="AD157" i="5"/>
  <c r="AE157" i="5" s="1"/>
  <c r="AB157" i="5"/>
  <c r="AC157" i="5" s="1"/>
  <c r="AD158" i="1"/>
  <c r="AE158" i="1" s="1"/>
  <c r="Y159" i="1"/>
  <c r="AB158" i="1"/>
  <c r="AC158" i="1" s="1"/>
  <c r="AB157" i="3"/>
  <c r="AC157" i="3" s="1"/>
  <c r="Y158" i="3"/>
  <c r="AD157" i="3"/>
  <c r="AE157" i="3" s="1"/>
  <c r="AB157" i="2"/>
  <c r="AC157" i="2" s="1"/>
  <c r="Y158" i="2"/>
  <c r="AD157" i="2"/>
  <c r="AE157" i="2" s="1"/>
  <c r="Z159" i="4"/>
  <c r="AD158" i="4"/>
  <c r="AE158" i="4" s="1"/>
  <c r="AB158" i="4"/>
  <c r="AB158" i="5" l="1"/>
  <c r="AC158" i="5" s="1"/>
  <c r="Y159" i="5"/>
  <c r="AD158" i="5"/>
  <c r="AE158" i="5" s="1"/>
  <c r="Y160" i="1"/>
  <c r="AD159" i="1"/>
  <c r="AE159" i="1" s="1"/>
  <c r="AB159" i="1"/>
  <c r="AC159" i="1" s="1"/>
  <c r="AB158" i="3"/>
  <c r="AC158" i="3" s="1"/>
  <c r="Y159" i="3"/>
  <c r="AD158" i="3"/>
  <c r="AE158" i="3" s="1"/>
  <c r="AB158" i="2"/>
  <c r="AC158" i="2" s="1"/>
  <c r="AD158" i="2"/>
  <c r="AE158" i="2" s="1"/>
  <c r="Y159" i="2"/>
  <c r="Z160" i="4"/>
  <c r="AB159" i="4"/>
  <c r="AD159" i="4"/>
  <c r="AE159" i="4" s="1"/>
  <c r="Y160" i="5" l="1"/>
  <c r="AD159" i="5"/>
  <c r="AE159" i="5" s="1"/>
  <c r="AB159" i="5"/>
  <c r="AC159" i="5" s="1"/>
  <c r="AD160" i="1"/>
  <c r="AE160" i="1" s="1"/>
  <c r="Y161" i="1"/>
  <c r="AB160" i="1"/>
  <c r="AC160" i="1" s="1"/>
  <c r="AD159" i="3"/>
  <c r="AE159" i="3" s="1"/>
  <c r="AB159" i="3"/>
  <c r="AC159" i="3" s="1"/>
  <c r="Y160" i="3"/>
  <c r="AD159" i="2"/>
  <c r="AE159" i="2" s="1"/>
  <c r="Y160" i="2"/>
  <c r="AB159" i="2"/>
  <c r="AC159" i="2" s="1"/>
  <c r="Z161" i="4"/>
  <c r="AB160" i="4"/>
  <c r="AD160" i="4"/>
  <c r="AE160" i="4" s="1"/>
  <c r="AB160" i="5" l="1"/>
  <c r="AC160" i="5" s="1"/>
  <c r="AD160" i="5"/>
  <c r="AE160" i="5" s="1"/>
  <c r="Y161" i="5"/>
  <c r="AB161" i="1"/>
  <c r="AC161" i="1" s="1"/>
  <c r="Y162" i="1"/>
  <c r="AD161" i="1"/>
  <c r="AE161" i="1" s="1"/>
  <c r="AD160" i="3"/>
  <c r="AE160" i="3" s="1"/>
  <c r="Y161" i="3"/>
  <c r="AB160" i="3"/>
  <c r="AC160" i="3" s="1"/>
  <c r="AD160" i="2"/>
  <c r="AE160" i="2" s="1"/>
  <c r="Y161" i="2"/>
  <c r="AB160" i="2"/>
  <c r="AC160" i="2" s="1"/>
  <c r="AD161" i="4"/>
  <c r="AE161" i="4" s="1"/>
  <c r="AB161" i="4"/>
  <c r="Z162" i="4"/>
  <c r="AB161" i="5" l="1"/>
  <c r="AC161" i="5" s="1"/>
  <c r="AD161" i="5"/>
  <c r="AE161" i="5" s="1"/>
  <c r="Y162" i="5"/>
  <c r="AD162" i="1"/>
  <c r="AE162" i="1" s="1"/>
  <c r="AB162" i="1"/>
  <c r="AC162" i="1" s="1"/>
  <c r="Y163" i="1"/>
  <c r="Y162" i="3"/>
  <c r="AB161" i="3"/>
  <c r="AC161" i="3" s="1"/>
  <c r="AD161" i="3"/>
  <c r="AE161" i="3" s="1"/>
  <c r="Y162" i="2"/>
  <c r="AB161" i="2"/>
  <c r="AC161" i="2" s="1"/>
  <c r="AD161" i="2"/>
  <c r="AE161" i="2" s="1"/>
  <c r="Z163" i="4"/>
  <c r="AD162" i="4"/>
  <c r="AE162" i="4" s="1"/>
  <c r="AB162" i="4"/>
  <c r="AB162" i="5" l="1"/>
  <c r="AC162" i="5" s="1"/>
  <c r="Y163" i="5"/>
  <c r="AD162" i="5"/>
  <c r="AE162" i="5" s="1"/>
  <c r="AD163" i="1"/>
  <c r="AE163" i="1" s="1"/>
  <c r="AB163" i="1"/>
  <c r="AC163" i="1" s="1"/>
  <c r="Y164" i="1"/>
  <c r="Y163" i="3"/>
  <c r="AB162" i="3"/>
  <c r="AC162" i="3" s="1"/>
  <c r="AD162" i="3"/>
  <c r="AE162" i="3" s="1"/>
  <c r="AB162" i="2"/>
  <c r="AC162" i="2" s="1"/>
  <c r="Y163" i="2"/>
  <c r="AD162" i="2"/>
  <c r="AE162" i="2" s="1"/>
  <c r="AB163" i="4"/>
  <c r="AD163" i="4"/>
  <c r="AE163" i="4" s="1"/>
  <c r="Z164" i="4"/>
  <c r="AD163" i="5" l="1"/>
  <c r="AE163" i="5" s="1"/>
  <c r="AB163" i="5"/>
  <c r="AC163" i="5" s="1"/>
  <c r="Y164" i="5"/>
  <c r="Y165" i="1"/>
  <c r="AD164" i="1"/>
  <c r="AE164" i="1" s="1"/>
  <c r="AB164" i="1"/>
  <c r="AC164" i="1" s="1"/>
  <c r="AD163" i="3"/>
  <c r="AE163" i="3" s="1"/>
  <c r="AB163" i="3"/>
  <c r="AC163" i="3" s="1"/>
  <c r="Y164" i="3"/>
  <c r="AD163" i="2"/>
  <c r="AE163" i="2" s="1"/>
  <c r="Y164" i="2"/>
  <c r="AB163" i="2"/>
  <c r="AC163" i="2" s="1"/>
  <c r="AD164" i="4"/>
  <c r="AE164" i="4" s="1"/>
  <c r="AB164" i="4"/>
  <c r="Z165" i="4"/>
  <c r="Y165" i="5" l="1"/>
  <c r="AD164" i="5"/>
  <c r="AE164" i="5" s="1"/>
  <c r="AB164" i="5"/>
  <c r="AC164" i="5" s="1"/>
  <c r="AD165" i="1"/>
  <c r="AE165" i="1" s="1"/>
  <c r="AB165" i="1"/>
  <c r="AC165" i="1" s="1"/>
  <c r="Y166" i="1"/>
  <c r="AD164" i="3"/>
  <c r="AE164" i="3" s="1"/>
  <c r="Y165" i="3"/>
  <c r="AB164" i="3"/>
  <c r="AC164" i="3" s="1"/>
  <c r="AB164" i="2"/>
  <c r="AC164" i="2" s="1"/>
  <c r="AD164" i="2"/>
  <c r="AE164" i="2" s="1"/>
  <c r="Y165" i="2"/>
  <c r="Z166" i="4"/>
  <c r="AB165" i="4"/>
  <c r="AD165" i="4"/>
  <c r="AE165" i="4" s="1"/>
  <c r="Y166" i="5" l="1"/>
  <c r="AD165" i="5"/>
  <c r="AE165" i="5" s="1"/>
  <c r="AB165" i="5"/>
  <c r="AC165" i="5" s="1"/>
  <c r="AD166" i="1"/>
  <c r="AE166" i="1" s="1"/>
  <c r="AB166" i="1"/>
  <c r="AC166" i="1" s="1"/>
  <c r="Y167" i="1"/>
  <c r="AD165" i="3"/>
  <c r="AE165" i="3" s="1"/>
  <c r="AB165" i="3"/>
  <c r="AC165" i="3" s="1"/>
  <c r="Y166" i="3"/>
  <c r="Y166" i="2"/>
  <c r="AD165" i="2"/>
  <c r="AE165" i="2" s="1"/>
  <c r="AB165" i="2"/>
  <c r="AC165" i="2" s="1"/>
  <c r="Z167" i="4"/>
  <c r="AB166" i="4"/>
  <c r="AD166" i="4"/>
  <c r="AE166" i="4" s="1"/>
  <c r="AB166" i="5" l="1"/>
  <c r="AC166" i="5" s="1"/>
  <c r="AD166" i="5"/>
  <c r="AE166" i="5" s="1"/>
  <c r="Y167" i="5"/>
  <c r="AD167" i="1"/>
  <c r="AE167" i="1" s="1"/>
  <c r="Y168" i="1"/>
  <c r="AB167" i="1"/>
  <c r="AC167" i="1" s="1"/>
  <c r="Y167" i="3"/>
  <c r="AD166" i="3"/>
  <c r="AE166" i="3" s="1"/>
  <c r="AB166" i="3"/>
  <c r="AC166" i="3" s="1"/>
  <c r="Y167" i="2"/>
  <c r="AD166" i="2"/>
  <c r="AE166" i="2" s="1"/>
  <c r="AB166" i="2"/>
  <c r="AC166" i="2" s="1"/>
  <c r="Z168" i="4"/>
  <c r="AD167" i="4"/>
  <c r="AE167" i="4" s="1"/>
  <c r="AB167" i="4"/>
  <c r="Y168" i="5" l="1"/>
  <c r="AD167" i="5"/>
  <c r="AE167" i="5" s="1"/>
  <c r="AB167" i="5"/>
  <c r="AC167" i="5" s="1"/>
  <c r="Y169" i="1"/>
  <c r="AD168" i="1"/>
  <c r="AE168" i="1" s="1"/>
  <c r="AB168" i="1"/>
  <c r="AC168" i="1" s="1"/>
  <c r="Y168" i="3"/>
  <c r="AB167" i="3"/>
  <c r="AC167" i="3" s="1"/>
  <c r="AD167" i="3"/>
  <c r="AE167" i="3" s="1"/>
  <c r="AD167" i="2"/>
  <c r="AE167" i="2" s="1"/>
  <c r="Y168" i="2"/>
  <c r="AB167" i="2"/>
  <c r="AC167" i="2" s="1"/>
  <c r="Z169" i="4"/>
  <c r="AD168" i="4"/>
  <c r="AE168" i="4" s="1"/>
  <c r="AB168" i="4"/>
  <c r="AB168" i="5" l="1"/>
  <c r="AC168" i="5" s="1"/>
  <c r="AD168" i="5"/>
  <c r="AE168" i="5" s="1"/>
  <c r="Y169" i="5"/>
  <c r="AD169" i="1"/>
  <c r="AE169" i="1" s="1"/>
  <c r="Y170" i="1"/>
  <c r="AB169" i="1"/>
  <c r="AC169" i="1" s="1"/>
  <c r="AB168" i="3"/>
  <c r="AC168" i="3" s="1"/>
  <c r="Y169" i="3"/>
  <c r="AD168" i="3"/>
  <c r="AE168" i="3" s="1"/>
  <c r="AB168" i="2"/>
  <c r="AC168" i="2" s="1"/>
  <c r="Y169" i="2"/>
  <c r="AD168" i="2"/>
  <c r="AE168" i="2" s="1"/>
  <c r="Z170" i="4"/>
  <c r="AD169" i="4"/>
  <c r="AE169" i="4" s="1"/>
  <c r="AB169" i="4"/>
  <c r="AB169" i="5" l="1"/>
  <c r="AC169" i="5" s="1"/>
  <c r="AD169" i="5"/>
  <c r="AE169" i="5" s="1"/>
  <c r="Y170" i="5"/>
  <c r="AD170" i="1"/>
  <c r="AE170" i="1" s="1"/>
  <c r="AB170" i="1"/>
  <c r="AC170" i="1" s="1"/>
  <c r="Y171" i="1"/>
  <c r="AB169" i="3"/>
  <c r="AC169" i="3" s="1"/>
  <c r="Y170" i="3"/>
  <c r="AD169" i="3"/>
  <c r="AE169" i="3" s="1"/>
  <c r="AB169" i="2"/>
  <c r="AC169" i="2" s="1"/>
  <c r="Y170" i="2"/>
  <c r="AD169" i="2"/>
  <c r="AE169" i="2" s="1"/>
  <c r="Z171" i="4"/>
  <c r="AD170" i="4"/>
  <c r="AE170" i="4" s="1"/>
  <c r="AB170" i="4"/>
  <c r="Y171" i="5" l="1"/>
  <c r="AB170" i="5"/>
  <c r="AC170" i="5" s="1"/>
  <c r="AD170" i="5"/>
  <c r="AE170" i="5" s="1"/>
  <c r="AD171" i="1"/>
  <c r="AE171" i="1" s="1"/>
  <c r="AB171" i="1"/>
  <c r="AC171" i="1" s="1"/>
  <c r="Y172" i="1"/>
  <c r="AB170" i="3"/>
  <c r="AC170" i="3" s="1"/>
  <c r="AD170" i="3"/>
  <c r="AE170" i="3" s="1"/>
  <c r="Y171" i="3"/>
  <c r="AD170" i="2"/>
  <c r="AE170" i="2" s="1"/>
  <c r="AB170" i="2"/>
  <c r="AC170" i="2" s="1"/>
  <c r="Y171" i="2"/>
  <c r="Z172" i="4"/>
  <c r="AD171" i="4"/>
  <c r="AE171" i="4" s="1"/>
  <c r="AB171" i="4"/>
  <c r="Y172" i="5" l="1"/>
  <c r="AB171" i="5"/>
  <c r="AC171" i="5" s="1"/>
  <c r="AD171" i="5"/>
  <c r="AE171" i="5" s="1"/>
  <c r="Y173" i="1"/>
  <c r="AD172" i="1"/>
  <c r="AE172" i="1" s="1"/>
  <c r="AB172" i="1"/>
  <c r="AC172" i="1" s="1"/>
  <c r="AD171" i="3"/>
  <c r="AE171" i="3" s="1"/>
  <c r="AB171" i="3"/>
  <c r="AC171" i="3" s="1"/>
  <c r="Y172" i="3"/>
  <c r="AD171" i="2"/>
  <c r="AE171" i="2" s="1"/>
  <c r="AB171" i="2"/>
  <c r="AC171" i="2" s="1"/>
  <c r="Y172" i="2"/>
  <c r="Z173" i="4"/>
  <c r="AD172" i="4"/>
  <c r="AE172" i="4" s="1"/>
  <c r="AB172" i="4"/>
  <c r="AD172" i="5" l="1"/>
  <c r="AE172" i="5" s="1"/>
  <c r="AB172" i="5"/>
  <c r="AC172" i="5" s="1"/>
  <c r="Y173" i="5"/>
  <c r="AD173" i="1"/>
  <c r="AE173" i="1" s="1"/>
  <c r="AB173" i="1"/>
  <c r="AC173" i="1" s="1"/>
  <c r="Y174" i="1"/>
  <c r="AD172" i="3"/>
  <c r="AE172" i="3" s="1"/>
  <c r="Y173" i="3"/>
  <c r="AB172" i="3"/>
  <c r="AC172" i="3" s="1"/>
  <c r="AB172" i="2"/>
  <c r="AC172" i="2" s="1"/>
  <c r="Y173" i="2"/>
  <c r="AD172" i="2"/>
  <c r="AE172" i="2" s="1"/>
  <c r="AB173" i="4"/>
  <c r="Z174" i="4"/>
  <c r="AD173" i="4"/>
  <c r="AE173" i="4" s="1"/>
  <c r="Y174" i="5" l="1"/>
  <c r="AD173" i="5"/>
  <c r="AE173" i="5" s="1"/>
  <c r="AB173" i="5"/>
  <c r="AC173" i="5" s="1"/>
  <c r="AD174" i="1"/>
  <c r="AE174" i="1" s="1"/>
  <c r="AB174" i="1"/>
  <c r="AC174" i="1" s="1"/>
  <c r="Y175" i="1"/>
  <c r="Y174" i="3"/>
  <c r="AB173" i="3"/>
  <c r="AC173" i="3" s="1"/>
  <c r="AD173" i="3"/>
  <c r="AE173" i="3" s="1"/>
  <c r="AD173" i="2"/>
  <c r="AE173" i="2" s="1"/>
  <c r="Y174" i="2"/>
  <c r="AB173" i="2"/>
  <c r="AC173" i="2" s="1"/>
  <c r="Z175" i="4"/>
  <c r="AD174" i="4"/>
  <c r="AE174" i="4" s="1"/>
  <c r="AB174" i="4"/>
  <c r="Y175" i="5" l="1"/>
  <c r="AD174" i="5"/>
  <c r="AE174" i="5" s="1"/>
  <c r="AB174" i="5"/>
  <c r="AC174" i="5" s="1"/>
  <c r="AD175" i="1"/>
  <c r="AE175" i="1" s="1"/>
  <c r="Y176" i="1"/>
  <c r="AB175" i="1"/>
  <c r="AC175" i="1" s="1"/>
  <c r="AD174" i="3"/>
  <c r="AE174" i="3" s="1"/>
  <c r="Y175" i="3"/>
  <c r="AB174" i="3"/>
  <c r="AC174" i="3" s="1"/>
  <c r="AD174" i="2"/>
  <c r="AE174" i="2" s="1"/>
  <c r="Y175" i="2"/>
  <c r="AB174" i="2"/>
  <c r="AC174" i="2" s="1"/>
  <c r="Z176" i="4"/>
  <c r="AD175" i="4"/>
  <c r="AE175" i="4" s="1"/>
  <c r="AB175" i="4"/>
  <c r="Y176" i="5" l="1"/>
  <c r="AD175" i="5"/>
  <c r="AE175" i="5" s="1"/>
  <c r="AB175" i="5"/>
  <c r="AC175" i="5" s="1"/>
  <c r="Y177" i="1"/>
  <c r="AD176" i="1"/>
  <c r="AE176" i="1" s="1"/>
  <c r="AB176" i="1"/>
  <c r="AC176" i="1" s="1"/>
  <c r="AD175" i="3"/>
  <c r="AE175" i="3" s="1"/>
  <c r="AB175" i="3"/>
  <c r="AC175" i="3" s="1"/>
  <c r="Y176" i="3"/>
  <c r="AD175" i="2"/>
  <c r="AE175" i="2" s="1"/>
  <c r="Y176" i="2"/>
  <c r="AB175" i="2"/>
  <c r="AC175" i="2" s="1"/>
  <c r="AD176" i="4"/>
  <c r="AE176" i="4" s="1"/>
  <c r="AB176" i="4"/>
  <c r="Z177" i="4"/>
  <c r="Y177" i="5" l="1"/>
  <c r="AD176" i="5"/>
  <c r="AE176" i="5" s="1"/>
  <c r="AB176" i="5"/>
  <c r="AC176" i="5" s="1"/>
  <c r="AD177" i="1"/>
  <c r="AE177" i="1" s="1"/>
  <c r="Y178" i="1"/>
  <c r="AB177" i="1"/>
  <c r="AC177" i="1" s="1"/>
  <c r="Y177" i="3"/>
  <c r="AD176" i="3"/>
  <c r="AE176" i="3" s="1"/>
  <c r="AB176" i="3"/>
  <c r="AC176" i="3" s="1"/>
  <c r="AB176" i="2"/>
  <c r="AC176" i="2" s="1"/>
  <c r="Y177" i="2"/>
  <c r="AD176" i="2"/>
  <c r="AE176" i="2" s="1"/>
  <c r="Z178" i="4"/>
  <c r="AB177" i="4"/>
  <c r="AD177" i="4"/>
  <c r="AE177" i="4" s="1"/>
  <c r="AB177" i="5" l="1"/>
  <c r="AC177" i="5" s="1"/>
  <c r="AD177" i="5"/>
  <c r="AE177" i="5" s="1"/>
  <c r="Y178" i="5"/>
  <c r="AD178" i="1"/>
  <c r="AE178" i="1" s="1"/>
  <c r="AB178" i="1"/>
  <c r="AC178" i="1" s="1"/>
  <c r="Y179" i="1"/>
  <c r="AD177" i="3"/>
  <c r="AE177" i="3" s="1"/>
  <c r="AB177" i="3"/>
  <c r="AC177" i="3" s="1"/>
  <c r="Y178" i="3"/>
  <c r="Y178" i="2"/>
  <c r="AD177" i="2"/>
  <c r="AE177" i="2" s="1"/>
  <c r="AB177" i="2"/>
  <c r="AC177" i="2" s="1"/>
  <c r="Z179" i="4"/>
  <c r="AD178" i="4"/>
  <c r="AE178" i="4" s="1"/>
  <c r="AB178" i="4"/>
  <c r="AB178" i="5" l="1"/>
  <c r="AC178" i="5" s="1"/>
  <c r="Y179" i="5"/>
  <c r="AD178" i="5"/>
  <c r="AE178" i="5" s="1"/>
  <c r="Y180" i="1"/>
  <c r="AD179" i="1"/>
  <c r="AE179" i="1" s="1"/>
  <c r="AB179" i="1"/>
  <c r="AC179" i="1" s="1"/>
  <c r="Y179" i="3"/>
  <c r="AD178" i="3"/>
  <c r="AE178" i="3" s="1"/>
  <c r="AB178" i="3"/>
  <c r="AC178" i="3" s="1"/>
  <c r="Y179" i="2"/>
  <c r="AB178" i="2"/>
  <c r="AC178" i="2" s="1"/>
  <c r="AD178" i="2"/>
  <c r="AE178" i="2" s="1"/>
  <c r="Z180" i="4"/>
  <c r="AD179" i="4"/>
  <c r="AE179" i="4" s="1"/>
  <c r="AB179" i="4"/>
  <c r="AB179" i="5" l="1"/>
  <c r="AC179" i="5" s="1"/>
  <c r="AD179" i="5"/>
  <c r="AE179" i="5" s="1"/>
  <c r="Y180" i="5"/>
  <c r="Y181" i="1"/>
  <c r="AB180" i="1"/>
  <c r="AC180" i="1" s="1"/>
  <c r="AD180" i="1"/>
  <c r="AE180" i="1" s="1"/>
  <c r="Y180" i="3"/>
  <c r="AB179" i="3"/>
  <c r="AC179" i="3" s="1"/>
  <c r="AD179" i="3"/>
  <c r="AE179" i="3" s="1"/>
  <c r="AD179" i="2"/>
  <c r="AE179" i="2" s="1"/>
  <c r="AB179" i="2"/>
  <c r="AC179" i="2" s="1"/>
  <c r="Y180" i="2"/>
  <c r="Z181" i="4"/>
  <c r="AB180" i="4"/>
  <c r="AD180" i="4"/>
  <c r="AE180" i="4" s="1"/>
  <c r="Y181" i="5" l="1"/>
  <c r="AB180" i="5"/>
  <c r="AC180" i="5" s="1"/>
  <c r="AD180" i="5"/>
  <c r="AE180" i="5" s="1"/>
  <c r="AB181" i="1"/>
  <c r="AC181" i="1" s="1"/>
  <c r="Y182" i="1"/>
  <c r="AD181" i="1"/>
  <c r="AE181" i="1" s="1"/>
  <c r="AB180" i="3"/>
  <c r="AC180" i="3" s="1"/>
  <c r="Y181" i="3"/>
  <c r="AD180" i="3"/>
  <c r="AE180" i="3" s="1"/>
  <c r="AD180" i="2"/>
  <c r="AE180" i="2" s="1"/>
  <c r="Y181" i="2"/>
  <c r="AB180" i="2"/>
  <c r="AC180" i="2" s="1"/>
  <c r="Z182" i="4"/>
  <c r="AD181" i="4"/>
  <c r="AE181" i="4" s="1"/>
  <c r="AB181" i="4"/>
  <c r="AB181" i="5" l="1"/>
  <c r="AC181" i="5" s="1"/>
  <c r="Y182" i="5"/>
  <c r="AD181" i="5"/>
  <c r="AE181" i="5" s="1"/>
  <c r="AB182" i="1"/>
  <c r="AC182" i="1" s="1"/>
  <c r="Y183" i="1"/>
  <c r="AD182" i="1"/>
  <c r="AE182" i="1" s="1"/>
  <c r="AB181" i="3"/>
  <c r="AC181" i="3" s="1"/>
  <c r="Y182" i="3"/>
  <c r="AD181" i="3"/>
  <c r="AE181" i="3" s="1"/>
  <c r="Y182" i="2"/>
  <c r="AD181" i="2"/>
  <c r="AE181" i="2" s="1"/>
  <c r="AB181" i="2"/>
  <c r="AC181" i="2" s="1"/>
  <c r="Z183" i="4"/>
  <c r="AD182" i="4"/>
  <c r="AE182" i="4" s="1"/>
  <c r="AB182" i="4"/>
  <c r="Y183" i="5" l="1"/>
  <c r="AD182" i="5"/>
  <c r="AE182" i="5" s="1"/>
  <c r="AB182" i="5"/>
  <c r="AC182" i="5" s="1"/>
  <c r="Y184" i="1"/>
  <c r="AD183" i="1"/>
  <c r="AE183" i="1" s="1"/>
  <c r="AB183" i="1"/>
  <c r="AC183" i="1" s="1"/>
  <c r="AB182" i="3"/>
  <c r="AC182" i="3" s="1"/>
  <c r="AD182" i="3"/>
  <c r="AE182" i="3" s="1"/>
  <c r="Y183" i="3"/>
  <c r="Y183" i="2"/>
  <c r="AB182" i="2"/>
  <c r="AC182" i="2" s="1"/>
  <c r="AD182" i="2"/>
  <c r="AE182" i="2" s="1"/>
  <c r="Z184" i="4"/>
  <c r="AD183" i="4"/>
  <c r="AE183" i="4" s="1"/>
  <c r="AB183" i="4"/>
  <c r="AB183" i="5" l="1"/>
  <c r="AC183" i="5" s="1"/>
  <c r="AD183" i="5"/>
  <c r="AE183" i="5" s="1"/>
  <c r="Y184" i="5"/>
  <c r="Y185" i="1"/>
  <c r="AB184" i="1"/>
  <c r="AC184" i="1" s="1"/>
  <c r="AD184" i="1"/>
  <c r="AE184" i="1" s="1"/>
  <c r="AD183" i="3"/>
  <c r="AE183" i="3" s="1"/>
  <c r="AB183" i="3"/>
  <c r="AC183" i="3" s="1"/>
  <c r="Y184" i="3"/>
  <c r="AD183" i="2"/>
  <c r="AE183" i="2" s="1"/>
  <c r="AB183" i="2"/>
  <c r="AC183" i="2" s="1"/>
  <c r="Y184" i="2"/>
  <c r="AB184" i="4"/>
  <c r="Z185" i="4"/>
  <c r="AD184" i="4"/>
  <c r="AE184" i="4" s="1"/>
  <c r="AB184" i="5" l="1"/>
  <c r="AC184" i="5" s="1"/>
  <c r="AD184" i="5"/>
  <c r="AE184" i="5" s="1"/>
  <c r="Y185" i="5"/>
  <c r="AB185" i="1"/>
  <c r="AC185" i="1" s="1"/>
  <c r="Y186" i="1"/>
  <c r="AD185" i="1"/>
  <c r="AE185" i="1" s="1"/>
  <c r="AD184" i="3"/>
  <c r="AE184" i="3" s="1"/>
  <c r="Y185" i="3"/>
  <c r="AB184" i="3"/>
  <c r="AC184" i="3" s="1"/>
  <c r="AB184" i="2"/>
  <c r="AC184" i="2" s="1"/>
  <c r="Y185" i="2"/>
  <c r="AD184" i="2"/>
  <c r="AE184" i="2" s="1"/>
  <c r="AD185" i="4"/>
  <c r="AE185" i="4" s="1"/>
  <c r="AB185" i="4"/>
  <c r="Z186" i="4"/>
  <c r="Y186" i="5" l="1"/>
  <c r="AD185" i="5"/>
  <c r="AE185" i="5" s="1"/>
  <c r="AB185" i="5"/>
  <c r="AC185" i="5" s="1"/>
  <c r="AB186" i="1"/>
  <c r="AC186" i="1" s="1"/>
  <c r="Y187" i="1"/>
  <c r="AD186" i="1"/>
  <c r="AE186" i="1" s="1"/>
  <c r="Y186" i="3"/>
  <c r="AB185" i="3"/>
  <c r="AC185" i="3" s="1"/>
  <c r="AD185" i="3"/>
  <c r="AE185" i="3" s="1"/>
  <c r="AD185" i="2"/>
  <c r="AE185" i="2" s="1"/>
  <c r="Y186" i="2"/>
  <c r="AB185" i="2"/>
  <c r="AC185" i="2" s="1"/>
  <c r="Z187" i="4"/>
  <c r="AD186" i="4"/>
  <c r="AE186" i="4" s="1"/>
  <c r="AB186" i="4"/>
  <c r="AC186" i="4" s="1"/>
  <c r="AC185" i="4" s="1"/>
  <c r="AC184" i="4" s="1"/>
  <c r="AC183" i="4" s="1"/>
  <c r="AC182" i="4" s="1"/>
  <c r="AC181" i="4" s="1"/>
  <c r="AC180" i="4" s="1"/>
  <c r="AC179" i="4" s="1"/>
  <c r="AC178" i="4" s="1"/>
  <c r="AC177" i="4" s="1"/>
  <c r="AC176" i="4" s="1"/>
  <c r="AC175" i="4" s="1"/>
  <c r="AC174" i="4" s="1"/>
  <c r="AD186" i="5" l="1"/>
  <c r="AE186" i="5" s="1"/>
  <c r="Y187" i="5"/>
  <c r="AB186" i="5"/>
  <c r="AC186" i="5" s="1"/>
  <c r="AD187" i="1"/>
  <c r="AE187" i="1" s="1"/>
  <c r="AB187" i="1"/>
  <c r="AC187" i="1" s="1"/>
  <c r="Y188" i="1"/>
  <c r="AB186" i="3"/>
  <c r="AC186" i="3" s="1"/>
  <c r="Y187" i="3"/>
  <c r="AD186" i="3"/>
  <c r="AE186" i="3" s="1"/>
  <c r="Y187" i="2"/>
  <c r="AB186" i="2"/>
  <c r="AC186" i="2" s="1"/>
  <c r="AD186" i="2"/>
  <c r="AE186" i="2" s="1"/>
  <c r="AC173" i="4"/>
  <c r="AC172" i="4" s="1"/>
  <c r="AC171" i="4" s="1"/>
  <c r="AC170" i="4" s="1"/>
  <c r="AC169" i="4" s="1"/>
  <c r="AC168" i="4" s="1"/>
  <c r="AC167" i="4" s="1"/>
  <c r="AC166" i="4" s="1"/>
  <c r="AC165" i="4" s="1"/>
  <c r="AC164" i="4" s="1"/>
  <c r="AC163" i="4" s="1"/>
  <c r="AC162" i="4" s="1"/>
  <c r="AC161" i="4" s="1"/>
  <c r="AC160" i="4" s="1"/>
  <c r="AC159" i="4" s="1"/>
  <c r="AC158" i="4" s="1"/>
  <c r="AC157" i="4" s="1"/>
  <c r="AC156" i="4" s="1"/>
  <c r="Q402" i="4"/>
  <c r="Q396" i="4"/>
  <c r="Q399" i="4"/>
  <c r="Q403" i="4"/>
  <c r="Q395" i="4"/>
  <c r="Q392" i="4"/>
  <c r="Q398" i="4"/>
  <c r="Q394" i="4"/>
  <c r="Q393" i="4"/>
  <c r="Q397" i="4"/>
  <c r="Q401" i="4"/>
  <c r="Q400" i="4"/>
  <c r="Z188" i="4"/>
  <c r="AB187" i="4"/>
  <c r="AD187" i="4"/>
  <c r="AE187" i="4" s="1"/>
  <c r="Y188" i="5" l="1"/>
  <c r="AD187" i="5"/>
  <c r="AE187" i="5" s="1"/>
  <c r="AB187" i="5"/>
  <c r="AC187" i="5" s="1"/>
  <c r="AD188" i="1"/>
  <c r="AE188" i="1" s="1"/>
  <c r="AB188" i="1"/>
  <c r="AC188" i="1" s="1"/>
  <c r="Y189" i="1"/>
  <c r="Y188" i="3"/>
  <c r="AD187" i="3"/>
  <c r="AE187" i="3" s="1"/>
  <c r="AB187" i="3"/>
  <c r="AC187" i="3" s="1"/>
  <c r="AD187" i="2"/>
  <c r="AE187" i="2" s="1"/>
  <c r="Y188" i="2"/>
  <c r="AB187" i="2"/>
  <c r="AC187" i="2" s="1"/>
  <c r="Z189" i="4"/>
  <c r="AD188" i="4"/>
  <c r="AE188" i="4" s="1"/>
  <c r="AB188" i="4"/>
  <c r="Y189" i="5" l="1"/>
  <c r="AD188" i="5"/>
  <c r="AE188" i="5" s="1"/>
  <c r="AB188" i="5"/>
  <c r="AC188" i="5" s="1"/>
  <c r="Y190" i="1"/>
  <c r="AD189" i="1"/>
  <c r="AE189" i="1" s="1"/>
  <c r="AB189" i="1"/>
  <c r="AC189" i="1" s="1"/>
  <c r="AD188" i="3"/>
  <c r="AE188" i="3" s="1"/>
  <c r="Y189" i="3"/>
  <c r="AB188" i="3"/>
  <c r="AC188" i="3" s="1"/>
  <c r="AB188" i="2"/>
  <c r="AC188" i="2" s="1"/>
  <c r="AD188" i="2"/>
  <c r="AE188" i="2" s="1"/>
  <c r="Y189" i="2"/>
  <c r="Z190" i="4"/>
  <c r="AD189" i="4"/>
  <c r="AE189" i="4" s="1"/>
  <c r="AB189" i="4"/>
  <c r="AD189" i="5" l="1"/>
  <c r="AE189" i="5" s="1"/>
  <c r="Y190" i="5"/>
  <c r="AB189" i="5"/>
  <c r="AC189" i="5" s="1"/>
  <c r="AD190" i="1"/>
  <c r="AE190" i="1" s="1"/>
  <c r="AB190" i="1"/>
  <c r="AC190" i="1" s="1"/>
  <c r="Y191" i="1"/>
  <c r="Y190" i="3"/>
  <c r="AB189" i="3"/>
  <c r="AC189" i="3" s="1"/>
  <c r="AD189" i="3"/>
  <c r="AE189" i="3" s="1"/>
  <c r="Y190" i="2"/>
  <c r="AD189" i="2"/>
  <c r="AE189" i="2" s="1"/>
  <c r="AB189" i="2"/>
  <c r="AC189" i="2" s="1"/>
  <c r="AB190" i="4"/>
  <c r="AD190" i="4"/>
  <c r="AE190" i="4" s="1"/>
  <c r="Z191" i="4"/>
  <c r="AB190" i="5" l="1"/>
  <c r="AC190" i="5" s="1"/>
  <c r="Y191" i="5"/>
  <c r="AD190" i="5"/>
  <c r="AE190" i="5" s="1"/>
  <c r="AD191" i="1"/>
  <c r="AE191" i="1" s="1"/>
  <c r="AB191" i="1"/>
  <c r="AC191" i="1" s="1"/>
  <c r="Y192" i="1"/>
  <c r="AD190" i="3"/>
  <c r="AE190" i="3" s="1"/>
  <c r="Y191" i="3"/>
  <c r="AB190" i="3"/>
  <c r="AC190" i="3" s="1"/>
  <c r="AD190" i="2"/>
  <c r="AE190" i="2" s="1"/>
  <c r="AB190" i="2"/>
  <c r="AC190" i="2" s="1"/>
  <c r="Y191" i="2"/>
  <c r="AD191" i="4"/>
  <c r="AE191" i="4" s="1"/>
  <c r="Z192" i="4"/>
  <c r="AB191" i="4"/>
  <c r="AB191" i="5" l="1"/>
  <c r="AC191" i="5" s="1"/>
  <c r="Y192" i="5"/>
  <c r="AD191" i="5"/>
  <c r="AE191" i="5" s="1"/>
  <c r="AD192" i="1"/>
  <c r="AE192" i="1" s="1"/>
  <c r="AB192" i="1"/>
  <c r="AC192" i="1" s="1"/>
  <c r="Y193" i="1"/>
  <c r="AD191" i="3"/>
  <c r="AE191" i="3" s="1"/>
  <c r="Y192" i="3"/>
  <c r="AB191" i="3"/>
  <c r="AC191" i="3" s="1"/>
  <c r="AD191" i="2"/>
  <c r="AE191" i="2" s="1"/>
  <c r="AB191" i="2"/>
  <c r="AC191" i="2" s="1"/>
  <c r="Y192" i="2"/>
  <c r="AD192" i="4"/>
  <c r="AE192" i="4" s="1"/>
  <c r="AB192" i="4"/>
  <c r="Z193" i="4"/>
  <c r="Y193" i="5" l="1"/>
  <c r="AD192" i="5"/>
  <c r="AE192" i="5" s="1"/>
  <c r="AB192" i="5"/>
  <c r="AC192" i="5" s="1"/>
  <c r="Y194" i="1"/>
  <c r="AD193" i="1"/>
  <c r="AE193" i="1" s="1"/>
  <c r="AB193" i="1"/>
  <c r="AC193" i="1" s="1"/>
  <c r="Y193" i="3"/>
  <c r="AD192" i="3"/>
  <c r="AE192" i="3" s="1"/>
  <c r="AB192" i="3"/>
  <c r="AC192" i="3" s="1"/>
  <c r="AB192" i="2"/>
  <c r="AC192" i="2" s="1"/>
  <c r="AD192" i="2"/>
  <c r="AE192" i="2" s="1"/>
  <c r="Y193" i="2"/>
  <c r="Z194" i="4"/>
  <c r="AB193" i="4"/>
  <c r="AD193" i="4"/>
  <c r="AE193" i="4" s="1"/>
  <c r="AD193" i="5" l="1"/>
  <c r="AE193" i="5" s="1"/>
  <c r="AB193" i="5"/>
  <c r="AC193" i="5" s="1"/>
  <c r="Y194" i="5"/>
  <c r="AD194" i="1"/>
  <c r="AE194" i="1" s="1"/>
  <c r="AB194" i="1"/>
  <c r="AC194" i="1" s="1"/>
  <c r="Y195" i="1"/>
  <c r="Y194" i="3"/>
  <c r="AD193" i="3"/>
  <c r="AE193" i="3" s="1"/>
  <c r="AB193" i="3"/>
  <c r="AC193" i="3" s="1"/>
  <c r="AB193" i="2"/>
  <c r="AC193" i="2" s="1"/>
  <c r="AD193" i="2"/>
  <c r="AE193" i="2" s="1"/>
  <c r="Y194" i="2"/>
  <c r="Z195" i="4"/>
  <c r="AD194" i="4"/>
  <c r="AE194" i="4" s="1"/>
  <c r="AB194" i="4"/>
  <c r="Y195" i="5" l="1"/>
  <c r="AD194" i="5"/>
  <c r="AE194" i="5" s="1"/>
  <c r="AB194" i="5"/>
  <c r="AC194" i="5" s="1"/>
  <c r="AD195" i="1"/>
  <c r="AE195" i="1" s="1"/>
  <c r="AB195" i="1"/>
  <c r="AC195" i="1" s="1"/>
  <c r="Y196" i="1"/>
  <c r="AD194" i="3"/>
  <c r="AE194" i="3" s="1"/>
  <c r="Y195" i="3"/>
  <c r="AB194" i="3"/>
  <c r="AC194" i="3" s="1"/>
  <c r="AD194" i="2"/>
  <c r="AE194" i="2" s="1"/>
  <c r="Y195" i="2"/>
  <c r="AB194" i="2"/>
  <c r="AC194" i="2" s="1"/>
  <c r="AD195" i="4"/>
  <c r="AE195" i="4" s="1"/>
  <c r="AB195" i="4"/>
  <c r="Z196" i="4"/>
  <c r="Y196" i="5" l="1"/>
  <c r="AB195" i="5"/>
  <c r="AC195" i="5" s="1"/>
  <c r="AD195" i="5"/>
  <c r="AE195" i="5" s="1"/>
  <c r="AD196" i="1"/>
  <c r="AE196" i="1" s="1"/>
  <c r="Y197" i="1"/>
  <c r="AB196" i="1"/>
  <c r="AC196" i="1" s="1"/>
  <c r="AD195" i="3"/>
  <c r="AE195" i="3" s="1"/>
  <c r="Y196" i="3"/>
  <c r="AB195" i="3"/>
  <c r="AC195" i="3" s="1"/>
  <c r="AD195" i="2"/>
  <c r="AE195" i="2" s="1"/>
  <c r="Y196" i="2"/>
  <c r="AB195" i="2"/>
  <c r="AC195" i="2" s="1"/>
  <c r="AB196" i="4"/>
  <c r="AD196" i="4"/>
  <c r="AE196" i="4" s="1"/>
  <c r="Z197" i="4"/>
  <c r="AB196" i="5" l="1"/>
  <c r="AC196" i="5" s="1"/>
  <c r="AD196" i="5"/>
  <c r="AE196" i="5" s="1"/>
  <c r="Y197" i="5"/>
  <c r="Y198" i="1"/>
  <c r="AD197" i="1"/>
  <c r="AE197" i="1" s="1"/>
  <c r="AB197" i="1"/>
  <c r="AC197" i="1" s="1"/>
  <c r="Y197" i="3"/>
  <c r="AB196" i="3"/>
  <c r="AC196" i="3" s="1"/>
  <c r="AD196" i="3"/>
  <c r="AE196" i="3" s="1"/>
  <c r="AB196" i="2"/>
  <c r="AC196" i="2" s="1"/>
  <c r="AD196" i="2"/>
  <c r="AE196" i="2" s="1"/>
  <c r="Y197" i="2"/>
  <c r="AD197" i="4"/>
  <c r="AE197" i="4" s="1"/>
  <c r="Z198" i="4"/>
  <c r="AB197" i="4"/>
  <c r="AD197" i="5" l="1"/>
  <c r="AE197" i="5" s="1"/>
  <c r="Y198" i="5"/>
  <c r="AB197" i="5"/>
  <c r="AC197" i="5" s="1"/>
  <c r="AD198" i="1"/>
  <c r="AE198" i="1" s="1"/>
  <c r="AB198" i="1"/>
  <c r="AC198" i="1" s="1"/>
  <c r="Y199" i="1"/>
  <c r="AD197" i="3"/>
  <c r="AE197" i="3" s="1"/>
  <c r="Y198" i="3"/>
  <c r="AB197" i="3"/>
  <c r="AC197" i="3" s="1"/>
  <c r="AD197" i="2"/>
  <c r="AE197" i="2" s="1"/>
  <c r="Y198" i="2"/>
  <c r="AB197" i="2"/>
  <c r="AC197" i="2" s="1"/>
  <c r="Z199" i="4"/>
  <c r="AB198" i="4"/>
  <c r="AD198" i="4"/>
  <c r="AE198" i="4" s="1"/>
  <c r="AB198" i="5" l="1"/>
  <c r="AC198" i="5" s="1"/>
  <c r="Y199" i="5"/>
  <c r="AD198" i="5"/>
  <c r="AE198" i="5" s="1"/>
  <c r="AD199" i="1"/>
  <c r="AE199" i="1" s="1"/>
  <c r="AB199" i="1"/>
  <c r="AC199" i="1" s="1"/>
  <c r="Y200" i="1"/>
  <c r="Y199" i="3"/>
  <c r="AD198" i="3"/>
  <c r="AE198" i="3" s="1"/>
  <c r="AB198" i="3"/>
  <c r="AC198" i="3" s="1"/>
  <c r="AB198" i="2"/>
  <c r="AC198" i="2" s="1"/>
  <c r="AD198" i="2"/>
  <c r="AE198" i="2" s="1"/>
  <c r="Y199" i="2"/>
  <c r="AB199" i="4"/>
  <c r="Z200" i="4"/>
  <c r="AD199" i="4"/>
  <c r="AE199" i="4" s="1"/>
  <c r="AB199" i="5" l="1"/>
  <c r="AC199" i="5" s="1"/>
  <c r="Y200" i="5"/>
  <c r="AD199" i="5"/>
  <c r="AE199" i="5" s="1"/>
  <c r="AD200" i="1"/>
  <c r="AE200" i="1" s="1"/>
  <c r="Y201" i="1"/>
  <c r="AB200" i="1"/>
  <c r="AC200" i="1" s="1"/>
  <c r="Y200" i="3"/>
  <c r="AD199" i="3"/>
  <c r="AE199" i="3" s="1"/>
  <c r="AB199" i="3"/>
  <c r="AC199" i="3" s="1"/>
  <c r="AD199" i="2"/>
  <c r="AE199" i="2" s="1"/>
  <c r="Y200" i="2"/>
  <c r="AB199" i="2"/>
  <c r="AC199" i="2" s="1"/>
  <c r="Z201" i="4"/>
  <c r="AD200" i="4"/>
  <c r="AE200" i="4" s="1"/>
  <c r="AB200" i="4"/>
  <c r="AD200" i="5" l="1"/>
  <c r="AE200" i="5" s="1"/>
  <c r="AB200" i="5"/>
  <c r="AC200" i="5" s="1"/>
  <c r="Y201" i="5"/>
  <c r="Y202" i="1"/>
  <c r="AD201" i="1"/>
  <c r="AE201" i="1" s="1"/>
  <c r="AB201" i="1"/>
  <c r="AC201" i="1" s="1"/>
  <c r="AD200" i="3"/>
  <c r="AE200" i="3" s="1"/>
  <c r="AB200" i="3"/>
  <c r="AC200" i="3" s="1"/>
  <c r="Y201" i="3"/>
  <c r="AB200" i="2"/>
  <c r="AC200" i="2" s="1"/>
  <c r="Y201" i="2"/>
  <c r="AD200" i="2"/>
  <c r="AE200" i="2" s="1"/>
  <c r="Z202" i="4"/>
  <c r="AD201" i="4"/>
  <c r="AE201" i="4" s="1"/>
  <c r="AB201" i="4"/>
  <c r="AD201" i="5" l="1"/>
  <c r="AE201" i="5" s="1"/>
  <c r="AB201" i="5"/>
  <c r="AC201" i="5" s="1"/>
  <c r="Y202" i="5"/>
  <c r="AD202" i="1"/>
  <c r="AE202" i="1" s="1"/>
  <c r="AB202" i="1"/>
  <c r="AC202" i="1" s="1"/>
  <c r="Y203" i="1"/>
  <c r="AD201" i="3"/>
  <c r="AE201" i="3" s="1"/>
  <c r="AB201" i="3"/>
  <c r="AC201" i="3" s="1"/>
  <c r="Y202" i="3"/>
  <c r="Y202" i="2"/>
  <c r="AB201" i="2"/>
  <c r="AC201" i="2" s="1"/>
  <c r="AD201" i="2"/>
  <c r="AE201" i="2" s="1"/>
  <c r="AB202" i="4"/>
  <c r="Z203" i="4"/>
  <c r="AD202" i="4"/>
  <c r="AE202" i="4" s="1"/>
  <c r="Y203" i="5" l="1"/>
  <c r="AD202" i="5"/>
  <c r="AE202" i="5" s="1"/>
  <c r="AB202" i="5"/>
  <c r="AC202" i="5" s="1"/>
  <c r="AD203" i="1"/>
  <c r="AE203" i="1" s="1"/>
  <c r="AB203" i="1"/>
  <c r="AC203" i="1" s="1"/>
  <c r="Y204" i="1"/>
  <c r="AD202" i="3"/>
  <c r="AE202" i="3" s="1"/>
  <c r="AB202" i="3"/>
  <c r="AC202" i="3" s="1"/>
  <c r="Y203" i="3"/>
  <c r="AB202" i="2"/>
  <c r="AC202" i="2" s="1"/>
  <c r="Y203" i="2"/>
  <c r="AD202" i="2"/>
  <c r="AE202" i="2" s="1"/>
  <c r="AD203" i="4"/>
  <c r="AE203" i="4" s="1"/>
  <c r="Z204" i="4"/>
  <c r="AB203" i="4"/>
  <c r="Y204" i="5" l="1"/>
  <c r="AB203" i="5"/>
  <c r="AC203" i="5" s="1"/>
  <c r="AD203" i="5"/>
  <c r="AE203" i="5" s="1"/>
  <c r="AD204" i="1"/>
  <c r="AE204" i="1" s="1"/>
  <c r="AB204" i="1"/>
  <c r="AC204" i="1" s="1"/>
  <c r="Y205" i="1"/>
  <c r="Y204" i="3"/>
  <c r="AD203" i="3"/>
  <c r="AE203" i="3" s="1"/>
  <c r="AB203" i="3"/>
  <c r="AC203" i="3" s="1"/>
  <c r="AD203" i="2"/>
  <c r="AE203" i="2" s="1"/>
  <c r="Y204" i="2"/>
  <c r="AB203" i="2"/>
  <c r="AC203" i="2" s="1"/>
  <c r="AB204" i="4"/>
  <c r="AD204" i="4"/>
  <c r="AE204" i="4" s="1"/>
  <c r="Z205" i="4"/>
  <c r="AB204" i="5" l="1"/>
  <c r="AC204" i="5" s="1"/>
  <c r="Y205" i="5"/>
  <c r="AD204" i="5"/>
  <c r="AE204" i="5" s="1"/>
  <c r="Y206" i="1"/>
  <c r="AD205" i="1"/>
  <c r="AE205" i="1" s="1"/>
  <c r="AB205" i="1"/>
  <c r="AC205" i="1" s="1"/>
  <c r="AB204" i="3"/>
  <c r="AC204" i="3" s="1"/>
  <c r="Y205" i="3"/>
  <c r="AD204" i="3"/>
  <c r="AE204" i="3" s="1"/>
  <c r="Y205" i="2"/>
  <c r="AD204" i="2"/>
  <c r="AE204" i="2" s="1"/>
  <c r="AB204" i="2"/>
  <c r="AC204" i="2" s="1"/>
  <c r="Z206" i="4"/>
  <c r="AD205" i="4"/>
  <c r="AE205" i="4" s="1"/>
  <c r="AB205" i="4"/>
  <c r="Y206" i="5" l="1"/>
  <c r="AD205" i="5"/>
  <c r="AE205" i="5" s="1"/>
  <c r="AB205" i="5"/>
  <c r="AC205" i="5" s="1"/>
  <c r="AD206" i="1"/>
  <c r="AE206" i="1" s="1"/>
  <c r="AB206" i="1"/>
  <c r="AC206" i="1" s="1"/>
  <c r="Y207" i="1"/>
  <c r="Y206" i="3"/>
  <c r="AD205" i="3"/>
  <c r="AE205" i="3" s="1"/>
  <c r="AB205" i="3"/>
  <c r="AC205" i="3" s="1"/>
  <c r="AD205" i="2"/>
  <c r="AE205" i="2" s="1"/>
  <c r="AB205" i="2"/>
  <c r="AC205" i="2" s="1"/>
  <c r="Y206" i="2"/>
  <c r="Z207" i="4"/>
  <c r="AD206" i="4"/>
  <c r="AE206" i="4" s="1"/>
  <c r="AB206" i="4"/>
  <c r="AB206" i="5" l="1"/>
  <c r="AC206" i="5" s="1"/>
  <c r="AD206" i="5"/>
  <c r="AE206" i="5" s="1"/>
  <c r="Y207" i="5"/>
  <c r="AD207" i="1"/>
  <c r="AE207" i="1" s="1"/>
  <c r="AB207" i="1"/>
  <c r="AC207" i="1" s="1"/>
  <c r="Y208" i="1"/>
  <c r="AD206" i="3"/>
  <c r="AE206" i="3" s="1"/>
  <c r="Y207" i="3"/>
  <c r="AB206" i="3"/>
  <c r="AC206" i="3" s="1"/>
  <c r="AD206" i="2"/>
  <c r="AE206" i="2" s="1"/>
  <c r="Y207" i="2"/>
  <c r="AB206" i="2"/>
  <c r="AC206" i="2" s="1"/>
  <c r="AB207" i="4"/>
  <c r="AD207" i="4"/>
  <c r="AE207" i="4" s="1"/>
  <c r="Z208" i="4"/>
  <c r="Y208" i="5" l="1"/>
  <c r="AD207" i="5"/>
  <c r="AE207" i="5" s="1"/>
  <c r="AB207" i="5"/>
  <c r="AC207" i="5" s="1"/>
  <c r="AD208" i="1"/>
  <c r="AE208" i="1" s="1"/>
  <c r="Y209" i="1"/>
  <c r="AB208" i="1"/>
  <c r="AC208" i="1" s="1"/>
  <c r="AD207" i="3"/>
  <c r="AE207" i="3" s="1"/>
  <c r="Y208" i="3"/>
  <c r="AB207" i="3"/>
  <c r="AC207" i="3" s="1"/>
  <c r="AD207" i="2"/>
  <c r="AE207" i="2" s="1"/>
  <c r="AB207" i="2"/>
  <c r="AC207" i="2" s="1"/>
  <c r="Y208" i="2"/>
  <c r="AB208" i="4"/>
  <c r="AD208" i="4"/>
  <c r="AE208" i="4" s="1"/>
  <c r="Z209" i="4"/>
  <c r="AB208" i="5" l="1"/>
  <c r="AC208" i="5" s="1"/>
  <c r="AD208" i="5"/>
  <c r="AE208" i="5" s="1"/>
  <c r="Y209" i="5"/>
  <c r="Y210" i="1"/>
  <c r="AD209" i="1"/>
  <c r="AE209" i="1" s="1"/>
  <c r="AB209" i="1"/>
  <c r="AC209" i="1" s="1"/>
  <c r="Y209" i="3"/>
  <c r="AB208" i="3"/>
  <c r="AC208" i="3" s="1"/>
  <c r="AD208" i="3"/>
  <c r="AE208" i="3" s="1"/>
  <c r="AB208" i="2"/>
  <c r="AC208" i="2" s="1"/>
  <c r="AD208" i="2"/>
  <c r="AE208" i="2" s="1"/>
  <c r="Y209" i="2"/>
  <c r="AD209" i="4"/>
  <c r="AE209" i="4" s="1"/>
  <c r="AB209" i="4"/>
  <c r="Z210" i="4"/>
  <c r="AD209" i="5" l="1"/>
  <c r="AE209" i="5" s="1"/>
  <c r="Y210" i="5"/>
  <c r="AB209" i="5"/>
  <c r="AC209" i="5" s="1"/>
  <c r="AB210" i="1"/>
  <c r="AC210" i="1" s="1"/>
  <c r="Y211" i="1"/>
  <c r="AD210" i="1"/>
  <c r="AE210" i="1" s="1"/>
  <c r="AD209" i="3"/>
  <c r="AE209" i="3" s="1"/>
  <c r="Y210" i="3"/>
  <c r="AB209" i="3"/>
  <c r="AC209" i="3" s="1"/>
  <c r="AD209" i="2"/>
  <c r="AE209" i="2" s="1"/>
  <c r="Y210" i="2"/>
  <c r="AB209" i="2"/>
  <c r="AC209" i="2" s="1"/>
  <c r="Z211" i="4"/>
  <c r="AB210" i="4"/>
  <c r="AD210" i="4"/>
  <c r="AE210" i="4" s="1"/>
  <c r="AB210" i="5" l="1"/>
  <c r="AC210" i="5" s="1"/>
  <c r="Y211" i="5"/>
  <c r="AD210" i="5"/>
  <c r="AE210" i="5" s="1"/>
  <c r="AB211" i="1"/>
  <c r="AC211" i="1" s="1"/>
  <c r="Y212" i="1"/>
  <c r="AD211" i="1"/>
  <c r="AE211" i="1" s="1"/>
  <c r="AD210" i="3"/>
  <c r="AE210" i="3" s="1"/>
  <c r="AB210" i="3"/>
  <c r="AC210" i="3" s="1"/>
  <c r="Y211" i="3"/>
  <c r="AB210" i="2"/>
  <c r="AC210" i="2" s="1"/>
  <c r="Y211" i="2"/>
  <c r="AD210" i="2"/>
  <c r="AE210" i="2" s="1"/>
  <c r="AB211" i="4"/>
  <c r="Z212" i="4"/>
  <c r="AD211" i="4"/>
  <c r="AE211" i="4" s="1"/>
  <c r="AB211" i="5" l="1"/>
  <c r="AC211" i="5" s="1"/>
  <c r="AD211" i="5"/>
  <c r="AE211" i="5" s="1"/>
  <c r="Y212" i="5"/>
  <c r="Y213" i="1"/>
  <c r="AD212" i="1"/>
  <c r="AE212" i="1" s="1"/>
  <c r="AB212" i="1"/>
  <c r="AC212" i="1" s="1"/>
  <c r="AD211" i="3"/>
  <c r="AE211" i="3" s="1"/>
  <c r="Y212" i="3"/>
  <c r="AB211" i="3"/>
  <c r="AC211" i="3" s="1"/>
  <c r="AD211" i="2"/>
  <c r="AE211" i="2" s="1"/>
  <c r="Y212" i="2"/>
  <c r="AB211" i="2"/>
  <c r="AC211" i="2" s="1"/>
  <c r="Z213" i="4"/>
  <c r="AB212" i="4"/>
  <c r="AD212" i="4"/>
  <c r="AE212" i="4" s="1"/>
  <c r="AD212" i="5" l="1"/>
  <c r="AE212" i="5" s="1"/>
  <c r="Y213" i="5"/>
  <c r="AB212" i="5"/>
  <c r="AC212" i="5" s="1"/>
  <c r="Y214" i="1"/>
  <c r="AB213" i="1"/>
  <c r="AC213" i="1" s="1"/>
  <c r="AD213" i="1"/>
  <c r="AE213" i="1" s="1"/>
  <c r="Y213" i="3"/>
  <c r="AD212" i="3"/>
  <c r="AE212" i="3" s="1"/>
  <c r="AB212" i="3"/>
  <c r="AC212" i="3" s="1"/>
  <c r="AB212" i="2"/>
  <c r="AC212" i="2" s="1"/>
  <c r="AD212" i="2"/>
  <c r="AE212" i="2" s="1"/>
  <c r="Y213" i="2"/>
  <c r="AB213" i="4"/>
  <c r="AD213" i="4"/>
  <c r="AE213" i="4" s="1"/>
  <c r="Z214" i="4"/>
  <c r="AB213" i="5" l="1"/>
  <c r="AC213" i="5" s="1"/>
  <c r="Y214" i="5"/>
  <c r="AD213" i="5"/>
  <c r="AE213" i="5" s="1"/>
  <c r="AB214" i="1"/>
  <c r="AC214" i="1" s="1"/>
  <c r="Y215" i="1"/>
  <c r="AD214" i="1"/>
  <c r="AE214" i="1" s="1"/>
  <c r="AB213" i="3"/>
  <c r="AC213" i="3" s="1"/>
  <c r="Y214" i="3"/>
  <c r="AD213" i="3"/>
  <c r="AE213" i="3" s="1"/>
  <c r="Y214" i="2"/>
  <c r="AB213" i="2"/>
  <c r="AC213" i="2" s="1"/>
  <c r="AD213" i="2"/>
  <c r="AE213" i="2" s="1"/>
  <c r="AB214" i="4"/>
  <c r="Z215" i="4"/>
  <c r="AD214" i="4"/>
  <c r="AE214" i="4" s="1"/>
  <c r="AB214" i="5" l="1"/>
  <c r="AC214" i="5" s="1"/>
  <c r="Y215" i="5"/>
  <c r="AD214" i="5"/>
  <c r="AE214" i="5" s="1"/>
  <c r="AB215" i="1"/>
  <c r="AC215" i="1" s="1"/>
  <c r="Y216" i="1"/>
  <c r="AD215" i="1"/>
  <c r="AE215" i="1" s="1"/>
  <c r="Y215" i="3"/>
  <c r="AB214" i="3"/>
  <c r="AC214" i="3" s="1"/>
  <c r="AD214" i="3"/>
  <c r="AE214" i="3" s="1"/>
  <c r="Y215" i="2"/>
  <c r="AB214" i="2"/>
  <c r="AC214" i="2" s="1"/>
  <c r="AD214" i="2"/>
  <c r="AE214" i="2" s="1"/>
  <c r="AD215" i="4"/>
  <c r="AE215" i="4" s="1"/>
  <c r="Z216" i="4"/>
  <c r="AB215" i="4"/>
  <c r="AD215" i="5" l="1"/>
  <c r="AE215" i="5" s="1"/>
  <c r="AB215" i="5"/>
  <c r="AC215" i="5" s="1"/>
  <c r="Y216" i="5"/>
  <c r="AD216" i="1"/>
  <c r="AE216" i="1" s="1"/>
  <c r="AB216" i="1"/>
  <c r="AC216" i="1" s="1"/>
  <c r="Y217" i="1"/>
  <c r="AB215" i="3"/>
  <c r="AC215" i="3" s="1"/>
  <c r="AD215" i="3"/>
  <c r="AE215" i="3" s="1"/>
  <c r="Y216" i="3"/>
  <c r="AD215" i="2"/>
  <c r="AE215" i="2" s="1"/>
  <c r="Y216" i="2"/>
  <c r="AB215" i="2"/>
  <c r="AC215" i="2" s="1"/>
  <c r="AD216" i="4"/>
  <c r="AE216" i="4" s="1"/>
  <c r="AB216" i="4"/>
  <c r="AC216" i="4" s="1"/>
  <c r="AC215" i="4" s="1"/>
  <c r="AC214" i="4" s="1"/>
  <c r="AC213" i="4" s="1"/>
  <c r="AC212" i="4" s="1"/>
  <c r="AC211" i="4" s="1"/>
  <c r="AC210" i="4" s="1"/>
  <c r="AC209" i="4" s="1"/>
  <c r="AC208" i="4" s="1"/>
  <c r="AC207" i="4" s="1"/>
  <c r="AC206" i="4" s="1"/>
  <c r="AC205" i="4" s="1"/>
  <c r="AC204" i="4" s="1"/>
  <c r="AC203" i="4" s="1"/>
  <c r="AC202" i="4" s="1"/>
  <c r="AC201" i="4" s="1"/>
  <c r="AC200" i="4" s="1"/>
  <c r="AC199" i="4" s="1"/>
  <c r="AC198" i="4" s="1"/>
  <c r="AC197" i="4" s="1"/>
  <c r="AC196" i="4" s="1"/>
  <c r="AC195" i="4" s="1"/>
  <c r="AC194" i="4" s="1"/>
  <c r="AC193" i="4" s="1"/>
  <c r="AC192" i="4" s="1"/>
  <c r="AC191" i="4" s="1"/>
  <c r="AC190" i="4" s="1"/>
  <c r="AC189" i="4" s="1"/>
  <c r="AC188" i="4" s="1"/>
  <c r="AC187" i="4" s="1"/>
  <c r="Z217" i="4"/>
  <c r="AD216" i="5" l="1"/>
  <c r="AE216" i="5" s="1"/>
  <c r="Y217" i="5"/>
  <c r="AB216" i="5"/>
  <c r="AC216" i="5" s="1"/>
  <c r="AD217" i="1"/>
  <c r="AE217" i="1" s="1"/>
  <c r="Y218" i="1"/>
  <c r="AB217" i="1"/>
  <c r="AC217" i="1" s="1"/>
  <c r="AD216" i="3"/>
  <c r="AE216" i="3" s="1"/>
  <c r="AB216" i="3"/>
  <c r="AC216" i="3" s="1"/>
  <c r="Y217" i="3"/>
  <c r="AB216" i="2"/>
  <c r="AC216" i="2" s="1"/>
  <c r="Y217" i="2"/>
  <c r="AD216" i="2"/>
  <c r="AE216" i="2" s="1"/>
  <c r="Z218" i="4"/>
  <c r="AD217" i="4"/>
  <c r="AE217" i="4" s="1"/>
  <c r="AB217" i="4"/>
  <c r="Y218" i="5" l="1"/>
  <c r="AD217" i="5"/>
  <c r="AE217" i="5" s="1"/>
  <c r="AB217" i="5"/>
  <c r="AC217" i="5" s="1"/>
  <c r="Y219" i="1"/>
  <c r="AD218" i="1"/>
  <c r="AE218" i="1" s="1"/>
  <c r="AB218" i="1"/>
  <c r="AC218" i="1" s="1"/>
  <c r="AB217" i="3"/>
  <c r="AC217" i="3" s="1"/>
  <c r="AD217" i="3"/>
  <c r="AE217" i="3" s="1"/>
  <c r="Y218" i="3"/>
  <c r="AB217" i="2"/>
  <c r="AC217" i="2" s="1"/>
  <c r="Y218" i="2"/>
  <c r="AD217" i="2"/>
  <c r="AE217" i="2" s="1"/>
  <c r="AB218" i="4"/>
  <c r="Z219" i="4"/>
  <c r="AD218" i="4"/>
  <c r="AE218" i="4" s="1"/>
  <c r="Y219" i="5" l="1"/>
  <c r="AB218" i="5"/>
  <c r="AC218" i="5" s="1"/>
  <c r="AD218" i="5"/>
  <c r="AE218" i="5" s="1"/>
  <c r="AD219" i="1"/>
  <c r="AE219" i="1" s="1"/>
  <c r="Y220" i="1"/>
  <c r="AB219" i="1"/>
  <c r="AC219" i="1" s="1"/>
  <c r="AB218" i="3"/>
  <c r="AC218" i="3" s="1"/>
  <c r="AD218" i="3"/>
  <c r="AE218" i="3" s="1"/>
  <c r="Y219" i="3"/>
  <c r="Y219" i="2"/>
  <c r="AD218" i="2"/>
  <c r="AE218" i="2" s="1"/>
  <c r="AB218" i="2"/>
  <c r="AC218" i="2" s="1"/>
  <c r="Z220" i="4"/>
  <c r="AD219" i="4"/>
  <c r="AE219" i="4" s="1"/>
  <c r="AB219" i="4"/>
  <c r="AB219" i="5" l="1"/>
  <c r="AC219" i="5" s="1"/>
  <c r="Y220" i="5"/>
  <c r="AD219" i="5"/>
  <c r="AE219" i="5" s="1"/>
  <c r="AD220" i="1"/>
  <c r="AE220" i="1" s="1"/>
  <c r="AB220" i="1"/>
  <c r="AC220" i="1" s="1"/>
  <c r="Y221" i="1"/>
  <c r="AB219" i="3"/>
  <c r="AC219" i="3" s="1"/>
  <c r="Y220" i="3"/>
  <c r="AD219" i="3"/>
  <c r="AE219" i="3" s="1"/>
  <c r="AD219" i="2"/>
  <c r="AE219" i="2" s="1"/>
  <c r="AB219" i="2"/>
  <c r="AC219" i="2" s="1"/>
  <c r="Y220" i="2"/>
  <c r="AD220" i="4"/>
  <c r="AE220" i="4" s="1"/>
  <c r="AB220" i="4"/>
  <c r="Z221" i="4"/>
  <c r="AD220" i="5" l="1"/>
  <c r="AE220" i="5" s="1"/>
  <c r="Y221" i="5"/>
  <c r="AB220" i="5"/>
  <c r="AC220" i="5" s="1"/>
  <c r="AD221" i="1"/>
  <c r="AE221" i="1" s="1"/>
  <c r="Y222" i="1"/>
  <c r="AB221" i="1"/>
  <c r="AC221" i="1" s="1"/>
  <c r="Y221" i="3"/>
  <c r="AB220" i="3"/>
  <c r="AC220" i="3" s="1"/>
  <c r="AD220" i="3"/>
  <c r="AE220" i="3" s="1"/>
  <c r="AB220" i="2"/>
  <c r="AD220" i="2"/>
  <c r="AE220" i="2" s="1"/>
  <c r="Y221" i="2"/>
  <c r="AC220" i="2"/>
  <c r="Z222" i="4"/>
  <c r="AB221" i="4"/>
  <c r="AD221" i="4"/>
  <c r="AE221" i="4" s="1"/>
  <c r="AB221" i="5" l="1"/>
  <c r="AC221" i="5" s="1"/>
  <c r="Y222" i="5"/>
  <c r="AD221" i="5"/>
  <c r="AE221" i="5" s="1"/>
  <c r="Y223" i="1"/>
  <c r="AD222" i="1"/>
  <c r="AE222" i="1" s="1"/>
  <c r="AB222" i="1"/>
  <c r="AC222" i="1" s="1"/>
  <c r="AD221" i="3"/>
  <c r="AE221" i="3" s="1"/>
  <c r="Y222" i="3"/>
  <c r="AB221" i="3"/>
  <c r="AC221" i="3" s="1"/>
  <c r="AD221" i="2"/>
  <c r="AE221" i="2" s="1"/>
  <c r="Y222" i="2"/>
  <c r="AB221" i="2"/>
  <c r="AC221" i="2" s="1"/>
  <c r="AD222" i="4"/>
  <c r="AE222" i="4" s="1"/>
  <c r="AB222" i="4"/>
  <c r="Z223" i="4"/>
  <c r="AB222" i="5" l="1"/>
  <c r="AC222" i="5" s="1"/>
  <c r="Y223" i="5"/>
  <c r="AD222" i="5"/>
  <c r="AE222" i="5" s="1"/>
  <c r="AB223" i="1"/>
  <c r="AC223" i="1" s="1"/>
  <c r="Y224" i="1"/>
  <c r="AD223" i="1"/>
  <c r="AE223" i="1" s="1"/>
  <c r="AD222" i="3"/>
  <c r="AE222" i="3" s="1"/>
  <c r="Y223" i="3"/>
  <c r="AB222" i="3"/>
  <c r="AC222" i="3" s="1"/>
  <c r="AB222" i="2"/>
  <c r="AC222" i="2" s="1"/>
  <c r="AD222" i="2"/>
  <c r="AE222" i="2" s="1"/>
  <c r="Y223" i="2"/>
  <c r="Z224" i="4"/>
  <c r="AD223" i="4"/>
  <c r="AE223" i="4" s="1"/>
  <c r="AB223" i="4"/>
  <c r="AD223" i="5" l="1"/>
  <c r="AE223" i="5" s="1"/>
  <c r="Y224" i="5"/>
  <c r="AB223" i="5"/>
  <c r="AC223" i="5" s="1"/>
  <c r="AD224" i="1"/>
  <c r="AE224" i="1" s="1"/>
  <c r="Y225" i="1"/>
  <c r="AB224" i="1"/>
  <c r="AC224" i="1" s="1"/>
  <c r="Y224" i="3"/>
  <c r="AB223" i="3"/>
  <c r="AC223" i="3" s="1"/>
  <c r="AD223" i="3"/>
  <c r="AE223" i="3" s="1"/>
  <c r="AD223" i="2"/>
  <c r="AE223" i="2" s="1"/>
  <c r="AB223" i="2"/>
  <c r="AC223" i="2" s="1"/>
  <c r="Y224" i="2"/>
  <c r="Z225" i="4"/>
  <c r="AD224" i="4"/>
  <c r="AE224" i="4" s="1"/>
  <c r="AB224" i="4"/>
  <c r="AD224" i="5" l="1"/>
  <c r="AE224" i="5" s="1"/>
  <c r="Y225" i="5"/>
  <c r="AB224" i="5"/>
  <c r="AC224" i="5" s="1"/>
  <c r="AD225" i="1"/>
  <c r="AE225" i="1" s="1"/>
  <c r="AB225" i="1"/>
  <c r="AC225" i="1" s="1"/>
  <c r="Y226" i="1"/>
  <c r="AD224" i="3"/>
  <c r="AE224" i="3" s="1"/>
  <c r="Y225" i="3"/>
  <c r="AB224" i="3"/>
  <c r="AC224" i="3" s="1"/>
  <c r="Y225" i="2"/>
  <c r="AD224" i="2"/>
  <c r="AE224" i="2" s="1"/>
  <c r="AB224" i="2"/>
  <c r="AC224" i="2" s="1"/>
  <c r="Z226" i="4"/>
  <c r="AB225" i="4"/>
  <c r="AD225" i="4"/>
  <c r="AE225" i="4" s="1"/>
  <c r="Y226" i="5" l="1"/>
  <c r="AD225" i="5"/>
  <c r="AE225" i="5" s="1"/>
  <c r="AB225" i="5"/>
  <c r="AC225" i="5" s="1"/>
  <c r="AD226" i="1"/>
  <c r="AE226" i="1" s="1"/>
  <c r="AB226" i="1"/>
  <c r="AC226" i="1" s="1"/>
  <c r="Y227" i="1"/>
  <c r="AD225" i="3"/>
  <c r="AE225" i="3" s="1"/>
  <c r="Y226" i="3"/>
  <c r="AB225" i="3"/>
  <c r="AC225" i="3" s="1"/>
  <c r="Y226" i="2"/>
  <c r="AB225" i="2"/>
  <c r="AC225" i="2" s="1"/>
  <c r="AD225" i="2"/>
  <c r="AE225" i="2" s="1"/>
  <c r="AD226" i="4"/>
  <c r="AE226" i="4" s="1"/>
  <c r="AB226" i="4"/>
  <c r="Z227" i="4"/>
  <c r="Y227" i="5" l="1"/>
  <c r="AB226" i="5"/>
  <c r="AC226" i="5" s="1"/>
  <c r="AD226" i="5"/>
  <c r="AE226" i="5" s="1"/>
  <c r="Y228" i="1"/>
  <c r="AD227" i="1"/>
  <c r="AE227" i="1" s="1"/>
  <c r="AB227" i="1"/>
  <c r="AC227" i="1" s="1"/>
  <c r="AD226" i="3"/>
  <c r="AE226" i="3" s="1"/>
  <c r="Y227" i="3"/>
  <c r="AB226" i="3"/>
  <c r="AC226" i="3" s="1"/>
  <c r="AB226" i="2"/>
  <c r="AC226" i="2" s="1"/>
  <c r="AD226" i="2"/>
  <c r="AE226" i="2" s="1"/>
  <c r="Y227" i="2"/>
  <c r="AB227" i="4"/>
  <c r="AD227" i="4"/>
  <c r="AE227" i="4" s="1"/>
  <c r="Z228" i="4"/>
  <c r="AB227" i="5" l="1"/>
  <c r="AC227" i="5" s="1"/>
  <c r="AD227" i="5"/>
  <c r="AE227" i="5" s="1"/>
  <c r="Y228" i="5"/>
  <c r="AD228" i="1"/>
  <c r="AE228" i="1" s="1"/>
  <c r="AB228" i="1"/>
  <c r="AC228" i="1" s="1"/>
  <c r="Y229" i="1"/>
  <c r="AD227" i="3"/>
  <c r="AE227" i="3" s="1"/>
  <c r="Y228" i="3"/>
  <c r="AB227" i="3"/>
  <c r="AC227" i="3" s="1"/>
  <c r="Y228" i="2"/>
  <c r="AB227" i="2"/>
  <c r="AC227" i="2" s="1"/>
  <c r="AD227" i="2"/>
  <c r="AE227" i="2" s="1"/>
  <c r="AD228" i="4"/>
  <c r="AE228" i="4" s="1"/>
  <c r="Z229" i="4"/>
  <c r="AB228" i="4"/>
  <c r="AD228" i="5" l="1"/>
  <c r="AE228" i="5" s="1"/>
  <c r="Y229" i="5"/>
  <c r="AB228" i="5"/>
  <c r="AC228" i="5" s="1"/>
  <c r="AD229" i="1"/>
  <c r="AE229" i="1" s="1"/>
  <c r="AB229" i="1"/>
  <c r="AC229" i="1" s="1"/>
  <c r="Y230" i="1"/>
  <c r="AD228" i="3"/>
  <c r="AE228" i="3" s="1"/>
  <c r="Y229" i="3"/>
  <c r="AB228" i="3"/>
  <c r="AC228" i="3" s="1"/>
  <c r="Y229" i="2"/>
  <c r="AB228" i="2"/>
  <c r="AC228" i="2" s="1"/>
  <c r="AD228" i="2"/>
  <c r="AE228" i="2" s="1"/>
  <c r="AD229" i="4"/>
  <c r="AE229" i="4" s="1"/>
  <c r="AB229" i="4"/>
  <c r="Z230" i="4"/>
  <c r="AB229" i="5" l="1"/>
  <c r="AC229" i="5" s="1"/>
  <c r="Y230" i="5"/>
  <c r="AD229" i="5"/>
  <c r="AE229" i="5" s="1"/>
  <c r="AD230" i="1"/>
  <c r="AE230" i="1" s="1"/>
  <c r="AB230" i="1"/>
  <c r="AC230" i="1" s="1"/>
  <c r="Y231" i="1"/>
  <c r="AD229" i="3"/>
  <c r="AE229" i="3" s="1"/>
  <c r="Y230" i="3"/>
  <c r="AB229" i="3"/>
  <c r="AC229" i="3" s="1"/>
  <c r="Y230" i="2"/>
  <c r="AD229" i="2"/>
  <c r="AE229" i="2" s="1"/>
  <c r="AB229" i="2"/>
  <c r="AC229" i="2" s="1"/>
  <c r="AD230" i="4"/>
  <c r="AE230" i="4" s="1"/>
  <c r="Z231" i="4"/>
  <c r="AB230" i="4"/>
  <c r="AB230" i="5" l="1"/>
  <c r="AC230" i="5" s="1"/>
  <c r="Y231" i="5"/>
  <c r="AD230" i="5"/>
  <c r="AE230" i="5" s="1"/>
  <c r="Y232" i="1"/>
  <c r="AD231" i="1"/>
  <c r="AE231" i="1" s="1"/>
  <c r="AB231" i="1"/>
  <c r="AC231" i="1" s="1"/>
  <c r="AD230" i="3"/>
  <c r="AE230" i="3" s="1"/>
  <c r="Y231" i="3"/>
  <c r="AB230" i="3"/>
  <c r="AC230" i="3" s="1"/>
  <c r="Y231" i="2"/>
  <c r="AD230" i="2"/>
  <c r="AE230" i="2" s="1"/>
  <c r="AB230" i="2"/>
  <c r="AC230" i="2" s="1"/>
  <c r="Z232" i="4"/>
  <c r="AD231" i="4"/>
  <c r="AE231" i="4" s="1"/>
  <c r="AB231" i="4"/>
  <c r="Y232" i="5" l="1"/>
  <c r="AD231" i="5"/>
  <c r="AE231" i="5" s="1"/>
  <c r="AB231" i="5"/>
  <c r="AC231" i="5" s="1"/>
  <c r="AD232" i="1"/>
  <c r="AE232" i="1" s="1"/>
  <c r="Y233" i="1"/>
  <c r="AB232" i="1"/>
  <c r="AC232" i="1" s="1"/>
  <c r="AD231" i="3"/>
  <c r="AE231" i="3" s="1"/>
  <c r="AB231" i="3"/>
  <c r="AC231" i="3" s="1"/>
  <c r="Y232" i="3"/>
  <c r="Y232" i="2"/>
  <c r="AD231" i="2"/>
  <c r="AE231" i="2" s="1"/>
  <c r="AB231" i="2"/>
  <c r="AC231" i="2" s="1"/>
  <c r="AD232" i="4"/>
  <c r="AE232" i="4" s="1"/>
  <c r="Z233" i="4"/>
  <c r="AB232" i="4"/>
  <c r="AB232" i="5" l="1"/>
  <c r="AC232" i="5" s="1"/>
  <c r="Y233" i="5"/>
  <c r="AD232" i="5"/>
  <c r="AE232" i="5" s="1"/>
  <c r="AD233" i="1"/>
  <c r="AE233" i="1" s="1"/>
  <c r="AB233" i="1"/>
  <c r="AC233" i="1" s="1"/>
  <c r="Y234" i="1"/>
  <c r="AB232" i="3"/>
  <c r="AC232" i="3" s="1"/>
  <c r="AD232" i="3"/>
  <c r="AE232" i="3" s="1"/>
  <c r="Y233" i="3"/>
  <c r="Y233" i="2"/>
  <c r="AD232" i="2"/>
  <c r="AE232" i="2" s="1"/>
  <c r="AB232" i="2"/>
  <c r="AC232" i="2" s="1"/>
  <c r="Z234" i="4"/>
  <c r="AB233" i="4"/>
  <c r="AD233" i="4"/>
  <c r="AE233" i="4" s="1"/>
  <c r="AB233" i="5" l="1"/>
  <c r="AC233" i="5" s="1"/>
  <c r="Y234" i="5"/>
  <c r="AD233" i="5"/>
  <c r="AE233" i="5" s="1"/>
  <c r="AD234" i="1"/>
  <c r="AE234" i="1" s="1"/>
  <c r="AB234" i="1"/>
  <c r="AC234" i="1" s="1"/>
  <c r="Y235" i="1"/>
  <c r="AB233" i="3"/>
  <c r="AC233" i="3" s="1"/>
  <c r="AD233" i="3"/>
  <c r="AE233" i="3" s="1"/>
  <c r="Y234" i="3"/>
  <c r="AD233" i="2"/>
  <c r="AE233" i="2" s="1"/>
  <c r="Y234" i="2"/>
  <c r="AB233" i="2"/>
  <c r="AC233" i="2" s="1"/>
  <c r="AB234" i="4"/>
  <c r="AD234" i="4"/>
  <c r="AE234" i="4" s="1"/>
  <c r="Z235" i="4"/>
  <c r="AB234" i="5" l="1"/>
  <c r="AC234" i="5" s="1"/>
  <c r="Y235" i="5"/>
  <c r="AD234" i="5"/>
  <c r="AE234" i="5" s="1"/>
  <c r="Y236" i="1"/>
  <c r="AD235" i="1"/>
  <c r="AE235" i="1" s="1"/>
  <c r="AB235" i="1"/>
  <c r="AC235" i="1" s="1"/>
  <c r="AD234" i="3"/>
  <c r="AE234" i="3" s="1"/>
  <c r="AB234" i="3"/>
  <c r="AC234" i="3" s="1"/>
  <c r="Y235" i="3"/>
  <c r="Y235" i="2"/>
  <c r="AD234" i="2"/>
  <c r="AE234" i="2" s="1"/>
  <c r="AB234" i="2"/>
  <c r="AC234" i="2" s="1"/>
  <c r="Z236" i="4"/>
  <c r="AB235" i="4"/>
  <c r="AD235" i="4"/>
  <c r="AE235" i="4" s="1"/>
  <c r="AD235" i="5" l="1"/>
  <c r="AE235" i="5" s="1"/>
  <c r="AB235" i="5"/>
  <c r="AC235" i="5" s="1"/>
  <c r="Y236" i="5"/>
  <c r="AD236" i="1"/>
  <c r="AE236" i="1" s="1"/>
  <c r="AB236" i="1"/>
  <c r="AC236" i="1" s="1"/>
  <c r="Y237" i="1"/>
  <c r="Y236" i="3"/>
  <c r="AB235" i="3"/>
  <c r="AC235" i="3" s="1"/>
  <c r="AD235" i="3"/>
  <c r="AE235" i="3" s="1"/>
  <c r="Y236" i="2"/>
  <c r="AD235" i="2"/>
  <c r="AE235" i="2" s="1"/>
  <c r="AB235" i="2"/>
  <c r="AC235" i="2" s="1"/>
  <c r="AD236" i="4"/>
  <c r="AE236" i="4" s="1"/>
  <c r="Z237" i="4"/>
  <c r="AB236" i="4"/>
  <c r="Y237" i="5" l="1"/>
  <c r="AD236" i="5"/>
  <c r="AE236" i="5" s="1"/>
  <c r="AB236" i="5"/>
  <c r="AC236" i="5" s="1"/>
  <c r="AD237" i="1"/>
  <c r="AE237" i="1" s="1"/>
  <c r="AB237" i="1"/>
  <c r="AC237" i="1" s="1"/>
  <c r="Y238" i="1"/>
  <c r="AD236" i="3"/>
  <c r="AE236" i="3" s="1"/>
  <c r="Y237" i="3"/>
  <c r="AB236" i="3"/>
  <c r="AC236" i="3" s="1"/>
  <c r="AD236" i="2"/>
  <c r="AE236" i="2" s="1"/>
  <c r="Y237" i="2"/>
  <c r="AB236" i="2"/>
  <c r="AC236" i="2" s="1"/>
  <c r="Z238" i="4"/>
  <c r="AD237" i="4"/>
  <c r="AE237" i="4" s="1"/>
  <c r="AB237" i="4"/>
  <c r="Y238" i="5" l="1"/>
  <c r="AB237" i="5"/>
  <c r="AC237" i="5" s="1"/>
  <c r="AD237" i="5"/>
  <c r="AE237" i="5" s="1"/>
  <c r="AD238" i="1"/>
  <c r="AE238" i="1" s="1"/>
  <c r="Y239" i="1"/>
  <c r="AB238" i="1"/>
  <c r="AC238" i="1" s="1"/>
  <c r="AD237" i="3"/>
  <c r="AE237" i="3" s="1"/>
  <c r="Y238" i="3"/>
  <c r="AB237" i="3"/>
  <c r="AC237" i="3" s="1"/>
  <c r="AB237" i="2"/>
  <c r="AC237" i="2" s="1"/>
  <c r="Y238" i="2"/>
  <c r="AD237" i="2"/>
  <c r="AE237" i="2" s="1"/>
  <c r="Z239" i="4"/>
  <c r="AD238" i="4"/>
  <c r="AE238" i="4" s="1"/>
  <c r="AB238" i="4"/>
  <c r="AD238" i="5" l="1"/>
  <c r="AE238" i="5" s="1"/>
  <c r="AB238" i="5"/>
  <c r="AC238" i="5" s="1"/>
  <c r="Y239" i="5"/>
  <c r="Y240" i="1"/>
  <c r="AD239" i="1"/>
  <c r="AE239" i="1" s="1"/>
  <c r="AB239" i="1"/>
  <c r="AC239" i="1" s="1"/>
  <c r="AD238" i="3"/>
  <c r="AE238" i="3" s="1"/>
  <c r="Y239" i="3"/>
  <c r="AB238" i="3"/>
  <c r="AC238" i="3" s="1"/>
  <c r="Y239" i="2"/>
  <c r="AD238" i="2"/>
  <c r="AE238" i="2" s="1"/>
  <c r="AB238" i="2"/>
  <c r="AC238" i="2" s="1"/>
  <c r="AB239" i="4"/>
  <c r="Z240" i="4"/>
  <c r="AD239" i="4"/>
  <c r="AE239" i="4" s="1"/>
  <c r="Y240" i="5" l="1"/>
  <c r="AD239" i="5"/>
  <c r="AE239" i="5" s="1"/>
  <c r="AB239" i="5"/>
  <c r="AC239" i="5" s="1"/>
  <c r="AD240" i="1"/>
  <c r="AE240" i="1" s="1"/>
  <c r="AB240" i="1"/>
  <c r="AC240" i="1" s="1"/>
  <c r="Y241" i="1"/>
  <c r="AD239" i="3"/>
  <c r="AE239" i="3" s="1"/>
  <c r="Y240" i="3"/>
  <c r="AB239" i="3"/>
  <c r="AC239" i="3" s="1"/>
  <c r="AD239" i="2"/>
  <c r="AE239" i="2" s="1"/>
  <c r="Y240" i="2"/>
  <c r="AB239" i="2"/>
  <c r="AC239" i="2" s="1"/>
  <c r="AD240" i="4"/>
  <c r="AE240" i="4" s="1"/>
  <c r="AB240" i="4"/>
  <c r="Z241" i="4"/>
  <c r="AB240" i="5" l="1"/>
  <c r="AC240" i="5" s="1"/>
  <c r="Y241" i="5"/>
  <c r="AD240" i="5"/>
  <c r="AE240" i="5" s="1"/>
  <c r="AD241" i="1"/>
  <c r="AE241" i="1" s="1"/>
  <c r="AB241" i="1"/>
  <c r="AC241" i="1" s="1"/>
  <c r="Y242" i="1"/>
  <c r="AD240" i="3"/>
  <c r="AE240" i="3" s="1"/>
  <c r="AB240" i="3"/>
  <c r="AC240" i="3" s="1"/>
  <c r="Y241" i="3"/>
  <c r="Y241" i="2"/>
  <c r="AD240" i="2"/>
  <c r="AE240" i="2" s="1"/>
  <c r="AB240" i="2"/>
  <c r="AC240" i="2" s="1"/>
  <c r="AB241" i="4"/>
  <c r="AD241" i="4"/>
  <c r="AE241" i="4" s="1"/>
  <c r="Z242" i="4"/>
  <c r="Y242" i="5" l="1"/>
  <c r="AD241" i="5"/>
  <c r="AE241" i="5" s="1"/>
  <c r="AB241" i="5"/>
  <c r="AC241" i="5" s="1"/>
  <c r="AD242" i="1"/>
  <c r="AE242" i="1" s="1"/>
  <c r="AB242" i="1"/>
  <c r="AC242" i="1" s="1"/>
  <c r="Y243" i="1"/>
  <c r="AB241" i="3"/>
  <c r="AC241" i="3" s="1"/>
  <c r="AD241" i="3"/>
  <c r="AE241" i="3" s="1"/>
  <c r="Y242" i="3"/>
  <c r="Y242" i="2"/>
  <c r="AB241" i="2"/>
  <c r="AC241" i="2" s="1"/>
  <c r="AD241" i="2"/>
  <c r="AE241" i="2" s="1"/>
  <c r="AD242" i="4"/>
  <c r="AE242" i="4" s="1"/>
  <c r="Z243" i="4"/>
  <c r="AB242" i="4"/>
  <c r="AB242" i="5" l="1"/>
  <c r="AC242" i="5" s="1"/>
  <c r="Y243" i="5"/>
  <c r="AD242" i="5"/>
  <c r="AE242" i="5" s="1"/>
  <c r="Y244" i="1"/>
  <c r="AD243" i="1"/>
  <c r="AE243" i="1" s="1"/>
  <c r="AB243" i="1"/>
  <c r="AC243" i="1" s="1"/>
  <c r="AD242" i="3"/>
  <c r="AE242" i="3" s="1"/>
  <c r="Y243" i="3"/>
  <c r="AB242" i="3"/>
  <c r="AC242" i="3" s="1"/>
  <c r="Y243" i="2"/>
  <c r="AD242" i="2"/>
  <c r="AE242" i="2" s="1"/>
  <c r="AB242" i="2"/>
  <c r="AC242" i="2" s="1"/>
  <c r="AD243" i="4"/>
  <c r="AE243" i="4" s="1"/>
  <c r="AB243" i="4"/>
  <c r="Z244" i="4"/>
  <c r="AD243" i="5" l="1"/>
  <c r="AE243" i="5" s="1"/>
  <c r="AB243" i="5"/>
  <c r="AC243" i="5" s="1"/>
  <c r="Y244" i="5"/>
  <c r="Y245" i="1"/>
  <c r="AB244" i="1"/>
  <c r="AC244" i="1" s="1"/>
  <c r="AD244" i="1"/>
  <c r="AE244" i="1" s="1"/>
  <c r="AD243" i="3"/>
  <c r="AE243" i="3" s="1"/>
  <c r="Y244" i="3"/>
  <c r="AB243" i="3"/>
  <c r="AC243" i="3" s="1"/>
  <c r="Y244" i="2"/>
  <c r="AD243" i="2"/>
  <c r="AE243" i="2" s="1"/>
  <c r="AB243" i="2"/>
  <c r="AC243" i="2" s="1"/>
  <c r="AD244" i="4"/>
  <c r="AE244" i="4" s="1"/>
  <c r="Z245" i="4"/>
  <c r="AB244" i="4"/>
  <c r="AB244" i="5" l="1"/>
  <c r="AC244" i="5" s="1"/>
  <c r="Y245" i="5"/>
  <c r="AD244" i="5"/>
  <c r="AE244" i="5" s="1"/>
  <c r="AB245" i="1"/>
  <c r="AC245" i="1" s="1"/>
  <c r="Y246" i="1"/>
  <c r="AD245" i="1"/>
  <c r="AE245" i="1" s="1"/>
  <c r="AD244" i="3"/>
  <c r="AE244" i="3" s="1"/>
  <c r="AB244" i="3"/>
  <c r="AC244" i="3" s="1"/>
  <c r="Y245" i="3"/>
  <c r="Y245" i="2"/>
  <c r="AD244" i="2"/>
  <c r="AE244" i="2" s="1"/>
  <c r="AB244" i="2"/>
  <c r="AC244" i="2" s="1"/>
  <c r="Z246" i="4"/>
  <c r="AB245" i="4"/>
  <c r="AD245" i="4"/>
  <c r="AE245" i="4" s="1"/>
  <c r="AB245" i="5" l="1"/>
  <c r="AC245" i="5" s="1"/>
  <c r="Y246" i="5"/>
  <c r="AD245" i="5"/>
  <c r="AE245" i="5" s="1"/>
  <c r="AD246" i="1"/>
  <c r="AE246" i="1" s="1"/>
  <c r="AB246" i="1"/>
  <c r="AC246" i="1" s="1"/>
  <c r="Y247" i="1"/>
  <c r="AD245" i="3"/>
  <c r="AE245" i="3" s="1"/>
  <c r="Y246" i="3"/>
  <c r="AB245" i="3"/>
  <c r="AC245" i="3" s="1"/>
  <c r="AD245" i="2"/>
  <c r="AE245" i="2" s="1"/>
  <c r="Y246" i="2"/>
  <c r="AB245" i="2"/>
  <c r="AC245" i="2" s="1"/>
  <c r="Z247" i="4"/>
  <c r="AD246" i="4"/>
  <c r="AE246" i="4" s="1"/>
  <c r="AB246" i="4"/>
  <c r="Y247" i="5" l="1"/>
  <c r="AD246" i="5"/>
  <c r="AE246" i="5" s="1"/>
  <c r="AB246" i="5"/>
  <c r="AC246" i="5" s="1"/>
  <c r="Y248" i="1"/>
  <c r="AD247" i="1"/>
  <c r="AE247" i="1" s="1"/>
  <c r="AB247" i="1"/>
  <c r="AC247" i="1" s="1"/>
  <c r="Y247" i="3"/>
  <c r="AB246" i="3"/>
  <c r="AC246" i="3" s="1"/>
  <c r="AD246" i="3"/>
  <c r="AE246" i="3" s="1"/>
  <c r="Y247" i="2"/>
  <c r="AD246" i="2"/>
  <c r="AE246" i="2" s="1"/>
  <c r="AB246" i="2"/>
  <c r="AC246" i="2" s="1"/>
  <c r="AD247" i="4"/>
  <c r="AE247" i="4" s="1"/>
  <c r="Z248" i="4"/>
  <c r="AB247" i="4"/>
  <c r="AC247" i="4" s="1"/>
  <c r="AC246" i="4" s="1"/>
  <c r="AC245" i="4" s="1"/>
  <c r="AC244" i="4" s="1"/>
  <c r="AC243" i="4" s="1"/>
  <c r="AC242" i="4" s="1"/>
  <c r="AC241" i="4" s="1"/>
  <c r="AC240" i="4" s="1"/>
  <c r="AC239" i="4" s="1"/>
  <c r="AC238" i="4" s="1"/>
  <c r="AC237" i="4" s="1"/>
  <c r="AC236" i="4" s="1"/>
  <c r="AC235" i="4" s="1"/>
  <c r="AC234" i="4" s="1"/>
  <c r="AC233" i="4" s="1"/>
  <c r="AC232" i="4" s="1"/>
  <c r="AC231" i="4" s="1"/>
  <c r="AC230" i="4" s="1"/>
  <c r="AC229" i="4" s="1"/>
  <c r="AC228" i="4" s="1"/>
  <c r="AC227" i="4" s="1"/>
  <c r="AC226" i="4" s="1"/>
  <c r="AC225" i="4" s="1"/>
  <c r="AC224" i="4" s="1"/>
  <c r="AC223" i="4" s="1"/>
  <c r="AC222" i="4" s="1"/>
  <c r="AC221" i="4" s="1"/>
  <c r="AC220" i="4" s="1"/>
  <c r="AC219" i="4" s="1"/>
  <c r="AC218" i="4" s="1"/>
  <c r="AC217" i="4" s="1"/>
  <c r="Y248" i="5" l="1"/>
  <c r="AB247" i="5"/>
  <c r="AC247" i="5" s="1"/>
  <c r="AD247" i="5"/>
  <c r="AE247" i="5" s="1"/>
  <c r="Y249" i="1"/>
  <c r="AB248" i="1"/>
  <c r="AC248" i="1" s="1"/>
  <c r="AD248" i="1"/>
  <c r="AE248" i="1" s="1"/>
  <c r="Y248" i="3"/>
  <c r="AB247" i="3"/>
  <c r="AC247" i="3" s="1"/>
  <c r="AD247" i="3"/>
  <c r="AE247" i="3" s="1"/>
  <c r="AD247" i="2"/>
  <c r="AE247" i="2" s="1"/>
  <c r="AB247" i="2"/>
  <c r="AC247" i="2" s="1"/>
  <c r="Y248" i="2"/>
  <c r="Z249" i="4"/>
  <c r="AB248" i="4"/>
  <c r="AD248" i="4"/>
  <c r="AE248" i="4" s="1"/>
  <c r="AB248" i="5" l="1"/>
  <c r="AC248" i="5" s="1"/>
  <c r="Y249" i="5"/>
  <c r="AD248" i="5"/>
  <c r="AE248" i="5" s="1"/>
  <c r="AB249" i="1"/>
  <c r="AC249" i="1" s="1"/>
  <c r="Y250" i="1"/>
  <c r="AD249" i="1"/>
  <c r="AE249" i="1" s="1"/>
  <c r="Y249" i="3"/>
  <c r="AD248" i="3"/>
  <c r="AE248" i="3" s="1"/>
  <c r="AB248" i="3"/>
  <c r="AC248" i="3" s="1"/>
  <c r="AB248" i="2"/>
  <c r="AC248" i="2" s="1"/>
  <c r="Y249" i="2"/>
  <c r="AD248" i="2"/>
  <c r="AE248" i="2" s="1"/>
  <c r="Z250" i="4"/>
  <c r="AD249" i="4"/>
  <c r="AE249" i="4" s="1"/>
  <c r="AB249" i="4"/>
  <c r="Y250" i="5" l="1"/>
  <c r="AD249" i="5"/>
  <c r="AE249" i="5" s="1"/>
  <c r="AB249" i="5"/>
  <c r="AC249" i="5" s="1"/>
  <c r="AD250" i="1"/>
  <c r="AE250" i="1" s="1"/>
  <c r="AB250" i="1"/>
  <c r="AC250" i="1" s="1"/>
  <c r="Y251" i="1"/>
  <c r="AD249" i="3"/>
  <c r="AE249" i="3" s="1"/>
  <c r="AB249" i="3"/>
  <c r="AC249" i="3" s="1"/>
  <c r="Y250" i="3"/>
  <c r="AB249" i="2"/>
  <c r="Y250" i="2"/>
  <c r="AD249" i="2"/>
  <c r="AE249" i="2" s="1"/>
  <c r="AC249" i="2"/>
  <c r="AB250" i="4"/>
  <c r="Z251" i="4"/>
  <c r="AD250" i="4"/>
  <c r="AE250" i="4" s="1"/>
  <c r="AD250" i="5" l="1"/>
  <c r="AE250" i="5" s="1"/>
  <c r="Y251" i="5"/>
  <c r="AB250" i="5"/>
  <c r="AC250" i="5" s="1"/>
  <c r="Y252" i="1"/>
  <c r="AD251" i="1"/>
  <c r="AE251" i="1" s="1"/>
  <c r="AB251" i="1"/>
  <c r="AC251" i="1" s="1"/>
  <c r="AD250" i="3"/>
  <c r="AE250" i="3" s="1"/>
  <c r="AB250" i="3"/>
  <c r="AC250" i="3" s="1"/>
  <c r="Y251" i="3"/>
  <c r="Y251" i="2"/>
  <c r="AB250" i="2"/>
  <c r="AC250" i="2" s="1"/>
  <c r="AD250" i="2"/>
  <c r="AE250" i="2" s="1"/>
  <c r="AD251" i="4"/>
  <c r="AE251" i="4" s="1"/>
  <c r="AB251" i="4"/>
  <c r="Z252" i="4"/>
  <c r="Y252" i="5" l="1"/>
  <c r="AD251" i="5"/>
  <c r="AE251" i="5" s="1"/>
  <c r="AB251" i="5"/>
  <c r="AC251" i="5" s="1"/>
  <c r="Y253" i="1"/>
  <c r="AB252" i="1"/>
  <c r="AC252" i="1" s="1"/>
  <c r="AD252" i="1"/>
  <c r="AE252" i="1" s="1"/>
  <c r="Y252" i="3"/>
  <c r="AD251" i="3"/>
  <c r="AE251" i="3" s="1"/>
  <c r="AB251" i="3"/>
  <c r="AC251" i="3" s="1"/>
  <c r="AD251" i="2"/>
  <c r="AE251" i="2" s="1"/>
  <c r="AB251" i="2"/>
  <c r="AC251" i="2" s="1"/>
  <c r="Y252" i="2"/>
  <c r="AD252" i="4"/>
  <c r="AE252" i="4" s="1"/>
  <c r="Z253" i="4"/>
  <c r="AB252" i="4"/>
  <c r="Y253" i="5" l="1"/>
  <c r="AD252" i="5"/>
  <c r="AE252" i="5" s="1"/>
  <c r="AB252" i="5"/>
  <c r="AC252" i="5" s="1"/>
  <c r="AB253" i="1"/>
  <c r="AC253" i="1" s="1"/>
  <c r="Y254" i="1"/>
  <c r="AD253" i="1"/>
  <c r="AE253" i="1" s="1"/>
  <c r="AB252" i="3"/>
  <c r="AC252" i="3" s="1"/>
  <c r="AD252" i="3"/>
  <c r="AE252" i="3" s="1"/>
  <c r="Y253" i="3"/>
  <c r="AB252" i="2"/>
  <c r="AC252" i="2" s="1"/>
  <c r="Y253" i="2"/>
  <c r="AD252" i="2"/>
  <c r="AE252" i="2" s="1"/>
  <c r="AD253" i="4"/>
  <c r="AE253" i="4" s="1"/>
  <c r="Z254" i="4"/>
  <c r="AB253" i="4"/>
  <c r="Y254" i="5" l="1"/>
  <c r="AD253" i="5"/>
  <c r="AE253" i="5" s="1"/>
  <c r="AB253" i="5"/>
  <c r="AC253" i="5" s="1"/>
  <c r="Y255" i="1"/>
  <c r="AD254" i="1"/>
  <c r="AE254" i="1" s="1"/>
  <c r="AB254" i="1"/>
  <c r="AC254" i="1" s="1"/>
  <c r="AD253" i="3"/>
  <c r="AE253" i="3" s="1"/>
  <c r="Y254" i="3"/>
  <c r="AB253" i="3"/>
  <c r="AC253" i="3" s="1"/>
  <c r="AD253" i="2"/>
  <c r="AE253" i="2" s="1"/>
  <c r="AB253" i="2"/>
  <c r="AC253" i="2" s="1"/>
  <c r="Y254" i="2"/>
  <c r="AD254" i="4"/>
  <c r="AE254" i="4" s="1"/>
  <c r="Z255" i="4"/>
  <c r="AB254" i="4"/>
  <c r="Y255" i="5" l="1"/>
  <c r="AD254" i="5"/>
  <c r="AE254" i="5" s="1"/>
  <c r="AB254" i="5"/>
  <c r="AC254" i="5" s="1"/>
  <c r="Y256" i="1"/>
  <c r="AD255" i="1"/>
  <c r="AE255" i="1" s="1"/>
  <c r="AB255" i="1"/>
  <c r="AC255" i="1" s="1"/>
  <c r="AD254" i="3"/>
  <c r="AE254" i="3" s="1"/>
  <c r="Y255" i="3"/>
  <c r="AB254" i="3"/>
  <c r="AC254" i="3" s="1"/>
  <c r="AD254" i="2"/>
  <c r="AE254" i="2" s="1"/>
  <c r="Y255" i="2"/>
  <c r="AB254" i="2"/>
  <c r="AC254" i="2" s="1"/>
  <c r="Z256" i="4"/>
  <c r="AB255" i="4"/>
  <c r="AD255" i="4"/>
  <c r="AE255" i="4" s="1"/>
  <c r="Y256" i="5" l="1"/>
  <c r="AD255" i="5"/>
  <c r="AE255" i="5" s="1"/>
  <c r="AB255" i="5"/>
  <c r="AC255" i="5" s="1"/>
  <c r="AB256" i="1"/>
  <c r="AC256" i="1" s="1"/>
  <c r="Y257" i="1"/>
  <c r="AD256" i="1"/>
  <c r="AE256" i="1" s="1"/>
  <c r="AD255" i="3"/>
  <c r="AE255" i="3" s="1"/>
  <c r="AB255" i="3"/>
  <c r="AC255" i="3" s="1"/>
  <c r="Y256" i="3"/>
  <c r="AD255" i="2"/>
  <c r="AE255" i="2" s="1"/>
  <c r="AB255" i="2"/>
  <c r="AC255" i="2" s="1"/>
  <c r="Y256" i="2"/>
  <c r="AD256" i="4"/>
  <c r="AE256" i="4" s="1"/>
  <c r="AB256" i="4"/>
  <c r="Z257" i="4"/>
  <c r="Y257" i="5" l="1"/>
  <c r="AD256" i="5"/>
  <c r="AE256" i="5" s="1"/>
  <c r="AB256" i="5"/>
  <c r="AC256" i="5" s="1"/>
  <c r="Y258" i="1"/>
  <c r="AD257" i="1"/>
  <c r="AE257" i="1" s="1"/>
  <c r="AB257" i="1"/>
  <c r="AC257" i="1" s="1"/>
  <c r="Y257" i="3"/>
  <c r="AB256" i="3"/>
  <c r="AC256" i="3" s="1"/>
  <c r="AD256" i="3"/>
  <c r="AE256" i="3" s="1"/>
  <c r="Y257" i="2"/>
  <c r="AB256" i="2"/>
  <c r="AC256" i="2" s="1"/>
  <c r="AD256" i="2"/>
  <c r="AE256" i="2" s="1"/>
  <c r="Z258" i="4"/>
  <c r="AD257" i="4"/>
  <c r="AE257" i="4" s="1"/>
  <c r="AB257" i="4"/>
  <c r="AB257" i="5" l="1"/>
  <c r="AC257" i="5" s="1"/>
  <c r="Y258" i="5"/>
  <c r="AD257" i="5"/>
  <c r="AE257" i="5" s="1"/>
  <c r="AB258" i="1"/>
  <c r="AC258" i="1" s="1"/>
  <c r="Y259" i="1"/>
  <c r="AD258" i="1"/>
  <c r="AE258" i="1" s="1"/>
  <c r="AD257" i="3"/>
  <c r="AE257" i="3" s="1"/>
  <c r="Y258" i="3"/>
  <c r="AB257" i="3"/>
  <c r="AC257" i="3" s="1"/>
  <c r="AB257" i="2"/>
  <c r="AC257" i="2" s="1"/>
  <c r="AD257" i="2"/>
  <c r="AE257" i="2" s="1"/>
  <c r="Y258" i="2"/>
  <c r="AB258" i="4"/>
  <c r="Z259" i="4"/>
  <c r="AD258" i="4"/>
  <c r="AE258" i="4" s="1"/>
  <c r="AB258" i="5" l="1"/>
  <c r="AC258" i="5" s="1"/>
  <c r="Y259" i="5"/>
  <c r="AD258" i="5"/>
  <c r="AE258" i="5" s="1"/>
  <c r="AB259" i="1"/>
  <c r="AC259" i="1" s="1"/>
  <c r="Y260" i="1"/>
  <c r="AD259" i="1"/>
  <c r="AE259" i="1" s="1"/>
  <c r="AD258" i="3"/>
  <c r="AE258" i="3" s="1"/>
  <c r="Y259" i="3"/>
  <c r="AB258" i="3"/>
  <c r="AC258" i="3" s="1"/>
  <c r="AB258" i="2"/>
  <c r="AC258" i="2" s="1"/>
  <c r="AD258" i="2"/>
  <c r="AE258" i="2" s="1"/>
  <c r="Y259" i="2"/>
  <c r="AB259" i="4"/>
  <c r="AD259" i="4"/>
  <c r="AE259" i="4" s="1"/>
  <c r="Z260" i="4"/>
  <c r="AB259" i="5" l="1"/>
  <c r="AC259" i="5" s="1"/>
  <c r="Y260" i="5"/>
  <c r="AD259" i="5"/>
  <c r="AE259" i="5" s="1"/>
  <c r="AD260" i="1"/>
  <c r="AE260" i="1" s="1"/>
  <c r="Y261" i="1"/>
  <c r="AB260" i="1"/>
  <c r="AC260" i="1" s="1"/>
  <c r="AD259" i="3"/>
  <c r="AE259" i="3" s="1"/>
  <c r="AB259" i="3"/>
  <c r="AC259" i="3" s="1"/>
  <c r="Y260" i="3"/>
  <c r="AB259" i="2"/>
  <c r="AC259" i="2" s="1"/>
  <c r="AD259" i="2"/>
  <c r="AE259" i="2" s="1"/>
  <c r="Y260" i="2"/>
  <c r="Z261" i="4"/>
  <c r="AD260" i="4"/>
  <c r="AE260" i="4" s="1"/>
  <c r="AB260" i="4"/>
  <c r="Y261" i="5" l="1"/>
  <c r="AD260" i="5"/>
  <c r="AE260" i="5" s="1"/>
  <c r="AB260" i="5"/>
  <c r="AC260" i="5" s="1"/>
  <c r="AB261" i="1"/>
  <c r="AC261" i="1" s="1"/>
  <c r="Y262" i="1"/>
  <c r="AD261" i="1"/>
  <c r="AE261" i="1" s="1"/>
  <c r="Y261" i="3"/>
  <c r="AD260" i="3"/>
  <c r="AE260" i="3" s="1"/>
  <c r="AB260" i="3"/>
  <c r="AC260" i="3" s="1"/>
  <c r="AB260" i="2"/>
  <c r="AC260" i="2" s="1"/>
  <c r="Y261" i="2"/>
  <c r="AD260" i="2"/>
  <c r="AE260" i="2" s="1"/>
  <c r="Z262" i="4"/>
  <c r="AB261" i="4"/>
  <c r="AD261" i="4"/>
  <c r="AE261" i="4" s="1"/>
  <c r="AD261" i="5" l="1"/>
  <c r="AE261" i="5" s="1"/>
  <c r="Y262" i="5"/>
  <c r="AB261" i="5"/>
  <c r="AC261" i="5" s="1"/>
  <c r="AD262" i="1"/>
  <c r="AE262" i="1" s="1"/>
  <c r="Y263" i="1"/>
  <c r="AB262" i="1"/>
  <c r="AC262" i="1" s="1"/>
  <c r="Y262" i="3"/>
  <c r="AD261" i="3"/>
  <c r="AE261" i="3" s="1"/>
  <c r="AB261" i="3"/>
  <c r="AC261" i="3" s="1"/>
  <c r="AD261" i="2"/>
  <c r="AE261" i="2" s="1"/>
  <c r="AB261" i="2"/>
  <c r="AC261" i="2" s="1"/>
  <c r="Y262" i="2"/>
  <c r="Z263" i="4"/>
  <c r="AD262" i="4"/>
  <c r="AE262" i="4" s="1"/>
  <c r="AB262" i="4"/>
  <c r="Y263" i="5" l="1"/>
  <c r="AD262" i="5"/>
  <c r="AE262" i="5" s="1"/>
  <c r="AB262" i="5"/>
  <c r="AC262" i="5" s="1"/>
  <c r="Y264" i="1"/>
  <c r="AD263" i="1"/>
  <c r="AE263" i="1" s="1"/>
  <c r="AB263" i="1"/>
  <c r="AC263" i="1" s="1"/>
  <c r="Y263" i="3"/>
  <c r="AD262" i="3"/>
  <c r="AE262" i="3" s="1"/>
  <c r="AB262" i="3"/>
  <c r="AC262" i="3" s="1"/>
  <c r="AB262" i="2"/>
  <c r="AC262" i="2" s="1"/>
  <c r="AD262" i="2"/>
  <c r="AE262" i="2" s="1"/>
  <c r="Y263" i="2"/>
  <c r="Z264" i="4"/>
  <c r="AD263" i="4"/>
  <c r="AE263" i="4" s="1"/>
  <c r="AB263" i="4"/>
  <c r="Y264" i="5" l="1"/>
  <c r="AD263" i="5"/>
  <c r="AE263" i="5" s="1"/>
  <c r="AB263" i="5"/>
  <c r="AC263" i="5" s="1"/>
  <c r="AD264" i="1"/>
  <c r="AE264" i="1" s="1"/>
  <c r="Y265" i="1"/>
  <c r="AB264" i="1"/>
  <c r="AC264" i="1" s="1"/>
  <c r="Y264" i="3"/>
  <c r="AD263" i="3"/>
  <c r="AE263" i="3" s="1"/>
  <c r="AB263" i="3"/>
  <c r="AC263" i="3" s="1"/>
  <c r="AB263" i="2"/>
  <c r="AC263" i="2" s="1"/>
  <c r="AD263" i="2"/>
  <c r="AE263" i="2" s="1"/>
  <c r="Y264" i="2"/>
  <c r="AD264" i="4"/>
  <c r="AE264" i="4" s="1"/>
  <c r="Z265" i="4"/>
  <c r="AB264" i="4"/>
  <c r="Y265" i="5" l="1"/>
  <c r="AD264" i="5"/>
  <c r="AE264" i="5" s="1"/>
  <c r="AB264" i="5"/>
  <c r="AC264" i="5" s="1"/>
  <c r="Y266" i="1"/>
  <c r="AD265" i="1"/>
  <c r="AE265" i="1" s="1"/>
  <c r="AB265" i="1"/>
  <c r="AC265" i="1" s="1"/>
  <c r="AD264" i="3"/>
  <c r="AE264" i="3" s="1"/>
  <c r="Y265" i="3"/>
  <c r="AB264" i="3"/>
  <c r="AC264" i="3" s="1"/>
  <c r="AB264" i="2"/>
  <c r="AC264" i="2" s="1"/>
  <c r="Y265" i="2"/>
  <c r="AD264" i="2"/>
  <c r="AE264" i="2" s="1"/>
  <c r="AD265" i="4"/>
  <c r="AE265" i="4" s="1"/>
  <c r="Z266" i="4"/>
  <c r="AB265" i="4"/>
  <c r="AB265" i="5" l="1"/>
  <c r="AC265" i="5" s="1"/>
  <c r="Y266" i="5"/>
  <c r="AD265" i="5"/>
  <c r="AE265" i="5" s="1"/>
  <c r="AD266" i="1"/>
  <c r="AE266" i="1" s="1"/>
  <c r="Y267" i="1"/>
  <c r="AB266" i="1"/>
  <c r="AC266" i="1" s="1"/>
  <c r="Y266" i="3"/>
  <c r="AB265" i="3"/>
  <c r="AC265" i="3" s="1"/>
  <c r="AD265" i="3"/>
  <c r="AE265" i="3" s="1"/>
  <c r="AB265" i="2"/>
  <c r="AC265" i="2" s="1"/>
  <c r="AD265" i="2"/>
  <c r="AE265" i="2" s="1"/>
  <c r="Y266" i="2"/>
  <c r="Z267" i="4"/>
  <c r="AB266" i="4"/>
  <c r="AD266" i="4"/>
  <c r="AE266" i="4" s="1"/>
  <c r="AB266" i="5" l="1"/>
  <c r="AC266" i="5" s="1"/>
  <c r="Y267" i="5"/>
  <c r="AD266" i="5"/>
  <c r="AE266" i="5" s="1"/>
  <c r="AB267" i="1"/>
  <c r="AC267" i="1" s="1"/>
  <c r="Y268" i="1"/>
  <c r="AD267" i="1"/>
  <c r="AE267" i="1" s="1"/>
  <c r="AD266" i="3"/>
  <c r="AE266" i="3" s="1"/>
  <c r="AB266" i="3"/>
  <c r="AC266" i="3" s="1"/>
  <c r="Y267" i="3"/>
  <c r="AD266" i="2"/>
  <c r="AE266" i="2" s="1"/>
  <c r="AB266" i="2"/>
  <c r="AC266" i="2" s="1"/>
  <c r="Y267" i="2"/>
  <c r="Z268" i="4"/>
  <c r="AD267" i="4"/>
  <c r="AE267" i="4" s="1"/>
  <c r="AB267" i="4"/>
  <c r="AB267" i="5" l="1"/>
  <c r="AC267" i="5" s="1"/>
  <c r="Y268" i="5"/>
  <c r="AD267" i="5"/>
  <c r="AE267" i="5" s="1"/>
  <c r="AD268" i="1"/>
  <c r="AE268" i="1" s="1"/>
  <c r="Y269" i="1"/>
  <c r="AB268" i="1"/>
  <c r="AC268" i="1" s="1"/>
  <c r="AD267" i="3"/>
  <c r="AE267" i="3" s="1"/>
  <c r="AB267" i="3"/>
  <c r="AC267" i="3" s="1"/>
  <c r="Y268" i="3"/>
  <c r="AD267" i="2"/>
  <c r="AE267" i="2" s="1"/>
  <c r="AB267" i="2"/>
  <c r="AC267" i="2" s="1"/>
  <c r="Y268" i="2"/>
  <c r="Z269" i="4"/>
  <c r="AD268" i="4"/>
  <c r="AE268" i="4" s="1"/>
  <c r="AB268" i="4"/>
  <c r="Y269" i="5" l="1"/>
  <c r="AD268" i="5"/>
  <c r="AE268" i="5" s="1"/>
  <c r="AB268" i="5"/>
  <c r="AC268" i="5" s="1"/>
  <c r="AB269" i="1"/>
  <c r="AC269" i="1" s="1"/>
  <c r="Y270" i="1"/>
  <c r="AD269" i="1"/>
  <c r="AE269" i="1" s="1"/>
  <c r="Y269" i="3"/>
  <c r="AB268" i="3"/>
  <c r="AC268" i="3" s="1"/>
  <c r="AD268" i="3"/>
  <c r="AE268" i="3" s="1"/>
  <c r="Y269" i="2"/>
  <c r="AB268" i="2"/>
  <c r="AC268" i="2" s="1"/>
  <c r="AD268" i="2"/>
  <c r="AE268" i="2" s="1"/>
  <c r="AB269" i="4"/>
  <c r="AD269" i="4"/>
  <c r="AE269" i="4" s="1"/>
  <c r="Z270" i="4"/>
  <c r="AD269" i="5" l="1"/>
  <c r="AE269" i="5" s="1"/>
  <c r="Y270" i="5"/>
  <c r="AB269" i="5"/>
  <c r="AC269" i="5" s="1"/>
  <c r="AD270" i="1"/>
  <c r="AE270" i="1" s="1"/>
  <c r="Y271" i="1"/>
  <c r="AB270" i="1"/>
  <c r="AC270" i="1" s="1"/>
  <c r="AD269" i="3"/>
  <c r="AE269" i="3" s="1"/>
  <c r="AB269" i="3"/>
  <c r="AC269" i="3" s="1"/>
  <c r="Y270" i="3"/>
  <c r="AB269" i="2"/>
  <c r="AC269" i="2" s="1"/>
  <c r="Y270" i="2"/>
  <c r="AD269" i="2"/>
  <c r="AE269" i="2" s="1"/>
  <c r="Z271" i="4"/>
  <c r="AB270" i="4"/>
  <c r="AD270" i="4"/>
  <c r="AE270" i="4" s="1"/>
  <c r="Y271" i="5" l="1"/>
  <c r="AD270" i="5"/>
  <c r="AE270" i="5" s="1"/>
  <c r="AB270" i="5"/>
  <c r="AC270" i="5" s="1"/>
  <c r="Y272" i="1"/>
  <c r="AD271" i="1"/>
  <c r="AE271" i="1" s="1"/>
  <c r="AB271" i="1"/>
  <c r="AC271" i="1" s="1"/>
  <c r="Y271" i="3"/>
  <c r="AB270" i="3"/>
  <c r="AC270" i="3" s="1"/>
  <c r="AD270" i="3"/>
  <c r="AE270" i="3" s="1"/>
  <c r="AB270" i="2"/>
  <c r="AC270" i="2" s="1"/>
  <c r="AD270" i="2"/>
  <c r="AE270" i="2" s="1"/>
  <c r="Y271" i="2"/>
  <c r="Z272" i="4"/>
  <c r="AB271" i="4"/>
  <c r="AD271" i="4"/>
  <c r="AE271" i="4" s="1"/>
  <c r="Y272" i="5" l="1"/>
  <c r="AD271" i="5"/>
  <c r="AE271" i="5" s="1"/>
  <c r="AB271" i="5"/>
  <c r="AC271" i="5" s="1"/>
  <c r="AB272" i="1"/>
  <c r="AC272" i="1" s="1"/>
  <c r="Y273" i="1"/>
  <c r="AD272" i="1"/>
  <c r="AE272" i="1" s="1"/>
  <c r="Y272" i="3"/>
  <c r="AB271" i="3"/>
  <c r="AC271" i="3" s="1"/>
  <c r="AD271" i="3"/>
  <c r="AE271" i="3" s="1"/>
  <c r="AB271" i="2"/>
  <c r="AC271" i="2" s="1"/>
  <c r="Y272" i="2"/>
  <c r="AD271" i="2"/>
  <c r="AE271" i="2" s="1"/>
  <c r="AD272" i="4"/>
  <c r="AE272" i="4" s="1"/>
  <c r="AB272" i="4"/>
  <c r="AC272" i="4" s="1"/>
  <c r="AC271" i="4" s="1"/>
  <c r="AC270" i="4" s="1"/>
  <c r="AC269" i="4" s="1"/>
  <c r="AC268" i="4" s="1"/>
  <c r="AC267" i="4" s="1"/>
  <c r="AC266" i="4" s="1"/>
  <c r="AC265" i="4" s="1"/>
  <c r="AC264" i="4" s="1"/>
  <c r="AC263" i="4" s="1"/>
  <c r="AC262" i="4" s="1"/>
  <c r="AC261" i="4" s="1"/>
  <c r="AC260" i="4" s="1"/>
  <c r="AC259" i="4" s="1"/>
  <c r="AC258" i="4" s="1"/>
  <c r="AC257" i="4" s="1"/>
  <c r="AC256" i="4" s="1"/>
  <c r="AC255" i="4" s="1"/>
  <c r="AC254" i="4" s="1"/>
  <c r="AC253" i="4" s="1"/>
  <c r="AC252" i="4" s="1"/>
  <c r="AC251" i="4" s="1"/>
  <c r="AC250" i="4" s="1"/>
  <c r="AC249" i="4" s="1"/>
  <c r="AC248" i="4" s="1"/>
  <c r="Z273" i="4"/>
  <c r="Y273" i="5" l="1"/>
  <c r="AD272" i="5"/>
  <c r="AE272" i="5" s="1"/>
  <c r="AB272" i="5"/>
  <c r="AC272" i="5" s="1"/>
  <c r="AB273" i="1"/>
  <c r="AC273" i="1" s="1"/>
  <c r="Y274" i="1"/>
  <c r="AD273" i="1"/>
  <c r="AE273" i="1" s="1"/>
  <c r="AD272" i="3"/>
  <c r="AE272" i="3" s="1"/>
  <c r="AB272" i="3"/>
  <c r="AC272" i="3" s="1"/>
  <c r="Y273" i="3"/>
  <c r="AB272" i="2"/>
  <c r="AC272" i="2" s="1"/>
  <c r="AD272" i="2"/>
  <c r="AE272" i="2" s="1"/>
  <c r="Y273" i="2"/>
  <c r="AD273" i="4"/>
  <c r="AE273" i="4" s="1"/>
  <c r="Z274" i="4"/>
  <c r="AB273" i="4"/>
  <c r="AB273" i="5" l="1"/>
  <c r="AC273" i="5" s="1"/>
  <c r="Y274" i="5"/>
  <c r="AD273" i="5"/>
  <c r="AE273" i="5" s="1"/>
  <c r="Y275" i="1"/>
  <c r="AD274" i="1"/>
  <c r="AE274" i="1" s="1"/>
  <c r="AB274" i="1"/>
  <c r="AC274" i="1" s="1"/>
  <c r="Y274" i="3"/>
  <c r="AD273" i="3"/>
  <c r="AE273" i="3" s="1"/>
  <c r="AB273" i="3"/>
  <c r="AC273" i="3" s="1"/>
  <c r="AD273" i="2"/>
  <c r="AE273" i="2" s="1"/>
  <c r="AB273" i="2"/>
  <c r="AC273" i="2" s="1"/>
  <c r="Y274" i="2"/>
  <c r="Z275" i="4"/>
  <c r="AD274" i="4"/>
  <c r="AE274" i="4" s="1"/>
  <c r="AB274" i="4"/>
  <c r="AB274" i="5" l="1"/>
  <c r="AC274" i="5" s="1"/>
  <c r="Y275" i="5"/>
  <c r="AD274" i="5"/>
  <c r="AE274" i="5" s="1"/>
  <c r="AD275" i="1"/>
  <c r="AE275" i="1" s="1"/>
  <c r="Y276" i="1"/>
  <c r="AB275" i="1"/>
  <c r="AC275" i="1" s="1"/>
  <c r="Y275" i="3"/>
  <c r="AD274" i="3"/>
  <c r="AE274" i="3" s="1"/>
  <c r="AB274" i="3"/>
  <c r="AC274" i="3" s="1"/>
  <c r="AB274" i="2"/>
  <c r="AC274" i="2" s="1"/>
  <c r="Y275" i="2"/>
  <c r="AD274" i="2"/>
  <c r="AE274" i="2" s="1"/>
  <c r="AD275" i="4"/>
  <c r="AE275" i="4" s="1"/>
  <c r="Z276" i="4"/>
  <c r="AB275" i="4"/>
  <c r="AB275" i="5" l="1"/>
  <c r="AC275" i="5" s="1"/>
  <c r="Y276" i="5"/>
  <c r="AD275" i="5"/>
  <c r="AE275" i="5" s="1"/>
  <c r="AB276" i="1"/>
  <c r="AC276" i="1" s="1"/>
  <c r="Y277" i="1"/>
  <c r="AD276" i="1"/>
  <c r="AE276" i="1" s="1"/>
  <c r="Y276" i="3"/>
  <c r="AD275" i="3"/>
  <c r="AE275" i="3" s="1"/>
  <c r="AB275" i="3"/>
  <c r="AC275" i="3" s="1"/>
  <c r="Y276" i="2"/>
  <c r="AB275" i="2"/>
  <c r="AC275" i="2" s="1"/>
  <c r="AD275" i="2"/>
  <c r="AE275" i="2" s="1"/>
  <c r="AD276" i="4"/>
  <c r="AE276" i="4" s="1"/>
  <c r="Z277" i="4"/>
  <c r="AB276" i="4"/>
  <c r="Y277" i="5" l="1"/>
  <c r="AD276" i="5"/>
  <c r="AE276" i="5" s="1"/>
  <c r="AB276" i="5"/>
  <c r="AC276" i="5" s="1"/>
  <c r="AB277" i="1"/>
  <c r="AC277" i="1" s="1"/>
  <c r="AD277" i="1"/>
  <c r="AE277" i="1" s="1"/>
  <c r="Y278" i="1"/>
  <c r="AD276" i="3"/>
  <c r="AE276" i="3" s="1"/>
  <c r="AB276" i="3"/>
  <c r="AC276" i="3" s="1"/>
  <c r="Y277" i="3"/>
  <c r="Y277" i="2"/>
  <c r="AB276" i="2"/>
  <c r="AC276" i="2" s="1"/>
  <c r="AD276" i="2"/>
  <c r="AE276" i="2" s="1"/>
  <c r="Z278" i="4"/>
  <c r="AB277" i="4"/>
  <c r="AD277" i="4"/>
  <c r="AE277" i="4" s="1"/>
  <c r="AD277" i="5" l="1"/>
  <c r="AE277" i="5" s="1"/>
  <c r="Y278" i="5"/>
  <c r="AB277" i="5"/>
  <c r="AC277" i="5" s="1"/>
  <c r="Y279" i="1"/>
  <c r="AD278" i="1"/>
  <c r="AE278" i="1" s="1"/>
  <c r="AB278" i="1"/>
  <c r="AC278" i="1" s="1"/>
  <c r="AD277" i="3"/>
  <c r="AE277" i="3" s="1"/>
  <c r="AB277" i="3"/>
  <c r="AC277" i="3" s="1"/>
  <c r="Y278" i="3"/>
  <c r="Y278" i="2"/>
  <c r="AD277" i="2"/>
  <c r="AE277" i="2" s="1"/>
  <c r="AB277" i="2"/>
  <c r="AC277" i="2" s="1"/>
  <c r="AD278" i="4"/>
  <c r="AE278" i="4" s="1"/>
  <c r="Z279" i="4"/>
  <c r="AB278" i="4"/>
  <c r="Y279" i="5" l="1"/>
  <c r="AD278" i="5"/>
  <c r="AE278" i="5" s="1"/>
  <c r="AB278" i="5"/>
  <c r="AC278" i="5" s="1"/>
  <c r="AD279" i="1"/>
  <c r="AE279" i="1" s="1"/>
  <c r="AB279" i="1"/>
  <c r="AC279" i="1" s="1"/>
  <c r="Y280" i="1"/>
  <c r="AB278" i="3"/>
  <c r="AC278" i="3" s="1"/>
  <c r="Y279" i="3"/>
  <c r="AD278" i="3"/>
  <c r="AE278" i="3" s="1"/>
  <c r="Y279" i="2"/>
  <c r="AD278" i="2"/>
  <c r="AE278" i="2" s="1"/>
  <c r="AB278" i="2"/>
  <c r="AC278" i="2" s="1"/>
  <c r="AD279" i="4"/>
  <c r="AE279" i="4" s="1"/>
  <c r="Z280" i="4"/>
  <c r="AB279" i="4"/>
  <c r="Y280" i="5" l="1"/>
  <c r="AD279" i="5"/>
  <c r="AE279" i="5" s="1"/>
  <c r="AB279" i="5"/>
  <c r="AC279" i="5" s="1"/>
  <c r="Y281" i="1"/>
  <c r="AD280" i="1"/>
  <c r="AE280" i="1" s="1"/>
  <c r="AB280" i="1"/>
  <c r="AC280" i="1" s="1"/>
  <c r="AD279" i="3"/>
  <c r="AE279" i="3" s="1"/>
  <c r="AB279" i="3"/>
  <c r="AC279" i="3" s="1"/>
  <c r="Y280" i="3"/>
  <c r="AB279" i="2"/>
  <c r="AC279" i="2" s="1"/>
  <c r="Y280" i="2"/>
  <c r="AD279" i="2"/>
  <c r="AE279" i="2" s="1"/>
  <c r="AD280" i="4"/>
  <c r="AE280" i="4" s="1"/>
  <c r="AB280" i="4"/>
  <c r="Z281" i="4"/>
  <c r="Y281" i="5" l="1"/>
  <c r="AB280" i="5"/>
  <c r="AC280" i="5" s="1"/>
  <c r="AD280" i="5"/>
  <c r="AE280" i="5" s="1"/>
  <c r="AD281" i="1"/>
  <c r="AE281" i="1" s="1"/>
  <c r="AB281" i="1"/>
  <c r="AC281" i="1" s="1"/>
  <c r="Y282" i="1"/>
  <c r="Y281" i="3"/>
  <c r="AB280" i="3"/>
  <c r="AC280" i="3" s="1"/>
  <c r="AD280" i="3"/>
  <c r="AE280" i="3" s="1"/>
  <c r="AD280" i="2"/>
  <c r="AE280" i="2" s="1"/>
  <c r="AB280" i="2"/>
  <c r="AC280" i="2" s="1"/>
  <c r="Y281" i="2"/>
  <c r="Z282" i="4"/>
  <c r="AB281" i="4"/>
  <c r="AD281" i="4"/>
  <c r="AE281" i="4" s="1"/>
  <c r="AB281" i="5" l="1"/>
  <c r="AC281" i="5" s="1"/>
  <c r="AD281" i="5"/>
  <c r="AE281" i="5" s="1"/>
  <c r="Y282" i="5"/>
  <c r="AB282" i="1"/>
  <c r="AC282" i="1" s="1"/>
  <c r="Y283" i="1"/>
  <c r="AD282" i="1"/>
  <c r="AE282" i="1" s="1"/>
  <c r="AD281" i="3"/>
  <c r="AE281" i="3" s="1"/>
  <c r="Y282" i="3"/>
  <c r="AB281" i="3"/>
  <c r="AC281" i="3" s="1"/>
  <c r="Y282" i="2"/>
  <c r="AB281" i="2"/>
  <c r="AC281" i="2" s="1"/>
  <c r="AD281" i="2"/>
  <c r="AE281" i="2" s="1"/>
  <c r="Z283" i="4"/>
  <c r="AD282" i="4"/>
  <c r="AE282" i="4" s="1"/>
  <c r="AB282" i="4"/>
  <c r="AD282" i="5" l="1"/>
  <c r="AE282" i="5" s="1"/>
  <c r="Y283" i="5"/>
  <c r="AB282" i="5"/>
  <c r="AC282" i="5" s="1"/>
  <c r="AD283" i="1"/>
  <c r="AE283" i="1" s="1"/>
  <c r="AB283" i="1"/>
  <c r="AC283" i="1" s="1"/>
  <c r="Y284" i="1"/>
  <c r="Y283" i="3"/>
  <c r="AB282" i="3"/>
  <c r="AC282" i="3" s="1"/>
  <c r="AD282" i="3"/>
  <c r="AE282" i="3" s="1"/>
  <c r="AB282" i="2"/>
  <c r="AC282" i="2" s="1"/>
  <c r="Y283" i="2"/>
  <c r="AD282" i="2"/>
  <c r="AE282" i="2" s="1"/>
  <c r="AD283" i="4"/>
  <c r="AE283" i="4" s="1"/>
  <c r="Z284" i="4"/>
  <c r="AB283" i="4"/>
  <c r="AB283" i="5" l="1"/>
  <c r="AC283" i="5" s="1"/>
  <c r="Y284" i="5"/>
  <c r="AD283" i="5"/>
  <c r="AE283" i="5" s="1"/>
  <c r="Y285" i="1"/>
  <c r="AB284" i="1"/>
  <c r="AC284" i="1" s="1"/>
  <c r="AD284" i="1"/>
  <c r="AE284" i="1" s="1"/>
  <c r="AD283" i="3"/>
  <c r="AE283" i="3" s="1"/>
  <c r="AB283" i="3"/>
  <c r="AC283" i="3" s="1"/>
  <c r="Y284" i="3"/>
  <c r="AB283" i="2"/>
  <c r="AC283" i="2" s="1"/>
  <c r="AD283" i="2"/>
  <c r="AE283" i="2" s="1"/>
  <c r="Y284" i="2"/>
  <c r="Z285" i="4"/>
  <c r="AD284" i="4"/>
  <c r="AE284" i="4" s="1"/>
  <c r="AB284" i="4"/>
  <c r="AD284" i="5" l="1"/>
  <c r="AE284" i="5" s="1"/>
  <c r="AB284" i="5"/>
  <c r="AC284" i="5" s="1"/>
  <c r="Y285" i="5"/>
  <c r="AD285" i="1"/>
  <c r="AE285" i="1" s="1"/>
  <c r="AB285" i="1"/>
  <c r="AC285" i="1" s="1"/>
  <c r="Y286" i="1"/>
  <c r="AB284" i="3"/>
  <c r="AC284" i="3" s="1"/>
  <c r="Y285" i="3"/>
  <c r="AD284" i="3"/>
  <c r="AE284" i="3" s="1"/>
  <c r="Y285" i="2"/>
  <c r="AB284" i="2"/>
  <c r="AC284" i="2" s="1"/>
  <c r="AD284" i="2"/>
  <c r="AE284" i="2" s="1"/>
  <c r="AD285" i="4"/>
  <c r="AE285" i="4" s="1"/>
  <c r="AB285" i="4"/>
  <c r="Z286" i="4"/>
  <c r="AD285" i="5" l="1"/>
  <c r="AE285" i="5" s="1"/>
  <c r="AB285" i="5"/>
  <c r="AC285" i="5" s="1"/>
  <c r="Y286" i="5"/>
  <c r="AB286" i="1"/>
  <c r="AC286" i="1" s="1"/>
  <c r="Y287" i="1"/>
  <c r="AD286" i="1"/>
  <c r="AE286" i="1" s="1"/>
  <c r="AD285" i="3"/>
  <c r="AE285" i="3" s="1"/>
  <c r="Y286" i="3"/>
  <c r="AB285" i="3"/>
  <c r="AC285" i="3" s="1"/>
  <c r="Y286" i="2"/>
  <c r="AB285" i="2"/>
  <c r="AC285" i="2" s="1"/>
  <c r="AD285" i="2"/>
  <c r="AE285" i="2" s="1"/>
  <c r="AB286" i="4"/>
  <c r="Z287" i="4"/>
  <c r="AD286" i="4"/>
  <c r="AE286" i="4" s="1"/>
  <c r="AB286" i="5" l="1"/>
  <c r="AC286" i="5" s="1"/>
  <c r="Y287" i="5"/>
  <c r="AD286" i="5"/>
  <c r="AE286" i="5" s="1"/>
  <c r="AD287" i="1"/>
  <c r="AE287" i="1" s="1"/>
  <c r="AB287" i="1"/>
  <c r="AC287" i="1" s="1"/>
  <c r="Y288" i="1"/>
  <c r="AD286" i="3"/>
  <c r="AE286" i="3" s="1"/>
  <c r="AB286" i="3"/>
  <c r="AC286" i="3" s="1"/>
  <c r="Y287" i="3"/>
  <c r="Y287" i="2"/>
  <c r="AD286" i="2"/>
  <c r="AE286" i="2" s="1"/>
  <c r="AB286" i="2"/>
  <c r="AC286" i="2" s="1"/>
  <c r="AD287" i="4"/>
  <c r="AE287" i="4" s="1"/>
  <c r="AB287" i="4"/>
  <c r="Z288" i="4"/>
  <c r="AD287" i="5" l="1"/>
  <c r="AE287" i="5" s="1"/>
  <c r="AB287" i="5"/>
  <c r="AC287" i="5" s="1"/>
  <c r="Y288" i="5"/>
  <c r="Y289" i="1"/>
  <c r="AD288" i="1"/>
  <c r="AE288" i="1" s="1"/>
  <c r="AB288" i="1"/>
  <c r="AC288" i="1" s="1"/>
  <c r="Y288" i="3"/>
  <c r="AB287" i="3"/>
  <c r="AC287" i="3" s="1"/>
  <c r="AD287" i="3"/>
  <c r="AE287" i="3" s="1"/>
  <c r="AB287" i="2"/>
  <c r="AC287" i="2" s="1"/>
  <c r="AD287" i="2"/>
  <c r="AE287" i="2" s="1"/>
  <c r="Y288" i="2"/>
  <c r="Z289" i="4"/>
  <c r="AB288" i="4"/>
  <c r="AD288" i="4"/>
  <c r="AE288" i="4" s="1"/>
  <c r="Y289" i="5" l="1"/>
  <c r="AB288" i="5"/>
  <c r="AC288" i="5" s="1"/>
  <c r="AD288" i="5"/>
  <c r="AE288" i="5" s="1"/>
  <c r="AD289" i="1"/>
  <c r="AE289" i="1" s="1"/>
  <c r="AB289" i="1"/>
  <c r="AC289" i="1" s="1"/>
  <c r="Y290" i="1"/>
  <c r="Y289" i="3"/>
  <c r="AD288" i="3"/>
  <c r="AE288" i="3" s="1"/>
  <c r="AB288" i="3"/>
  <c r="AC288" i="3" s="1"/>
  <c r="AD288" i="2"/>
  <c r="AE288" i="2" s="1"/>
  <c r="AB288" i="2"/>
  <c r="AC288" i="2" s="1"/>
  <c r="Y289" i="2"/>
  <c r="Z290" i="4"/>
  <c r="AB289" i="4"/>
  <c r="AD289" i="4"/>
  <c r="AE289" i="4" s="1"/>
  <c r="AD289" i="5" l="1"/>
  <c r="AE289" i="5" s="1"/>
  <c r="Y290" i="5"/>
  <c r="AB289" i="5"/>
  <c r="AC289" i="5" s="1"/>
  <c r="AB290" i="1"/>
  <c r="AC290" i="1" s="1"/>
  <c r="Y291" i="1"/>
  <c r="AD290" i="1"/>
  <c r="AE290" i="1" s="1"/>
  <c r="AB289" i="3"/>
  <c r="AC289" i="3" s="1"/>
  <c r="Y290" i="3"/>
  <c r="AD289" i="3"/>
  <c r="AE289" i="3" s="1"/>
  <c r="AD289" i="2"/>
  <c r="AE289" i="2" s="1"/>
  <c r="Y290" i="2"/>
  <c r="AB289" i="2"/>
  <c r="AC289" i="2" s="1"/>
  <c r="Z291" i="4"/>
  <c r="AD290" i="4"/>
  <c r="AE290" i="4" s="1"/>
  <c r="AB290" i="4"/>
  <c r="AD290" i="5" l="1"/>
  <c r="AE290" i="5" s="1"/>
  <c r="Y291" i="5"/>
  <c r="AB290" i="5"/>
  <c r="AC290" i="5" s="1"/>
  <c r="AD291" i="1"/>
  <c r="AE291" i="1" s="1"/>
  <c r="AB291" i="1"/>
  <c r="AC291" i="1" s="1"/>
  <c r="Y292" i="1"/>
  <c r="AD290" i="3"/>
  <c r="AE290" i="3" s="1"/>
  <c r="AB290" i="3"/>
  <c r="AC290" i="3" s="1"/>
  <c r="Y291" i="3"/>
  <c r="AD290" i="2"/>
  <c r="AE290" i="2" s="1"/>
  <c r="Y291" i="2"/>
  <c r="AB290" i="2"/>
  <c r="AC290" i="2" s="1"/>
  <c r="AB291" i="4"/>
  <c r="Z292" i="4"/>
  <c r="AD291" i="4"/>
  <c r="AE291" i="4" s="1"/>
  <c r="Y292" i="5" l="1"/>
  <c r="AB291" i="5"/>
  <c r="AC291" i="5" s="1"/>
  <c r="AD291" i="5"/>
  <c r="AE291" i="5" s="1"/>
  <c r="Y293" i="1"/>
  <c r="AB292" i="1"/>
  <c r="AC292" i="1" s="1"/>
  <c r="AD292" i="1"/>
  <c r="AE292" i="1" s="1"/>
  <c r="AD291" i="3"/>
  <c r="AE291" i="3" s="1"/>
  <c r="Y292" i="3"/>
  <c r="AB291" i="3"/>
  <c r="AC291" i="3" s="1"/>
  <c r="Y292" i="2"/>
  <c r="AB291" i="2"/>
  <c r="AC291" i="2" s="1"/>
  <c r="AD291" i="2"/>
  <c r="AE291" i="2" s="1"/>
  <c r="AD292" i="4"/>
  <c r="AE292" i="4" s="1"/>
  <c r="AB292" i="4"/>
  <c r="Z293" i="4"/>
  <c r="AB292" i="5" l="1"/>
  <c r="AC292" i="5" s="1"/>
  <c r="AD292" i="5"/>
  <c r="AE292" i="5" s="1"/>
  <c r="Y293" i="5"/>
  <c r="AD293" i="1"/>
  <c r="AE293" i="1" s="1"/>
  <c r="AB293" i="1"/>
  <c r="AC293" i="1" s="1"/>
  <c r="Y294" i="1"/>
  <c r="AB292" i="3"/>
  <c r="AC292" i="3" s="1"/>
  <c r="Y293" i="3"/>
  <c r="AD292" i="3"/>
  <c r="AE292" i="3" s="1"/>
  <c r="AD292" i="2"/>
  <c r="AE292" i="2" s="1"/>
  <c r="Y293" i="2"/>
  <c r="AB292" i="2"/>
  <c r="AC292" i="2" s="1"/>
  <c r="AD293" i="4"/>
  <c r="AE293" i="4" s="1"/>
  <c r="Z294" i="4"/>
  <c r="AB293" i="4"/>
  <c r="AD293" i="5" l="1"/>
  <c r="AE293" i="5" s="1"/>
  <c r="Y294" i="5"/>
  <c r="AB293" i="5"/>
  <c r="AC293" i="5" s="1"/>
  <c r="AB294" i="1"/>
  <c r="AC294" i="1" s="1"/>
  <c r="Y295" i="1"/>
  <c r="AD294" i="1"/>
  <c r="AE294" i="1" s="1"/>
  <c r="AB293" i="3"/>
  <c r="AC293" i="3" s="1"/>
  <c r="Y294" i="3"/>
  <c r="AD293" i="3"/>
  <c r="AE293" i="3" s="1"/>
  <c r="AD293" i="2"/>
  <c r="AE293" i="2" s="1"/>
  <c r="Y294" i="2"/>
  <c r="AB293" i="2"/>
  <c r="AC293" i="2" s="1"/>
  <c r="Z295" i="4"/>
  <c r="AB294" i="4"/>
  <c r="AD294" i="4"/>
  <c r="AE294" i="4" s="1"/>
  <c r="Y295" i="5" l="1"/>
  <c r="AD294" i="5"/>
  <c r="AE294" i="5" s="1"/>
  <c r="AB294" i="5"/>
  <c r="AC294" i="5" s="1"/>
  <c r="Y296" i="1"/>
  <c r="AD295" i="1"/>
  <c r="AE295" i="1" s="1"/>
  <c r="AB295" i="1"/>
  <c r="AC295" i="1" s="1"/>
  <c r="AB294" i="3"/>
  <c r="AC294" i="3" s="1"/>
  <c r="Y295" i="3"/>
  <c r="AD294" i="3"/>
  <c r="AE294" i="3" s="1"/>
  <c r="Y295" i="2"/>
  <c r="AB294" i="2"/>
  <c r="AC294" i="2" s="1"/>
  <c r="AD294" i="2"/>
  <c r="AE294" i="2" s="1"/>
  <c r="AD295" i="4"/>
  <c r="AE295" i="4" s="1"/>
  <c r="Z296" i="4"/>
  <c r="AB295" i="4"/>
  <c r="AD295" i="5" l="1"/>
  <c r="AE295" i="5" s="1"/>
  <c r="AB295" i="5"/>
  <c r="AC295" i="5" s="1"/>
  <c r="Y296" i="5"/>
  <c r="AD296" i="1"/>
  <c r="AE296" i="1" s="1"/>
  <c r="Y297" i="1"/>
  <c r="AB296" i="1"/>
  <c r="AC296" i="1" s="1"/>
  <c r="Y296" i="3"/>
  <c r="AB295" i="3"/>
  <c r="AC295" i="3" s="1"/>
  <c r="AD295" i="3"/>
  <c r="AE295" i="3" s="1"/>
  <c r="AB295" i="2"/>
  <c r="AC295" i="2" s="1"/>
  <c r="AD295" i="2"/>
  <c r="AE295" i="2" s="1"/>
  <c r="Y296" i="2"/>
  <c r="Z297" i="4"/>
  <c r="AB296" i="4"/>
  <c r="AD296" i="4"/>
  <c r="AE296" i="4" s="1"/>
  <c r="Y297" i="5" l="1"/>
  <c r="AB296" i="5"/>
  <c r="AC296" i="5" s="1"/>
  <c r="AD296" i="5"/>
  <c r="AE296" i="5" s="1"/>
  <c r="AD297" i="1"/>
  <c r="AE297" i="1" s="1"/>
  <c r="Y298" i="1"/>
  <c r="AB297" i="1"/>
  <c r="AC297" i="1" s="1"/>
  <c r="AD296" i="3"/>
  <c r="AE296" i="3" s="1"/>
  <c r="Y297" i="3"/>
  <c r="AB296" i="3"/>
  <c r="AC296" i="3" s="1"/>
  <c r="Y297" i="2"/>
  <c r="AB296" i="2"/>
  <c r="AC296" i="2" s="1"/>
  <c r="AD296" i="2"/>
  <c r="AE296" i="2" s="1"/>
  <c r="AD297" i="4"/>
  <c r="AE297" i="4" s="1"/>
  <c r="Z298" i="4"/>
  <c r="AB297" i="4"/>
  <c r="Y298" i="5" l="1"/>
  <c r="AD297" i="5"/>
  <c r="AE297" i="5" s="1"/>
  <c r="AB297" i="5"/>
  <c r="AC297" i="5" s="1"/>
  <c r="AD298" i="1"/>
  <c r="AE298" i="1" s="1"/>
  <c r="AB298" i="1"/>
  <c r="AC298" i="1" s="1"/>
  <c r="Y299" i="1"/>
  <c r="AD297" i="3"/>
  <c r="AE297" i="3" s="1"/>
  <c r="Y298" i="3"/>
  <c r="AB297" i="3"/>
  <c r="AC297" i="3" s="1"/>
  <c r="Y298" i="2"/>
  <c r="AB297" i="2"/>
  <c r="AC297" i="2" s="1"/>
  <c r="AD297" i="2"/>
  <c r="AE297" i="2" s="1"/>
  <c r="AD298" i="4"/>
  <c r="AE298" i="4" s="1"/>
  <c r="Z299" i="4"/>
  <c r="AB298" i="4"/>
  <c r="AD298" i="5" l="1"/>
  <c r="AE298" i="5" s="1"/>
  <c r="Y299" i="5"/>
  <c r="AB298" i="5"/>
  <c r="AC298" i="5" s="1"/>
  <c r="AD299" i="1"/>
  <c r="AE299" i="1" s="1"/>
  <c r="AB299" i="1"/>
  <c r="AC299" i="1" s="1"/>
  <c r="Y300" i="1"/>
  <c r="AD298" i="3"/>
  <c r="AE298" i="3" s="1"/>
  <c r="Y299" i="3"/>
  <c r="AB298" i="3"/>
  <c r="AC298" i="3" s="1"/>
  <c r="AD298" i="2"/>
  <c r="AE298" i="2" s="1"/>
  <c r="Y299" i="2"/>
  <c r="AB298" i="2"/>
  <c r="AC298" i="2" s="1"/>
  <c r="AD299" i="4"/>
  <c r="AE299" i="4" s="1"/>
  <c r="Z300" i="4"/>
  <c r="AB299" i="4"/>
  <c r="Y300" i="5" l="1"/>
  <c r="AB299" i="5"/>
  <c r="AC299" i="5" s="1"/>
  <c r="AD299" i="5"/>
  <c r="AE299" i="5" s="1"/>
  <c r="AD300" i="1"/>
  <c r="AE300" i="1" s="1"/>
  <c r="AB300" i="1"/>
  <c r="AC300" i="1" s="1"/>
  <c r="Y301" i="1"/>
  <c r="AD299" i="3"/>
  <c r="AE299" i="3" s="1"/>
  <c r="Y300" i="3"/>
  <c r="AB299" i="3"/>
  <c r="AC299" i="3" s="1"/>
  <c r="Y300" i="2"/>
  <c r="AB299" i="2"/>
  <c r="AC299" i="2" s="1"/>
  <c r="AD299" i="2"/>
  <c r="AE299" i="2" s="1"/>
  <c r="AD300" i="4"/>
  <c r="AE300" i="4" s="1"/>
  <c r="Z301" i="4"/>
  <c r="AB300" i="4"/>
  <c r="AB300" i="5" l="1"/>
  <c r="AC300" i="5" s="1"/>
  <c r="AD300" i="5"/>
  <c r="AE300" i="5" s="1"/>
  <c r="Y301" i="5"/>
  <c r="AD301" i="1"/>
  <c r="AE301" i="1" s="1"/>
  <c r="AB301" i="1"/>
  <c r="AC301" i="1" s="1"/>
  <c r="Y302" i="1"/>
  <c r="Y301" i="3"/>
  <c r="AB300" i="3"/>
  <c r="AC300" i="3" s="1"/>
  <c r="AD300" i="3"/>
  <c r="AE300" i="3" s="1"/>
  <c r="Y301" i="2"/>
  <c r="AB300" i="2"/>
  <c r="AC300" i="2" s="1"/>
  <c r="AD300" i="2"/>
  <c r="AE300" i="2" s="1"/>
  <c r="AD301" i="4"/>
  <c r="AE301" i="4" s="1"/>
  <c r="Z302" i="4"/>
  <c r="AB301" i="4"/>
  <c r="Y302" i="5" l="1"/>
  <c r="AD301" i="5"/>
  <c r="AE301" i="5" s="1"/>
  <c r="AB301" i="5"/>
  <c r="AC301" i="5" s="1"/>
  <c r="AD302" i="1"/>
  <c r="AE302" i="1" s="1"/>
  <c r="AB302" i="1"/>
  <c r="AC302" i="1" s="1"/>
  <c r="Y303" i="1"/>
  <c r="AB301" i="3"/>
  <c r="AC301" i="3" s="1"/>
  <c r="Y302" i="3"/>
  <c r="AD301" i="3"/>
  <c r="AE301" i="3" s="1"/>
  <c r="Y302" i="2"/>
  <c r="AB301" i="2"/>
  <c r="AC301" i="2" s="1"/>
  <c r="AD301" i="2"/>
  <c r="AE301" i="2" s="1"/>
  <c r="Z303" i="4"/>
  <c r="AB302" i="4"/>
  <c r="AD302" i="4"/>
  <c r="AE302" i="4" s="1"/>
  <c r="Y303" i="5" l="1"/>
  <c r="AD302" i="5"/>
  <c r="AE302" i="5" s="1"/>
  <c r="AB302" i="5"/>
  <c r="AC302" i="5" s="1"/>
  <c r="AD303" i="1"/>
  <c r="AE303" i="1" s="1"/>
  <c r="Y304" i="1"/>
  <c r="AB303" i="1"/>
  <c r="AC303" i="1" s="1"/>
  <c r="AB302" i="3"/>
  <c r="AC302" i="3" s="1"/>
  <c r="AD302" i="3"/>
  <c r="AE302" i="3" s="1"/>
  <c r="Y303" i="3"/>
  <c r="Y303" i="2"/>
  <c r="AB302" i="2"/>
  <c r="AC302" i="2" s="1"/>
  <c r="AD302" i="2"/>
  <c r="AE302" i="2" s="1"/>
  <c r="AD303" i="4"/>
  <c r="AE303" i="4" s="1"/>
  <c r="Z304" i="4"/>
  <c r="AB303" i="4"/>
  <c r="AB303" i="5" l="1"/>
  <c r="AC303" i="5" s="1"/>
  <c r="Y304" i="5"/>
  <c r="AD303" i="5"/>
  <c r="AE303" i="5" s="1"/>
  <c r="AD304" i="1"/>
  <c r="AE304" i="1" s="1"/>
  <c r="AB304" i="1"/>
  <c r="AC304" i="1" s="1"/>
  <c r="Y305" i="1"/>
  <c r="AB303" i="3"/>
  <c r="AC303" i="3" s="1"/>
  <c r="Y304" i="3"/>
  <c r="AD303" i="3"/>
  <c r="AE303" i="3" s="1"/>
  <c r="Y304" i="2"/>
  <c r="AB303" i="2"/>
  <c r="AC303" i="2" s="1"/>
  <c r="AD303" i="2"/>
  <c r="AE303" i="2" s="1"/>
  <c r="AD304" i="4"/>
  <c r="AE304" i="4" s="1"/>
  <c r="Z305" i="4"/>
  <c r="AB304" i="4"/>
  <c r="AC304" i="4" s="1"/>
  <c r="AC303" i="4" s="1"/>
  <c r="AC302" i="4" s="1"/>
  <c r="AC301" i="4" s="1"/>
  <c r="AC300" i="4" s="1"/>
  <c r="AC299" i="4" s="1"/>
  <c r="AC298" i="4" s="1"/>
  <c r="AC297" i="4" s="1"/>
  <c r="AC296" i="4" s="1"/>
  <c r="AC295" i="4" s="1"/>
  <c r="AC294" i="4" s="1"/>
  <c r="AC293" i="4" s="1"/>
  <c r="AC292" i="4" s="1"/>
  <c r="AC291" i="4" s="1"/>
  <c r="AC290" i="4" s="1"/>
  <c r="AC289" i="4" s="1"/>
  <c r="AC288" i="4" s="1"/>
  <c r="AC287" i="4" s="1"/>
  <c r="AC286" i="4" s="1"/>
  <c r="AC285" i="4" s="1"/>
  <c r="AC284" i="4" s="1"/>
  <c r="AC283" i="4" s="1"/>
  <c r="AC282" i="4" s="1"/>
  <c r="AC281" i="4" s="1"/>
  <c r="AC280" i="4" s="1"/>
  <c r="AC279" i="4" s="1"/>
  <c r="AC278" i="4" s="1"/>
  <c r="AC277" i="4" s="1"/>
  <c r="AC276" i="4" s="1"/>
  <c r="AC275" i="4" s="1"/>
  <c r="AC274" i="4" s="1"/>
  <c r="AC273" i="4" s="1"/>
  <c r="AB304" i="5" l="1"/>
  <c r="AC304" i="5" s="1"/>
  <c r="AD304" i="5"/>
  <c r="AE304" i="5" s="1"/>
  <c r="Y305" i="5"/>
  <c r="AD305" i="1"/>
  <c r="AE305" i="1" s="1"/>
  <c r="AB305" i="1"/>
  <c r="AC305" i="1" s="1"/>
  <c r="Y306" i="1"/>
  <c r="AB304" i="3"/>
  <c r="AC304" i="3" s="1"/>
  <c r="Y305" i="3"/>
  <c r="AD304" i="3"/>
  <c r="AE304" i="3" s="1"/>
  <c r="AD304" i="2"/>
  <c r="AE304" i="2" s="1"/>
  <c r="Y305" i="2"/>
  <c r="AB304" i="2"/>
  <c r="AC304" i="2" s="1"/>
  <c r="AD305" i="4"/>
  <c r="AE305" i="4" s="1"/>
  <c r="Z306" i="4"/>
  <c r="AB305" i="4"/>
  <c r="Y306" i="5" l="1"/>
  <c r="AB305" i="5"/>
  <c r="AC305" i="5" s="1"/>
  <c r="AD305" i="5"/>
  <c r="AE305" i="5" s="1"/>
  <c r="AD306" i="1"/>
  <c r="AE306" i="1" s="1"/>
  <c r="AB306" i="1"/>
  <c r="AC306" i="1" s="1"/>
  <c r="Y307" i="1"/>
  <c r="Y306" i="3"/>
  <c r="AD305" i="3"/>
  <c r="AE305" i="3" s="1"/>
  <c r="AB305" i="3"/>
  <c r="AC305" i="3" s="1"/>
  <c r="Y306" i="2"/>
  <c r="AB305" i="2"/>
  <c r="AC305" i="2" s="1"/>
  <c r="AD305" i="2"/>
  <c r="AE305" i="2" s="1"/>
  <c r="AD306" i="4"/>
  <c r="AE306" i="4" s="1"/>
  <c r="Z307" i="4"/>
  <c r="AB306" i="4"/>
  <c r="AD306" i="5" l="1"/>
  <c r="AE306" i="5" s="1"/>
  <c r="AB306" i="5"/>
  <c r="AC306" i="5" s="1"/>
  <c r="Y307" i="5"/>
  <c r="AD307" i="1"/>
  <c r="AE307" i="1" s="1"/>
  <c r="AB307" i="1"/>
  <c r="AC307" i="1" s="1"/>
  <c r="Y308" i="1"/>
  <c r="AD306" i="3"/>
  <c r="AE306" i="3" s="1"/>
  <c r="Y307" i="3"/>
  <c r="AB306" i="3"/>
  <c r="AC306" i="3" s="1"/>
  <c r="Y307" i="2"/>
  <c r="AB306" i="2"/>
  <c r="AC306" i="2" s="1"/>
  <c r="AD306" i="2"/>
  <c r="AE306" i="2" s="1"/>
  <c r="Z308" i="4"/>
  <c r="AB307" i="4"/>
  <c r="AD307" i="4"/>
  <c r="AE307" i="4" s="1"/>
  <c r="Y308" i="5" l="1"/>
  <c r="AB307" i="5"/>
  <c r="AC307" i="5" s="1"/>
  <c r="AD307" i="5"/>
  <c r="AE307" i="5" s="1"/>
  <c r="Y309" i="1"/>
  <c r="AD308" i="1"/>
  <c r="AE308" i="1" s="1"/>
  <c r="AB308" i="1"/>
  <c r="AC308" i="1" s="1"/>
  <c r="Y308" i="3"/>
  <c r="AB307" i="3"/>
  <c r="AC307" i="3" s="1"/>
  <c r="AD307" i="3"/>
  <c r="AE307" i="3" s="1"/>
  <c r="Y308" i="2"/>
  <c r="AB307" i="2"/>
  <c r="AC307" i="2" s="1"/>
  <c r="AD307" i="2"/>
  <c r="AE307" i="2" s="1"/>
  <c r="AD308" i="4"/>
  <c r="AE308" i="4" s="1"/>
  <c r="Z309" i="4"/>
  <c r="AB308" i="4"/>
  <c r="AD308" i="5" l="1"/>
  <c r="AE308" i="5" s="1"/>
  <c r="Y309" i="5"/>
  <c r="AB308" i="5"/>
  <c r="AC308" i="5" s="1"/>
  <c r="AD309" i="1"/>
  <c r="AE309" i="1" s="1"/>
  <c r="AB309" i="1"/>
  <c r="AC309" i="1" s="1"/>
  <c r="Y310" i="1"/>
  <c r="Y309" i="3"/>
  <c r="AD308" i="3"/>
  <c r="AE308" i="3" s="1"/>
  <c r="AB308" i="3"/>
  <c r="AC308" i="3" s="1"/>
  <c r="AD308" i="2"/>
  <c r="AE308" i="2" s="1"/>
  <c r="AB308" i="2"/>
  <c r="AC308" i="2" s="1"/>
  <c r="Y309" i="2"/>
  <c r="AD309" i="4"/>
  <c r="AE309" i="4" s="1"/>
  <c r="Z310" i="4"/>
  <c r="AB309" i="4"/>
  <c r="AD309" i="5" l="1"/>
  <c r="AE309" i="5" s="1"/>
  <c r="AB309" i="5"/>
  <c r="AC309" i="5" s="1"/>
  <c r="Y310" i="5"/>
  <c r="AD310" i="1"/>
  <c r="AE310" i="1" s="1"/>
  <c r="AB310" i="1"/>
  <c r="AC310" i="1" s="1"/>
  <c r="Y311" i="1"/>
  <c r="AD309" i="3"/>
  <c r="AE309" i="3" s="1"/>
  <c r="Y310" i="3"/>
  <c r="AB309" i="3"/>
  <c r="AC309" i="3" s="1"/>
  <c r="AD309" i="2"/>
  <c r="AE309" i="2" s="1"/>
  <c r="Y310" i="2"/>
  <c r="AB309" i="2"/>
  <c r="AC309" i="2" s="1"/>
  <c r="AD310" i="4"/>
  <c r="AE310" i="4" s="1"/>
  <c r="Z311" i="4"/>
  <c r="AB310" i="4"/>
  <c r="Y311" i="5" l="1"/>
  <c r="AD310" i="5"/>
  <c r="AE310" i="5" s="1"/>
  <c r="AB310" i="5"/>
  <c r="AC310" i="5" s="1"/>
  <c r="AD311" i="1"/>
  <c r="AE311" i="1" s="1"/>
  <c r="AB311" i="1"/>
  <c r="AC311" i="1" s="1"/>
  <c r="Y312" i="1"/>
  <c r="AD310" i="3"/>
  <c r="AE310" i="3" s="1"/>
  <c r="Y311" i="3"/>
  <c r="AB310" i="3"/>
  <c r="AC310" i="3" s="1"/>
  <c r="Y311" i="2"/>
  <c r="AB310" i="2"/>
  <c r="AC310" i="2" s="1"/>
  <c r="AD310" i="2"/>
  <c r="AE310" i="2" s="1"/>
  <c r="AD311" i="4"/>
  <c r="AE311" i="4" s="1"/>
  <c r="Z312" i="4"/>
  <c r="AB311" i="4"/>
  <c r="Y312" i="5" l="1"/>
  <c r="AD311" i="5"/>
  <c r="AE311" i="5" s="1"/>
  <c r="AB311" i="5"/>
  <c r="AC311" i="5" s="1"/>
  <c r="Y313" i="1"/>
  <c r="AD312" i="1"/>
  <c r="AE312" i="1" s="1"/>
  <c r="AB312" i="1"/>
  <c r="AC312" i="1" s="1"/>
  <c r="AD311" i="3"/>
  <c r="AE311" i="3" s="1"/>
  <c r="Y312" i="3"/>
  <c r="AB311" i="3"/>
  <c r="AC311" i="3" s="1"/>
  <c r="Y312" i="2"/>
  <c r="AB311" i="2"/>
  <c r="AC311" i="2" s="1"/>
  <c r="AD311" i="2"/>
  <c r="AE311" i="2" s="1"/>
  <c r="AD312" i="4"/>
  <c r="AE312" i="4" s="1"/>
  <c r="Z313" i="4"/>
  <c r="AB312" i="4"/>
  <c r="Y313" i="5" l="1"/>
  <c r="AD312" i="5"/>
  <c r="AE312" i="5" s="1"/>
  <c r="AB312" i="5"/>
  <c r="AC312" i="5" s="1"/>
  <c r="AD313" i="1"/>
  <c r="AE313" i="1" s="1"/>
  <c r="AB313" i="1"/>
  <c r="AC313" i="1" s="1"/>
  <c r="Y314" i="1"/>
  <c r="Y313" i="3"/>
  <c r="AB312" i="3"/>
  <c r="AC312" i="3" s="1"/>
  <c r="AD312" i="3"/>
  <c r="AE312" i="3" s="1"/>
  <c r="Y313" i="2"/>
  <c r="AB312" i="2"/>
  <c r="AC312" i="2" s="1"/>
  <c r="AD312" i="2"/>
  <c r="AE312" i="2" s="1"/>
  <c r="Z314" i="4"/>
  <c r="AB313" i="4"/>
  <c r="AD313" i="4"/>
  <c r="AE313" i="4" s="1"/>
  <c r="Y314" i="5" l="1"/>
  <c r="AD313" i="5"/>
  <c r="AE313" i="5" s="1"/>
  <c r="AB313" i="5"/>
  <c r="AC313" i="5" s="1"/>
  <c r="AD314" i="1"/>
  <c r="AE314" i="1" s="1"/>
  <c r="AB314" i="1"/>
  <c r="AC314" i="1" s="1"/>
  <c r="Y315" i="1"/>
  <c r="AD313" i="3"/>
  <c r="AE313" i="3" s="1"/>
  <c r="Y314" i="3"/>
  <c r="AB313" i="3"/>
  <c r="AC313" i="3" s="1"/>
  <c r="Y314" i="2"/>
  <c r="AB313" i="2"/>
  <c r="AC313" i="2" s="1"/>
  <c r="AD313" i="2"/>
  <c r="AE313" i="2" s="1"/>
  <c r="AD314" i="4"/>
  <c r="AE314" i="4" s="1"/>
  <c r="AB314" i="4"/>
  <c r="Z315" i="4"/>
  <c r="AB314" i="5" l="1"/>
  <c r="AC314" i="5" s="1"/>
  <c r="Y315" i="5"/>
  <c r="AD314" i="5"/>
  <c r="AE314" i="5" s="1"/>
  <c r="AD315" i="1"/>
  <c r="AE315" i="1" s="1"/>
  <c r="AB315" i="1"/>
  <c r="AC315" i="1" s="1"/>
  <c r="Y316" i="1"/>
  <c r="AB314" i="3"/>
  <c r="AC314" i="3" s="1"/>
  <c r="Y315" i="3"/>
  <c r="AD314" i="3"/>
  <c r="AE314" i="3" s="1"/>
  <c r="Y315" i="2"/>
  <c r="AB314" i="2"/>
  <c r="AC314" i="2" s="1"/>
  <c r="AD314" i="2"/>
  <c r="AE314" i="2" s="1"/>
  <c r="AD315" i="4"/>
  <c r="AE315" i="4" s="1"/>
  <c r="Z316" i="4"/>
  <c r="AB315" i="4"/>
  <c r="AB315" i="5" l="1"/>
  <c r="AC315" i="5" s="1"/>
  <c r="AD315" i="5"/>
  <c r="AE315" i="5" s="1"/>
  <c r="Y316" i="5"/>
  <c r="Y317" i="1"/>
  <c r="AD316" i="1"/>
  <c r="AE316" i="1" s="1"/>
  <c r="AB316" i="1"/>
  <c r="AC316" i="1" s="1"/>
  <c r="AB315" i="3"/>
  <c r="AC315" i="3" s="1"/>
  <c r="Y316" i="3"/>
  <c r="AD315" i="3"/>
  <c r="AE315" i="3" s="1"/>
  <c r="AD315" i="2"/>
  <c r="AE315" i="2" s="1"/>
  <c r="Y316" i="2"/>
  <c r="AB315" i="2"/>
  <c r="AC315" i="2" s="1"/>
  <c r="AD316" i="4"/>
  <c r="AE316" i="4" s="1"/>
  <c r="Z317" i="4"/>
  <c r="AB316" i="4"/>
  <c r="AB316" i="5" l="1"/>
  <c r="AC316" i="5" s="1"/>
  <c r="AD316" i="5"/>
  <c r="AE316" i="5" s="1"/>
  <c r="Y317" i="5"/>
  <c r="AD317" i="1"/>
  <c r="AE317" i="1" s="1"/>
  <c r="AB317" i="1"/>
  <c r="AC317" i="1" s="1"/>
  <c r="Y318" i="1"/>
  <c r="AB316" i="3"/>
  <c r="AC316" i="3" s="1"/>
  <c r="AD316" i="3"/>
  <c r="AE316" i="3" s="1"/>
  <c r="Y317" i="3"/>
  <c r="Y317" i="2"/>
  <c r="AB316" i="2"/>
  <c r="AC316" i="2" s="1"/>
  <c r="AD316" i="2"/>
  <c r="AE316" i="2" s="1"/>
  <c r="AD317" i="4"/>
  <c r="AE317" i="4" s="1"/>
  <c r="Z318" i="4"/>
  <c r="AB317" i="4"/>
  <c r="AD317" i="5" l="1"/>
  <c r="AE317" i="5" s="1"/>
  <c r="AB317" i="5"/>
  <c r="AC317" i="5" s="1"/>
  <c r="Y318" i="5"/>
  <c r="AD318" i="1"/>
  <c r="AE318" i="1" s="1"/>
  <c r="AB318" i="1"/>
  <c r="AC318" i="1" s="1"/>
  <c r="Y319" i="1"/>
  <c r="AD317" i="3"/>
  <c r="AE317" i="3" s="1"/>
  <c r="Y318" i="3"/>
  <c r="AB317" i="3"/>
  <c r="AC317" i="3" s="1"/>
  <c r="Y318" i="2"/>
  <c r="AB317" i="2"/>
  <c r="AC317" i="2" s="1"/>
  <c r="AD317" i="2"/>
  <c r="AE317" i="2" s="1"/>
  <c r="AD318" i="4"/>
  <c r="AE318" i="4" s="1"/>
  <c r="Z319" i="4"/>
  <c r="AB318" i="4"/>
  <c r="Y319" i="5" l="1"/>
  <c r="AD318" i="5"/>
  <c r="AE318" i="5" s="1"/>
  <c r="AB318" i="5"/>
  <c r="AC318" i="5" s="1"/>
  <c r="AD319" i="1"/>
  <c r="AE319" i="1" s="1"/>
  <c r="AB319" i="1"/>
  <c r="AC319" i="1" s="1"/>
  <c r="Y320" i="1"/>
  <c r="Y319" i="3"/>
  <c r="AB318" i="3"/>
  <c r="AC318" i="3" s="1"/>
  <c r="AD318" i="3"/>
  <c r="AE318" i="3" s="1"/>
  <c r="Y319" i="2"/>
  <c r="AB318" i="2"/>
  <c r="AC318" i="2" s="1"/>
  <c r="AD318" i="2"/>
  <c r="AE318" i="2" s="1"/>
  <c r="Z320" i="4"/>
  <c r="AB319" i="4"/>
  <c r="AD319" i="4"/>
  <c r="AE319" i="4" s="1"/>
  <c r="AD319" i="5" l="1"/>
  <c r="AE319" i="5" s="1"/>
  <c r="AB319" i="5"/>
  <c r="AC319" i="5" s="1"/>
  <c r="Y320" i="5"/>
  <c r="Y321" i="1"/>
  <c r="AD320" i="1"/>
  <c r="AE320" i="1" s="1"/>
  <c r="AB320" i="1"/>
  <c r="AC320" i="1" s="1"/>
  <c r="Y320" i="3"/>
  <c r="AD319" i="3"/>
  <c r="AE319" i="3" s="1"/>
  <c r="AB319" i="3"/>
  <c r="AC319" i="3" s="1"/>
  <c r="Y320" i="2"/>
  <c r="AB319" i="2"/>
  <c r="AC319" i="2" s="1"/>
  <c r="AD319" i="2"/>
  <c r="AE319" i="2" s="1"/>
  <c r="AD320" i="4"/>
  <c r="AE320" i="4" s="1"/>
  <c r="Z321" i="4"/>
  <c r="AB320" i="4"/>
  <c r="AD320" i="5" l="1"/>
  <c r="AE320" i="5" s="1"/>
  <c r="Y321" i="5"/>
  <c r="AB320" i="5"/>
  <c r="AC320" i="5" s="1"/>
  <c r="AD321" i="1"/>
  <c r="AE321" i="1" s="1"/>
  <c r="AB321" i="1"/>
  <c r="AC321" i="1" s="1"/>
  <c r="Y322" i="1"/>
  <c r="Y321" i="3"/>
  <c r="AD320" i="3"/>
  <c r="AE320" i="3" s="1"/>
  <c r="AB320" i="3"/>
  <c r="AC320" i="3" s="1"/>
  <c r="Y321" i="2"/>
  <c r="AB320" i="2"/>
  <c r="AC320" i="2" s="1"/>
  <c r="AD320" i="2"/>
  <c r="AE320" i="2" s="1"/>
  <c r="AD321" i="4"/>
  <c r="AE321" i="4" s="1"/>
  <c r="Z322" i="4"/>
  <c r="AB321" i="4"/>
  <c r="Y322" i="5" l="1"/>
  <c r="AD321" i="5"/>
  <c r="AE321" i="5" s="1"/>
  <c r="AB321" i="5"/>
  <c r="AC321" i="5" s="1"/>
  <c r="AD322" i="1"/>
  <c r="AE322" i="1" s="1"/>
  <c r="AB322" i="1"/>
  <c r="AC322" i="1" s="1"/>
  <c r="Y323" i="1"/>
  <c r="AD321" i="3"/>
  <c r="AE321" i="3" s="1"/>
  <c r="Y322" i="3"/>
  <c r="AB321" i="3"/>
  <c r="AC321" i="3" s="1"/>
  <c r="AD321" i="2"/>
  <c r="AE321" i="2" s="1"/>
  <c r="Y322" i="2"/>
  <c r="AB321" i="2"/>
  <c r="AC321" i="2" s="1"/>
  <c r="AD322" i="4"/>
  <c r="AE322" i="4" s="1"/>
  <c r="Z323" i="4"/>
  <c r="AB322" i="4"/>
  <c r="AB322" i="5" l="1"/>
  <c r="AC322" i="5" s="1"/>
  <c r="AD322" i="5"/>
  <c r="AE322" i="5" s="1"/>
  <c r="Y323" i="5"/>
  <c r="AD323" i="1"/>
  <c r="AE323" i="1" s="1"/>
  <c r="AB323" i="1"/>
  <c r="AC323" i="1" s="1"/>
  <c r="Y324" i="1"/>
  <c r="AD322" i="3"/>
  <c r="AE322" i="3" s="1"/>
  <c r="Y323" i="3"/>
  <c r="AB322" i="3"/>
  <c r="AC322" i="3" s="1"/>
  <c r="Y323" i="2"/>
  <c r="AB322" i="2"/>
  <c r="AC322" i="2" s="1"/>
  <c r="AD322" i="2"/>
  <c r="AE322" i="2" s="1"/>
  <c r="AD323" i="4"/>
  <c r="AE323" i="4" s="1"/>
  <c r="Z324" i="4"/>
  <c r="AB323" i="4"/>
  <c r="AD323" i="5" l="1"/>
  <c r="AE323" i="5" s="1"/>
  <c r="AB323" i="5"/>
  <c r="AC323" i="5" s="1"/>
  <c r="Y324" i="5"/>
  <c r="Y325" i="1"/>
  <c r="AD324" i="1"/>
  <c r="AE324" i="1" s="1"/>
  <c r="AB324" i="1"/>
  <c r="AC324" i="1" s="1"/>
  <c r="AD323" i="3"/>
  <c r="AE323" i="3" s="1"/>
  <c r="Y324" i="3"/>
  <c r="AB323" i="3"/>
  <c r="AC323" i="3" s="1"/>
  <c r="Y324" i="2"/>
  <c r="AB323" i="2"/>
  <c r="AC323" i="2" s="1"/>
  <c r="AD323" i="2"/>
  <c r="AE323" i="2" s="1"/>
  <c r="Z325" i="4"/>
  <c r="AB324" i="4"/>
  <c r="AD324" i="4"/>
  <c r="AE324" i="4" s="1"/>
  <c r="AD324" i="5" l="1"/>
  <c r="AE324" i="5" s="1"/>
  <c r="Y325" i="5"/>
  <c r="AB324" i="5"/>
  <c r="AC324" i="5" s="1"/>
  <c r="AD325" i="1"/>
  <c r="AE325" i="1" s="1"/>
  <c r="AB325" i="1"/>
  <c r="AC325" i="1" s="1"/>
  <c r="Y326" i="1"/>
  <c r="Y325" i="3"/>
  <c r="AB324" i="3"/>
  <c r="AC324" i="3" s="1"/>
  <c r="AD324" i="3"/>
  <c r="AE324" i="3" s="1"/>
  <c r="Y325" i="2"/>
  <c r="AB324" i="2"/>
  <c r="AC324" i="2" s="1"/>
  <c r="AD324" i="2"/>
  <c r="AE324" i="2" s="1"/>
  <c r="AD325" i="4"/>
  <c r="AE325" i="4" s="1"/>
  <c r="Z326" i="4"/>
  <c r="AB325" i="4"/>
  <c r="AD325" i="5" l="1"/>
  <c r="AE325" i="5" s="1"/>
  <c r="AB325" i="5"/>
  <c r="AC325" i="5" s="1"/>
  <c r="Y326" i="5"/>
  <c r="AD326" i="1"/>
  <c r="AE326" i="1" s="1"/>
  <c r="AB326" i="1"/>
  <c r="AC326" i="1" s="1"/>
  <c r="Y327" i="1"/>
  <c r="AB325" i="3"/>
  <c r="AC325" i="3" s="1"/>
  <c r="Y326" i="3"/>
  <c r="AD325" i="3"/>
  <c r="AE325" i="3" s="1"/>
  <c r="Y326" i="2"/>
  <c r="AB325" i="2"/>
  <c r="AC325" i="2" s="1"/>
  <c r="AD325" i="2"/>
  <c r="AE325" i="2" s="1"/>
  <c r="AD326" i="4"/>
  <c r="AE326" i="4" s="1"/>
  <c r="Z327" i="4"/>
  <c r="AB326" i="4"/>
  <c r="Y327" i="5" l="1"/>
  <c r="AB326" i="5"/>
  <c r="AC326" i="5" s="1"/>
  <c r="AD326" i="5"/>
  <c r="AE326" i="5" s="1"/>
  <c r="Y328" i="1"/>
  <c r="AD327" i="1"/>
  <c r="AE327" i="1" s="1"/>
  <c r="AB327" i="1"/>
  <c r="AC327" i="1" s="1"/>
  <c r="AB326" i="3"/>
  <c r="AC326" i="3" s="1"/>
  <c r="Y327" i="3"/>
  <c r="AD326" i="3"/>
  <c r="AE326" i="3" s="1"/>
  <c r="Y327" i="2"/>
  <c r="AB326" i="2"/>
  <c r="AC326" i="2" s="1"/>
  <c r="AD326" i="2"/>
  <c r="AE326" i="2" s="1"/>
  <c r="AD327" i="4"/>
  <c r="AE327" i="4" s="1"/>
  <c r="Z328" i="4"/>
  <c r="AB327" i="4"/>
  <c r="Y328" i="5" l="1"/>
  <c r="AB327" i="5"/>
  <c r="AC327" i="5" s="1"/>
  <c r="AD327" i="5"/>
  <c r="AE327" i="5" s="1"/>
  <c r="AB328" i="1"/>
  <c r="AC328" i="1" s="1"/>
  <c r="Y329" i="1"/>
  <c r="AD328" i="1"/>
  <c r="AE328" i="1" s="1"/>
  <c r="AB327" i="3"/>
  <c r="AC327" i="3" s="1"/>
  <c r="Y328" i="3"/>
  <c r="AD327" i="3"/>
  <c r="AE327" i="3" s="1"/>
  <c r="AD327" i="2"/>
  <c r="AE327" i="2" s="1"/>
  <c r="Y328" i="2"/>
  <c r="AB327" i="2"/>
  <c r="AC327" i="2" s="1"/>
  <c r="AD328" i="4"/>
  <c r="AE328" i="4" s="1"/>
  <c r="Z329" i="4"/>
  <c r="AB328" i="4"/>
  <c r="AD328" i="5" l="1"/>
  <c r="AE328" i="5" s="1"/>
  <c r="Y329" i="5"/>
  <c r="AB328" i="5"/>
  <c r="AC328" i="5" s="1"/>
  <c r="Y330" i="1"/>
  <c r="AD329" i="1"/>
  <c r="AE329" i="1" s="1"/>
  <c r="AB329" i="1"/>
  <c r="AC329" i="1" s="1"/>
  <c r="AB328" i="3"/>
  <c r="AC328" i="3" s="1"/>
  <c r="Y329" i="3"/>
  <c r="AD328" i="3"/>
  <c r="AE328" i="3" s="1"/>
  <c r="Y329" i="2"/>
  <c r="AB328" i="2"/>
  <c r="AC328" i="2" s="1"/>
  <c r="AD328" i="2"/>
  <c r="AE328" i="2" s="1"/>
  <c r="Z330" i="4"/>
  <c r="AB329" i="4"/>
  <c r="AD329" i="4"/>
  <c r="AE329" i="4" s="1"/>
  <c r="Y330" i="5" l="1"/>
  <c r="AD329" i="5"/>
  <c r="AE329" i="5" s="1"/>
  <c r="AB329" i="5"/>
  <c r="AC329" i="5" s="1"/>
  <c r="AD330" i="1"/>
  <c r="AE330" i="1" s="1"/>
  <c r="Y331" i="1"/>
  <c r="AB330" i="1"/>
  <c r="AC330" i="1" s="1"/>
  <c r="AD329" i="3"/>
  <c r="AE329" i="3" s="1"/>
  <c r="AB329" i="3"/>
  <c r="AC329" i="3" s="1"/>
  <c r="Y330" i="3"/>
  <c r="Y330" i="2"/>
  <c r="AB329" i="2"/>
  <c r="AC329" i="2" s="1"/>
  <c r="AD329" i="2"/>
  <c r="AE329" i="2" s="1"/>
  <c r="AD330" i="4"/>
  <c r="AE330" i="4" s="1"/>
  <c r="Z331" i="4"/>
  <c r="AB330" i="4"/>
  <c r="AB330" i="5" l="1"/>
  <c r="AC330" i="5" s="1"/>
  <c r="AD330" i="5"/>
  <c r="AE330" i="5" s="1"/>
  <c r="Y331" i="5"/>
  <c r="AD331" i="1"/>
  <c r="AE331" i="1" s="1"/>
  <c r="AB331" i="1"/>
  <c r="AC331" i="1" s="1"/>
  <c r="Y332" i="1"/>
  <c r="Y331" i="3"/>
  <c r="AD330" i="3"/>
  <c r="AE330" i="3" s="1"/>
  <c r="AB330" i="3"/>
  <c r="AC330" i="3" s="1"/>
  <c r="Y331" i="2"/>
  <c r="AB330" i="2"/>
  <c r="AC330" i="2" s="1"/>
  <c r="AD330" i="2"/>
  <c r="AE330" i="2" s="1"/>
  <c r="AD331" i="4"/>
  <c r="AE331" i="4" s="1"/>
  <c r="Z332" i="4"/>
  <c r="AB331" i="4"/>
  <c r="AB331" i="5" l="1"/>
  <c r="AC331" i="5" s="1"/>
  <c r="AD331" i="5"/>
  <c r="AE331" i="5" s="1"/>
  <c r="Y332" i="5"/>
  <c r="AB332" i="1"/>
  <c r="AC332" i="1" s="1"/>
  <c r="Y333" i="1"/>
  <c r="AD332" i="1"/>
  <c r="AE332" i="1" s="1"/>
  <c r="AB331" i="3"/>
  <c r="AC331" i="3" s="1"/>
  <c r="AD331" i="3"/>
  <c r="AE331" i="3" s="1"/>
  <c r="Y332" i="3"/>
  <c r="Y332" i="2"/>
  <c r="AB331" i="2"/>
  <c r="AC331" i="2" s="1"/>
  <c r="AD331" i="2"/>
  <c r="AE331" i="2" s="1"/>
  <c r="AD332" i="4"/>
  <c r="AE332" i="4" s="1"/>
  <c r="Z333" i="4"/>
  <c r="AB332" i="4"/>
  <c r="Y333" i="5" l="1"/>
  <c r="AD332" i="5"/>
  <c r="AE332" i="5" s="1"/>
  <c r="AB332" i="5"/>
  <c r="AC332" i="5" s="1"/>
  <c r="AD333" i="1"/>
  <c r="AE333" i="1" s="1"/>
  <c r="Y334" i="1"/>
  <c r="AB333" i="1"/>
  <c r="AC333" i="1" s="1"/>
  <c r="Y333" i="3"/>
  <c r="AD332" i="3"/>
  <c r="AE332" i="3" s="1"/>
  <c r="AB332" i="3"/>
  <c r="AC332" i="3" s="1"/>
  <c r="Y333" i="2"/>
  <c r="AB332" i="2"/>
  <c r="AC332" i="2" s="1"/>
  <c r="AD332" i="2"/>
  <c r="AE332" i="2" s="1"/>
  <c r="AD333" i="4"/>
  <c r="AE333" i="4" s="1"/>
  <c r="Z334" i="4"/>
  <c r="AB333" i="4"/>
  <c r="AD333" i="5" l="1"/>
  <c r="AE333" i="5" s="1"/>
  <c r="AB333" i="5"/>
  <c r="AC333" i="5" s="1"/>
  <c r="Y334" i="5"/>
  <c r="AD334" i="1"/>
  <c r="AE334" i="1" s="1"/>
  <c r="Y335" i="1"/>
  <c r="AB334" i="1"/>
  <c r="AC334" i="1" s="1"/>
  <c r="AD333" i="3"/>
  <c r="AE333" i="3" s="1"/>
  <c r="Y334" i="3"/>
  <c r="AB333" i="3"/>
  <c r="AC333" i="3" s="1"/>
  <c r="AD333" i="2"/>
  <c r="AE333" i="2" s="1"/>
  <c r="Y334" i="2"/>
  <c r="AB333" i="2"/>
  <c r="AC333" i="2" s="1"/>
  <c r="AD334" i="4"/>
  <c r="AE334" i="4" s="1"/>
  <c r="Z335" i="4"/>
  <c r="AB334" i="4"/>
  <c r="Y335" i="5" l="1"/>
  <c r="AD334" i="5"/>
  <c r="AE334" i="5" s="1"/>
  <c r="AB334" i="5"/>
  <c r="AC334" i="5" s="1"/>
  <c r="AD335" i="1"/>
  <c r="AE335" i="1" s="1"/>
  <c r="AB335" i="1"/>
  <c r="AC335" i="1" s="1"/>
  <c r="Y336" i="1"/>
  <c r="AD334" i="3"/>
  <c r="AE334" i="3" s="1"/>
  <c r="Y335" i="3"/>
  <c r="AB334" i="3"/>
  <c r="AC334" i="3" s="1"/>
  <c r="Y335" i="2"/>
  <c r="AB334" i="2"/>
  <c r="AC334" i="2" s="1"/>
  <c r="AD334" i="2"/>
  <c r="AE334" i="2" s="1"/>
  <c r="AD335" i="4"/>
  <c r="AE335" i="4" s="1"/>
  <c r="AB335" i="4"/>
  <c r="AC335" i="4" s="1"/>
  <c r="AC334" i="4" s="1"/>
  <c r="AC333" i="4" s="1"/>
  <c r="AC332" i="4" s="1"/>
  <c r="AC331" i="4" s="1"/>
  <c r="AC330" i="4" s="1"/>
  <c r="AC329" i="4" s="1"/>
  <c r="AC328" i="4" s="1"/>
  <c r="AC327" i="4" s="1"/>
  <c r="AC326" i="4" s="1"/>
  <c r="AC325" i="4" s="1"/>
  <c r="AC324" i="4" s="1"/>
  <c r="AC323" i="4" s="1"/>
  <c r="AC322" i="4" s="1"/>
  <c r="AC321" i="4" s="1"/>
  <c r="AC320" i="4" s="1"/>
  <c r="AC319" i="4" s="1"/>
  <c r="AC318" i="4" s="1"/>
  <c r="AC317" i="4" s="1"/>
  <c r="AC316" i="4" s="1"/>
  <c r="AC315" i="4" s="1"/>
  <c r="AC314" i="4" s="1"/>
  <c r="AC313" i="4" s="1"/>
  <c r="AC312" i="4" s="1"/>
  <c r="AC311" i="4" s="1"/>
  <c r="AC310" i="4" s="1"/>
  <c r="AC309" i="4" s="1"/>
  <c r="AC308" i="4" s="1"/>
  <c r="AC307" i="4" s="1"/>
  <c r="AC306" i="4" s="1"/>
  <c r="AC305" i="4" s="1"/>
  <c r="Z336" i="4"/>
  <c r="Y336" i="5" l="1"/>
  <c r="AD335" i="5"/>
  <c r="AE335" i="5" s="1"/>
  <c r="AB335" i="5"/>
  <c r="AC335" i="5" s="1"/>
  <c r="AB336" i="1"/>
  <c r="AC336" i="1" s="1"/>
  <c r="Y337" i="1"/>
  <c r="AD336" i="1"/>
  <c r="AE336" i="1" s="1"/>
  <c r="AD335" i="3"/>
  <c r="AE335" i="3" s="1"/>
  <c r="Y336" i="3"/>
  <c r="AB335" i="3"/>
  <c r="AC335" i="3" s="1"/>
  <c r="Y336" i="2"/>
  <c r="AB335" i="2"/>
  <c r="AC335" i="2" s="1"/>
  <c r="AD335" i="2"/>
  <c r="AE335" i="2" s="1"/>
  <c r="AD336" i="4"/>
  <c r="AE336" i="4" s="1"/>
  <c r="Z337" i="4"/>
  <c r="AB336" i="4"/>
  <c r="AD336" i="5" l="1"/>
  <c r="AE336" i="5" s="1"/>
  <c r="Y337" i="5"/>
  <c r="AB336" i="5"/>
  <c r="AC336" i="5" s="1"/>
  <c r="Y338" i="1"/>
  <c r="AB337" i="1"/>
  <c r="AC337" i="1" s="1"/>
  <c r="AD337" i="1"/>
  <c r="AE337" i="1" s="1"/>
  <c r="Y337" i="3"/>
  <c r="AB336" i="3"/>
  <c r="AC336" i="3" s="1"/>
  <c r="AD336" i="3"/>
  <c r="AE336" i="3" s="1"/>
  <c r="Y337" i="2"/>
  <c r="AB336" i="2"/>
  <c r="AC336" i="2" s="1"/>
  <c r="AD336" i="2"/>
  <c r="AE336" i="2" s="1"/>
  <c r="AD337" i="4"/>
  <c r="AE337" i="4" s="1"/>
  <c r="Z338" i="4"/>
  <c r="AB337" i="4"/>
  <c r="Y338" i="5" l="1"/>
  <c r="AB337" i="5"/>
  <c r="AC337" i="5" s="1"/>
  <c r="AD337" i="5"/>
  <c r="AE337" i="5" s="1"/>
  <c r="AD338" i="1"/>
  <c r="AE338" i="1" s="1"/>
  <c r="Y339" i="1"/>
  <c r="AB338" i="1"/>
  <c r="AC338" i="1" s="1"/>
  <c r="AB337" i="3"/>
  <c r="AC337" i="3" s="1"/>
  <c r="AD337" i="3"/>
  <c r="AE337" i="3" s="1"/>
  <c r="Y338" i="3"/>
  <c r="Y338" i="2"/>
  <c r="AB337" i="2"/>
  <c r="AC337" i="2" s="1"/>
  <c r="AD337" i="2"/>
  <c r="AE337" i="2" s="1"/>
  <c r="AD338" i="4"/>
  <c r="AE338" i="4" s="1"/>
  <c r="Z339" i="4"/>
  <c r="AB338" i="4"/>
  <c r="AB338" i="5" l="1"/>
  <c r="AC338" i="5" s="1"/>
  <c r="AD338" i="5"/>
  <c r="AE338" i="5" s="1"/>
  <c r="Y339" i="5"/>
  <c r="AD339" i="1"/>
  <c r="AE339" i="1" s="1"/>
  <c r="AB339" i="1"/>
  <c r="AC339" i="1" s="1"/>
  <c r="Y340" i="1"/>
  <c r="AB338" i="3"/>
  <c r="AC338" i="3" s="1"/>
  <c r="AD338" i="3"/>
  <c r="AE338" i="3" s="1"/>
  <c r="Y339" i="3"/>
  <c r="Y339" i="2"/>
  <c r="AB338" i="2"/>
  <c r="AC338" i="2" s="1"/>
  <c r="AD338" i="2"/>
  <c r="AE338" i="2" s="1"/>
  <c r="AD339" i="4"/>
  <c r="AE339" i="4" s="1"/>
  <c r="Z340" i="4"/>
  <c r="AB339" i="4"/>
  <c r="AB339" i="5" l="1"/>
  <c r="AC339" i="5" s="1"/>
  <c r="Y340" i="5"/>
  <c r="AD339" i="5"/>
  <c r="AE339" i="5" s="1"/>
  <c r="Y341" i="1"/>
  <c r="AD340" i="1"/>
  <c r="AE340" i="1" s="1"/>
  <c r="AB340" i="1"/>
  <c r="AC340" i="1" s="1"/>
  <c r="AB339" i="3"/>
  <c r="AC339" i="3" s="1"/>
  <c r="Y340" i="3"/>
  <c r="AD339" i="3"/>
  <c r="AE339" i="3" s="1"/>
  <c r="AD339" i="2"/>
  <c r="AE339" i="2" s="1"/>
  <c r="Y340" i="2"/>
  <c r="AB339" i="2"/>
  <c r="AC339" i="2" s="1"/>
  <c r="Z341" i="4"/>
  <c r="AB340" i="4"/>
  <c r="AD340" i="4"/>
  <c r="AE340" i="4" s="1"/>
  <c r="Y341" i="5" l="1"/>
  <c r="AB340" i="5"/>
  <c r="AC340" i="5" s="1"/>
  <c r="AD340" i="5"/>
  <c r="AE340" i="5" s="1"/>
  <c r="AD341" i="1"/>
  <c r="AE341" i="1" s="1"/>
  <c r="Y342" i="1"/>
  <c r="AB341" i="1"/>
  <c r="AC341" i="1" s="1"/>
  <c r="AB340" i="3"/>
  <c r="AC340" i="3" s="1"/>
  <c r="Y341" i="3"/>
  <c r="AD340" i="3"/>
  <c r="AE340" i="3" s="1"/>
  <c r="Y341" i="2"/>
  <c r="AB340" i="2"/>
  <c r="AC340" i="2" s="1"/>
  <c r="AD340" i="2"/>
  <c r="AE340" i="2" s="1"/>
  <c r="AD341" i="4"/>
  <c r="AE341" i="4" s="1"/>
  <c r="Z342" i="4"/>
  <c r="AB341" i="4"/>
  <c r="AB341" i="5" l="1"/>
  <c r="AC341" i="5" s="1"/>
  <c r="Y342" i="5"/>
  <c r="AD341" i="5"/>
  <c r="AE341" i="5" s="1"/>
  <c r="Y343" i="1"/>
  <c r="AD342" i="1"/>
  <c r="AE342" i="1" s="1"/>
  <c r="AB342" i="1"/>
  <c r="AC342" i="1" s="1"/>
  <c r="Y342" i="3"/>
  <c r="AD341" i="3"/>
  <c r="AE341" i="3" s="1"/>
  <c r="AB341" i="3"/>
  <c r="AC341" i="3" s="1"/>
  <c r="AB341" i="2"/>
  <c r="AC341" i="2" s="1"/>
  <c r="AD341" i="2"/>
  <c r="AE341" i="2" s="1"/>
  <c r="Y342" i="2"/>
  <c r="AD342" i="4"/>
  <c r="AE342" i="4" s="1"/>
  <c r="Z343" i="4"/>
  <c r="AB342" i="4"/>
  <c r="AB342" i="5" l="1"/>
  <c r="AC342" i="5" s="1"/>
  <c r="Y343" i="5"/>
  <c r="AD342" i="5"/>
  <c r="AE342" i="5" s="1"/>
  <c r="AD343" i="1"/>
  <c r="AE343" i="1" s="1"/>
  <c r="Y344" i="1"/>
  <c r="AB343" i="1"/>
  <c r="AC343" i="1" s="1"/>
  <c r="AD342" i="3"/>
  <c r="AE342" i="3" s="1"/>
  <c r="Y343" i="3"/>
  <c r="AB342" i="3"/>
  <c r="AC342" i="3" s="1"/>
  <c r="AD342" i="2"/>
  <c r="AE342" i="2" s="1"/>
  <c r="Y343" i="2"/>
  <c r="AB342" i="2"/>
  <c r="AC342" i="2" s="1"/>
  <c r="AD343" i="4"/>
  <c r="AE343" i="4" s="1"/>
  <c r="Z344" i="4"/>
  <c r="AB343" i="4"/>
  <c r="AD343" i="5" l="1"/>
  <c r="AE343" i="5" s="1"/>
  <c r="AB343" i="5"/>
  <c r="AC343" i="5" s="1"/>
  <c r="Y344" i="5"/>
  <c r="AD344" i="1"/>
  <c r="AE344" i="1" s="1"/>
  <c r="AB344" i="1"/>
  <c r="AC344" i="1" s="1"/>
  <c r="Y345" i="1"/>
  <c r="Y344" i="3"/>
  <c r="AD343" i="3"/>
  <c r="AE343" i="3" s="1"/>
  <c r="AB343" i="3"/>
  <c r="AC343" i="3" s="1"/>
  <c r="AD343" i="2"/>
  <c r="AE343" i="2" s="1"/>
  <c r="AB343" i="2"/>
  <c r="AC343" i="2" s="1"/>
  <c r="Y344" i="2"/>
  <c r="AD344" i="4"/>
  <c r="AE344" i="4" s="1"/>
  <c r="Z345" i="4"/>
  <c r="AB344" i="4"/>
  <c r="AD344" i="5" l="1"/>
  <c r="AE344" i="5" s="1"/>
  <c r="AB344" i="5"/>
  <c r="AC344" i="5" s="1"/>
  <c r="Y345" i="5"/>
  <c r="AD345" i="1"/>
  <c r="AE345" i="1" s="1"/>
  <c r="AB345" i="1"/>
  <c r="AC345" i="1" s="1"/>
  <c r="Y346" i="1"/>
  <c r="Y345" i="3"/>
  <c r="AD344" i="3"/>
  <c r="AE344" i="3" s="1"/>
  <c r="AB344" i="3"/>
  <c r="AC344" i="3" s="1"/>
  <c r="AD344" i="2"/>
  <c r="AE344" i="2" s="1"/>
  <c r="AB344" i="2"/>
  <c r="AC344" i="2" s="1"/>
  <c r="Y345" i="2"/>
  <c r="AD345" i="4"/>
  <c r="AE345" i="4" s="1"/>
  <c r="Z346" i="4"/>
  <c r="AB345" i="4"/>
  <c r="AD345" i="5" l="1"/>
  <c r="AE345" i="5" s="1"/>
  <c r="AB345" i="5"/>
  <c r="AC345" i="5" s="1"/>
  <c r="Y346" i="5"/>
  <c r="AB346" i="1"/>
  <c r="AC346" i="1" s="1"/>
  <c r="AD346" i="1"/>
  <c r="AE346" i="1" s="1"/>
  <c r="Y347" i="1"/>
  <c r="AD345" i="3"/>
  <c r="AE345" i="3" s="1"/>
  <c r="Y346" i="3"/>
  <c r="AB345" i="3"/>
  <c r="AC345" i="3" s="1"/>
  <c r="AD345" i="2"/>
  <c r="AE345" i="2" s="1"/>
  <c r="Y346" i="2"/>
  <c r="AB345" i="2"/>
  <c r="AC345" i="2" s="1"/>
  <c r="Z347" i="4"/>
  <c r="AB346" i="4"/>
  <c r="AD346" i="4"/>
  <c r="AE346" i="4" s="1"/>
  <c r="AD346" i="5" l="1"/>
  <c r="AE346" i="5" s="1"/>
  <c r="Y347" i="5"/>
  <c r="AB346" i="5"/>
  <c r="AC346" i="5" s="1"/>
  <c r="Y348" i="1"/>
  <c r="AD347" i="1"/>
  <c r="AE347" i="1" s="1"/>
  <c r="AB347" i="1"/>
  <c r="AC347" i="1" s="1"/>
  <c r="AD346" i="3"/>
  <c r="AE346" i="3" s="1"/>
  <c r="Y347" i="3"/>
  <c r="AB346" i="3"/>
  <c r="AC346" i="3" s="1"/>
  <c r="Y347" i="2"/>
  <c r="AD346" i="2"/>
  <c r="AE346" i="2" s="1"/>
  <c r="AB346" i="2"/>
  <c r="AC346" i="2" s="1"/>
  <c r="AD347" i="4"/>
  <c r="AE347" i="4" s="1"/>
  <c r="AB347" i="4"/>
  <c r="Z348" i="4"/>
  <c r="AD347" i="5" l="1"/>
  <c r="AE347" i="5" s="1"/>
  <c r="AB347" i="5"/>
  <c r="AC347" i="5" s="1"/>
  <c r="Y348" i="5"/>
  <c r="AD348" i="1"/>
  <c r="AE348" i="1" s="1"/>
  <c r="Y349" i="1"/>
  <c r="AB348" i="1"/>
  <c r="AC348" i="1" s="1"/>
  <c r="AD347" i="3"/>
  <c r="AE347" i="3" s="1"/>
  <c r="Y348" i="3"/>
  <c r="AB347" i="3"/>
  <c r="AC347" i="3" s="1"/>
  <c r="Y348" i="2"/>
  <c r="AB347" i="2"/>
  <c r="AC347" i="2" s="1"/>
  <c r="AD347" i="2"/>
  <c r="AE347" i="2" s="1"/>
  <c r="AD348" i="4"/>
  <c r="AE348" i="4" s="1"/>
  <c r="Z349" i="4"/>
  <c r="AB348" i="4"/>
  <c r="Y349" i="5" l="1"/>
  <c r="AD348" i="5"/>
  <c r="AE348" i="5" s="1"/>
  <c r="AB348" i="5"/>
  <c r="AC348" i="5" s="1"/>
  <c r="AD349" i="1"/>
  <c r="AE349" i="1" s="1"/>
  <c r="AB349" i="1"/>
  <c r="AC349" i="1" s="1"/>
  <c r="Y350" i="1"/>
  <c r="Y349" i="3"/>
  <c r="AB348" i="3"/>
  <c r="AC348" i="3" s="1"/>
  <c r="AD348" i="3"/>
  <c r="AE348" i="3" s="1"/>
  <c r="Y349" i="2"/>
  <c r="AB348" i="2"/>
  <c r="AC348" i="2" s="1"/>
  <c r="AD348" i="2"/>
  <c r="AE348" i="2" s="1"/>
  <c r="AD349" i="4"/>
  <c r="AE349" i="4" s="1"/>
  <c r="Z350" i="4"/>
  <c r="AB349" i="4"/>
  <c r="Y350" i="5" l="1"/>
  <c r="AD349" i="5"/>
  <c r="AE349" i="5" s="1"/>
  <c r="AB349" i="5"/>
  <c r="AC349" i="5" s="1"/>
  <c r="AB350" i="1"/>
  <c r="AC350" i="1" s="1"/>
  <c r="AD350" i="1"/>
  <c r="AE350" i="1" s="1"/>
  <c r="Y351" i="1"/>
  <c r="AD349" i="3"/>
  <c r="AE349" i="3" s="1"/>
  <c r="Y350" i="3"/>
  <c r="AB349" i="3"/>
  <c r="AC349" i="3" s="1"/>
  <c r="Y350" i="2"/>
  <c r="AB349" i="2"/>
  <c r="AC349" i="2" s="1"/>
  <c r="AD349" i="2"/>
  <c r="AE349" i="2" s="1"/>
  <c r="AD350" i="4"/>
  <c r="AE350" i="4" s="1"/>
  <c r="Z351" i="4"/>
  <c r="AB350" i="4"/>
  <c r="AD350" i="5" l="1"/>
  <c r="AE350" i="5" s="1"/>
  <c r="Y351" i="5"/>
  <c r="AB350" i="5"/>
  <c r="AC350" i="5" s="1"/>
  <c r="Y352" i="1"/>
  <c r="AD351" i="1"/>
  <c r="AE351" i="1" s="1"/>
  <c r="AB351" i="1"/>
  <c r="AC351" i="1" s="1"/>
  <c r="AB350" i="3"/>
  <c r="AC350" i="3" s="1"/>
  <c r="AD350" i="3"/>
  <c r="AE350" i="3" s="1"/>
  <c r="Y351" i="3"/>
  <c r="AD350" i="2"/>
  <c r="AE350" i="2" s="1"/>
  <c r="Y351" i="2"/>
  <c r="AB350" i="2"/>
  <c r="AC350" i="2" s="1"/>
  <c r="AD351" i="4"/>
  <c r="AE351" i="4" s="1"/>
  <c r="Z352" i="4"/>
  <c r="AB351" i="4"/>
  <c r="Y352" i="5" l="1"/>
  <c r="AB351" i="5"/>
  <c r="AC351" i="5" s="1"/>
  <c r="AD351" i="5"/>
  <c r="AE351" i="5" s="1"/>
  <c r="AD352" i="1"/>
  <c r="AE352" i="1" s="1"/>
  <c r="Y353" i="1"/>
  <c r="AB352" i="1"/>
  <c r="AC352" i="1" s="1"/>
  <c r="AB351" i="3"/>
  <c r="AC351" i="3" s="1"/>
  <c r="Y352" i="3"/>
  <c r="AD351" i="3"/>
  <c r="AE351" i="3" s="1"/>
  <c r="Y352" i="2"/>
  <c r="AB351" i="2"/>
  <c r="AC351" i="2" s="1"/>
  <c r="AD351" i="2"/>
  <c r="AE351" i="2" s="1"/>
  <c r="Z353" i="4"/>
  <c r="AB352" i="4"/>
  <c r="AD352" i="4"/>
  <c r="AE352" i="4" s="1"/>
  <c r="AB352" i="5" l="1"/>
  <c r="AC352" i="5" s="1"/>
  <c r="Y353" i="5"/>
  <c r="AD352" i="5"/>
  <c r="AE352" i="5" s="1"/>
  <c r="AD353" i="1"/>
  <c r="AE353" i="1" s="1"/>
  <c r="AB353" i="1"/>
  <c r="AC353" i="1" s="1"/>
  <c r="Y354" i="1"/>
  <c r="AB352" i="3"/>
  <c r="AC352" i="3" s="1"/>
  <c r="AD352" i="3"/>
  <c r="AE352" i="3" s="1"/>
  <c r="Y353" i="3"/>
  <c r="Y353" i="2"/>
  <c r="AB352" i="2"/>
  <c r="AC352" i="2" s="1"/>
  <c r="AD352" i="2"/>
  <c r="AE352" i="2" s="1"/>
  <c r="AD353" i="4"/>
  <c r="AE353" i="4" s="1"/>
  <c r="Z354" i="4"/>
  <c r="AB353" i="4"/>
  <c r="AB353" i="5" l="1"/>
  <c r="AC353" i="5" s="1"/>
  <c r="Y354" i="5"/>
  <c r="AD353" i="5"/>
  <c r="AE353" i="5" s="1"/>
  <c r="AB354" i="1"/>
  <c r="AC354" i="1" s="1"/>
  <c r="AD354" i="1"/>
  <c r="AE354" i="1" s="1"/>
  <c r="Y355" i="1"/>
  <c r="AD353" i="3"/>
  <c r="AE353" i="3" s="1"/>
  <c r="Y354" i="3"/>
  <c r="AB353" i="3"/>
  <c r="AC353" i="3" s="1"/>
  <c r="Y354" i="2"/>
  <c r="AB353" i="2"/>
  <c r="AC353" i="2" s="1"/>
  <c r="AD353" i="2"/>
  <c r="AE353" i="2" s="1"/>
  <c r="AD354" i="4"/>
  <c r="AE354" i="4" s="1"/>
  <c r="Z355" i="4"/>
  <c r="AB354" i="4"/>
  <c r="Y355" i="5" l="1"/>
  <c r="AB354" i="5"/>
  <c r="AC354" i="5" s="1"/>
  <c r="AD354" i="5"/>
  <c r="AE354" i="5" s="1"/>
  <c r="Y356" i="1"/>
  <c r="AD355" i="1"/>
  <c r="AE355" i="1" s="1"/>
  <c r="AB355" i="1"/>
  <c r="AC355" i="1" s="1"/>
  <c r="Y355" i="3"/>
  <c r="AB354" i="3"/>
  <c r="AC354" i="3" s="1"/>
  <c r="AD354" i="3"/>
  <c r="AE354" i="3" s="1"/>
  <c r="Y355" i="2"/>
  <c r="AB354" i="2"/>
  <c r="AC354" i="2" s="1"/>
  <c r="AD354" i="2"/>
  <c r="AE354" i="2" s="1"/>
  <c r="AD355" i="4"/>
  <c r="AE355" i="4" s="1"/>
  <c r="Z356" i="4"/>
  <c r="AB355" i="4"/>
  <c r="AD355" i="5" l="1"/>
  <c r="AE355" i="5" s="1"/>
  <c r="AB355" i="5"/>
  <c r="AC355" i="5" s="1"/>
  <c r="Y356" i="5"/>
  <c r="AD356" i="1"/>
  <c r="AE356" i="1" s="1"/>
  <c r="Y357" i="1"/>
  <c r="AB356" i="1"/>
  <c r="AC356" i="1" s="1"/>
  <c r="Y356" i="3"/>
  <c r="AB355" i="3"/>
  <c r="AC355" i="3" s="1"/>
  <c r="AD355" i="3"/>
  <c r="AE355" i="3" s="1"/>
  <c r="Y356" i="2"/>
  <c r="AB355" i="2"/>
  <c r="AC355" i="2" s="1"/>
  <c r="AD355" i="2"/>
  <c r="AE355" i="2" s="1"/>
  <c r="AD356" i="4"/>
  <c r="AE356" i="4" s="1"/>
  <c r="Z357" i="4"/>
  <c r="AB356" i="4"/>
  <c r="Y357" i="5" l="1"/>
  <c r="AD356" i="5"/>
  <c r="AE356" i="5" s="1"/>
  <c r="AB356" i="5"/>
  <c r="AC356" i="5" s="1"/>
  <c r="AD357" i="1"/>
  <c r="AE357" i="1" s="1"/>
  <c r="AB357" i="1"/>
  <c r="AC357" i="1" s="1"/>
  <c r="Y358" i="1"/>
  <c r="Y357" i="3"/>
  <c r="AD356" i="3"/>
  <c r="AE356" i="3" s="1"/>
  <c r="AB356" i="3"/>
  <c r="AC356" i="3" s="1"/>
  <c r="AD356" i="2"/>
  <c r="AE356" i="2" s="1"/>
  <c r="Y357" i="2"/>
  <c r="AB356" i="2"/>
  <c r="AC356" i="2" s="1"/>
  <c r="AD357" i="4"/>
  <c r="AE357" i="4" s="1"/>
  <c r="Z358" i="4"/>
  <c r="AB357" i="4"/>
  <c r="Y358" i="5" l="1"/>
  <c r="AD357" i="5"/>
  <c r="AE357" i="5" s="1"/>
  <c r="AB357" i="5"/>
  <c r="AC357" i="5" s="1"/>
  <c r="AB358" i="1"/>
  <c r="AC358" i="1" s="1"/>
  <c r="AD358" i="1"/>
  <c r="AE358" i="1" s="1"/>
  <c r="Y359" i="1"/>
  <c r="AD357" i="3"/>
  <c r="AE357" i="3" s="1"/>
  <c r="Y358" i="3"/>
  <c r="AB357" i="3"/>
  <c r="AC357" i="3" s="1"/>
  <c r="Y358" i="2"/>
  <c r="AB357" i="2"/>
  <c r="AC357" i="2" s="1"/>
  <c r="AD357" i="2"/>
  <c r="AE357" i="2" s="1"/>
  <c r="Z359" i="4"/>
  <c r="AB358" i="4"/>
  <c r="AD358" i="4"/>
  <c r="AE358" i="4" s="1"/>
  <c r="AD358" i="5" l="1"/>
  <c r="AE358" i="5" s="1"/>
  <c r="AB358" i="5"/>
  <c r="AC358" i="5" s="1"/>
  <c r="Y359" i="5"/>
  <c r="Y360" i="1"/>
  <c r="AD359" i="1"/>
  <c r="AE359" i="1" s="1"/>
  <c r="AB359" i="1"/>
  <c r="AC359" i="1" s="1"/>
  <c r="AD358" i="3"/>
  <c r="AE358" i="3" s="1"/>
  <c r="Y359" i="3"/>
  <c r="AB358" i="3"/>
  <c r="AC358" i="3" s="1"/>
  <c r="Y359" i="2"/>
  <c r="AB358" i="2"/>
  <c r="AC358" i="2" s="1"/>
  <c r="AD358" i="2"/>
  <c r="AE358" i="2" s="1"/>
  <c r="AD359" i="4"/>
  <c r="AE359" i="4" s="1"/>
  <c r="Z360" i="4"/>
  <c r="AB359" i="4"/>
  <c r="Y360" i="5" l="1"/>
  <c r="AD359" i="5"/>
  <c r="AE359" i="5" s="1"/>
  <c r="AB359" i="5"/>
  <c r="AC359" i="5" s="1"/>
  <c r="AD360" i="1"/>
  <c r="AE360" i="1" s="1"/>
  <c r="Y361" i="1"/>
  <c r="AB360" i="1"/>
  <c r="AC360" i="1" s="1"/>
  <c r="AD359" i="3"/>
  <c r="AE359" i="3" s="1"/>
  <c r="Y360" i="3"/>
  <c r="AB359" i="3"/>
  <c r="AC359" i="3" s="1"/>
  <c r="Y360" i="2"/>
  <c r="AB359" i="2"/>
  <c r="AC359" i="2" s="1"/>
  <c r="AD359" i="2"/>
  <c r="AE359" i="2" s="1"/>
  <c r="AD360" i="4"/>
  <c r="AE360" i="4" s="1"/>
  <c r="Z361" i="4"/>
  <c r="AB360" i="4"/>
  <c r="AB360" i="5" l="1"/>
  <c r="AC360" i="5" s="1"/>
  <c r="AD360" i="5"/>
  <c r="AE360" i="5" s="1"/>
  <c r="Y361" i="5"/>
  <c r="AD361" i="1"/>
  <c r="AE361" i="1" s="1"/>
  <c r="AB361" i="1"/>
  <c r="AC361" i="1" s="1"/>
  <c r="Y362" i="1"/>
  <c r="Y361" i="3"/>
  <c r="AB360" i="3"/>
  <c r="AC360" i="3" s="1"/>
  <c r="AD360" i="3"/>
  <c r="AE360" i="3" s="1"/>
  <c r="Y361" i="2"/>
  <c r="AB360" i="2"/>
  <c r="AC360" i="2" s="1"/>
  <c r="AD360" i="2"/>
  <c r="AE360" i="2" s="1"/>
  <c r="AD361" i="4"/>
  <c r="AE361" i="4" s="1"/>
  <c r="Z362" i="4"/>
  <c r="AB361" i="4"/>
  <c r="AB361" i="5" l="1"/>
  <c r="AC361" i="5" s="1"/>
  <c r="AD361" i="5"/>
  <c r="AE361" i="5" s="1"/>
  <c r="Y362" i="5"/>
  <c r="AD362" i="1"/>
  <c r="AE362" i="1" s="1"/>
  <c r="AB362" i="1"/>
  <c r="AC362" i="1" s="1"/>
  <c r="Y363" i="1"/>
  <c r="AB361" i="3"/>
  <c r="AC361" i="3" s="1"/>
  <c r="Y362" i="3"/>
  <c r="AD361" i="3"/>
  <c r="AE361" i="3" s="1"/>
  <c r="Y362" i="2"/>
  <c r="AB361" i="2"/>
  <c r="AC361" i="2" s="1"/>
  <c r="AD361" i="2"/>
  <c r="AE361" i="2" s="1"/>
  <c r="Z363" i="4"/>
  <c r="AB362" i="4"/>
  <c r="AD362" i="4"/>
  <c r="AE362" i="4" s="1"/>
  <c r="AD362" i="5" l="1"/>
  <c r="AE362" i="5" s="1"/>
  <c r="AB362" i="5"/>
  <c r="AC362" i="5" s="1"/>
  <c r="Y363" i="5"/>
  <c r="Y364" i="1"/>
  <c r="AB363" i="1"/>
  <c r="AC363" i="1" s="1"/>
  <c r="AD363" i="1"/>
  <c r="AE363" i="1" s="1"/>
  <c r="AB362" i="3"/>
  <c r="AC362" i="3" s="1"/>
  <c r="Y363" i="3"/>
  <c r="AD362" i="3"/>
  <c r="AE362" i="3" s="1"/>
  <c r="AD362" i="2"/>
  <c r="AE362" i="2" s="1"/>
  <c r="Y363" i="2"/>
  <c r="AB362" i="2"/>
  <c r="AC362" i="2" s="1"/>
  <c r="AD363" i="4"/>
  <c r="AE363" i="4" s="1"/>
  <c r="Z364" i="4"/>
  <c r="AB363" i="4"/>
  <c r="AD363" i="5" l="1"/>
  <c r="AE363" i="5" s="1"/>
  <c r="AB363" i="5"/>
  <c r="AC363" i="5" s="1"/>
  <c r="Y364" i="5"/>
  <c r="AD364" i="1"/>
  <c r="AE364" i="1" s="1"/>
  <c r="Y365" i="1"/>
  <c r="AB364" i="1"/>
  <c r="AC364" i="1" s="1"/>
  <c r="AX4" i="1"/>
  <c r="AB363" i="3"/>
  <c r="AC363" i="3" s="1"/>
  <c r="Y364" i="3"/>
  <c r="AD363" i="3"/>
  <c r="AE363" i="3" s="1"/>
  <c r="Y364" i="2"/>
  <c r="AB363" i="2"/>
  <c r="AC363" i="2" s="1"/>
  <c r="AD363" i="2"/>
  <c r="AE363" i="2" s="1"/>
  <c r="AD364" i="4"/>
  <c r="AE364" i="4" s="1"/>
  <c r="Z365" i="4"/>
  <c r="AB364" i="4"/>
  <c r="AX4" i="4"/>
  <c r="Y365" i="5" l="1"/>
  <c r="AD364" i="5"/>
  <c r="AE364" i="5" s="1"/>
  <c r="AB364" i="5"/>
  <c r="AC364" i="5" s="1"/>
  <c r="AX4" i="5"/>
  <c r="AD365" i="1"/>
  <c r="AE365" i="1" s="1"/>
  <c r="AB365" i="1"/>
  <c r="AC365" i="1" s="1"/>
  <c r="Y366" i="1"/>
  <c r="BA5" i="1"/>
  <c r="BB5" i="1" s="1"/>
  <c r="AX5" i="1"/>
  <c r="BC4" i="1"/>
  <c r="AB364" i="3"/>
  <c r="AC364" i="3" s="1"/>
  <c r="AX4" i="3"/>
  <c r="Y365" i="3"/>
  <c r="AD364" i="3"/>
  <c r="AE364" i="3" s="1"/>
  <c r="Y365" i="2"/>
  <c r="AB364" i="2"/>
  <c r="AC364" i="2" s="1"/>
  <c r="AD364" i="2"/>
  <c r="AE364" i="2" s="1"/>
  <c r="AX4" i="2"/>
  <c r="BC4" i="4"/>
  <c r="BA5" i="4"/>
  <c r="AX5" i="4"/>
  <c r="AD365" i="4"/>
  <c r="AE365" i="4" s="1"/>
  <c r="Z366" i="4"/>
  <c r="AB365" i="4"/>
  <c r="BA4" i="5" l="1"/>
  <c r="AX5" i="5"/>
  <c r="BC4" i="5"/>
  <c r="Y366" i="5"/>
  <c r="AD365" i="5"/>
  <c r="AE365" i="5" s="1"/>
  <c r="AB365" i="5"/>
  <c r="AC365" i="5" s="1"/>
  <c r="AD366" i="1"/>
  <c r="AE366" i="1" s="1"/>
  <c r="AB366" i="1"/>
  <c r="AC366" i="1" s="1"/>
  <c r="Y367" i="1"/>
  <c r="AX6" i="1"/>
  <c r="BA6" i="1"/>
  <c r="BB6" i="1" s="1"/>
  <c r="BC5" i="1"/>
  <c r="AD365" i="3"/>
  <c r="AE365" i="3" s="1"/>
  <c r="AB365" i="3"/>
  <c r="AC365" i="3" s="1"/>
  <c r="Y366" i="3"/>
  <c r="AX5" i="3"/>
  <c r="BC4" i="3"/>
  <c r="BA5" i="3"/>
  <c r="AX5" i="2"/>
  <c r="BA5" i="2"/>
  <c r="BC4" i="2"/>
  <c r="Y366" i="2"/>
  <c r="AB365" i="2"/>
  <c r="AC365" i="2" s="1"/>
  <c r="AD365" i="2"/>
  <c r="AE365" i="2" s="1"/>
  <c r="BA6" i="4"/>
  <c r="AX6" i="4"/>
  <c r="BC5" i="4"/>
  <c r="AD366" i="4"/>
  <c r="AE366" i="4" s="1"/>
  <c r="Z367" i="4"/>
  <c r="AB366" i="4"/>
  <c r="AC366" i="4" s="1"/>
  <c r="AC365" i="4" s="1"/>
  <c r="AC364" i="4" s="1"/>
  <c r="AC363" i="4" s="1"/>
  <c r="AC362" i="4" s="1"/>
  <c r="AC361" i="4" s="1"/>
  <c r="AC360" i="4" s="1"/>
  <c r="AC359" i="4" s="1"/>
  <c r="AC358" i="4" s="1"/>
  <c r="AC357" i="4" s="1"/>
  <c r="AC356" i="4" s="1"/>
  <c r="AC355" i="4" s="1"/>
  <c r="AC354" i="4" s="1"/>
  <c r="AC353" i="4" s="1"/>
  <c r="AC352" i="4" s="1"/>
  <c r="AC351" i="4" s="1"/>
  <c r="AC350" i="4" s="1"/>
  <c r="AC349" i="4" s="1"/>
  <c r="AC348" i="4" s="1"/>
  <c r="AC347" i="4" s="1"/>
  <c r="AC346" i="4" s="1"/>
  <c r="AC345" i="4" s="1"/>
  <c r="AC344" i="4" s="1"/>
  <c r="AC343" i="4" s="1"/>
  <c r="AC342" i="4" s="1"/>
  <c r="AC341" i="4" s="1"/>
  <c r="AC340" i="4" s="1"/>
  <c r="AC339" i="4" s="1"/>
  <c r="AC338" i="4" s="1"/>
  <c r="AC337" i="4" s="1"/>
  <c r="AC336" i="4" s="1"/>
  <c r="AD366" i="5" l="1"/>
  <c r="AE366" i="5" s="1"/>
  <c r="Y367" i="5"/>
  <c r="AB366" i="5"/>
  <c r="AC366" i="5" s="1"/>
  <c r="BA5" i="5"/>
  <c r="AX6" i="5"/>
  <c r="BC5" i="5"/>
  <c r="BC6" i="1"/>
  <c r="BA7" i="1"/>
  <c r="BB7" i="1" s="1"/>
  <c r="AX7" i="1"/>
  <c r="Y368" i="1"/>
  <c r="AD367" i="1"/>
  <c r="AE367" i="1" s="1"/>
  <c r="AB367" i="1"/>
  <c r="AC367" i="1" s="1"/>
  <c r="BA6" i="3"/>
  <c r="AX6" i="3"/>
  <c r="BC5" i="3"/>
  <c r="AB366" i="3"/>
  <c r="AC366" i="3" s="1"/>
  <c r="AD366" i="3"/>
  <c r="AE366" i="3" s="1"/>
  <c r="Y367" i="3"/>
  <c r="Y367" i="2"/>
  <c r="AB366" i="2"/>
  <c r="AC366" i="2" s="1"/>
  <c r="AD366" i="2"/>
  <c r="AE366" i="2" s="1"/>
  <c r="AX6" i="2"/>
  <c r="BC5" i="2"/>
  <c r="BA6" i="2"/>
  <c r="Z368" i="4"/>
  <c r="AB367" i="4"/>
  <c r="AD367" i="4"/>
  <c r="AE367" i="4" s="1"/>
  <c r="BC6" i="4"/>
  <c r="BA7" i="4"/>
  <c r="BB7" i="4" s="1"/>
  <c r="BB6" i="4" s="1"/>
  <c r="BB5" i="4" s="1"/>
  <c r="AX7" i="4"/>
  <c r="AX7" i="5" l="1"/>
  <c r="BC6" i="5"/>
  <c r="BA6" i="5"/>
  <c r="Y368" i="5"/>
  <c r="AD367" i="5"/>
  <c r="AE367" i="5" s="1"/>
  <c r="AB367" i="5"/>
  <c r="AC367" i="5" s="1"/>
  <c r="Y369" i="1"/>
  <c r="AD368" i="1"/>
  <c r="AE368" i="1" s="1"/>
  <c r="AB368" i="1"/>
  <c r="AC368" i="1" s="1"/>
  <c r="AX8" i="1"/>
  <c r="BC7" i="1"/>
  <c r="BA8" i="1"/>
  <c r="BB8" i="1" s="1"/>
  <c r="AB367" i="3"/>
  <c r="AC367" i="3" s="1"/>
  <c r="Y368" i="3"/>
  <c r="AD367" i="3"/>
  <c r="AE367" i="3" s="1"/>
  <c r="BA7" i="3"/>
  <c r="AX7" i="3"/>
  <c r="BC6" i="3"/>
  <c r="BA7" i="2"/>
  <c r="BC6" i="2"/>
  <c r="AX7" i="2"/>
  <c r="Y368" i="2"/>
  <c r="AB367" i="2"/>
  <c r="AC367" i="2" s="1"/>
  <c r="AD367" i="2"/>
  <c r="AE367" i="2" s="1"/>
  <c r="BC7" i="4"/>
  <c r="BA8" i="4"/>
  <c r="AX8" i="4"/>
  <c r="AD368" i="4"/>
  <c r="AE368" i="4" s="1"/>
  <c r="Z369" i="4"/>
  <c r="AB368" i="4"/>
  <c r="AB368" i="5" l="1"/>
  <c r="AC368" i="5" s="1"/>
  <c r="Y369" i="5"/>
  <c r="AD368" i="5"/>
  <c r="AE368" i="5" s="1"/>
  <c r="BC7" i="5"/>
  <c r="BA7" i="5"/>
  <c r="AX8" i="5"/>
  <c r="BA9" i="1"/>
  <c r="BB9" i="1" s="1"/>
  <c r="BC8" i="1"/>
  <c r="AX9" i="1"/>
  <c r="Y370" i="1"/>
  <c r="AD369" i="1"/>
  <c r="AE369" i="1" s="1"/>
  <c r="AB369" i="1"/>
  <c r="AC369" i="1" s="1"/>
  <c r="BC7" i="3"/>
  <c r="BA8" i="3"/>
  <c r="AX8" i="3"/>
  <c r="AD368" i="3"/>
  <c r="AE368" i="3" s="1"/>
  <c r="AB368" i="3"/>
  <c r="AC368" i="3" s="1"/>
  <c r="Y369" i="3"/>
  <c r="BA8" i="2"/>
  <c r="BC7" i="2"/>
  <c r="AX8" i="2"/>
  <c r="AD368" i="2"/>
  <c r="AE368" i="2" s="1"/>
  <c r="AB368" i="2"/>
  <c r="AC368" i="2" s="1"/>
  <c r="Y369" i="2"/>
  <c r="BA9" i="4"/>
  <c r="AX9" i="4"/>
  <c r="BC8" i="4"/>
  <c r="AD369" i="4"/>
  <c r="AE369" i="4" s="1"/>
  <c r="AB369" i="4"/>
  <c r="Z370" i="4"/>
  <c r="AX9" i="5" l="1"/>
  <c r="BC8" i="5"/>
  <c r="BA8" i="5"/>
  <c r="AD369" i="5"/>
  <c r="AE369" i="5" s="1"/>
  <c r="Y370" i="5"/>
  <c r="AB369" i="5"/>
  <c r="AC369" i="5" s="1"/>
  <c r="BA10" i="1"/>
  <c r="BB10" i="1" s="1"/>
  <c r="AX10" i="1"/>
  <c r="BC9" i="1"/>
  <c r="AD370" i="1"/>
  <c r="AE370" i="1" s="1"/>
  <c r="Y371" i="1"/>
  <c r="AB370" i="1"/>
  <c r="AC370" i="1" s="1"/>
  <c r="AB369" i="3"/>
  <c r="AC369" i="3" s="1"/>
  <c r="AD369" i="3"/>
  <c r="AE369" i="3" s="1"/>
  <c r="Y370" i="3"/>
  <c r="AX9" i="3"/>
  <c r="BA9" i="3"/>
  <c r="BC8" i="3"/>
  <c r="AD369" i="2"/>
  <c r="AE369" i="2" s="1"/>
  <c r="Y370" i="2"/>
  <c r="AB369" i="2"/>
  <c r="AC369" i="2" s="1"/>
  <c r="AX9" i="2"/>
  <c r="BC8" i="2"/>
  <c r="BA9" i="2"/>
  <c r="Z371" i="4"/>
  <c r="AD370" i="4"/>
  <c r="AE370" i="4" s="1"/>
  <c r="AB370" i="4"/>
  <c r="BA10" i="4"/>
  <c r="BC9" i="4"/>
  <c r="AX10" i="4"/>
  <c r="AD370" i="5" l="1"/>
  <c r="AE370" i="5" s="1"/>
  <c r="AB370" i="5"/>
  <c r="AC370" i="5" s="1"/>
  <c r="Y371" i="5"/>
  <c r="BC9" i="5"/>
  <c r="AX10" i="5"/>
  <c r="BA9" i="5"/>
  <c r="BC10" i="1"/>
  <c r="BA11" i="1"/>
  <c r="BB11" i="1" s="1"/>
  <c r="AX11" i="1"/>
  <c r="AD371" i="1"/>
  <c r="AE371" i="1" s="1"/>
  <c r="Y372" i="1"/>
  <c r="AB371" i="1"/>
  <c r="AC371" i="1" s="1"/>
  <c r="BC9" i="3"/>
  <c r="AX10" i="3"/>
  <c r="BA10" i="3"/>
  <c r="Y371" i="3"/>
  <c r="AD370" i="3"/>
  <c r="AE370" i="3" s="1"/>
  <c r="AB370" i="3"/>
  <c r="AC370" i="3" s="1"/>
  <c r="BA10" i="2"/>
  <c r="BB10" i="2" s="1"/>
  <c r="BB9" i="2" s="1"/>
  <c r="BB8" i="2" s="1"/>
  <c r="BB7" i="2" s="1"/>
  <c r="BB6" i="2" s="1"/>
  <c r="BB5" i="2" s="1"/>
  <c r="AX10" i="2"/>
  <c r="BC9" i="2"/>
  <c r="AD370" i="2"/>
  <c r="AE370" i="2" s="1"/>
  <c r="AB370" i="2"/>
  <c r="AC370" i="2" s="1"/>
  <c r="Y371" i="2"/>
  <c r="BC10" i="4"/>
  <c r="AX11" i="4"/>
  <c r="BA11" i="4"/>
  <c r="AD371" i="4"/>
  <c r="AE371" i="4" s="1"/>
  <c r="AB371" i="4"/>
  <c r="Z372" i="4"/>
  <c r="BA10" i="5" l="1"/>
  <c r="BB10" i="5" s="1"/>
  <c r="BB9" i="5" s="1"/>
  <c r="BB8" i="5" s="1"/>
  <c r="BB7" i="5" s="1"/>
  <c r="BB6" i="5" s="1"/>
  <c r="BB5" i="5" s="1"/>
  <c r="AX11" i="5"/>
  <c r="BC10" i="5"/>
  <c r="AD371" i="5"/>
  <c r="AE371" i="5" s="1"/>
  <c r="AB371" i="5"/>
  <c r="AC371" i="5" s="1"/>
  <c r="Y372" i="5"/>
  <c r="AX12" i="1"/>
  <c r="BC11" i="1"/>
  <c r="BA12" i="1"/>
  <c r="Y373" i="1"/>
  <c r="AB372" i="1"/>
  <c r="AC372" i="1" s="1"/>
  <c r="AD372" i="1"/>
  <c r="AE372" i="1" s="1"/>
  <c r="AB371" i="3"/>
  <c r="AC371" i="3" s="1"/>
  <c r="AD371" i="3"/>
  <c r="AE371" i="3" s="1"/>
  <c r="Y372" i="3"/>
  <c r="BC10" i="3"/>
  <c r="BA11" i="3"/>
  <c r="AX11" i="3"/>
  <c r="AD371" i="2"/>
  <c r="AE371" i="2" s="1"/>
  <c r="Y372" i="2"/>
  <c r="AB371" i="2"/>
  <c r="AC371" i="2" s="1"/>
  <c r="BA11" i="2"/>
  <c r="BC10" i="2"/>
  <c r="AX11" i="2"/>
  <c r="AD372" i="4"/>
  <c r="AE372" i="4" s="1"/>
  <c r="AB372" i="4"/>
  <c r="Z373" i="4"/>
  <c r="BC11" i="4"/>
  <c r="BA12" i="4"/>
  <c r="AX12" i="4"/>
  <c r="Y373" i="5" l="1"/>
  <c r="AB372" i="5"/>
  <c r="AC372" i="5" s="1"/>
  <c r="AD372" i="5"/>
  <c r="AE372" i="5" s="1"/>
  <c r="AX12" i="5"/>
  <c r="BC11" i="5"/>
  <c r="BA11" i="5"/>
  <c r="AD373" i="1"/>
  <c r="AE373" i="1" s="1"/>
  <c r="Y374" i="1"/>
  <c r="AB373" i="1"/>
  <c r="AC373" i="1" s="1"/>
  <c r="BA13" i="1"/>
  <c r="AX13" i="1"/>
  <c r="BC12" i="1"/>
  <c r="BC11" i="3"/>
  <c r="AX12" i="3"/>
  <c r="BA12" i="3"/>
  <c r="AD372" i="3"/>
  <c r="AE372" i="3" s="1"/>
  <c r="AB372" i="3"/>
  <c r="AC372" i="3" s="1"/>
  <c r="Y373" i="3"/>
  <c r="BA12" i="2"/>
  <c r="AX12" i="2"/>
  <c r="BC11" i="2"/>
  <c r="AD372" i="2"/>
  <c r="AE372" i="2" s="1"/>
  <c r="Y373" i="2"/>
  <c r="AB372" i="2"/>
  <c r="AC372" i="2" s="1"/>
  <c r="BC12" i="4"/>
  <c r="BA13" i="4"/>
  <c r="AX13" i="4"/>
  <c r="AB373" i="4"/>
  <c r="Z374" i="4"/>
  <c r="AD373" i="4"/>
  <c r="AE373" i="4" s="1"/>
  <c r="BC12" i="5" l="1"/>
  <c r="BA12" i="5"/>
  <c r="AX13" i="5"/>
  <c r="AD373" i="5"/>
  <c r="AE373" i="5" s="1"/>
  <c r="AB373" i="5"/>
  <c r="AC373" i="5" s="1"/>
  <c r="Y374" i="5"/>
  <c r="AD374" i="1"/>
  <c r="AE374" i="1" s="1"/>
  <c r="AB374" i="1"/>
  <c r="AC374" i="1" s="1"/>
  <c r="BC13" i="1"/>
  <c r="BA14" i="1"/>
  <c r="AX14" i="1"/>
  <c r="Y374" i="3"/>
  <c r="AD373" i="3"/>
  <c r="AE373" i="3" s="1"/>
  <c r="AB373" i="3"/>
  <c r="AC373" i="3" s="1"/>
  <c r="BC12" i="3"/>
  <c r="BA13" i="3"/>
  <c r="AX13" i="3"/>
  <c r="Y374" i="2"/>
  <c r="AD373" i="2"/>
  <c r="AE373" i="2" s="1"/>
  <c r="AB373" i="2"/>
  <c r="AC373" i="2" s="1"/>
  <c r="BC12" i="2"/>
  <c r="BA13" i="2"/>
  <c r="AX13" i="2"/>
  <c r="AD374" i="4"/>
  <c r="AE374" i="4" s="1"/>
  <c r="AB374" i="4"/>
  <c r="AC374" i="4" s="1"/>
  <c r="BC13" i="4"/>
  <c r="AX14" i="4"/>
  <c r="BA14" i="4"/>
  <c r="AD374" i="5" l="1"/>
  <c r="AE374" i="5" s="1"/>
  <c r="AB374" i="5"/>
  <c r="AC374" i="5" s="1"/>
  <c r="AX14" i="5"/>
  <c r="BA13" i="5"/>
  <c r="BC13" i="5"/>
  <c r="D21" i="8"/>
  <c r="G21" i="8" s="1"/>
  <c r="E19" i="8"/>
  <c r="D18" i="8"/>
  <c r="G18" i="8" s="1"/>
  <c r="E9" i="8"/>
  <c r="D29" i="8"/>
  <c r="E21" i="8"/>
  <c r="D15" i="8"/>
  <c r="E13" i="8"/>
  <c r="E22" i="8"/>
  <c r="N398" i="1"/>
  <c r="O398" i="1" s="1"/>
  <c r="Q398" i="1" s="1"/>
  <c r="N397" i="1"/>
  <c r="O397" i="1" s="1"/>
  <c r="Q397" i="1" s="1"/>
  <c r="D23" i="8"/>
  <c r="G23" i="8" s="1"/>
  <c r="N401" i="1"/>
  <c r="O401" i="1" s="1"/>
  <c r="Q401" i="1" s="1"/>
  <c r="E14" i="8"/>
  <c r="E6" i="8"/>
  <c r="D20" i="8"/>
  <c r="G20" i="8" s="1"/>
  <c r="N403" i="1"/>
  <c r="O403" i="1" s="1"/>
  <c r="Q403" i="1" s="1"/>
  <c r="D24" i="8"/>
  <c r="G24" i="8" s="1"/>
  <c r="E4" i="8"/>
  <c r="D25" i="8"/>
  <c r="G25" i="8" s="1"/>
  <c r="E5" i="8"/>
  <c r="E18" i="8"/>
  <c r="N399" i="1"/>
  <c r="O399" i="1" s="1"/>
  <c r="Q399" i="1" s="1"/>
  <c r="E8" i="8"/>
  <c r="E10" i="8"/>
  <c r="E15" i="8"/>
  <c r="E11" i="8"/>
  <c r="D17" i="8"/>
  <c r="G17" i="8" s="1"/>
  <c r="D16" i="8"/>
  <c r="G16" i="8" s="1"/>
  <c r="N400" i="1"/>
  <c r="O400" i="1" s="1"/>
  <c r="Q400" i="1" s="1"/>
  <c r="D22" i="8"/>
  <c r="G22" i="8" s="1"/>
  <c r="N402" i="1"/>
  <c r="O402" i="1" s="1"/>
  <c r="Q402" i="1" s="1"/>
  <c r="D27" i="8"/>
  <c r="G27" i="8" s="1"/>
  <c r="N395" i="1"/>
  <c r="O395" i="1" s="1"/>
  <c r="Q395" i="1" s="1"/>
  <c r="E17" i="8"/>
  <c r="D26" i="8"/>
  <c r="G26" i="8" s="1"/>
  <c r="N392" i="1"/>
  <c r="O392" i="1" s="1"/>
  <c r="Q392" i="1" s="1"/>
  <c r="N394" i="1"/>
  <c r="O394" i="1" s="1"/>
  <c r="Q394" i="1" s="1"/>
  <c r="N393" i="1"/>
  <c r="O393" i="1" s="1"/>
  <c r="Q393" i="1" s="1"/>
  <c r="E7" i="8"/>
  <c r="E20" i="8"/>
  <c r="D19" i="8"/>
  <c r="G19" i="8" s="1"/>
  <c r="N396" i="1"/>
  <c r="O396" i="1" s="1"/>
  <c r="Q396" i="1" s="1"/>
  <c r="E16" i="8"/>
  <c r="E12" i="8"/>
  <c r="P401" i="1"/>
  <c r="P402" i="1"/>
  <c r="P403" i="1"/>
  <c r="P399" i="1"/>
  <c r="P394" i="1"/>
  <c r="P400" i="1"/>
  <c r="P393" i="1"/>
  <c r="P395" i="1"/>
  <c r="P396" i="1"/>
  <c r="P398" i="1"/>
  <c r="P392" i="1"/>
  <c r="P397" i="1"/>
  <c r="AX15" i="1"/>
  <c r="BC14" i="1"/>
  <c r="BA15" i="1"/>
  <c r="AO5" i="1"/>
  <c r="AO7" i="1" s="1"/>
  <c r="AO9" i="1"/>
  <c r="AN8" i="1"/>
  <c r="AI9" i="1"/>
  <c r="AK5" i="1"/>
  <c r="AK7" i="1" s="1"/>
  <c r="AK9" i="1"/>
  <c r="AJ9" i="1"/>
  <c r="AR5" i="1"/>
  <c r="AR7" i="1" s="1"/>
  <c r="AQ5" i="1"/>
  <c r="AQ7" i="1" s="1"/>
  <c r="AM8" i="1"/>
  <c r="AP5" i="1"/>
  <c r="AP7" i="1" s="1"/>
  <c r="AQ8" i="1"/>
  <c r="AP8" i="1"/>
  <c r="AH8" i="1"/>
  <c r="AI5" i="1"/>
  <c r="AI7" i="1" s="1"/>
  <c r="AR8" i="1"/>
  <c r="AI8" i="1"/>
  <c r="AS9" i="1"/>
  <c r="AM5" i="1"/>
  <c r="AM7" i="1" s="1"/>
  <c r="AN9" i="1"/>
  <c r="AL5" i="1"/>
  <c r="AL7" i="1" s="1"/>
  <c r="AH5" i="1"/>
  <c r="AL9" i="1"/>
  <c r="AR9" i="1"/>
  <c r="AN5" i="1"/>
  <c r="AN7" i="1" s="1"/>
  <c r="AJ8" i="1"/>
  <c r="AJ5" i="1"/>
  <c r="AJ7" i="1" s="1"/>
  <c r="AS8" i="1"/>
  <c r="AH9" i="1"/>
  <c r="AQ9" i="1"/>
  <c r="AP9" i="1"/>
  <c r="AO8" i="1"/>
  <c r="AK8" i="1"/>
  <c r="AS5" i="1"/>
  <c r="AS7" i="1" s="1"/>
  <c r="AM9" i="1"/>
  <c r="AL8" i="1"/>
  <c r="BC13" i="3"/>
  <c r="AX14" i="3"/>
  <c r="BA14" i="3"/>
  <c r="BB14" i="3" s="1"/>
  <c r="BB13" i="3" s="1"/>
  <c r="BB12" i="3" s="1"/>
  <c r="BB11" i="3" s="1"/>
  <c r="BB10" i="3" s="1"/>
  <c r="BB9" i="3" s="1"/>
  <c r="BB8" i="3" s="1"/>
  <c r="BB7" i="3" s="1"/>
  <c r="BB6" i="3" s="1"/>
  <c r="BB5" i="3" s="1"/>
  <c r="AB374" i="3"/>
  <c r="AC374" i="3" s="1"/>
  <c r="AD374" i="3"/>
  <c r="AE374" i="3" s="1"/>
  <c r="AX14" i="2"/>
  <c r="BC13" i="2"/>
  <c r="BA14" i="2"/>
  <c r="AD374" i="2"/>
  <c r="AE374" i="2" s="1"/>
  <c r="AB374" i="2"/>
  <c r="AC374" i="2" s="1"/>
  <c r="AX15" i="4"/>
  <c r="BA15" i="4"/>
  <c r="AC373" i="4"/>
  <c r="AC372" i="4" s="1"/>
  <c r="AC371" i="4" s="1"/>
  <c r="AC370" i="4" s="1"/>
  <c r="AC369" i="4" s="1"/>
  <c r="AC368" i="4" s="1"/>
  <c r="AC367" i="4" s="1"/>
  <c r="D131" i="8" s="1"/>
  <c r="D142" i="8"/>
  <c r="G142" i="8" s="1"/>
  <c r="H142" i="8" s="1"/>
  <c r="D135" i="8"/>
  <c r="G135" i="8" s="1"/>
  <c r="H135" i="8" s="1"/>
  <c r="O401" i="4"/>
  <c r="P401" i="4" s="1"/>
  <c r="R401" i="4" s="1"/>
  <c r="AP9" i="4"/>
  <c r="AP5" i="4"/>
  <c r="AP7" i="4" s="1"/>
  <c r="AI8" i="4"/>
  <c r="AL9" i="4"/>
  <c r="AM8" i="4"/>
  <c r="AK8" i="4"/>
  <c r="AO9" i="4"/>
  <c r="AN5" i="4"/>
  <c r="AN7" i="4" s="1"/>
  <c r="AM5" i="4"/>
  <c r="AM7" i="4" s="1"/>
  <c r="AL5" i="4"/>
  <c r="AL7" i="4" s="1"/>
  <c r="AH8" i="4"/>
  <c r="AP8" i="4"/>
  <c r="AJ5" i="4"/>
  <c r="AJ7" i="4" s="1"/>
  <c r="AQ5" i="4"/>
  <c r="AQ7" i="4" s="1"/>
  <c r="AM9" i="4"/>
  <c r="AJ8" i="4"/>
  <c r="AH9" i="4"/>
  <c r="AK5" i="4"/>
  <c r="AK7" i="4" s="1"/>
  <c r="AS8" i="4"/>
  <c r="AR8" i="4"/>
  <c r="AI5" i="4"/>
  <c r="AI7" i="4" s="1"/>
  <c r="AH5" i="4"/>
  <c r="AQ9" i="4"/>
  <c r="AQ8" i="4"/>
  <c r="AR5" i="4"/>
  <c r="AR7" i="4" s="1"/>
  <c r="AS5" i="4"/>
  <c r="AS7" i="4" s="1"/>
  <c r="AN9" i="4"/>
  <c r="AN8" i="4"/>
  <c r="AO5" i="4"/>
  <c r="AO7" i="4" s="1"/>
  <c r="AK9" i="4"/>
  <c r="AO8" i="4"/>
  <c r="AL8" i="4"/>
  <c r="AJ9" i="4"/>
  <c r="AS9" i="4"/>
  <c r="AR9" i="4"/>
  <c r="AI9" i="4"/>
  <c r="O398" i="4" l="1"/>
  <c r="P398" i="4" s="1"/>
  <c r="R398" i="4" s="1"/>
  <c r="D138" i="8"/>
  <c r="G138" i="8" s="1"/>
  <c r="H138" i="8" s="1"/>
  <c r="D133" i="8"/>
  <c r="O403" i="4"/>
  <c r="P403" i="4" s="1"/>
  <c r="R403" i="4" s="1"/>
  <c r="D137" i="8"/>
  <c r="G137" i="8" s="1"/>
  <c r="H137" i="8" s="1"/>
  <c r="D132" i="8"/>
  <c r="O395" i="4"/>
  <c r="P395" i="4" s="1"/>
  <c r="R395" i="4" s="1"/>
  <c r="O402" i="4"/>
  <c r="P402" i="4" s="1"/>
  <c r="R402" i="4" s="1"/>
  <c r="D140" i="8"/>
  <c r="G140" i="8" s="1"/>
  <c r="H140" i="8" s="1"/>
  <c r="O399" i="4"/>
  <c r="P399" i="4" s="1"/>
  <c r="R399" i="4" s="1"/>
  <c r="D141" i="8"/>
  <c r="G141" i="8" s="1"/>
  <c r="H141" i="8" s="1"/>
  <c r="D139" i="8"/>
  <c r="G139" i="8" s="1"/>
  <c r="H139" i="8" s="1"/>
  <c r="O396" i="4"/>
  <c r="P396" i="4" s="1"/>
  <c r="R396" i="4" s="1"/>
  <c r="O397" i="4"/>
  <c r="P397" i="4" s="1"/>
  <c r="R397" i="4" s="1"/>
  <c r="O400" i="4"/>
  <c r="P400" i="4" s="1"/>
  <c r="R400" i="4" s="1"/>
  <c r="O392" i="4"/>
  <c r="P392" i="4" s="1"/>
  <c r="R392" i="4" s="1"/>
  <c r="D136" i="8"/>
  <c r="G136" i="8" s="1"/>
  <c r="H136" i="8" s="1"/>
  <c r="O393" i="4"/>
  <c r="P393" i="4" s="1"/>
  <c r="R393" i="4" s="1"/>
  <c r="D134" i="8"/>
  <c r="O394" i="4"/>
  <c r="P394" i="4" s="1"/>
  <c r="R394" i="4" s="1"/>
  <c r="N401" i="5"/>
  <c r="O401" i="5" s="1"/>
  <c r="Q401" i="5" s="1"/>
  <c r="N400" i="5"/>
  <c r="O400" i="5" s="1"/>
  <c r="Q400" i="5" s="1"/>
  <c r="N403" i="5"/>
  <c r="O403" i="5" s="1"/>
  <c r="Q403" i="5" s="1"/>
  <c r="D175" i="8"/>
  <c r="D169" i="8"/>
  <c r="D171" i="8"/>
  <c r="N396" i="5"/>
  <c r="O396" i="5" s="1"/>
  <c r="Q396" i="5" s="1"/>
  <c r="N395" i="5"/>
  <c r="O395" i="5" s="1"/>
  <c r="Q395" i="5" s="1"/>
  <c r="N402" i="5"/>
  <c r="O402" i="5" s="1"/>
  <c r="Q402" i="5" s="1"/>
  <c r="D178" i="8"/>
  <c r="N393" i="5"/>
  <c r="O393" i="5" s="1"/>
  <c r="Q393" i="5" s="1"/>
  <c r="D173" i="8"/>
  <c r="N394" i="5"/>
  <c r="O394" i="5" s="1"/>
  <c r="Q394" i="5" s="1"/>
  <c r="D172" i="8"/>
  <c r="N398" i="5"/>
  <c r="O398" i="5" s="1"/>
  <c r="Q398" i="5" s="1"/>
  <c r="D170" i="8"/>
  <c r="D177" i="8"/>
  <c r="D181" i="8"/>
  <c r="G181" i="8" s="1"/>
  <c r="H181" i="8" s="1"/>
  <c r="N392" i="5"/>
  <c r="O392" i="5" s="1"/>
  <c r="Q392" i="5" s="1"/>
  <c r="N397" i="5"/>
  <c r="O397" i="5" s="1"/>
  <c r="Q397" i="5" s="1"/>
  <c r="D174" i="8"/>
  <c r="D180" i="8"/>
  <c r="G180" i="8" s="1"/>
  <c r="H180" i="8" s="1"/>
  <c r="D179" i="8"/>
  <c r="G179" i="8" s="1"/>
  <c r="H179" i="8" s="1"/>
  <c r="N399" i="5"/>
  <c r="O399" i="5" s="1"/>
  <c r="Q399" i="5" s="1"/>
  <c r="D182" i="8"/>
  <c r="G182" i="8" s="1"/>
  <c r="H182" i="8" s="1"/>
  <c r="BC14" i="5"/>
  <c r="AX15" i="5"/>
  <c r="BA14" i="5"/>
  <c r="AK8" i="5"/>
  <c r="AI5" i="5"/>
  <c r="AI7" i="5" s="1"/>
  <c r="AP9" i="5"/>
  <c r="AH9" i="5"/>
  <c r="AK5" i="5"/>
  <c r="AK7" i="5" s="1"/>
  <c r="AI9" i="5"/>
  <c r="AS9" i="5"/>
  <c r="AH8" i="5"/>
  <c r="AM9" i="5"/>
  <c r="AI8" i="5"/>
  <c r="AR8" i="5"/>
  <c r="AP8" i="5"/>
  <c r="AQ9" i="5"/>
  <c r="AQ8" i="5"/>
  <c r="AJ8" i="5"/>
  <c r="AL5" i="5"/>
  <c r="AL7" i="5" s="1"/>
  <c r="AK9" i="5"/>
  <c r="AL8" i="5"/>
  <c r="AL9" i="5"/>
  <c r="AR9" i="5"/>
  <c r="AN5" i="5"/>
  <c r="AN7" i="5" s="1"/>
  <c r="AS8" i="5"/>
  <c r="AS5" i="5"/>
  <c r="AS7" i="5" s="1"/>
  <c r="AO9" i="5"/>
  <c r="AJ9" i="5"/>
  <c r="AH5" i="5"/>
  <c r="AO5" i="5"/>
  <c r="AO7" i="5" s="1"/>
  <c r="AR5" i="5"/>
  <c r="AR7" i="5" s="1"/>
  <c r="AN8" i="5"/>
  <c r="AM5" i="5"/>
  <c r="AM7" i="5" s="1"/>
  <c r="AP5" i="5"/>
  <c r="AP7" i="5" s="1"/>
  <c r="AO8" i="5"/>
  <c r="AQ5" i="5"/>
  <c r="AQ7" i="5" s="1"/>
  <c r="AJ5" i="5"/>
  <c r="AJ7" i="5" s="1"/>
  <c r="AM8" i="5"/>
  <c r="AN9" i="5"/>
  <c r="G15" i="8"/>
  <c r="H15" i="8" s="1"/>
  <c r="H16" i="8" s="1"/>
  <c r="H17" i="8" s="1"/>
  <c r="H18" i="8" s="1"/>
  <c r="H19" i="8" s="1"/>
  <c r="H20" i="8" s="1"/>
  <c r="H21" i="8" s="1"/>
  <c r="H22" i="8" s="1"/>
  <c r="X16" i="8"/>
  <c r="S16" i="8"/>
  <c r="U17" i="8" s="1"/>
  <c r="S7" i="8"/>
  <c r="U8" i="8" s="1"/>
  <c r="AH7" i="1"/>
  <c r="AT7" i="1" s="1"/>
  <c r="AT5" i="1"/>
  <c r="AU5" i="1" s="1"/>
  <c r="AT9" i="1"/>
  <c r="BA16" i="1"/>
  <c r="AX16" i="1"/>
  <c r="BC15" i="1"/>
  <c r="BD15" i="1" s="1"/>
  <c r="D99" i="8"/>
  <c r="D101" i="8"/>
  <c r="G101" i="8" s="1"/>
  <c r="H101" i="8" s="1"/>
  <c r="N400" i="3"/>
  <c r="O400" i="3" s="1"/>
  <c r="Q400" i="3" s="1"/>
  <c r="N399" i="3"/>
  <c r="O399" i="3" s="1"/>
  <c r="Q399" i="3" s="1"/>
  <c r="N396" i="3"/>
  <c r="O396" i="3" s="1"/>
  <c r="Q396" i="3" s="1"/>
  <c r="N403" i="3"/>
  <c r="O403" i="3" s="1"/>
  <c r="Q403" i="3" s="1"/>
  <c r="D100" i="8"/>
  <c r="G100" i="8" s="1"/>
  <c r="H100" i="8" s="1"/>
  <c r="N398" i="3"/>
  <c r="O398" i="3" s="1"/>
  <c r="Q398" i="3" s="1"/>
  <c r="N397" i="3"/>
  <c r="O397" i="3" s="1"/>
  <c r="Q397" i="3" s="1"/>
  <c r="N395" i="3"/>
  <c r="O395" i="3" s="1"/>
  <c r="Q395" i="3" s="1"/>
  <c r="N392" i="3"/>
  <c r="O392" i="3" s="1"/>
  <c r="Q392" i="3" s="1"/>
  <c r="D102" i="8"/>
  <c r="G102" i="8" s="1"/>
  <c r="H102" i="8" s="1"/>
  <c r="N393" i="3"/>
  <c r="O393" i="3" s="1"/>
  <c r="Q393" i="3" s="1"/>
  <c r="N394" i="3"/>
  <c r="O394" i="3" s="1"/>
  <c r="Q394" i="3" s="1"/>
  <c r="D104" i="8"/>
  <c r="G104" i="8" s="1"/>
  <c r="H104" i="8" s="1"/>
  <c r="N402" i="3"/>
  <c r="O402" i="3" s="1"/>
  <c r="Q402" i="3" s="1"/>
  <c r="D103" i="8"/>
  <c r="G103" i="8" s="1"/>
  <c r="H103" i="8" s="1"/>
  <c r="N401" i="3"/>
  <c r="O401" i="3" s="1"/>
  <c r="Q401" i="3" s="1"/>
  <c r="BA15" i="3"/>
  <c r="AX15" i="3"/>
  <c r="BC14" i="3"/>
  <c r="AH5" i="3"/>
  <c r="AL8" i="3"/>
  <c r="AQ9" i="3"/>
  <c r="AQ5" i="3"/>
  <c r="AQ7" i="3" s="1"/>
  <c r="AI8" i="3"/>
  <c r="AM9" i="3"/>
  <c r="AN8" i="3"/>
  <c r="AS8" i="3"/>
  <c r="AI5" i="3"/>
  <c r="AI7" i="3" s="1"/>
  <c r="AH9" i="3"/>
  <c r="AK5" i="3"/>
  <c r="AK7" i="3" s="1"/>
  <c r="AP8" i="3"/>
  <c r="AO5" i="3"/>
  <c r="AO7" i="3" s="1"/>
  <c r="AK8" i="3"/>
  <c r="AH8" i="3"/>
  <c r="AP5" i="3"/>
  <c r="AP7" i="3" s="1"/>
  <c r="AK9" i="3"/>
  <c r="AR8" i="3"/>
  <c r="AS5" i="3"/>
  <c r="AS7" i="3" s="1"/>
  <c r="AI9" i="3"/>
  <c r="AJ5" i="3"/>
  <c r="AJ7" i="3" s="1"/>
  <c r="AP9" i="3"/>
  <c r="AO8" i="3"/>
  <c r="AR5" i="3"/>
  <c r="AR7" i="3" s="1"/>
  <c r="AL5" i="3"/>
  <c r="AL7" i="3" s="1"/>
  <c r="AJ9" i="3"/>
  <c r="AQ8" i="3"/>
  <c r="AS9" i="3"/>
  <c r="AL9" i="3"/>
  <c r="AO9" i="3"/>
  <c r="AM5" i="3"/>
  <c r="AM7" i="3" s="1"/>
  <c r="AJ8" i="3"/>
  <c r="AN5" i="3"/>
  <c r="AN7" i="3" s="1"/>
  <c r="AR9" i="3"/>
  <c r="AM8" i="3"/>
  <c r="AN9" i="3"/>
  <c r="D73" i="8"/>
  <c r="G73" i="8" s="1"/>
  <c r="N401" i="2"/>
  <c r="O401" i="2" s="1"/>
  <c r="Q401" i="2" s="1"/>
  <c r="N397" i="2"/>
  <c r="O397" i="2" s="1"/>
  <c r="Q397" i="2" s="1"/>
  <c r="D60" i="8"/>
  <c r="G60" i="8" s="1"/>
  <c r="E66" i="8"/>
  <c r="D57" i="8"/>
  <c r="D58" i="8"/>
  <c r="G58" i="8" s="1"/>
  <c r="E61" i="8"/>
  <c r="N398" i="2"/>
  <c r="O398" i="2" s="1"/>
  <c r="Q398" i="2" s="1"/>
  <c r="N402" i="2"/>
  <c r="O402" i="2" s="1"/>
  <c r="Q402" i="2" s="1"/>
  <c r="D67" i="8"/>
  <c r="G67" i="8" s="1"/>
  <c r="E63" i="8"/>
  <c r="D70" i="8"/>
  <c r="G70" i="8" s="1"/>
  <c r="N394" i="2"/>
  <c r="O394" i="2" s="1"/>
  <c r="Q394" i="2" s="1"/>
  <c r="E64" i="8"/>
  <c r="D59" i="8"/>
  <c r="G59" i="8" s="1"/>
  <c r="E60" i="8"/>
  <c r="E58" i="8"/>
  <c r="D69" i="8"/>
  <c r="G69" i="8" s="1"/>
  <c r="D66" i="8"/>
  <c r="G66" i="8" s="1"/>
  <c r="N399" i="2"/>
  <c r="O399" i="2" s="1"/>
  <c r="Q399" i="2" s="1"/>
  <c r="N396" i="2"/>
  <c r="O396" i="2" s="1"/>
  <c r="Q396" i="2" s="1"/>
  <c r="D68" i="8"/>
  <c r="G68" i="8" s="1"/>
  <c r="N403" i="2"/>
  <c r="O403" i="2" s="1"/>
  <c r="Q403" i="2" s="1"/>
  <c r="E62" i="8"/>
  <c r="D71" i="8"/>
  <c r="G71" i="8" s="1"/>
  <c r="N400" i="2"/>
  <c r="O400" i="2" s="1"/>
  <c r="Q400" i="2" s="1"/>
  <c r="D62" i="8"/>
  <c r="G62" i="8" s="1"/>
  <c r="E59" i="8"/>
  <c r="N395" i="2"/>
  <c r="O395" i="2" s="1"/>
  <c r="Q395" i="2" s="1"/>
  <c r="N393" i="2"/>
  <c r="O393" i="2" s="1"/>
  <c r="Q393" i="2" s="1"/>
  <c r="E67" i="8"/>
  <c r="D61" i="8"/>
  <c r="G61" i="8" s="1"/>
  <c r="E57" i="8"/>
  <c r="N392" i="2"/>
  <c r="O392" i="2" s="1"/>
  <c r="Q392" i="2" s="1"/>
  <c r="P399" i="2"/>
  <c r="P393" i="2"/>
  <c r="P403" i="2"/>
  <c r="P394" i="2"/>
  <c r="P392" i="2"/>
  <c r="P397" i="2"/>
  <c r="P400" i="2"/>
  <c r="P401" i="2"/>
  <c r="P402" i="2"/>
  <c r="P395" i="2"/>
  <c r="P396" i="2"/>
  <c r="P398" i="2"/>
  <c r="AL5" i="2"/>
  <c r="AL7" i="2" s="1"/>
  <c r="AL9" i="2"/>
  <c r="AQ9" i="2"/>
  <c r="AN9" i="2"/>
  <c r="AR5" i="2"/>
  <c r="AR7" i="2" s="1"/>
  <c r="AJ5" i="2"/>
  <c r="AJ7" i="2" s="1"/>
  <c r="AK9" i="2"/>
  <c r="AR8" i="2"/>
  <c r="AI9" i="2"/>
  <c r="AP5" i="2"/>
  <c r="AP7" i="2" s="1"/>
  <c r="AH9" i="2"/>
  <c r="AN8" i="2"/>
  <c r="AS9" i="2"/>
  <c r="AM8" i="2"/>
  <c r="AN5" i="2"/>
  <c r="AN7" i="2" s="1"/>
  <c r="AM9" i="2"/>
  <c r="AQ5" i="2"/>
  <c r="AQ7" i="2" s="1"/>
  <c r="AP8" i="2"/>
  <c r="AR9" i="2"/>
  <c r="AK5" i="2"/>
  <c r="AK7" i="2" s="1"/>
  <c r="AO5" i="2"/>
  <c r="AO7" i="2" s="1"/>
  <c r="AQ8" i="2"/>
  <c r="AK8" i="2"/>
  <c r="AJ9" i="2"/>
  <c r="AS8" i="2"/>
  <c r="AO9" i="2"/>
  <c r="AJ8" i="2"/>
  <c r="AL8" i="2"/>
  <c r="AM5" i="2"/>
  <c r="AM7" i="2" s="1"/>
  <c r="AS5" i="2"/>
  <c r="AS7" i="2" s="1"/>
  <c r="AO8" i="2"/>
  <c r="AP9" i="2"/>
  <c r="AH8" i="2"/>
  <c r="AI5" i="2"/>
  <c r="AI7" i="2" s="1"/>
  <c r="AH5" i="2"/>
  <c r="AI8" i="2"/>
  <c r="BA15" i="2"/>
  <c r="AX15" i="2"/>
  <c r="BC14" i="2"/>
  <c r="AT9" i="4"/>
  <c r="AT5" i="4"/>
  <c r="AU5" i="4" s="1"/>
  <c r="AH7" i="4"/>
  <c r="AT7" i="4" s="1"/>
  <c r="BA16" i="4"/>
  <c r="AX16" i="4"/>
  <c r="S132" i="8" l="1"/>
  <c r="U133" i="8" s="1"/>
  <c r="X132" i="8"/>
  <c r="AT9" i="5"/>
  <c r="AH7" i="5"/>
  <c r="AT7" i="5" s="1"/>
  <c r="AT5" i="5"/>
  <c r="AU5" i="5" s="1"/>
  <c r="S170" i="8"/>
  <c r="U171" i="8" s="1"/>
  <c r="X170" i="8"/>
  <c r="BC15" i="5"/>
  <c r="BD15" i="5" s="1"/>
  <c r="AX16" i="5"/>
  <c r="BA15" i="5"/>
  <c r="G178" i="8"/>
  <c r="H178" i="8" s="1"/>
  <c r="BC16" i="1"/>
  <c r="BD16" i="1" s="1"/>
  <c r="BA17" i="1"/>
  <c r="AX17" i="1"/>
  <c r="AT5" i="3"/>
  <c r="AU5" i="3" s="1"/>
  <c r="AH7" i="3"/>
  <c r="AT7" i="3" s="1"/>
  <c r="AX16" i="3"/>
  <c r="BA16" i="3"/>
  <c r="BC15" i="3"/>
  <c r="BD15" i="3" s="1"/>
  <c r="AT9" i="3"/>
  <c r="AT5" i="2"/>
  <c r="AU5" i="2" s="1"/>
  <c r="AH7" i="2"/>
  <c r="AT7" i="2" s="1"/>
  <c r="AT9" i="2"/>
  <c r="S57" i="8"/>
  <c r="U58" i="8" s="1"/>
  <c r="X57" i="8"/>
  <c r="G57" i="8"/>
  <c r="H57" i="8" s="1"/>
  <c r="H58" i="8" s="1"/>
  <c r="H59" i="8" s="1"/>
  <c r="H60" i="8" s="1"/>
  <c r="H61" i="8" s="1"/>
  <c r="H62" i="8" s="1"/>
  <c r="AX16" i="2"/>
  <c r="BC15" i="2"/>
  <c r="BD15" i="2" s="1"/>
  <c r="BA16" i="2"/>
  <c r="BA17" i="4"/>
  <c r="AX17" i="4"/>
  <c r="BA16" i="5" l="1"/>
  <c r="AX17" i="5"/>
  <c r="BC16" i="5"/>
  <c r="BD16" i="5" s="1"/>
  <c r="BC17" i="1"/>
  <c r="BD17" i="1" s="1"/>
  <c r="BA18" i="1"/>
  <c r="AX18" i="1"/>
  <c r="AX17" i="3"/>
  <c r="BC16" i="3"/>
  <c r="BD16" i="3" s="1"/>
  <c r="BA17" i="3"/>
  <c r="BA17" i="2"/>
  <c r="AX17" i="2"/>
  <c r="BC16" i="2"/>
  <c r="BD16" i="2" s="1"/>
  <c r="H66" i="8"/>
  <c r="H67" i="8" s="1"/>
  <c r="H68" i="8" s="1"/>
  <c r="H69" i="8" s="1"/>
  <c r="H70" i="8" s="1"/>
  <c r="H63" i="8"/>
  <c r="H64" i="8" s="1"/>
  <c r="AX18" i="4"/>
  <c r="BA18" i="4"/>
  <c r="AX18" i="5" l="1"/>
  <c r="BA17" i="5"/>
  <c r="BC17" i="5"/>
  <c r="BD17" i="5" s="1"/>
  <c r="AX19" i="1"/>
  <c r="BC18" i="1"/>
  <c r="BD18" i="1" s="1"/>
  <c r="BA19" i="1"/>
  <c r="AX18" i="3"/>
  <c r="BC17" i="3"/>
  <c r="BD17" i="3" s="1"/>
  <c r="BA18" i="3"/>
  <c r="H73" i="8"/>
  <c r="H71" i="8"/>
  <c r="AX18" i="2"/>
  <c r="BC17" i="2"/>
  <c r="BD17" i="2" s="1"/>
  <c r="BA18" i="2"/>
  <c r="AX19" i="4"/>
  <c r="BA19" i="4"/>
  <c r="AX19" i="5" l="1"/>
  <c r="BC18" i="5"/>
  <c r="BD18" i="5" s="1"/>
  <c r="BA18" i="5"/>
  <c r="BA20" i="1"/>
  <c r="AX20" i="1"/>
  <c r="BC19" i="1"/>
  <c r="BD19" i="1" s="1"/>
  <c r="AX19" i="3"/>
  <c r="BC18" i="3"/>
  <c r="BD18" i="3" s="1"/>
  <c r="BA19" i="3"/>
  <c r="BA19" i="2"/>
  <c r="BC18" i="2"/>
  <c r="BD18" i="2" s="1"/>
  <c r="AX19" i="2"/>
  <c r="BA20" i="4"/>
  <c r="AX20" i="4"/>
  <c r="BC19" i="5" l="1"/>
  <c r="BD19" i="5" s="1"/>
  <c r="AX20" i="5"/>
  <c r="BA19" i="5"/>
  <c r="BC20" i="1"/>
  <c r="BD20" i="1" s="1"/>
  <c r="BA21" i="1"/>
  <c r="AX21" i="1"/>
  <c r="AX20" i="3"/>
  <c r="BA20" i="3"/>
  <c r="BC19" i="3"/>
  <c r="BD19" i="3" s="1"/>
  <c r="BC19" i="2"/>
  <c r="BD19" i="2" s="1"/>
  <c r="AX20" i="2"/>
  <c r="BA20" i="2"/>
  <c r="AX21" i="4"/>
  <c r="BA21" i="4"/>
  <c r="BC20" i="5" l="1"/>
  <c r="BD20" i="5" s="1"/>
  <c r="AX21" i="5"/>
  <c r="BA20" i="5"/>
  <c r="BC21" i="1"/>
  <c r="BD21" i="1" s="1"/>
  <c r="BA22" i="1"/>
  <c r="AX22" i="1"/>
  <c r="BC20" i="3"/>
  <c r="BD20" i="3" s="1"/>
  <c r="BA21" i="3"/>
  <c r="AX21" i="3"/>
  <c r="AX21" i="2"/>
  <c r="BA21" i="2"/>
  <c r="BC20" i="2"/>
  <c r="BD20" i="2" s="1"/>
  <c r="BA22" i="4"/>
  <c r="AX22" i="4"/>
  <c r="AX22" i="5" l="1"/>
  <c r="BC21" i="5"/>
  <c r="BD21" i="5" s="1"/>
  <c r="BA21" i="5"/>
  <c r="AX23" i="1"/>
  <c r="BC22" i="1"/>
  <c r="BD22" i="1" s="1"/>
  <c r="BA23" i="1"/>
  <c r="AX22" i="3"/>
  <c r="BC21" i="3"/>
  <c r="BD21" i="3" s="1"/>
  <c r="BA22" i="3"/>
  <c r="BA22" i="2"/>
  <c r="BC21" i="2"/>
  <c r="BD21" i="2" s="1"/>
  <c r="AX22" i="2"/>
  <c r="AX23" i="4"/>
  <c r="BA23" i="4"/>
  <c r="AX23" i="5" l="1"/>
  <c r="BA22" i="5"/>
  <c r="BC22" i="5"/>
  <c r="BD22" i="5" s="1"/>
  <c r="BA24" i="1"/>
  <c r="AX24" i="1"/>
  <c r="BC23" i="1"/>
  <c r="BD23" i="1" s="1"/>
  <c r="BA23" i="3"/>
  <c r="AX23" i="3"/>
  <c r="BC22" i="3"/>
  <c r="BD22" i="3" s="1"/>
  <c r="BA23" i="2"/>
  <c r="BC22" i="2"/>
  <c r="BD22" i="2" s="1"/>
  <c r="AX23" i="2"/>
  <c r="BA24" i="4"/>
  <c r="AX24" i="4"/>
  <c r="BC23" i="5" l="1"/>
  <c r="BD23" i="5" s="1"/>
  <c r="AX24" i="5"/>
  <c r="BA23" i="5"/>
  <c r="BC24" i="1"/>
  <c r="BD24" i="1" s="1"/>
  <c r="BA25" i="1"/>
  <c r="AX25" i="1"/>
  <c r="BA24" i="3"/>
  <c r="AX24" i="3"/>
  <c r="BC23" i="3"/>
  <c r="BD23" i="3" s="1"/>
  <c r="AX24" i="2"/>
  <c r="BC23" i="2"/>
  <c r="BD23" i="2" s="1"/>
  <c r="BA24" i="2"/>
  <c r="BA25" i="4"/>
  <c r="AX25" i="4"/>
  <c r="BA24" i="5" l="1"/>
  <c r="AX25" i="5"/>
  <c r="BC24" i="5"/>
  <c r="BD24" i="5" s="1"/>
  <c r="BC25" i="1"/>
  <c r="BD25" i="1" s="1"/>
  <c r="BA26" i="1"/>
  <c r="AX26" i="1"/>
  <c r="BC24" i="3"/>
  <c r="BD24" i="3" s="1"/>
  <c r="BA25" i="3"/>
  <c r="AX25" i="3"/>
  <c r="BA25" i="2"/>
  <c r="BC24" i="2"/>
  <c r="BD24" i="2" s="1"/>
  <c r="AX25" i="2"/>
  <c r="BA26" i="4"/>
  <c r="AX26" i="4"/>
  <c r="AX26" i="5" l="1"/>
  <c r="BA25" i="5"/>
  <c r="BC25" i="5"/>
  <c r="BD25" i="5" s="1"/>
  <c r="AX27" i="1"/>
  <c r="BC26" i="1"/>
  <c r="BD26" i="1" s="1"/>
  <c r="BA27" i="1"/>
  <c r="BC25" i="3"/>
  <c r="BD25" i="3" s="1"/>
  <c r="AX26" i="3"/>
  <c r="BA26" i="3"/>
  <c r="BA26" i="2"/>
  <c r="AX26" i="2"/>
  <c r="BC25" i="2"/>
  <c r="BD25" i="2" s="1"/>
  <c r="AX27" i="4"/>
  <c r="BA27" i="4"/>
  <c r="AX27" i="5" l="1"/>
  <c r="BC26" i="5"/>
  <c r="BD26" i="5" s="1"/>
  <c r="BA26" i="5"/>
  <c r="BA28" i="1"/>
  <c r="AX28" i="1"/>
  <c r="BC27" i="1"/>
  <c r="BD27" i="1" s="1"/>
  <c r="BC26" i="3"/>
  <c r="BD26" i="3" s="1"/>
  <c r="BA27" i="3"/>
  <c r="AX27" i="3"/>
  <c r="AX27" i="2"/>
  <c r="BC26" i="2"/>
  <c r="BD26" i="2" s="1"/>
  <c r="BA27" i="2"/>
  <c r="BA28" i="4"/>
  <c r="AX28" i="4"/>
  <c r="BC27" i="5" l="1"/>
  <c r="BD27" i="5" s="1"/>
  <c r="AX28" i="5"/>
  <c r="BA27" i="5"/>
  <c r="BC28" i="1"/>
  <c r="BD28" i="1" s="1"/>
  <c r="BA29" i="1"/>
  <c r="AX29" i="1"/>
  <c r="BC27" i="3"/>
  <c r="BD27" i="3" s="1"/>
  <c r="AX28" i="3"/>
  <c r="BA28" i="3"/>
  <c r="AX28" i="2"/>
  <c r="BA28" i="2"/>
  <c r="BC27" i="2"/>
  <c r="BD27" i="2" s="1"/>
  <c r="BA29" i="4"/>
  <c r="AX29" i="4"/>
  <c r="BC28" i="5" l="1"/>
  <c r="BD28" i="5" s="1"/>
  <c r="AX29" i="5"/>
  <c r="BA28" i="5"/>
  <c r="BC29" i="1"/>
  <c r="BD29" i="1" s="1"/>
  <c r="BA30" i="1"/>
  <c r="AX30" i="1"/>
  <c r="BC28" i="3"/>
  <c r="BD28" i="3" s="1"/>
  <c r="BA29" i="3"/>
  <c r="AX29" i="3"/>
  <c r="BA29" i="2"/>
  <c r="BC28" i="2"/>
  <c r="BD28" i="2" s="1"/>
  <c r="AX29" i="2"/>
  <c r="BA30" i="4"/>
  <c r="AX30" i="4"/>
  <c r="AX30" i="5" l="1"/>
  <c r="BC29" i="5"/>
  <c r="BD29" i="5" s="1"/>
  <c r="BA29" i="5"/>
  <c r="AX31" i="1"/>
  <c r="BC30" i="1"/>
  <c r="BD30" i="1" s="1"/>
  <c r="BA31" i="1"/>
  <c r="BA30" i="3"/>
  <c r="BC29" i="3"/>
  <c r="BD29" i="3" s="1"/>
  <c r="AX30" i="3"/>
  <c r="AX30" i="2"/>
  <c r="BC29" i="2"/>
  <c r="BD29" i="2" s="1"/>
  <c r="BA30" i="2"/>
  <c r="BA31" i="4"/>
  <c r="AX31" i="4"/>
  <c r="AX31" i="5" l="1"/>
  <c r="BA30" i="5"/>
  <c r="BC30" i="5"/>
  <c r="BD30" i="5" s="1"/>
  <c r="BA32" i="1"/>
  <c r="AX32" i="1"/>
  <c r="BC31" i="1"/>
  <c r="BD31" i="1" s="1"/>
  <c r="AX31" i="3"/>
  <c r="BC30" i="3"/>
  <c r="BD30" i="3" s="1"/>
  <c r="BA31" i="3"/>
  <c r="BC30" i="2"/>
  <c r="BD30" i="2" s="1"/>
  <c r="AX31" i="2"/>
  <c r="BA31" i="2"/>
  <c r="BA32" i="4"/>
  <c r="AX32" i="4"/>
  <c r="BC31" i="5" l="1"/>
  <c r="BD31" i="5" s="1"/>
  <c r="AX32" i="5"/>
  <c r="BA31" i="5"/>
  <c r="BA33" i="1"/>
  <c r="AX33" i="1"/>
  <c r="BC32" i="1"/>
  <c r="BD32" i="1" s="1"/>
  <c r="AX32" i="3"/>
  <c r="BC31" i="3"/>
  <c r="BD31" i="3" s="1"/>
  <c r="BA32" i="3"/>
  <c r="AX32" i="2"/>
  <c r="BC31" i="2"/>
  <c r="BD31" i="2" s="1"/>
  <c r="BA32" i="2"/>
  <c r="AX33" i="4"/>
  <c r="BA33" i="4"/>
  <c r="BA32" i="5" l="1"/>
  <c r="AX33" i="5"/>
  <c r="BC32" i="5"/>
  <c r="BD32" i="5" s="1"/>
  <c r="BC33" i="1"/>
  <c r="BD33" i="1" s="1"/>
  <c r="BA34" i="1"/>
  <c r="AX34" i="1"/>
  <c r="BA33" i="3"/>
  <c r="AX33" i="3"/>
  <c r="BC32" i="3"/>
  <c r="BD32" i="3" s="1"/>
  <c r="BC32" i="2"/>
  <c r="BD32" i="2" s="1"/>
  <c r="AX33" i="2"/>
  <c r="BA33" i="2"/>
  <c r="AX34" i="4"/>
  <c r="BA34" i="4"/>
  <c r="AX34" i="5" l="1"/>
  <c r="BA33" i="5"/>
  <c r="BC33" i="5"/>
  <c r="BD33" i="5" s="1"/>
  <c r="BC34" i="1"/>
  <c r="BD34" i="1" s="1"/>
  <c r="BA35" i="1"/>
  <c r="AX35" i="1"/>
  <c r="AX34" i="3"/>
  <c r="BA34" i="3"/>
  <c r="BC33" i="3"/>
  <c r="BD33" i="3" s="1"/>
  <c r="BA34" i="2"/>
  <c r="AX34" i="2"/>
  <c r="BC33" i="2"/>
  <c r="BD33" i="2" s="1"/>
  <c r="BA35" i="4"/>
  <c r="AX35" i="4"/>
  <c r="AX35" i="5" l="1"/>
  <c r="BC34" i="5"/>
  <c r="BD34" i="5" s="1"/>
  <c r="BA34" i="5"/>
  <c r="AX36" i="1"/>
  <c r="BC35" i="1"/>
  <c r="BD35" i="1" s="1"/>
  <c r="BA36" i="1"/>
  <c r="AX35" i="3"/>
  <c r="BC34" i="3"/>
  <c r="BD34" i="3" s="1"/>
  <c r="BA35" i="3"/>
  <c r="BA35" i="2"/>
  <c r="AX35" i="2"/>
  <c r="BC34" i="2"/>
  <c r="BD34" i="2" s="1"/>
  <c r="BA36" i="4"/>
  <c r="BB36" i="4" s="1"/>
  <c r="BB35" i="4" s="1"/>
  <c r="BB34" i="4" s="1"/>
  <c r="BB33" i="4" s="1"/>
  <c r="BB32" i="4" s="1"/>
  <c r="BB31" i="4" s="1"/>
  <c r="BB30" i="4" s="1"/>
  <c r="BB29" i="4" s="1"/>
  <c r="BB28" i="4" s="1"/>
  <c r="BB27" i="4" s="1"/>
  <c r="BB26" i="4" s="1"/>
  <c r="BB25" i="4" s="1"/>
  <c r="BB24" i="4" s="1"/>
  <c r="BB23" i="4" s="1"/>
  <c r="BB22" i="4" s="1"/>
  <c r="BB21" i="4" s="1"/>
  <c r="BB20" i="4" s="1"/>
  <c r="BB19" i="4" s="1"/>
  <c r="BB18" i="4" s="1"/>
  <c r="BB17" i="4" s="1"/>
  <c r="BB16" i="4" s="1"/>
  <c r="BB15" i="4" s="1"/>
  <c r="BB14" i="4" s="1"/>
  <c r="BB13" i="4" s="1"/>
  <c r="BB12" i="4" s="1"/>
  <c r="BB11" i="4" s="1"/>
  <c r="BB10" i="4" s="1"/>
  <c r="BB9" i="4" s="1"/>
  <c r="BB8" i="4" s="1"/>
  <c r="AX36" i="4"/>
  <c r="BC35" i="5" l="1"/>
  <c r="BD35" i="5" s="1"/>
  <c r="AX36" i="5"/>
  <c r="BA35" i="5"/>
  <c r="BA37" i="1"/>
  <c r="AX37" i="1"/>
  <c r="BC36" i="1"/>
  <c r="BD36" i="1" s="1"/>
  <c r="BA36" i="3"/>
  <c r="AX36" i="3"/>
  <c r="BC35" i="3"/>
  <c r="BD35" i="3" s="1"/>
  <c r="AX36" i="2"/>
  <c r="BC35" i="2"/>
  <c r="BD35" i="2" s="1"/>
  <c r="BA36" i="2"/>
  <c r="BA37" i="4"/>
  <c r="AX37" i="4"/>
  <c r="BC36" i="5" l="1"/>
  <c r="BD36" i="5" s="1"/>
  <c r="AX37" i="5"/>
  <c r="BA36" i="5"/>
  <c r="BC37" i="1"/>
  <c r="BD37" i="1" s="1"/>
  <c r="BA38" i="1"/>
  <c r="AX38" i="1"/>
  <c r="BC36" i="3"/>
  <c r="BD36" i="3" s="1"/>
  <c r="BA37" i="3"/>
  <c r="AX37" i="3"/>
  <c r="BA37" i="2"/>
  <c r="BC36" i="2"/>
  <c r="BD36" i="2" s="1"/>
  <c r="AX37" i="2"/>
  <c r="BA38" i="4"/>
  <c r="AX38" i="4"/>
  <c r="AX38" i="5" l="1"/>
  <c r="BC37" i="5"/>
  <c r="BD37" i="5" s="1"/>
  <c r="BA37" i="5"/>
  <c r="BC38" i="1"/>
  <c r="BD38" i="1" s="1"/>
  <c r="BA39" i="1"/>
  <c r="AX39" i="1"/>
  <c r="BC37" i="3"/>
  <c r="BD37" i="3" s="1"/>
  <c r="AX38" i="3"/>
  <c r="BA38" i="3"/>
  <c r="BA38" i="2"/>
  <c r="AX38" i="2"/>
  <c r="BC37" i="2"/>
  <c r="BD37" i="2" s="1"/>
  <c r="AX39" i="4"/>
  <c r="BA39" i="4"/>
  <c r="AX39" i="5" l="1"/>
  <c r="BA38" i="5"/>
  <c r="BC38" i="5"/>
  <c r="BD38" i="5" s="1"/>
  <c r="AX40" i="1"/>
  <c r="BC39" i="1"/>
  <c r="BD39" i="1" s="1"/>
  <c r="BA40" i="1"/>
  <c r="BC38" i="3"/>
  <c r="BD38" i="3" s="1"/>
  <c r="BA39" i="3"/>
  <c r="AX39" i="3"/>
  <c r="AX39" i="2"/>
  <c r="BC38" i="2"/>
  <c r="BD38" i="2" s="1"/>
  <c r="BA39" i="2"/>
  <c r="BA40" i="4"/>
  <c r="AX40" i="4"/>
  <c r="BC39" i="5" l="1"/>
  <c r="BD39" i="5" s="1"/>
  <c r="BA39" i="5"/>
  <c r="AX40" i="5"/>
  <c r="BA41" i="1"/>
  <c r="AX41" i="1"/>
  <c r="BC40" i="1"/>
  <c r="BD40" i="1" s="1"/>
  <c r="BC39" i="3"/>
  <c r="BD39" i="3" s="1"/>
  <c r="BA40" i="3"/>
  <c r="AX40" i="3"/>
  <c r="AX40" i="2"/>
  <c r="BC39" i="2"/>
  <c r="BD39" i="2" s="1"/>
  <c r="BA40" i="2"/>
  <c r="AX41" i="4"/>
  <c r="BA41" i="4"/>
  <c r="BA40" i="5" l="1"/>
  <c r="AX41" i="5"/>
  <c r="BC40" i="5"/>
  <c r="BD40" i="5" s="1"/>
  <c r="BC41" i="1"/>
  <c r="BD41" i="1" s="1"/>
  <c r="BA42" i="1"/>
  <c r="BB42" i="1" s="1"/>
  <c r="BB41" i="1" s="1"/>
  <c r="BB40" i="1" s="1"/>
  <c r="BB39" i="1" s="1"/>
  <c r="BB38" i="1" s="1"/>
  <c r="BB37" i="1" s="1"/>
  <c r="BB36" i="1" s="1"/>
  <c r="BB35" i="1" s="1"/>
  <c r="BB34" i="1" s="1"/>
  <c r="BB33" i="1" s="1"/>
  <c r="BB32" i="1" s="1"/>
  <c r="BB31" i="1" s="1"/>
  <c r="BB30" i="1" s="1"/>
  <c r="BB29" i="1" s="1"/>
  <c r="BB28" i="1" s="1"/>
  <c r="BB27" i="1" s="1"/>
  <c r="BB26" i="1" s="1"/>
  <c r="BB25" i="1" s="1"/>
  <c r="BB24" i="1" s="1"/>
  <c r="BB23" i="1" s="1"/>
  <c r="BB22" i="1" s="1"/>
  <c r="BB21" i="1" s="1"/>
  <c r="BB20" i="1" s="1"/>
  <c r="BB19" i="1" s="1"/>
  <c r="BB18" i="1" s="1"/>
  <c r="BB17" i="1" s="1"/>
  <c r="BB16" i="1" s="1"/>
  <c r="BB15" i="1" s="1"/>
  <c r="BB14" i="1" s="1"/>
  <c r="BB13" i="1" s="1"/>
  <c r="BB12" i="1" s="1"/>
  <c r="AX42" i="1"/>
  <c r="BC40" i="3"/>
  <c r="BD40" i="3" s="1"/>
  <c r="BA41" i="3"/>
  <c r="AX41" i="3"/>
  <c r="BA41" i="2"/>
  <c r="BC40" i="2"/>
  <c r="BD40" i="2" s="1"/>
  <c r="AX41" i="2"/>
  <c r="BA42" i="4"/>
  <c r="AX42" i="4"/>
  <c r="AX42" i="5" l="1"/>
  <c r="BA41" i="5"/>
  <c r="BB41" i="5" s="1"/>
  <c r="BB40" i="5" s="1"/>
  <c r="BB39" i="5" s="1"/>
  <c r="BB38" i="5" s="1"/>
  <c r="BB37" i="5" s="1"/>
  <c r="BB36" i="5" s="1"/>
  <c r="BB35" i="5" s="1"/>
  <c r="BB34" i="5" s="1"/>
  <c r="BB33" i="5" s="1"/>
  <c r="BB32" i="5" s="1"/>
  <c r="BB31" i="5" s="1"/>
  <c r="BB30" i="5" s="1"/>
  <c r="BB29" i="5" s="1"/>
  <c r="BB28" i="5" s="1"/>
  <c r="BB27" i="5" s="1"/>
  <c r="BB26" i="5" s="1"/>
  <c r="BB25" i="5" s="1"/>
  <c r="BB24" i="5" s="1"/>
  <c r="BB23" i="5" s="1"/>
  <c r="BB22" i="5" s="1"/>
  <c r="BB21" i="5" s="1"/>
  <c r="BB20" i="5" s="1"/>
  <c r="BB19" i="5" s="1"/>
  <c r="BB18" i="5" s="1"/>
  <c r="BB17" i="5" s="1"/>
  <c r="BB16" i="5" s="1"/>
  <c r="BB15" i="5" s="1"/>
  <c r="BB14" i="5" s="1"/>
  <c r="BB13" i="5" s="1"/>
  <c r="BB12" i="5" s="1"/>
  <c r="BB11" i="5" s="1"/>
  <c r="BC41" i="5"/>
  <c r="BD41" i="5" s="1"/>
  <c r="BC42" i="1"/>
  <c r="BD42" i="1" s="1"/>
  <c r="BA43" i="1"/>
  <c r="AX43" i="1"/>
  <c r="BA42" i="3"/>
  <c r="BC41" i="3"/>
  <c r="BD41" i="3" s="1"/>
  <c r="AX42" i="3"/>
  <c r="AX42" i="2"/>
  <c r="BC41" i="2"/>
  <c r="BD41" i="2" s="1"/>
  <c r="BA42" i="2"/>
  <c r="BB42" i="2" s="1"/>
  <c r="BB41" i="2" s="1"/>
  <c r="BB40" i="2" s="1"/>
  <c r="BB39" i="2" s="1"/>
  <c r="BB38" i="2" s="1"/>
  <c r="BB37" i="2" s="1"/>
  <c r="BB36" i="2" s="1"/>
  <c r="BB35" i="2" s="1"/>
  <c r="BB34" i="2" s="1"/>
  <c r="BB33" i="2" s="1"/>
  <c r="BB32" i="2" s="1"/>
  <c r="BB31" i="2" s="1"/>
  <c r="BB30" i="2" s="1"/>
  <c r="BB29" i="2" s="1"/>
  <c r="BB28" i="2" s="1"/>
  <c r="BB27" i="2" s="1"/>
  <c r="BB26" i="2" s="1"/>
  <c r="BB25" i="2" s="1"/>
  <c r="BB24" i="2" s="1"/>
  <c r="BB23" i="2" s="1"/>
  <c r="BB22" i="2" s="1"/>
  <c r="BB21" i="2" s="1"/>
  <c r="BB20" i="2" s="1"/>
  <c r="BB19" i="2" s="1"/>
  <c r="BB18" i="2" s="1"/>
  <c r="BB17" i="2" s="1"/>
  <c r="BB16" i="2" s="1"/>
  <c r="BB15" i="2" s="1"/>
  <c r="BB14" i="2" s="1"/>
  <c r="BB13" i="2" s="1"/>
  <c r="BB12" i="2" s="1"/>
  <c r="BB11" i="2" s="1"/>
  <c r="BA43" i="4"/>
  <c r="AX43" i="4"/>
  <c r="AX43" i="5" l="1"/>
  <c r="BC42" i="5"/>
  <c r="BD42" i="5" s="1"/>
  <c r="BA42" i="5"/>
  <c r="AX44" i="1"/>
  <c r="BC43" i="1"/>
  <c r="BD43" i="1" s="1"/>
  <c r="BA44" i="1"/>
  <c r="AX43" i="3"/>
  <c r="BC42" i="3"/>
  <c r="BD42" i="3" s="1"/>
  <c r="BA43" i="3"/>
  <c r="BC42" i="2"/>
  <c r="BD42" i="2" s="1"/>
  <c r="BA43" i="2"/>
  <c r="AX43" i="2"/>
  <c r="BA44" i="4"/>
  <c r="AX44" i="4"/>
  <c r="BC43" i="5" l="1"/>
  <c r="BD43" i="5" s="1"/>
  <c r="AX44" i="5"/>
  <c r="BA43" i="5"/>
  <c r="BA45" i="1"/>
  <c r="AX45" i="1"/>
  <c r="BC44" i="1"/>
  <c r="BD44" i="1" s="1"/>
  <c r="AX44" i="3"/>
  <c r="BA44" i="3"/>
  <c r="BB44" i="3" s="1"/>
  <c r="BB43" i="3" s="1"/>
  <c r="BB42" i="3" s="1"/>
  <c r="BB41" i="3" s="1"/>
  <c r="BB40" i="3" s="1"/>
  <c r="BB39" i="3" s="1"/>
  <c r="BB38" i="3" s="1"/>
  <c r="BB37" i="3" s="1"/>
  <c r="BB36" i="3" s="1"/>
  <c r="BB35" i="3" s="1"/>
  <c r="BB34" i="3" s="1"/>
  <c r="BB33" i="3" s="1"/>
  <c r="BB32" i="3" s="1"/>
  <c r="BB31" i="3" s="1"/>
  <c r="BB30" i="3" s="1"/>
  <c r="BB29" i="3" s="1"/>
  <c r="BB28" i="3" s="1"/>
  <c r="BB27" i="3" s="1"/>
  <c r="BB26" i="3" s="1"/>
  <c r="BB25" i="3" s="1"/>
  <c r="BB24" i="3" s="1"/>
  <c r="BB23" i="3" s="1"/>
  <c r="BB22" i="3" s="1"/>
  <c r="BB21" i="3" s="1"/>
  <c r="BB20" i="3" s="1"/>
  <c r="BB19" i="3" s="1"/>
  <c r="BB18" i="3" s="1"/>
  <c r="BB17" i="3" s="1"/>
  <c r="BB16" i="3" s="1"/>
  <c r="BB15" i="3" s="1"/>
  <c r="BC43" i="3"/>
  <c r="BD43" i="3" s="1"/>
  <c r="BA44" i="2"/>
  <c r="BC43" i="2"/>
  <c r="BD43" i="2" s="1"/>
  <c r="AX44" i="2"/>
  <c r="AX45" i="4"/>
  <c r="BA45" i="4"/>
  <c r="BC44" i="5" l="1"/>
  <c r="BD44" i="5" s="1"/>
  <c r="AX45" i="5"/>
  <c r="BA44" i="5"/>
  <c r="BA46" i="1"/>
  <c r="AX46" i="1"/>
  <c r="BC45" i="1"/>
  <c r="BD45" i="1" s="1"/>
  <c r="BC44" i="3"/>
  <c r="BD44" i="3" s="1"/>
  <c r="BA45" i="3"/>
  <c r="AX45" i="3"/>
  <c r="BC44" i="2"/>
  <c r="BD44" i="2" s="1"/>
  <c r="BA45" i="2"/>
  <c r="AX45" i="2"/>
  <c r="BA46" i="4"/>
  <c r="AX46" i="4"/>
  <c r="AX46" i="5" l="1"/>
  <c r="BC45" i="5"/>
  <c r="BD45" i="5" s="1"/>
  <c r="BA45" i="5"/>
  <c r="BA47" i="1"/>
  <c r="AX47" i="1"/>
  <c r="BC46" i="1"/>
  <c r="BD46" i="1" s="1"/>
  <c r="BC45" i="3"/>
  <c r="BD45" i="3" s="1"/>
  <c r="BA46" i="3"/>
  <c r="AX46" i="3"/>
  <c r="BC45" i="2"/>
  <c r="BD45" i="2" s="1"/>
  <c r="AX46" i="2"/>
  <c r="BA46" i="2"/>
  <c r="AX47" i="4"/>
  <c r="BA47" i="4"/>
  <c r="AX47" i="5" l="1"/>
  <c r="BA46" i="5"/>
  <c r="BC46" i="5"/>
  <c r="BD46" i="5" s="1"/>
  <c r="AX48" i="1"/>
  <c r="BA48" i="1"/>
  <c r="BC47" i="1"/>
  <c r="BD47" i="1" s="1"/>
  <c r="AX47" i="3"/>
  <c r="BC46" i="3"/>
  <c r="BD46" i="3" s="1"/>
  <c r="BA47" i="3"/>
  <c r="BA47" i="2"/>
  <c r="AX47" i="2"/>
  <c r="BC46" i="2"/>
  <c r="BD46" i="2" s="1"/>
  <c r="AX48" i="4"/>
  <c r="BA48" i="4"/>
  <c r="BC47" i="5" l="1"/>
  <c r="BD47" i="5" s="1"/>
  <c r="AX48" i="5"/>
  <c r="BA47" i="5"/>
  <c r="BA49" i="1"/>
  <c r="AX49" i="1"/>
  <c r="BC48" i="1"/>
  <c r="BD48" i="1" s="1"/>
  <c r="BC47" i="3"/>
  <c r="BD47" i="3" s="1"/>
  <c r="BA48" i="3"/>
  <c r="AX48" i="3"/>
  <c r="AX48" i="2"/>
  <c r="BA48" i="2"/>
  <c r="BC47" i="2"/>
  <c r="BD47" i="2" s="1"/>
  <c r="BA49" i="4"/>
  <c r="AX49" i="4"/>
  <c r="BA48" i="5" l="1"/>
  <c r="AX49" i="5"/>
  <c r="BC48" i="5"/>
  <c r="BD48" i="5" s="1"/>
  <c r="BA50" i="1"/>
  <c r="AX50" i="1"/>
  <c r="BC49" i="1"/>
  <c r="BD49" i="1" s="1"/>
  <c r="BC48" i="3"/>
  <c r="BD48" i="3" s="1"/>
  <c r="BA49" i="3"/>
  <c r="AX49" i="3"/>
  <c r="BA49" i="2"/>
  <c r="BC48" i="2"/>
  <c r="BD48" i="2" s="1"/>
  <c r="AX49" i="2"/>
  <c r="BA50" i="4"/>
  <c r="AX50" i="4"/>
  <c r="AX50" i="5" l="1"/>
  <c r="BA49" i="5"/>
  <c r="BC49" i="5"/>
  <c r="BD49" i="5" s="1"/>
  <c r="BA51" i="1"/>
  <c r="AX51" i="1"/>
  <c r="BC50" i="1"/>
  <c r="BD50" i="1" s="1"/>
  <c r="BA50" i="3"/>
  <c r="BC49" i="3"/>
  <c r="BD49" i="3" s="1"/>
  <c r="AX50" i="3"/>
  <c r="BA50" i="2"/>
  <c r="AX50" i="2"/>
  <c r="BC49" i="2"/>
  <c r="BD49" i="2" s="1"/>
  <c r="AX51" i="4"/>
  <c r="BA51" i="4"/>
  <c r="AX51" i="5" l="1"/>
  <c r="BC50" i="5"/>
  <c r="BD50" i="5" s="1"/>
  <c r="BA50" i="5"/>
  <c r="AX52" i="1"/>
  <c r="BC51" i="1"/>
  <c r="BD51" i="1" s="1"/>
  <c r="BA52" i="1"/>
  <c r="BA51" i="3"/>
  <c r="BC50" i="3"/>
  <c r="BD50" i="3" s="1"/>
  <c r="AX51" i="3"/>
  <c r="BC50" i="2"/>
  <c r="BD50" i="2" s="1"/>
  <c r="BA51" i="2"/>
  <c r="AX51" i="2"/>
  <c r="AX52" i="4"/>
  <c r="BA52" i="4"/>
  <c r="BC51" i="5" l="1"/>
  <c r="BD51" i="5" s="1"/>
  <c r="AX52" i="5"/>
  <c r="BA51" i="5"/>
  <c r="BA53" i="1"/>
  <c r="AX53" i="1"/>
  <c r="BC52" i="1"/>
  <c r="BD52" i="1" s="1"/>
  <c r="AX52" i="3"/>
  <c r="BC51" i="3"/>
  <c r="BD51" i="3" s="1"/>
  <c r="BA52" i="3"/>
  <c r="AX52" i="2"/>
  <c r="BC51" i="2"/>
  <c r="BD51" i="2" s="1"/>
  <c r="BA52" i="2"/>
  <c r="BA53" i="4"/>
  <c r="AX53" i="4"/>
  <c r="BC52" i="5" l="1"/>
  <c r="BD52" i="5" s="1"/>
  <c r="AX53" i="5"/>
  <c r="BA52" i="5"/>
  <c r="BA54" i="1"/>
  <c r="AX54" i="1"/>
  <c r="BC53" i="1"/>
  <c r="BD53" i="1" s="1"/>
  <c r="BA53" i="3"/>
  <c r="AX53" i="3"/>
  <c r="BC52" i="3"/>
  <c r="BD52" i="3" s="1"/>
  <c r="BA53" i="2"/>
  <c r="AX53" i="2"/>
  <c r="BC52" i="2"/>
  <c r="BD52" i="2" s="1"/>
  <c r="BA54" i="4"/>
  <c r="AX54" i="4"/>
  <c r="AX54" i="5" l="1"/>
  <c r="BC53" i="5"/>
  <c r="BD53" i="5" s="1"/>
  <c r="BA53" i="5"/>
  <c r="BA55" i="1"/>
  <c r="AX55" i="1"/>
  <c r="BC54" i="1"/>
  <c r="BD54" i="1" s="1"/>
  <c r="BC53" i="3"/>
  <c r="BD53" i="3" s="1"/>
  <c r="AX54" i="3"/>
  <c r="BA54" i="3"/>
  <c r="AX54" i="2"/>
  <c r="BA54" i="2"/>
  <c r="BC53" i="2"/>
  <c r="BD53" i="2" s="1"/>
  <c r="AX55" i="4"/>
  <c r="BA55" i="4"/>
  <c r="AX55" i="5" l="1"/>
  <c r="BA54" i="5"/>
  <c r="BC54" i="5"/>
  <c r="BD54" i="5" s="1"/>
  <c r="AX56" i="1"/>
  <c r="BC55" i="1"/>
  <c r="BD55" i="1" s="1"/>
  <c r="BA56" i="1"/>
  <c r="BA55" i="3"/>
  <c r="AX55" i="3"/>
  <c r="BC54" i="3"/>
  <c r="BD54" i="3" s="1"/>
  <c r="BA55" i="2"/>
  <c r="BC54" i="2"/>
  <c r="BD54" i="2" s="1"/>
  <c r="AX55" i="2"/>
  <c r="BA56" i="4"/>
  <c r="AX56" i="4"/>
  <c r="BC55" i="5" l="1"/>
  <c r="BD55" i="5" s="1"/>
  <c r="AX56" i="5"/>
  <c r="BA55" i="5"/>
  <c r="BA57" i="1"/>
  <c r="AX57" i="1"/>
  <c r="BC56" i="1"/>
  <c r="BD56" i="1" s="1"/>
  <c r="AX56" i="3"/>
  <c r="BC55" i="3"/>
  <c r="BD55" i="3" s="1"/>
  <c r="BA56" i="3"/>
  <c r="BA56" i="2"/>
  <c r="BC55" i="2"/>
  <c r="BD55" i="2" s="1"/>
  <c r="AX56" i="2"/>
  <c r="AX57" i="4"/>
  <c r="BA57" i="4"/>
  <c r="BA56" i="5" l="1"/>
  <c r="AX57" i="5"/>
  <c r="BC56" i="5"/>
  <c r="BD56" i="5" s="1"/>
  <c r="BA58" i="1"/>
  <c r="AX58" i="1"/>
  <c r="BC57" i="1"/>
  <c r="BD57" i="1" s="1"/>
  <c r="BA57" i="3"/>
  <c r="AX57" i="3"/>
  <c r="BC56" i="3"/>
  <c r="BD56" i="3" s="1"/>
  <c r="BA57" i="2"/>
  <c r="BC56" i="2"/>
  <c r="BD56" i="2" s="1"/>
  <c r="AX57" i="2"/>
  <c r="BA58" i="4"/>
  <c r="AX58" i="4"/>
  <c r="AX58" i="5" l="1"/>
  <c r="BA57" i="5"/>
  <c r="BC57" i="5"/>
  <c r="BD57" i="5" s="1"/>
  <c r="BA59" i="1"/>
  <c r="AX59" i="1"/>
  <c r="BC58" i="1"/>
  <c r="BD58" i="1" s="1"/>
  <c r="BC57" i="3"/>
  <c r="BD57" i="3" s="1"/>
  <c r="BA58" i="3"/>
  <c r="AX58" i="3"/>
  <c r="BC57" i="2"/>
  <c r="BD57" i="2" s="1"/>
  <c r="BA58" i="2"/>
  <c r="AX58" i="2"/>
  <c r="AX59" i="4"/>
  <c r="BA59" i="4"/>
  <c r="AX59" i="5" l="1"/>
  <c r="BC58" i="5"/>
  <c r="BD58" i="5" s="1"/>
  <c r="BA58" i="5"/>
  <c r="BC59" i="1"/>
  <c r="BD59" i="1" s="1"/>
  <c r="AX60" i="1"/>
  <c r="BA60" i="1"/>
  <c r="AX59" i="3"/>
  <c r="BC58" i="3"/>
  <c r="BD58" i="3" s="1"/>
  <c r="BA59" i="3"/>
  <c r="BA59" i="2"/>
  <c r="BC58" i="2"/>
  <c r="BD58" i="2" s="1"/>
  <c r="AX59" i="2"/>
  <c r="BA60" i="4"/>
  <c r="AX60" i="4"/>
  <c r="BC59" i="5" l="1"/>
  <c r="BD59" i="5" s="1"/>
  <c r="AX60" i="5"/>
  <c r="BA59" i="5"/>
  <c r="BC60" i="1"/>
  <c r="BD60" i="1" s="1"/>
  <c r="BA61" i="1"/>
  <c r="AX61" i="1"/>
  <c r="BC59" i="3"/>
  <c r="BD59" i="3" s="1"/>
  <c r="AX60" i="3"/>
  <c r="BA60" i="3"/>
  <c r="AX60" i="2"/>
  <c r="BA60" i="2"/>
  <c r="BC59" i="2"/>
  <c r="BD59" i="2" s="1"/>
  <c r="BA61" i="4"/>
  <c r="AX61" i="4"/>
  <c r="AX61" i="5" l="1"/>
  <c r="BA60" i="5"/>
  <c r="BC60" i="5"/>
  <c r="BD60" i="5" s="1"/>
  <c r="AX62" i="1"/>
  <c r="BC61" i="1"/>
  <c r="BD61" i="1" s="1"/>
  <c r="BA62" i="1"/>
  <c r="AX61" i="3"/>
  <c r="BA61" i="3"/>
  <c r="BC60" i="3"/>
  <c r="BD60" i="3" s="1"/>
  <c r="BA61" i="2"/>
  <c r="BC60" i="2"/>
  <c r="BD60" i="2" s="1"/>
  <c r="AX61" i="2"/>
  <c r="BA62" i="4"/>
  <c r="AX62" i="4"/>
  <c r="AX62" i="5" l="1"/>
  <c r="BC61" i="5"/>
  <c r="BD61" i="5" s="1"/>
  <c r="BA61" i="5"/>
  <c r="BC62" i="1"/>
  <c r="BD62" i="1" s="1"/>
  <c r="BA63" i="1"/>
  <c r="AX63" i="1"/>
  <c r="BA62" i="3"/>
  <c r="BC61" i="3"/>
  <c r="BD61" i="3" s="1"/>
  <c r="AX62" i="3"/>
  <c r="BA62" i="2"/>
  <c r="AX62" i="2"/>
  <c r="BC61" i="2"/>
  <c r="BD61" i="2" s="1"/>
  <c r="BA63" i="4"/>
  <c r="AX63" i="4"/>
  <c r="BC62" i="5" l="1"/>
  <c r="BD62" i="5" s="1"/>
  <c r="AX63" i="5"/>
  <c r="BA62" i="5"/>
  <c r="BC63" i="1"/>
  <c r="BD63" i="1" s="1"/>
  <c r="AX64" i="1"/>
  <c r="BA64" i="1"/>
  <c r="BC62" i="3"/>
  <c r="BD62" i="3" s="1"/>
  <c r="BA63" i="3"/>
  <c r="AX63" i="3"/>
  <c r="BA63" i="2"/>
  <c r="AX63" i="2"/>
  <c r="BC62" i="2"/>
  <c r="BD62" i="2" s="1"/>
  <c r="BA64" i="4"/>
  <c r="AX64" i="4"/>
  <c r="BC63" i="5" l="1"/>
  <c r="BD63" i="5" s="1"/>
  <c r="AX64" i="5"/>
  <c r="BA63" i="5"/>
  <c r="BC64" i="1"/>
  <c r="BD64" i="1" s="1"/>
  <c r="BA65" i="1"/>
  <c r="AX65" i="1"/>
  <c r="AX64" i="3"/>
  <c r="BC63" i="3"/>
  <c r="BD63" i="3" s="1"/>
  <c r="BA64" i="3"/>
  <c r="AX64" i="2"/>
  <c r="BA64" i="2"/>
  <c r="BC63" i="2"/>
  <c r="BD63" i="2" s="1"/>
  <c r="AX65" i="4"/>
  <c r="BA65" i="4"/>
  <c r="BA64" i="5" l="1"/>
  <c r="AX65" i="5"/>
  <c r="BC64" i="5"/>
  <c r="BD64" i="5" s="1"/>
  <c r="AX66" i="1"/>
  <c r="BC65" i="1"/>
  <c r="BD65" i="1" s="1"/>
  <c r="BA66" i="1"/>
  <c r="AX65" i="3"/>
  <c r="BC64" i="3"/>
  <c r="BD64" i="3" s="1"/>
  <c r="BA65" i="3"/>
  <c r="BA65" i="2"/>
  <c r="AX65" i="2"/>
  <c r="BC64" i="2"/>
  <c r="BD64" i="2" s="1"/>
  <c r="AX66" i="4"/>
  <c r="BA66" i="4"/>
  <c r="BC65" i="5" l="1"/>
  <c r="BD65" i="5" s="1"/>
  <c r="AX66" i="5"/>
  <c r="BA65" i="5"/>
  <c r="BC66" i="1"/>
  <c r="BD66" i="1" s="1"/>
  <c r="BA67" i="1"/>
  <c r="AX67" i="1"/>
  <c r="BC65" i="3"/>
  <c r="BD65" i="3" s="1"/>
  <c r="BA66" i="3"/>
  <c r="AX66" i="3"/>
  <c r="AX66" i="2"/>
  <c r="BA66" i="2"/>
  <c r="BC65" i="2"/>
  <c r="BD65" i="2" s="1"/>
  <c r="AX67" i="4"/>
  <c r="BA67" i="4"/>
  <c r="BB67" i="4" s="1"/>
  <c r="BB66" i="4" s="1"/>
  <c r="BB65" i="4" s="1"/>
  <c r="BB64" i="4" s="1"/>
  <c r="BB63" i="4" s="1"/>
  <c r="BB62" i="4" s="1"/>
  <c r="BB61" i="4" s="1"/>
  <c r="BB60" i="4" s="1"/>
  <c r="BB59" i="4" s="1"/>
  <c r="BB58" i="4" s="1"/>
  <c r="BB57" i="4" s="1"/>
  <c r="BB56" i="4" s="1"/>
  <c r="BB55" i="4" s="1"/>
  <c r="BB54" i="4" s="1"/>
  <c r="BB53" i="4" s="1"/>
  <c r="BB52" i="4" s="1"/>
  <c r="BB51" i="4" s="1"/>
  <c r="BB50" i="4" s="1"/>
  <c r="BB49" i="4" s="1"/>
  <c r="BB48" i="4" s="1"/>
  <c r="BB47" i="4" s="1"/>
  <c r="BB46" i="4" s="1"/>
  <c r="BB45" i="4" s="1"/>
  <c r="BB44" i="4" s="1"/>
  <c r="BB43" i="4" s="1"/>
  <c r="BB42" i="4" s="1"/>
  <c r="BB41" i="4" s="1"/>
  <c r="BB40" i="4" s="1"/>
  <c r="BB39" i="4" s="1"/>
  <c r="BB38" i="4" s="1"/>
  <c r="BB37" i="4" s="1"/>
  <c r="BC66" i="5" l="1"/>
  <c r="BD66" i="5" s="1"/>
  <c r="AX67" i="5"/>
  <c r="BA66" i="5"/>
  <c r="BC67" i="1"/>
  <c r="BD67" i="1" s="1"/>
  <c r="AX68" i="1"/>
  <c r="BA68" i="1"/>
  <c r="BC66" i="3"/>
  <c r="BD66" i="3" s="1"/>
  <c r="BA67" i="3"/>
  <c r="AX67" i="3"/>
  <c r="BC66" i="2"/>
  <c r="BD66" i="2" s="1"/>
  <c r="BA67" i="2"/>
  <c r="AX67" i="2"/>
  <c r="BA68" i="4"/>
  <c r="AX68" i="4"/>
  <c r="BA67" i="5" l="1"/>
  <c r="AX68" i="5"/>
  <c r="BC67" i="5"/>
  <c r="BD67" i="5" s="1"/>
  <c r="BC68" i="1"/>
  <c r="BD68" i="1" s="1"/>
  <c r="BA69" i="1"/>
  <c r="AX69" i="1"/>
  <c r="AX68" i="3"/>
  <c r="BC67" i="3"/>
  <c r="BD67" i="3" s="1"/>
  <c r="BA68" i="3"/>
  <c r="BC67" i="2"/>
  <c r="BD67" i="2" s="1"/>
  <c r="BA68" i="2"/>
  <c r="AX68" i="2"/>
  <c r="AX69" i="4"/>
  <c r="BA69" i="4"/>
  <c r="AX69" i="5" l="1"/>
  <c r="BA68" i="5"/>
  <c r="BC68" i="5"/>
  <c r="BD68" i="5" s="1"/>
  <c r="AX70" i="1"/>
  <c r="BC69" i="1"/>
  <c r="BD69" i="1" s="1"/>
  <c r="BA70" i="1"/>
  <c r="BA69" i="3"/>
  <c r="AX69" i="3"/>
  <c r="BC68" i="3"/>
  <c r="BD68" i="3" s="1"/>
  <c r="BA69" i="2"/>
  <c r="BC68" i="2"/>
  <c r="BD68" i="2" s="1"/>
  <c r="AX69" i="2"/>
  <c r="BA70" i="4"/>
  <c r="AX70" i="4"/>
  <c r="AX70" i="5" l="1"/>
  <c r="BA69" i="5"/>
  <c r="BC69" i="5"/>
  <c r="BD69" i="5" s="1"/>
  <c r="BA71" i="1"/>
  <c r="BB71" i="1" s="1"/>
  <c r="BB70" i="1" s="1"/>
  <c r="BB69" i="1" s="1"/>
  <c r="BB68" i="1" s="1"/>
  <c r="BB67" i="1" s="1"/>
  <c r="BB66" i="1" s="1"/>
  <c r="BB65" i="1" s="1"/>
  <c r="BB64" i="1" s="1"/>
  <c r="BB63" i="1" s="1"/>
  <c r="BB62" i="1" s="1"/>
  <c r="BB61" i="1" s="1"/>
  <c r="BB60" i="1" s="1"/>
  <c r="BB59" i="1" s="1"/>
  <c r="BB58" i="1" s="1"/>
  <c r="BB57" i="1" s="1"/>
  <c r="BB56" i="1" s="1"/>
  <c r="BB55" i="1" s="1"/>
  <c r="BB54" i="1" s="1"/>
  <c r="BB53" i="1" s="1"/>
  <c r="BB52" i="1" s="1"/>
  <c r="BB51" i="1" s="1"/>
  <c r="BB50" i="1" s="1"/>
  <c r="BB49" i="1" s="1"/>
  <c r="BB48" i="1" s="1"/>
  <c r="BB47" i="1" s="1"/>
  <c r="BB46" i="1" s="1"/>
  <c r="BB45" i="1" s="1"/>
  <c r="BB44" i="1" s="1"/>
  <c r="BB43" i="1" s="1"/>
  <c r="AX71" i="1"/>
  <c r="BC70" i="1"/>
  <c r="BD70" i="1" s="1"/>
  <c r="BC69" i="3"/>
  <c r="BD69" i="3" s="1"/>
  <c r="BA70" i="3"/>
  <c r="AX70" i="3"/>
  <c r="AX70" i="2"/>
  <c r="BC69" i="2"/>
  <c r="BD69" i="2" s="1"/>
  <c r="BA70" i="2"/>
  <c r="AX71" i="4"/>
  <c r="BA71" i="4"/>
  <c r="BC70" i="5" l="1"/>
  <c r="BD70" i="5" s="1"/>
  <c r="BA70" i="5"/>
  <c r="BB70" i="5" s="1"/>
  <c r="BB69" i="5" s="1"/>
  <c r="BB68" i="5" s="1"/>
  <c r="BB67" i="5" s="1"/>
  <c r="BB66" i="5" s="1"/>
  <c r="BB65" i="5" s="1"/>
  <c r="BB64" i="5" s="1"/>
  <c r="BB63" i="5" s="1"/>
  <c r="BB62" i="5" s="1"/>
  <c r="BB61" i="5" s="1"/>
  <c r="BB60" i="5" s="1"/>
  <c r="BB59" i="5" s="1"/>
  <c r="BB58" i="5" s="1"/>
  <c r="BB57" i="5" s="1"/>
  <c r="BB56" i="5" s="1"/>
  <c r="BB55" i="5" s="1"/>
  <c r="BB54" i="5" s="1"/>
  <c r="BB53" i="5" s="1"/>
  <c r="BB52" i="5" s="1"/>
  <c r="BB51" i="5" s="1"/>
  <c r="BB50" i="5" s="1"/>
  <c r="BB49" i="5" s="1"/>
  <c r="BB48" i="5" s="1"/>
  <c r="BB47" i="5" s="1"/>
  <c r="BB46" i="5" s="1"/>
  <c r="BB45" i="5" s="1"/>
  <c r="BB44" i="5" s="1"/>
  <c r="BB43" i="5" s="1"/>
  <c r="BB42" i="5" s="1"/>
  <c r="AX71" i="5"/>
  <c r="BA72" i="1"/>
  <c r="AX72" i="1"/>
  <c r="BC71" i="1"/>
  <c r="BD71" i="1" s="1"/>
  <c r="BA71" i="3"/>
  <c r="AX71" i="3"/>
  <c r="BC70" i="3"/>
  <c r="BD70" i="3" s="1"/>
  <c r="BA71" i="2"/>
  <c r="BB71" i="2" s="1"/>
  <c r="BB70" i="2" s="1"/>
  <c r="BB69" i="2" s="1"/>
  <c r="BB68" i="2" s="1"/>
  <c r="BB67" i="2" s="1"/>
  <c r="BB66" i="2" s="1"/>
  <c r="BB65" i="2" s="1"/>
  <c r="BB64" i="2" s="1"/>
  <c r="BB63" i="2" s="1"/>
  <c r="BB62" i="2" s="1"/>
  <c r="BB61" i="2" s="1"/>
  <c r="BB60" i="2" s="1"/>
  <c r="BB59" i="2" s="1"/>
  <c r="BB58" i="2" s="1"/>
  <c r="BB57" i="2" s="1"/>
  <c r="BB56" i="2" s="1"/>
  <c r="BB55" i="2" s="1"/>
  <c r="BB54" i="2" s="1"/>
  <c r="BB53" i="2" s="1"/>
  <c r="BB52" i="2" s="1"/>
  <c r="BB51" i="2" s="1"/>
  <c r="BB50" i="2" s="1"/>
  <c r="BB49" i="2" s="1"/>
  <c r="BB48" i="2" s="1"/>
  <c r="BB47" i="2" s="1"/>
  <c r="BB46" i="2" s="1"/>
  <c r="BB45" i="2" s="1"/>
  <c r="BB44" i="2" s="1"/>
  <c r="BB43" i="2" s="1"/>
  <c r="AX71" i="2"/>
  <c r="BC70" i="2"/>
  <c r="BD70" i="2" s="1"/>
  <c r="BA72" i="4"/>
  <c r="AX72" i="4"/>
  <c r="BC71" i="5" l="1"/>
  <c r="BD71" i="5" s="1"/>
  <c r="AX72" i="5"/>
  <c r="BA71" i="5"/>
  <c r="AX73" i="1"/>
  <c r="BC72" i="1"/>
  <c r="BD72" i="1" s="1"/>
  <c r="BA73" i="1"/>
  <c r="BC71" i="3"/>
  <c r="BD71" i="3" s="1"/>
  <c r="AX72" i="3"/>
  <c r="BA72" i="3"/>
  <c r="AX72" i="2"/>
  <c r="BA72" i="2"/>
  <c r="BC71" i="2"/>
  <c r="BD71" i="2" s="1"/>
  <c r="BA73" i="4"/>
  <c r="AX73" i="4"/>
  <c r="AX73" i="5" l="1"/>
  <c r="BA72" i="5"/>
  <c r="BC72" i="5"/>
  <c r="BD72" i="5" s="1"/>
  <c r="BA74" i="1"/>
  <c r="AX74" i="1"/>
  <c r="BC73" i="1"/>
  <c r="BD73" i="1" s="1"/>
  <c r="BA73" i="3"/>
  <c r="BB73" i="3" s="1"/>
  <c r="BB72" i="3" s="1"/>
  <c r="BB71" i="3" s="1"/>
  <c r="BB70" i="3" s="1"/>
  <c r="BB69" i="3" s="1"/>
  <c r="BB68" i="3" s="1"/>
  <c r="BB67" i="3" s="1"/>
  <c r="BB66" i="3" s="1"/>
  <c r="BB65" i="3" s="1"/>
  <c r="BB64" i="3" s="1"/>
  <c r="BB63" i="3" s="1"/>
  <c r="BB62" i="3" s="1"/>
  <c r="BB61" i="3" s="1"/>
  <c r="BB60" i="3" s="1"/>
  <c r="BB59" i="3" s="1"/>
  <c r="BB58" i="3" s="1"/>
  <c r="BB57" i="3" s="1"/>
  <c r="BB56" i="3" s="1"/>
  <c r="BB55" i="3" s="1"/>
  <c r="BB54" i="3" s="1"/>
  <c r="BB53" i="3" s="1"/>
  <c r="BB52" i="3" s="1"/>
  <c r="BB51" i="3" s="1"/>
  <c r="BB50" i="3" s="1"/>
  <c r="BB49" i="3" s="1"/>
  <c r="BB48" i="3" s="1"/>
  <c r="BB47" i="3" s="1"/>
  <c r="BB46" i="3" s="1"/>
  <c r="BB45" i="3" s="1"/>
  <c r="AX73" i="3"/>
  <c r="BC72" i="3"/>
  <c r="BD72" i="3" s="1"/>
  <c r="BC72" i="2"/>
  <c r="BD72" i="2" s="1"/>
  <c r="BA73" i="2"/>
  <c r="AX73" i="2"/>
  <c r="BA74" i="4"/>
  <c r="AX74" i="4"/>
  <c r="AX74" i="5" l="1"/>
  <c r="BA73" i="5"/>
  <c r="BC73" i="5"/>
  <c r="BD73" i="5" s="1"/>
  <c r="BA75" i="1"/>
  <c r="AX75" i="1"/>
  <c r="BC74" i="1"/>
  <c r="BD74" i="1" s="1"/>
  <c r="BA74" i="3"/>
  <c r="BC73" i="3"/>
  <c r="BD73" i="3" s="1"/>
  <c r="AX74" i="3"/>
  <c r="BA74" i="2"/>
  <c r="AX74" i="2"/>
  <c r="BC73" i="2"/>
  <c r="BD73" i="2" s="1"/>
  <c r="BD74" i="4"/>
  <c r="BA75" i="4"/>
  <c r="AX75" i="4"/>
  <c r="BC74" i="5" l="1"/>
  <c r="BD74" i="5" s="1"/>
  <c r="AX75" i="5"/>
  <c r="BA74" i="5"/>
  <c r="BA76" i="1"/>
  <c r="AX76" i="1"/>
  <c r="BC75" i="1"/>
  <c r="BD75" i="1" s="1"/>
  <c r="BC74" i="3"/>
  <c r="BD74" i="3" s="1"/>
  <c r="BA75" i="3"/>
  <c r="AX75" i="3"/>
  <c r="AX75" i="2"/>
  <c r="BC74" i="2"/>
  <c r="BD74" i="2" s="1"/>
  <c r="BA75" i="2"/>
  <c r="BA76" i="4"/>
  <c r="BD75" i="4"/>
  <c r="AX76" i="4"/>
  <c r="BC75" i="5" l="1"/>
  <c r="BD75" i="5" s="1"/>
  <c r="BA75" i="5"/>
  <c r="AX76" i="5"/>
  <c r="AX77" i="1"/>
  <c r="BC76" i="1"/>
  <c r="BD76" i="1" s="1"/>
  <c r="BA77" i="1"/>
  <c r="AX76" i="3"/>
  <c r="BC75" i="3"/>
  <c r="BD75" i="3" s="1"/>
  <c r="BA76" i="3"/>
  <c r="BA76" i="2"/>
  <c r="BC75" i="2"/>
  <c r="BD75" i="2" s="1"/>
  <c r="AX76" i="2"/>
  <c r="AX77" i="4"/>
  <c r="BA77" i="4"/>
  <c r="BD76" i="4"/>
  <c r="AX77" i="5" l="1"/>
  <c r="BA76" i="5"/>
  <c r="BC76" i="5"/>
  <c r="BD76" i="5" s="1"/>
  <c r="BA78" i="1"/>
  <c r="AX78" i="1"/>
  <c r="BC77" i="1"/>
  <c r="BD77" i="1" s="1"/>
  <c r="AX77" i="3"/>
  <c r="BC76" i="3"/>
  <c r="BD76" i="3" s="1"/>
  <c r="BA77" i="3"/>
  <c r="BA77" i="2"/>
  <c r="BC76" i="2"/>
  <c r="BD76" i="2" s="1"/>
  <c r="AX77" i="2"/>
  <c r="BA78" i="4"/>
  <c r="BD77" i="4"/>
  <c r="AX78" i="4"/>
  <c r="AX78" i="5" l="1"/>
  <c r="BC77" i="5"/>
  <c r="BD77" i="5" s="1"/>
  <c r="BA77" i="5"/>
  <c r="BA79" i="1"/>
  <c r="AX79" i="1"/>
  <c r="BC78" i="1"/>
  <c r="BD78" i="1" s="1"/>
  <c r="BC77" i="3"/>
  <c r="BD77" i="3" s="1"/>
  <c r="BA78" i="3"/>
  <c r="AX78" i="3"/>
  <c r="AX78" i="2"/>
  <c r="BC77" i="2"/>
  <c r="BD77" i="2" s="1"/>
  <c r="BA78" i="2"/>
  <c r="BA79" i="4"/>
  <c r="BD78" i="4"/>
  <c r="AX79" i="4"/>
  <c r="BC78" i="5" l="1"/>
  <c r="BD78" i="5" s="1"/>
  <c r="BA78" i="5"/>
  <c r="AX79" i="5"/>
  <c r="BA80" i="1"/>
  <c r="AX80" i="1"/>
  <c r="BC79" i="1"/>
  <c r="BD79" i="1" s="1"/>
  <c r="AX79" i="3"/>
  <c r="BC78" i="3"/>
  <c r="BD78" i="3" s="1"/>
  <c r="BA79" i="3"/>
  <c r="BA79" i="2"/>
  <c r="AX79" i="2"/>
  <c r="BC78" i="2"/>
  <c r="BD78" i="2" s="1"/>
  <c r="BA80" i="4"/>
  <c r="AX80" i="4"/>
  <c r="BD79" i="4"/>
  <c r="BA79" i="5" l="1"/>
  <c r="BC79" i="5"/>
  <c r="BD79" i="5" s="1"/>
  <c r="AX80" i="5"/>
  <c r="AX81" i="1"/>
  <c r="BC80" i="1"/>
  <c r="BD80" i="1" s="1"/>
  <c r="BA81" i="1"/>
  <c r="BA80" i="3"/>
  <c r="BC79" i="3"/>
  <c r="BD79" i="3" s="1"/>
  <c r="AX80" i="3"/>
  <c r="BC79" i="2"/>
  <c r="BD79" i="2" s="1"/>
  <c r="BA80" i="2"/>
  <c r="AX80" i="2"/>
  <c r="BA81" i="4"/>
  <c r="BD80" i="4"/>
  <c r="AX81" i="4"/>
  <c r="AX81" i="5" l="1"/>
  <c r="BA80" i="5"/>
  <c r="BC80" i="5"/>
  <c r="BD80" i="5" s="1"/>
  <c r="BA82" i="1"/>
  <c r="AX82" i="1"/>
  <c r="BC81" i="1"/>
  <c r="BD81" i="1" s="1"/>
  <c r="BC80" i="3"/>
  <c r="BD80" i="3" s="1"/>
  <c r="BA81" i="3"/>
  <c r="AX81" i="3"/>
  <c r="BA81" i="2"/>
  <c r="BC80" i="2"/>
  <c r="BD80" i="2" s="1"/>
  <c r="AX81" i="2"/>
  <c r="BA82" i="4"/>
  <c r="BD81" i="4"/>
  <c r="AX82" i="4"/>
  <c r="AX82" i="5" l="1"/>
  <c r="BA81" i="5"/>
  <c r="BC81" i="5"/>
  <c r="BD81" i="5" s="1"/>
  <c r="BA83" i="1"/>
  <c r="AX83" i="1"/>
  <c r="BC82" i="1"/>
  <c r="BD82" i="1" s="1"/>
  <c r="BC81" i="3"/>
  <c r="BD81" i="3" s="1"/>
  <c r="BA82" i="3"/>
  <c r="AX82" i="3"/>
  <c r="BA82" i="2"/>
  <c r="BC81" i="2"/>
  <c r="BD81" i="2" s="1"/>
  <c r="AX82" i="2"/>
  <c r="AX83" i="4"/>
  <c r="BA83" i="4"/>
  <c r="BD82" i="4"/>
  <c r="BC82" i="5" l="1"/>
  <c r="BD82" i="5" s="1"/>
  <c r="AX83" i="5"/>
  <c r="BA82" i="5"/>
  <c r="BA84" i="1"/>
  <c r="AX84" i="1"/>
  <c r="BC83" i="1"/>
  <c r="BD83" i="1" s="1"/>
  <c r="AX83" i="3"/>
  <c r="BC82" i="3"/>
  <c r="BD82" i="3" s="1"/>
  <c r="BA83" i="3"/>
  <c r="BA83" i="2"/>
  <c r="AX83" i="2"/>
  <c r="BC82" i="2"/>
  <c r="BD82" i="2" s="1"/>
  <c r="BD83" i="4"/>
  <c r="BA84" i="4"/>
  <c r="AX84" i="4"/>
  <c r="BC83" i="5" l="1"/>
  <c r="BD83" i="5" s="1"/>
  <c r="BA83" i="5"/>
  <c r="AX84" i="5"/>
  <c r="AX85" i="1"/>
  <c r="BC84" i="1"/>
  <c r="BD84" i="1" s="1"/>
  <c r="BA85" i="1"/>
  <c r="BC83" i="3"/>
  <c r="BD83" i="3" s="1"/>
  <c r="BA84" i="3"/>
  <c r="AX84" i="3"/>
  <c r="AX84" i="2"/>
  <c r="BA84" i="2"/>
  <c r="BC83" i="2"/>
  <c r="BD83" i="2" s="1"/>
  <c r="AX85" i="4"/>
  <c r="BA85" i="4"/>
  <c r="BD84" i="4"/>
  <c r="AX85" i="5" l="1"/>
  <c r="BA84" i="5"/>
  <c r="BC84" i="5"/>
  <c r="BD84" i="5" s="1"/>
  <c r="BA86" i="1"/>
  <c r="AX86" i="1"/>
  <c r="BC85" i="1"/>
  <c r="BD85" i="1" s="1"/>
  <c r="BC84" i="3"/>
  <c r="BD84" i="3" s="1"/>
  <c r="BA85" i="3"/>
  <c r="AX85" i="3"/>
  <c r="BA85" i="2"/>
  <c r="BC84" i="2"/>
  <c r="BD84" i="2" s="1"/>
  <c r="AX85" i="2"/>
  <c r="AX86" i="4"/>
  <c r="BD85" i="4"/>
  <c r="BA86" i="4"/>
  <c r="AX86" i="5" l="1"/>
  <c r="BC85" i="5"/>
  <c r="BD85" i="5" s="1"/>
  <c r="BA85" i="5"/>
  <c r="BA87" i="1"/>
  <c r="AX87" i="1"/>
  <c r="BC86" i="1"/>
  <c r="BD86" i="1" s="1"/>
  <c r="BA86" i="3"/>
  <c r="BC85" i="3"/>
  <c r="BD85" i="3" s="1"/>
  <c r="AX86" i="3"/>
  <c r="BC85" i="2"/>
  <c r="BD85" i="2" s="1"/>
  <c r="BA86" i="2"/>
  <c r="AX86" i="2"/>
  <c r="BA87" i="4"/>
  <c r="AX87" i="4"/>
  <c r="BD86" i="4"/>
  <c r="BC86" i="5" l="1"/>
  <c r="BD86" i="5" s="1"/>
  <c r="BA86" i="5"/>
  <c r="AX87" i="5"/>
  <c r="BA88" i="1"/>
  <c r="AX88" i="1"/>
  <c r="BC87" i="1"/>
  <c r="BD87" i="1" s="1"/>
  <c r="BA87" i="3"/>
  <c r="AX87" i="3"/>
  <c r="BC86" i="3"/>
  <c r="BD86" i="3" s="1"/>
  <c r="BC86" i="2"/>
  <c r="BD86" i="2" s="1"/>
  <c r="AX87" i="2"/>
  <c r="BA87" i="2"/>
  <c r="BA88" i="4"/>
  <c r="AX88" i="4"/>
  <c r="BD87" i="4"/>
  <c r="BA87" i="5" l="1"/>
  <c r="BC87" i="5"/>
  <c r="BD87" i="5" s="1"/>
  <c r="AX88" i="5"/>
  <c r="AX89" i="1"/>
  <c r="BC88" i="1"/>
  <c r="BD88" i="1" s="1"/>
  <c r="BA89" i="1"/>
  <c r="AX88" i="3"/>
  <c r="BC87" i="3"/>
  <c r="BD87" i="3" s="1"/>
  <c r="BA88" i="3"/>
  <c r="AX88" i="2"/>
  <c r="BA88" i="2"/>
  <c r="BC87" i="2"/>
  <c r="BD87" i="2" s="1"/>
  <c r="AX89" i="4"/>
  <c r="BD88" i="4"/>
  <c r="BA89" i="4"/>
  <c r="AX89" i="5" l="1"/>
  <c r="BA88" i="5"/>
  <c r="BC88" i="5"/>
  <c r="BD88" i="5" s="1"/>
  <c r="BA90" i="1"/>
  <c r="AX90" i="1"/>
  <c r="BC89" i="1"/>
  <c r="BD89" i="1" s="1"/>
  <c r="BA89" i="3"/>
  <c r="AX89" i="3"/>
  <c r="BC88" i="3"/>
  <c r="BD88" i="3" s="1"/>
  <c r="BA89" i="2"/>
  <c r="BC88" i="2"/>
  <c r="BD88" i="2" s="1"/>
  <c r="AX89" i="2"/>
  <c r="BD89" i="4"/>
  <c r="BA90" i="4"/>
  <c r="AX90" i="4"/>
  <c r="AX90" i="5" l="1"/>
  <c r="BA89" i="5"/>
  <c r="BC89" i="5"/>
  <c r="BD89" i="5" s="1"/>
  <c r="BA91" i="1"/>
  <c r="AX91" i="1"/>
  <c r="BC90" i="1"/>
  <c r="BD90" i="1" s="1"/>
  <c r="BC89" i="3"/>
  <c r="BD89" i="3" s="1"/>
  <c r="AX90" i="3"/>
  <c r="BA90" i="3"/>
  <c r="AX90" i="2"/>
  <c r="BA90" i="2"/>
  <c r="BC89" i="2"/>
  <c r="BD89" i="2" s="1"/>
  <c r="BA91" i="4"/>
  <c r="BD90" i="4"/>
  <c r="AX91" i="4"/>
  <c r="BC90" i="5" l="1"/>
  <c r="BD90" i="5" s="1"/>
  <c r="AX91" i="5"/>
  <c r="BA90" i="5"/>
  <c r="BA92" i="1"/>
  <c r="AX92" i="1"/>
  <c r="BC91" i="1"/>
  <c r="BD91" i="1" s="1"/>
  <c r="BA91" i="3"/>
  <c r="AX91" i="3"/>
  <c r="BC90" i="3"/>
  <c r="BD90" i="3" s="1"/>
  <c r="AX91" i="2"/>
  <c r="BC90" i="2"/>
  <c r="BD90" i="2" s="1"/>
  <c r="BA91" i="2"/>
  <c r="BD91" i="4"/>
  <c r="BA92" i="4"/>
  <c r="AX92" i="4"/>
  <c r="BC91" i="5" l="1"/>
  <c r="BD91" i="5" s="1"/>
  <c r="BA91" i="5"/>
  <c r="AX92" i="5"/>
  <c r="AX93" i="1"/>
  <c r="BC92" i="1"/>
  <c r="BD92" i="1" s="1"/>
  <c r="BA93" i="1"/>
  <c r="AX92" i="3"/>
  <c r="BC91" i="3"/>
  <c r="BD91" i="3" s="1"/>
  <c r="BA92" i="3"/>
  <c r="BC91" i="2"/>
  <c r="BD91" i="2" s="1"/>
  <c r="AX92" i="2"/>
  <c r="BA92" i="2"/>
  <c r="AX93" i="4"/>
  <c r="BD92" i="4"/>
  <c r="BA93" i="4"/>
  <c r="AX93" i="5" l="1"/>
  <c r="BA92" i="5"/>
  <c r="BC92" i="5"/>
  <c r="BD92" i="5" s="1"/>
  <c r="BA94" i="1"/>
  <c r="BC93" i="1"/>
  <c r="BD93" i="1" s="1"/>
  <c r="AX94" i="1"/>
  <c r="AX93" i="3"/>
  <c r="BC92" i="3"/>
  <c r="BD92" i="3" s="1"/>
  <c r="BA93" i="3"/>
  <c r="BA93" i="2"/>
  <c r="BC92" i="2"/>
  <c r="BD92" i="2" s="1"/>
  <c r="AX93" i="2"/>
  <c r="BA94" i="4"/>
  <c r="AX94" i="4"/>
  <c r="BD93" i="4"/>
  <c r="BC93" i="5" l="1"/>
  <c r="BD93" i="5" s="1"/>
  <c r="BA93" i="5"/>
  <c r="AX94" i="5"/>
  <c r="AX95" i="1"/>
  <c r="BC94" i="1"/>
  <c r="BD94" i="1" s="1"/>
  <c r="BA95" i="1"/>
  <c r="AX94" i="3"/>
  <c r="BA94" i="3"/>
  <c r="BC93" i="3"/>
  <c r="BD93" i="3" s="1"/>
  <c r="BA94" i="2"/>
  <c r="AX94" i="2"/>
  <c r="BC93" i="2"/>
  <c r="BD93" i="2" s="1"/>
  <c r="AX95" i="4"/>
  <c r="BD94" i="4"/>
  <c r="BA95" i="4"/>
  <c r="BC94" i="5" l="1"/>
  <c r="BD94" i="5" s="1"/>
  <c r="BA94" i="5"/>
  <c r="AX95" i="5"/>
  <c r="BC95" i="1"/>
  <c r="BD95" i="1" s="1"/>
  <c r="BA96" i="1"/>
  <c r="AX96" i="1"/>
  <c r="BA95" i="3"/>
  <c r="BC94" i="3"/>
  <c r="BD94" i="3" s="1"/>
  <c r="AX95" i="3"/>
  <c r="BA95" i="2"/>
  <c r="AX95" i="2"/>
  <c r="BC94" i="2"/>
  <c r="BD94" i="2" s="1"/>
  <c r="AX96" i="4"/>
  <c r="BA96" i="4"/>
  <c r="BB96" i="4" s="1"/>
  <c r="BB95" i="4" s="1"/>
  <c r="BB94" i="4" s="1"/>
  <c r="BB93" i="4" s="1"/>
  <c r="BB92" i="4" s="1"/>
  <c r="BB91" i="4" s="1"/>
  <c r="BB90" i="4" s="1"/>
  <c r="BB89" i="4" s="1"/>
  <c r="BB88" i="4" s="1"/>
  <c r="BB87" i="4" s="1"/>
  <c r="BB86" i="4" s="1"/>
  <c r="BB85" i="4" s="1"/>
  <c r="BB84" i="4" s="1"/>
  <c r="BB83" i="4" s="1"/>
  <c r="BB82" i="4" s="1"/>
  <c r="BB81" i="4" s="1"/>
  <c r="BB80" i="4" s="1"/>
  <c r="BB79" i="4" s="1"/>
  <c r="BB78" i="4" s="1"/>
  <c r="BB77" i="4" s="1"/>
  <c r="BB76" i="4" s="1"/>
  <c r="BB75" i="4" s="1"/>
  <c r="BB74" i="4" s="1"/>
  <c r="BB73" i="4" s="1"/>
  <c r="BB72" i="4" s="1"/>
  <c r="BB71" i="4" s="1"/>
  <c r="BB70" i="4" s="1"/>
  <c r="BB69" i="4" s="1"/>
  <c r="BB68" i="4" s="1"/>
  <c r="BD95" i="4"/>
  <c r="AX96" i="5" l="1"/>
  <c r="BA95" i="5"/>
  <c r="BC95" i="5"/>
  <c r="BD95" i="5" s="1"/>
  <c r="BC96" i="1"/>
  <c r="BD96" i="1" s="1"/>
  <c r="AX97" i="1"/>
  <c r="BA97" i="1"/>
  <c r="BA96" i="3"/>
  <c r="BC95" i="3"/>
  <c r="BD95" i="3" s="1"/>
  <c r="AX96" i="3"/>
  <c r="AX96" i="2"/>
  <c r="BC95" i="2"/>
  <c r="BD95" i="2" s="1"/>
  <c r="BA96" i="2"/>
  <c r="BD96" i="4"/>
  <c r="BA97" i="4"/>
  <c r="AX97" i="4"/>
  <c r="AX97" i="5" l="1"/>
  <c r="BC96" i="5"/>
  <c r="BD96" i="5" s="1"/>
  <c r="BA96" i="5"/>
  <c r="BC97" i="1"/>
  <c r="BD97" i="1" s="1"/>
  <c r="BA98" i="1"/>
  <c r="AX98" i="1"/>
  <c r="BC96" i="3"/>
  <c r="BD96" i="3" s="1"/>
  <c r="BA97" i="3"/>
  <c r="AX97" i="3"/>
  <c r="BC96" i="2"/>
  <c r="BD96" i="2" s="1"/>
  <c r="BA97" i="2"/>
  <c r="AX97" i="2"/>
  <c r="BD97" i="4"/>
  <c r="AX98" i="4"/>
  <c r="BA98" i="4"/>
  <c r="BC97" i="5" l="1"/>
  <c r="BD97" i="5" s="1"/>
  <c r="AX98" i="5"/>
  <c r="BA97" i="5"/>
  <c r="AX99" i="1"/>
  <c r="BC98" i="1"/>
  <c r="BD98" i="1" s="1"/>
  <c r="BA99" i="1"/>
  <c r="BA98" i="3"/>
  <c r="BC97" i="3"/>
  <c r="BD97" i="3" s="1"/>
  <c r="AX98" i="3"/>
  <c r="BA98" i="2"/>
  <c r="AX98" i="2"/>
  <c r="BC97" i="2"/>
  <c r="BD97" i="2" s="1"/>
  <c r="BD98" i="4"/>
  <c r="BA99" i="4"/>
  <c r="AX99" i="4"/>
  <c r="BA98" i="5" l="1"/>
  <c r="BC98" i="5"/>
  <c r="BD98" i="5" s="1"/>
  <c r="AX99" i="5"/>
  <c r="BC99" i="1"/>
  <c r="BD99" i="1" s="1"/>
  <c r="BA100" i="1"/>
  <c r="BB100" i="1" s="1"/>
  <c r="BB99" i="1" s="1"/>
  <c r="BB98" i="1" s="1"/>
  <c r="BB97" i="1" s="1"/>
  <c r="BB96" i="1" s="1"/>
  <c r="BB95" i="1" s="1"/>
  <c r="BB94" i="1" s="1"/>
  <c r="BB93" i="1" s="1"/>
  <c r="BB92" i="1" s="1"/>
  <c r="BB91" i="1" s="1"/>
  <c r="BB90" i="1" s="1"/>
  <c r="BB89" i="1" s="1"/>
  <c r="BB88" i="1" s="1"/>
  <c r="BB87" i="1" s="1"/>
  <c r="BB86" i="1" s="1"/>
  <c r="BB85" i="1" s="1"/>
  <c r="BB84" i="1" s="1"/>
  <c r="BB83" i="1" s="1"/>
  <c r="BB82" i="1" s="1"/>
  <c r="BB81" i="1" s="1"/>
  <c r="BB80" i="1" s="1"/>
  <c r="BB79" i="1" s="1"/>
  <c r="BB78" i="1" s="1"/>
  <c r="BB77" i="1" s="1"/>
  <c r="BB76" i="1" s="1"/>
  <c r="BB75" i="1" s="1"/>
  <c r="BB74" i="1" s="1"/>
  <c r="BB73" i="1" s="1"/>
  <c r="BB72" i="1" s="1"/>
  <c r="AX100" i="1"/>
  <c r="BA99" i="3"/>
  <c r="BC98" i="3"/>
  <c r="BD98" i="3" s="1"/>
  <c r="AX99" i="3"/>
  <c r="BC98" i="2"/>
  <c r="BD98" i="2" s="1"/>
  <c r="BA99" i="2"/>
  <c r="AX99" i="2"/>
  <c r="BD99" i="4"/>
  <c r="BA100" i="4"/>
  <c r="AX100" i="4"/>
  <c r="BC99" i="5" l="1"/>
  <c r="BD99" i="5" s="1"/>
  <c r="AX100" i="5"/>
  <c r="BA99" i="5"/>
  <c r="BB99" i="5" s="1"/>
  <c r="BB98" i="5" s="1"/>
  <c r="BB97" i="5" s="1"/>
  <c r="BB96" i="5" s="1"/>
  <c r="BB95" i="5" s="1"/>
  <c r="BB94" i="5" s="1"/>
  <c r="BB93" i="5" s="1"/>
  <c r="BB92" i="5" s="1"/>
  <c r="BB91" i="5" s="1"/>
  <c r="BB90" i="5" s="1"/>
  <c r="BB89" i="5" s="1"/>
  <c r="BB88" i="5" s="1"/>
  <c r="BB87" i="5" s="1"/>
  <c r="BB86" i="5" s="1"/>
  <c r="BB85" i="5" s="1"/>
  <c r="BB84" i="5" s="1"/>
  <c r="BB83" i="5" s="1"/>
  <c r="BB82" i="5" s="1"/>
  <c r="BB81" i="5" s="1"/>
  <c r="BB80" i="5" s="1"/>
  <c r="BB79" i="5" s="1"/>
  <c r="BB78" i="5" s="1"/>
  <c r="BB77" i="5" s="1"/>
  <c r="BB76" i="5" s="1"/>
  <c r="BB75" i="5" s="1"/>
  <c r="BB74" i="5" s="1"/>
  <c r="BB73" i="5" s="1"/>
  <c r="BB72" i="5" s="1"/>
  <c r="BB71" i="5" s="1"/>
  <c r="BC100" i="1"/>
  <c r="BD100" i="1" s="1"/>
  <c r="AX101" i="1"/>
  <c r="BA101" i="1"/>
  <c r="AX100" i="3"/>
  <c r="BC99" i="3"/>
  <c r="BD99" i="3" s="1"/>
  <c r="BA100" i="3"/>
  <c r="AX100" i="2"/>
  <c r="BA100" i="2"/>
  <c r="BB100" i="2" s="1"/>
  <c r="BB99" i="2" s="1"/>
  <c r="BB98" i="2" s="1"/>
  <c r="BB97" i="2" s="1"/>
  <c r="BB96" i="2" s="1"/>
  <c r="BB95" i="2" s="1"/>
  <c r="BB94" i="2" s="1"/>
  <c r="BB93" i="2" s="1"/>
  <c r="BB92" i="2" s="1"/>
  <c r="BB91" i="2" s="1"/>
  <c r="BB90" i="2" s="1"/>
  <c r="BB89" i="2" s="1"/>
  <c r="BB88" i="2" s="1"/>
  <c r="BB87" i="2" s="1"/>
  <c r="BB86" i="2" s="1"/>
  <c r="BB85" i="2" s="1"/>
  <c r="BB84" i="2" s="1"/>
  <c r="BB83" i="2" s="1"/>
  <c r="BB82" i="2" s="1"/>
  <c r="BB81" i="2" s="1"/>
  <c r="BB80" i="2" s="1"/>
  <c r="BB79" i="2" s="1"/>
  <c r="BB78" i="2" s="1"/>
  <c r="BB77" i="2" s="1"/>
  <c r="BB76" i="2" s="1"/>
  <c r="BB75" i="2" s="1"/>
  <c r="BB74" i="2" s="1"/>
  <c r="BB73" i="2" s="1"/>
  <c r="BB72" i="2" s="1"/>
  <c r="BC99" i="2"/>
  <c r="BD99" i="2" s="1"/>
  <c r="BD100" i="4"/>
  <c r="AX101" i="4"/>
  <c r="BA101" i="4"/>
  <c r="AX101" i="5" l="1"/>
  <c r="BC100" i="5"/>
  <c r="BD100" i="5" s="1"/>
  <c r="BA100" i="5"/>
  <c r="BC101" i="1"/>
  <c r="BD101" i="1" s="1"/>
  <c r="BA102" i="1"/>
  <c r="AX102" i="1"/>
  <c r="BC100" i="3"/>
  <c r="BD100" i="3" s="1"/>
  <c r="BA101" i="3"/>
  <c r="AX101" i="3"/>
  <c r="BA101" i="2"/>
  <c r="BC100" i="2"/>
  <c r="BD100" i="2" s="1"/>
  <c r="AX101" i="2"/>
  <c r="BD101" i="4"/>
  <c r="AX102" i="4"/>
  <c r="BA102" i="4"/>
  <c r="AX102" i="5" l="1"/>
  <c r="BC101" i="5"/>
  <c r="BD101" i="5" s="1"/>
  <c r="BA101" i="5"/>
  <c r="AX103" i="1"/>
  <c r="BC102" i="1"/>
  <c r="BD102" i="1" s="1"/>
  <c r="BA103" i="1"/>
  <c r="AX102" i="3"/>
  <c r="BC101" i="3"/>
  <c r="BD101" i="3" s="1"/>
  <c r="BA102" i="3"/>
  <c r="BB102" i="3" s="1"/>
  <c r="BB101" i="3" s="1"/>
  <c r="BB100" i="3" s="1"/>
  <c r="BB99" i="3" s="1"/>
  <c r="BB98" i="3" s="1"/>
  <c r="BB97" i="3" s="1"/>
  <c r="BB96" i="3" s="1"/>
  <c r="BB95" i="3" s="1"/>
  <c r="BB94" i="3" s="1"/>
  <c r="BB93" i="3" s="1"/>
  <c r="BB92" i="3" s="1"/>
  <c r="BB91" i="3" s="1"/>
  <c r="BB90" i="3" s="1"/>
  <c r="BB89" i="3" s="1"/>
  <c r="BB88" i="3" s="1"/>
  <c r="BB87" i="3" s="1"/>
  <c r="BB86" i="3" s="1"/>
  <c r="BB85" i="3" s="1"/>
  <c r="BB84" i="3" s="1"/>
  <c r="BB83" i="3" s="1"/>
  <c r="BB82" i="3" s="1"/>
  <c r="BB81" i="3" s="1"/>
  <c r="BB80" i="3" s="1"/>
  <c r="BB79" i="3" s="1"/>
  <c r="BB78" i="3" s="1"/>
  <c r="BB77" i="3" s="1"/>
  <c r="BB76" i="3" s="1"/>
  <c r="BB75" i="3" s="1"/>
  <c r="BB74" i="3" s="1"/>
  <c r="BA102" i="2"/>
  <c r="AX102" i="2"/>
  <c r="BC101" i="2"/>
  <c r="BD101" i="2" s="1"/>
  <c r="BD102" i="4"/>
  <c r="BA103" i="4"/>
  <c r="AX103" i="4"/>
  <c r="BC102" i="5" l="1"/>
  <c r="BD102" i="5" s="1"/>
  <c r="AX103" i="5"/>
  <c r="BA102" i="5"/>
  <c r="BC103" i="1"/>
  <c r="BD103" i="1" s="1"/>
  <c r="BA104" i="1"/>
  <c r="AX104" i="1"/>
  <c r="AX103" i="3"/>
  <c r="BC102" i="3"/>
  <c r="BD102" i="3" s="1"/>
  <c r="BA103" i="3"/>
  <c r="AX103" i="2"/>
  <c r="BC102" i="2"/>
  <c r="BD102" i="2" s="1"/>
  <c r="BA103" i="2"/>
  <c r="BD103" i="4"/>
  <c r="AX104" i="4"/>
  <c r="BA104" i="4"/>
  <c r="BA103" i="5" l="1"/>
  <c r="BC103" i="5"/>
  <c r="BD103" i="5" s="1"/>
  <c r="AX104" i="5"/>
  <c r="BC104" i="1"/>
  <c r="BD104" i="1" s="1"/>
  <c r="AX105" i="1"/>
  <c r="BA105" i="1"/>
  <c r="BA104" i="3"/>
  <c r="BC103" i="3"/>
  <c r="BD103" i="3" s="1"/>
  <c r="AX104" i="3"/>
  <c r="AX104" i="2"/>
  <c r="BA104" i="2"/>
  <c r="BC103" i="2"/>
  <c r="BD103" i="2" s="1"/>
  <c r="BA105" i="4"/>
  <c r="AX105" i="4"/>
  <c r="AX105" i="5" l="1"/>
  <c r="BA104" i="5"/>
  <c r="BC104" i="5"/>
  <c r="BD104" i="5" s="1"/>
  <c r="BC105" i="1"/>
  <c r="BD105" i="1" s="1"/>
  <c r="BA106" i="1"/>
  <c r="AX106" i="1"/>
  <c r="BC104" i="3"/>
  <c r="BD104" i="3" s="1"/>
  <c r="BA105" i="3"/>
  <c r="AX105" i="3"/>
  <c r="BA105" i="2"/>
  <c r="BC104" i="2"/>
  <c r="BD104" i="2" s="1"/>
  <c r="AX105" i="2"/>
  <c r="BA106" i="4"/>
  <c r="AX106" i="4"/>
  <c r="AX106" i="5" l="1"/>
  <c r="BA105" i="5"/>
  <c r="BC105" i="5"/>
  <c r="BD105" i="5" s="1"/>
  <c r="AX107" i="1"/>
  <c r="BC106" i="1"/>
  <c r="BD106" i="1" s="1"/>
  <c r="BA107" i="1"/>
  <c r="BA106" i="3"/>
  <c r="AX106" i="3"/>
  <c r="BC105" i="3"/>
  <c r="BD105" i="3" s="1"/>
  <c r="AX106" i="2"/>
  <c r="BC105" i="2"/>
  <c r="BD105" i="2" s="1"/>
  <c r="BA106" i="2"/>
  <c r="AX107" i="4"/>
  <c r="BD106" i="4"/>
  <c r="BA107" i="4"/>
  <c r="BC106" i="5" l="1"/>
  <c r="BD106" i="5" s="1"/>
  <c r="BA106" i="5"/>
  <c r="AX107" i="5"/>
  <c r="BC107" i="1"/>
  <c r="BD107" i="1" s="1"/>
  <c r="BA108" i="1"/>
  <c r="AX108" i="1"/>
  <c r="BA107" i="3"/>
  <c r="BC106" i="3"/>
  <c r="BD106" i="3" s="1"/>
  <c r="AX107" i="3"/>
  <c r="AX107" i="2"/>
  <c r="BA107" i="2"/>
  <c r="BC106" i="2"/>
  <c r="BD106" i="2" s="1"/>
  <c r="BD107" i="4"/>
  <c r="AX108" i="4"/>
  <c r="BA108" i="4"/>
  <c r="BC107" i="5" l="1"/>
  <c r="BD107" i="5" s="1"/>
  <c r="AX108" i="5"/>
  <c r="BA107" i="5"/>
  <c r="BC108" i="1"/>
  <c r="BD108" i="1" s="1"/>
  <c r="AX109" i="1"/>
  <c r="BA109" i="1"/>
  <c r="BA108" i="3"/>
  <c r="BC107" i="3"/>
  <c r="BD107" i="3" s="1"/>
  <c r="AX108" i="3"/>
  <c r="AX108" i="2"/>
  <c r="BC107" i="2"/>
  <c r="BD107" i="2" s="1"/>
  <c r="BA108" i="2"/>
  <c r="BD108" i="4"/>
  <c r="BA109" i="4"/>
  <c r="AX109" i="4"/>
  <c r="AX109" i="5" l="1"/>
  <c r="BC108" i="5"/>
  <c r="BD108" i="5" s="1"/>
  <c r="BA108" i="5"/>
  <c r="BC109" i="1"/>
  <c r="BD109" i="1" s="1"/>
  <c r="BA110" i="1"/>
  <c r="AX110" i="1"/>
  <c r="AX109" i="3"/>
  <c r="BC108" i="3"/>
  <c r="BD108" i="3" s="1"/>
  <c r="BA109" i="3"/>
  <c r="AX109" i="2"/>
  <c r="BC108" i="2"/>
  <c r="BD108" i="2" s="1"/>
  <c r="BA109" i="2"/>
  <c r="BD109" i="4"/>
  <c r="AX110" i="4"/>
  <c r="BA110" i="4"/>
  <c r="BA109" i="5" l="1"/>
  <c r="AX110" i="5"/>
  <c r="BC109" i="5"/>
  <c r="BD109" i="5" s="1"/>
  <c r="AX111" i="1"/>
  <c r="BC110" i="1"/>
  <c r="BD110" i="1" s="1"/>
  <c r="BA111" i="1"/>
  <c r="AX110" i="3"/>
  <c r="BA110" i="3"/>
  <c r="BC109" i="3"/>
  <c r="BD109" i="3" s="1"/>
  <c r="AX110" i="2"/>
  <c r="BC109" i="2"/>
  <c r="BD109" i="2" s="1"/>
  <c r="BA110" i="2"/>
  <c r="BD110" i="4"/>
  <c r="BA111" i="4"/>
  <c r="AX111" i="4"/>
  <c r="BC110" i="5" l="1"/>
  <c r="BD110" i="5" s="1"/>
  <c r="AX111" i="5"/>
  <c r="BA110" i="5"/>
  <c r="BC111" i="1"/>
  <c r="BD111" i="1" s="1"/>
  <c r="BA112" i="1"/>
  <c r="AX112" i="1"/>
  <c r="BA111" i="3"/>
  <c r="BC110" i="3"/>
  <c r="BD110" i="3" s="1"/>
  <c r="AX111" i="3"/>
  <c r="BA111" i="2"/>
  <c r="AX111" i="2"/>
  <c r="BC110" i="2"/>
  <c r="BD110" i="2" s="1"/>
  <c r="BD111" i="4"/>
  <c r="BA112" i="4"/>
  <c r="AX112" i="4"/>
  <c r="BA111" i="5" l="1"/>
  <c r="AX112" i="5"/>
  <c r="BC111" i="5"/>
  <c r="BD111" i="5" s="1"/>
  <c r="BC112" i="1"/>
  <c r="BD112" i="1" s="1"/>
  <c r="AX113" i="1"/>
  <c r="BA113" i="1"/>
  <c r="BC111" i="3"/>
  <c r="BD111" i="3" s="1"/>
  <c r="AX112" i="3"/>
  <c r="BA112" i="3"/>
  <c r="AX112" i="2"/>
  <c r="BC111" i="2"/>
  <c r="BD111" i="2" s="1"/>
  <c r="BA112" i="2"/>
  <c r="BD112" i="4"/>
  <c r="BA113" i="4"/>
  <c r="AX113" i="4"/>
  <c r="AX113" i="5" l="1"/>
  <c r="BA112" i="5"/>
  <c r="BC112" i="5"/>
  <c r="BD112" i="5" s="1"/>
  <c r="BC113" i="1"/>
  <c r="BD113" i="1" s="1"/>
  <c r="BA114" i="1"/>
  <c r="AX114" i="1"/>
  <c r="BC112" i="3"/>
  <c r="BD112" i="3" s="1"/>
  <c r="AX113" i="3"/>
  <c r="BA113" i="3"/>
  <c r="BA113" i="2"/>
  <c r="BC112" i="2"/>
  <c r="BD112" i="2" s="1"/>
  <c r="AX113" i="2"/>
  <c r="BD113" i="4"/>
  <c r="AX114" i="4"/>
  <c r="BA114" i="4"/>
  <c r="AX114" i="5" l="1"/>
  <c r="BA113" i="5"/>
  <c r="BC113" i="5"/>
  <c r="BD113" i="5" s="1"/>
  <c r="AX115" i="1"/>
  <c r="BC114" i="1"/>
  <c r="BD114" i="1" s="1"/>
  <c r="BA115" i="1"/>
  <c r="AX114" i="3"/>
  <c r="BC113" i="3"/>
  <c r="BD113" i="3" s="1"/>
  <c r="BA114" i="3"/>
  <c r="BA114" i="2"/>
  <c r="AX114" i="2"/>
  <c r="BC113" i="2"/>
  <c r="BD113" i="2" s="1"/>
  <c r="BD114" i="4"/>
  <c r="BA115" i="4"/>
  <c r="AX115" i="4"/>
  <c r="BC114" i="5" l="1"/>
  <c r="BD114" i="5" s="1"/>
  <c r="AX115" i="5"/>
  <c r="BA114" i="5"/>
  <c r="BC115" i="1"/>
  <c r="BD115" i="1" s="1"/>
  <c r="BA116" i="1"/>
  <c r="AX116" i="1"/>
  <c r="AX115" i="3"/>
  <c r="BA115" i="3"/>
  <c r="BC114" i="3"/>
  <c r="BD114" i="3" s="1"/>
  <c r="BA115" i="2"/>
  <c r="BC114" i="2"/>
  <c r="BD114" i="2" s="1"/>
  <c r="AX115" i="2"/>
  <c r="BD115" i="4"/>
  <c r="BA116" i="4"/>
  <c r="AX116" i="4"/>
  <c r="BC115" i="5" l="1"/>
  <c r="BD115" i="5" s="1"/>
  <c r="AX116" i="5"/>
  <c r="BA115" i="5"/>
  <c r="BC116" i="1"/>
  <c r="BD116" i="1" s="1"/>
  <c r="AX117" i="1"/>
  <c r="BA117" i="1"/>
  <c r="BC115" i="3"/>
  <c r="BD115" i="3" s="1"/>
  <c r="AX116" i="3"/>
  <c r="BA116" i="3"/>
  <c r="AX116" i="2"/>
  <c r="BC115" i="2"/>
  <c r="BD115" i="2" s="1"/>
  <c r="BA116" i="2"/>
  <c r="BA117" i="4"/>
  <c r="BD116" i="4"/>
  <c r="AX117" i="4"/>
  <c r="AX117" i="5" l="1"/>
  <c r="BC116" i="5"/>
  <c r="BD116" i="5" s="1"/>
  <c r="BA116" i="5"/>
  <c r="BC117" i="1"/>
  <c r="BD117" i="1" s="1"/>
  <c r="BA118" i="1"/>
  <c r="AX118" i="1"/>
  <c r="AX117" i="3"/>
  <c r="BC116" i="3"/>
  <c r="BD116" i="3" s="1"/>
  <c r="BA117" i="3"/>
  <c r="BA117" i="2"/>
  <c r="AX117" i="2"/>
  <c r="BC116" i="2"/>
  <c r="BD116" i="2" s="1"/>
  <c r="BD117" i="4"/>
  <c r="BA118" i="4"/>
  <c r="AX118" i="4"/>
  <c r="AX118" i="5" l="1"/>
  <c r="BC117" i="5"/>
  <c r="BD117" i="5" s="1"/>
  <c r="BA117" i="5"/>
  <c r="BA119" i="1"/>
  <c r="AX119" i="1"/>
  <c r="BC118" i="1"/>
  <c r="BD118" i="1" s="1"/>
  <c r="BA118" i="3"/>
  <c r="BC117" i="3"/>
  <c r="BD117" i="3" s="1"/>
  <c r="AX118" i="3"/>
  <c r="AX118" i="2"/>
  <c r="BA118" i="2"/>
  <c r="BC117" i="2"/>
  <c r="BD117" i="2" s="1"/>
  <c r="AX119" i="4"/>
  <c r="BD118" i="4"/>
  <c r="BA119" i="4"/>
  <c r="BC118" i="5" l="1"/>
  <c r="BD118" i="5" s="1"/>
  <c r="AX119" i="5"/>
  <c r="BA118" i="5"/>
  <c r="BA120" i="1"/>
  <c r="AX120" i="1"/>
  <c r="BC119" i="1"/>
  <c r="BD119" i="1" s="1"/>
  <c r="BA119" i="3"/>
  <c r="BC118" i="3"/>
  <c r="BD118" i="3" s="1"/>
  <c r="AX119" i="3"/>
  <c r="BA119" i="2"/>
  <c r="BC118" i="2"/>
  <c r="BD118" i="2" s="1"/>
  <c r="AX119" i="2"/>
  <c r="BD119" i="4"/>
  <c r="AX120" i="4"/>
  <c r="BA120" i="4"/>
  <c r="BA119" i="5" l="1"/>
  <c r="BC119" i="5"/>
  <c r="BD119" i="5" s="1"/>
  <c r="AX120" i="5"/>
  <c r="BA121" i="1"/>
  <c r="AX121" i="1"/>
  <c r="BC120" i="1"/>
  <c r="BD120" i="1" s="1"/>
  <c r="BA120" i="3"/>
  <c r="BC119" i="3"/>
  <c r="BD119" i="3" s="1"/>
  <c r="AX120" i="3"/>
  <c r="BA120" i="2"/>
  <c r="BC119" i="2"/>
  <c r="BD119" i="2" s="1"/>
  <c r="AX120" i="2"/>
  <c r="BD120" i="4"/>
  <c r="BA121" i="4"/>
  <c r="AX121" i="4"/>
  <c r="AX121" i="5" l="1"/>
  <c r="BA120" i="5"/>
  <c r="BC120" i="5"/>
  <c r="BD120" i="5" s="1"/>
  <c r="AX122" i="1"/>
  <c r="BC121" i="1"/>
  <c r="BD121" i="1" s="1"/>
  <c r="BA122" i="1"/>
  <c r="AX121" i="3"/>
  <c r="BC120" i="3"/>
  <c r="BD120" i="3" s="1"/>
  <c r="BA121" i="3"/>
  <c r="AX121" i="2"/>
  <c r="BC120" i="2"/>
  <c r="BD120" i="2" s="1"/>
  <c r="BA121" i="2"/>
  <c r="BD121" i="4"/>
  <c r="BA122" i="4"/>
  <c r="AX122" i="4"/>
  <c r="AX122" i="5" l="1"/>
  <c r="BA121" i="5"/>
  <c r="BC121" i="5"/>
  <c r="BD121" i="5" s="1"/>
  <c r="BA123" i="1"/>
  <c r="AX123" i="1"/>
  <c r="BC122" i="1"/>
  <c r="BD122" i="1" s="1"/>
  <c r="AX122" i="3"/>
  <c r="BA122" i="3"/>
  <c r="BC121" i="3"/>
  <c r="BD121" i="3" s="1"/>
  <c r="AX122" i="2"/>
  <c r="BC121" i="2"/>
  <c r="BD121" i="2" s="1"/>
  <c r="BA122" i="2"/>
  <c r="BD122" i="4"/>
  <c r="BA123" i="4"/>
  <c r="AX123" i="4"/>
  <c r="BC122" i="5" l="1"/>
  <c r="BD122" i="5" s="1"/>
  <c r="BA122" i="5"/>
  <c r="AX123" i="5"/>
  <c r="BA124" i="1"/>
  <c r="AX124" i="1"/>
  <c r="BC123" i="1"/>
  <c r="BD123" i="1" s="1"/>
  <c r="BA123" i="3"/>
  <c r="BC122" i="3"/>
  <c r="BD122" i="3" s="1"/>
  <c r="AX123" i="3"/>
  <c r="BA123" i="2"/>
  <c r="BC122" i="2"/>
  <c r="BD122" i="2" s="1"/>
  <c r="AX123" i="2"/>
  <c r="BD123" i="4"/>
  <c r="BA124" i="4"/>
  <c r="AX124" i="4"/>
  <c r="BC123" i="5" l="1"/>
  <c r="BD123" i="5" s="1"/>
  <c r="AX124" i="5"/>
  <c r="BA123" i="5"/>
  <c r="BA125" i="1"/>
  <c r="AX125" i="1"/>
  <c r="BC124" i="1"/>
  <c r="BD124" i="1" s="1"/>
  <c r="BC123" i="3"/>
  <c r="BD123" i="3" s="1"/>
  <c r="AX124" i="3"/>
  <c r="BA124" i="3"/>
  <c r="AX124" i="2"/>
  <c r="BC123" i="2"/>
  <c r="BD123" i="2" s="1"/>
  <c r="BA124" i="2"/>
  <c r="AX125" i="4"/>
  <c r="BA125" i="4"/>
  <c r="BD124" i="4"/>
  <c r="AX125" i="5" l="1"/>
  <c r="BC124" i="5"/>
  <c r="BD124" i="5" s="1"/>
  <c r="BA124" i="5"/>
  <c r="AX126" i="1"/>
  <c r="BC125" i="1"/>
  <c r="BD125" i="1" s="1"/>
  <c r="BA126" i="1"/>
  <c r="BC124" i="3"/>
  <c r="BD124" i="3" s="1"/>
  <c r="AX125" i="3"/>
  <c r="BA125" i="3"/>
  <c r="BA125" i="2"/>
  <c r="BC124" i="2"/>
  <c r="BD124" i="2" s="1"/>
  <c r="AX125" i="2"/>
  <c r="AX126" i="4"/>
  <c r="BA126" i="4"/>
  <c r="BD125" i="4"/>
  <c r="BA125" i="5" l="1"/>
  <c r="AX126" i="5"/>
  <c r="BC125" i="5"/>
  <c r="BD125" i="5" s="1"/>
  <c r="BA127" i="1"/>
  <c r="AX127" i="1"/>
  <c r="BC126" i="1"/>
  <c r="BD126" i="1" s="1"/>
  <c r="BA126" i="3"/>
  <c r="BC125" i="3"/>
  <c r="BD125" i="3" s="1"/>
  <c r="AX126" i="3"/>
  <c r="BC125" i="2"/>
  <c r="BD125" i="2" s="1"/>
  <c r="AX126" i="2"/>
  <c r="BA126" i="2"/>
  <c r="BD126" i="4"/>
  <c r="BA127" i="4"/>
  <c r="BB127" i="4" s="1"/>
  <c r="BB126" i="4" s="1"/>
  <c r="BB125" i="4" s="1"/>
  <c r="BB124" i="4" s="1"/>
  <c r="BB123" i="4" s="1"/>
  <c r="BB122" i="4" s="1"/>
  <c r="BB121" i="4" s="1"/>
  <c r="BB120" i="4" s="1"/>
  <c r="BB119" i="4" s="1"/>
  <c r="BB118" i="4" s="1"/>
  <c r="BB117" i="4" s="1"/>
  <c r="BB116" i="4" s="1"/>
  <c r="BB115" i="4" s="1"/>
  <c r="BB114" i="4" s="1"/>
  <c r="BB113" i="4" s="1"/>
  <c r="BB112" i="4" s="1"/>
  <c r="BB111" i="4" s="1"/>
  <c r="BB110" i="4" s="1"/>
  <c r="BB109" i="4" s="1"/>
  <c r="BB108" i="4" s="1"/>
  <c r="BB107" i="4" s="1"/>
  <c r="AX127" i="4"/>
  <c r="BC126" i="5" l="1"/>
  <c r="BD126" i="5" s="1"/>
  <c r="AX127" i="5"/>
  <c r="BA126" i="5"/>
  <c r="BA128" i="1"/>
  <c r="AX128" i="1"/>
  <c r="BC127" i="1"/>
  <c r="BD127" i="1" s="1"/>
  <c r="BA127" i="3"/>
  <c r="BC126" i="3"/>
  <c r="BD126" i="3" s="1"/>
  <c r="AX127" i="3"/>
  <c r="BA127" i="2"/>
  <c r="BC126" i="2"/>
  <c r="BD126" i="2" s="1"/>
  <c r="AX127" i="2"/>
  <c r="BB106" i="4"/>
  <c r="BB105" i="4" s="1"/>
  <c r="BB104" i="4" s="1"/>
  <c r="BB103" i="4" s="1"/>
  <c r="BB102" i="4" s="1"/>
  <c r="BB101" i="4" s="1"/>
  <c r="BB100" i="4" s="1"/>
  <c r="BB99" i="4" s="1"/>
  <c r="BB98" i="4" s="1"/>
  <c r="BB97" i="4" s="1"/>
  <c r="BA128" i="4"/>
  <c r="BD127" i="4"/>
  <c r="AX128" i="4"/>
  <c r="BA127" i="5" l="1"/>
  <c r="AX128" i="5"/>
  <c r="BC127" i="5"/>
  <c r="BD127" i="5" s="1"/>
  <c r="BC128" i="1"/>
  <c r="BD128" i="1" s="1"/>
  <c r="BA129" i="1"/>
  <c r="AX129" i="1"/>
  <c r="AX128" i="3"/>
  <c r="BA128" i="3"/>
  <c r="BC127" i="3"/>
  <c r="BD127" i="3" s="1"/>
  <c r="AX128" i="2"/>
  <c r="BA128" i="2"/>
  <c r="BC127" i="2"/>
  <c r="BD127" i="2" s="1"/>
  <c r="BD128" i="4"/>
  <c r="AX129" i="4"/>
  <c r="BA129" i="4"/>
  <c r="AX129" i="5" l="1"/>
  <c r="BA128" i="5"/>
  <c r="BC128" i="5"/>
  <c r="BD128" i="5" s="1"/>
  <c r="BC129" i="1"/>
  <c r="BD129" i="1" s="1"/>
  <c r="AX130" i="1"/>
  <c r="BA130" i="1"/>
  <c r="BB130" i="1" s="1"/>
  <c r="BB129" i="1" s="1"/>
  <c r="BB128" i="1" s="1"/>
  <c r="BB127" i="1" s="1"/>
  <c r="BB126" i="1" s="1"/>
  <c r="BB125" i="1" s="1"/>
  <c r="BB124" i="1" s="1"/>
  <c r="BB123" i="1" s="1"/>
  <c r="BB122" i="1" s="1"/>
  <c r="BB121" i="1" s="1"/>
  <c r="BB120" i="1" s="1"/>
  <c r="BB119" i="1" s="1"/>
  <c r="BB118" i="1" s="1"/>
  <c r="BB117" i="1" s="1"/>
  <c r="BB116" i="1" s="1"/>
  <c r="BB115" i="1" s="1"/>
  <c r="BB114" i="1" s="1"/>
  <c r="BB113" i="1" s="1"/>
  <c r="BB112" i="1" s="1"/>
  <c r="BB111" i="1" s="1"/>
  <c r="BB110" i="1" s="1"/>
  <c r="BB109" i="1" s="1"/>
  <c r="BB108" i="1" s="1"/>
  <c r="BB107" i="1" s="1"/>
  <c r="BB106" i="1" s="1"/>
  <c r="BB105" i="1" s="1"/>
  <c r="BB104" i="1" s="1"/>
  <c r="BB103" i="1" s="1"/>
  <c r="BB102" i="1" s="1"/>
  <c r="BB101" i="1" s="1"/>
  <c r="BA129" i="3"/>
  <c r="AX129" i="3"/>
  <c r="BC128" i="3"/>
  <c r="BD128" i="3" s="1"/>
  <c r="BA129" i="2"/>
  <c r="BC128" i="2"/>
  <c r="BD128" i="2" s="1"/>
  <c r="AX129" i="2"/>
  <c r="BD129" i="4"/>
  <c r="AX130" i="4"/>
  <c r="BA130" i="4"/>
  <c r="AX130" i="5" l="1"/>
  <c r="BA129" i="5"/>
  <c r="BB129" i="5" s="1"/>
  <c r="BB128" i="5" s="1"/>
  <c r="BB127" i="5" s="1"/>
  <c r="BB126" i="5" s="1"/>
  <c r="BB125" i="5" s="1"/>
  <c r="BB124" i="5" s="1"/>
  <c r="BB123" i="5" s="1"/>
  <c r="BB122" i="5" s="1"/>
  <c r="BB121" i="5" s="1"/>
  <c r="BB120" i="5" s="1"/>
  <c r="BB119" i="5" s="1"/>
  <c r="BB118" i="5" s="1"/>
  <c r="BB117" i="5" s="1"/>
  <c r="BB116" i="5" s="1"/>
  <c r="BB115" i="5" s="1"/>
  <c r="BB114" i="5" s="1"/>
  <c r="BB113" i="5" s="1"/>
  <c r="BB112" i="5" s="1"/>
  <c r="BB111" i="5" s="1"/>
  <c r="BB110" i="5" s="1"/>
  <c r="BB109" i="5" s="1"/>
  <c r="BB108" i="5" s="1"/>
  <c r="BB107" i="5" s="1"/>
  <c r="BB106" i="5" s="1"/>
  <c r="BB105" i="5" s="1"/>
  <c r="BB104" i="5" s="1"/>
  <c r="BB103" i="5" s="1"/>
  <c r="BB102" i="5" s="1"/>
  <c r="BB101" i="5" s="1"/>
  <c r="BB100" i="5" s="1"/>
  <c r="BC129" i="5"/>
  <c r="BD129" i="5" s="1"/>
  <c r="AX131" i="1"/>
  <c r="BC130" i="1"/>
  <c r="BD130" i="1" s="1"/>
  <c r="BA131" i="1"/>
  <c r="BC129" i="3"/>
  <c r="BD129" i="3" s="1"/>
  <c r="BA130" i="3"/>
  <c r="AX130" i="3"/>
  <c r="AX130" i="2"/>
  <c r="BA130" i="2"/>
  <c r="BB130" i="2" s="1"/>
  <c r="BB129" i="2" s="1"/>
  <c r="BB128" i="2" s="1"/>
  <c r="BB127" i="2" s="1"/>
  <c r="BB126" i="2" s="1"/>
  <c r="BB125" i="2" s="1"/>
  <c r="BB124" i="2" s="1"/>
  <c r="BB123" i="2" s="1"/>
  <c r="BB122" i="2" s="1"/>
  <c r="BB121" i="2" s="1"/>
  <c r="BB120" i="2" s="1"/>
  <c r="BB119" i="2" s="1"/>
  <c r="BB118" i="2" s="1"/>
  <c r="BB117" i="2" s="1"/>
  <c r="BB116" i="2" s="1"/>
  <c r="BB115" i="2" s="1"/>
  <c r="BB114" i="2" s="1"/>
  <c r="BB113" i="2" s="1"/>
  <c r="BB112" i="2" s="1"/>
  <c r="BB111" i="2" s="1"/>
  <c r="BB110" i="2" s="1"/>
  <c r="BB109" i="2" s="1"/>
  <c r="BB108" i="2" s="1"/>
  <c r="BB107" i="2" s="1"/>
  <c r="BB106" i="2" s="1"/>
  <c r="BB105" i="2" s="1"/>
  <c r="BB104" i="2" s="1"/>
  <c r="BB103" i="2" s="1"/>
  <c r="BB102" i="2" s="1"/>
  <c r="BB101" i="2" s="1"/>
  <c r="BC129" i="2"/>
  <c r="BD129" i="2" s="1"/>
  <c r="BA131" i="4"/>
  <c r="BD130" i="4"/>
  <c r="AX131" i="4"/>
  <c r="BC130" i="5" l="1"/>
  <c r="BD130" i="5" s="1"/>
  <c r="AX131" i="5"/>
  <c r="BA130" i="5"/>
  <c r="BA132" i="1"/>
  <c r="AX132" i="1"/>
  <c r="BC131" i="1"/>
  <c r="BD131" i="1" s="1"/>
  <c r="BC130" i="3"/>
  <c r="BD130" i="3" s="1"/>
  <c r="BA131" i="3"/>
  <c r="AX131" i="3"/>
  <c r="BA131" i="2"/>
  <c r="AX131" i="2"/>
  <c r="BC130" i="2"/>
  <c r="BD130" i="2" s="1"/>
  <c r="BD131" i="4"/>
  <c r="BA132" i="4"/>
  <c r="AX132" i="4"/>
  <c r="BC131" i="5" l="1"/>
  <c r="BD131" i="5" s="1"/>
  <c r="AX132" i="5"/>
  <c r="BA131" i="5"/>
  <c r="BA133" i="1"/>
  <c r="AX133" i="1"/>
  <c r="BC132" i="1"/>
  <c r="BD132" i="1" s="1"/>
  <c r="BA132" i="3"/>
  <c r="BC131" i="3"/>
  <c r="BD131" i="3" s="1"/>
  <c r="AX132" i="3"/>
  <c r="BC131" i="2"/>
  <c r="BD131" i="2" s="1"/>
  <c r="AX132" i="2"/>
  <c r="BA132" i="2"/>
  <c r="AX133" i="4"/>
  <c r="BD132" i="4"/>
  <c r="BA133" i="4"/>
  <c r="AX133" i="5" l="1"/>
  <c r="BC132" i="5"/>
  <c r="BD132" i="5" s="1"/>
  <c r="BA132" i="5"/>
  <c r="BA134" i="1"/>
  <c r="AX134" i="1"/>
  <c r="BC133" i="1"/>
  <c r="BD133" i="1" s="1"/>
  <c r="BA133" i="3"/>
  <c r="AX133" i="3"/>
  <c r="BC132" i="3"/>
  <c r="BD132" i="3" s="1"/>
  <c r="BA133" i="2"/>
  <c r="BC132" i="2"/>
  <c r="BD132" i="2" s="1"/>
  <c r="AX133" i="2"/>
  <c r="AX134" i="4"/>
  <c r="BD133" i="4"/>
  <c r="BA134" i="4"/>
  <c r="AX134" i="5" l="1"/>
  <c r="BC133" i="5"/>
  <c r="BD133" i="5" s="1"/>
  <c r="BA133" i="5"/>
  <c r="AX135" i="1"/>
  <c r="BC134" i="1"/>
  <c r="BD134" i="1" s="1"/>
  <c r="BA135" i="1"/>
  <c r="AX134" i="3"/>
  <c r="BC133" i="3"/>
  <c r="BD133" i="3" s="1"/>
  <c r="BA134" i="3"/>
  <c r="BB134" i="3" s="1"/>
  <c r="BB133" i="3" s="1"/>
  <c r="BB132" i="3" s="1"/>
  <c r="BB131" i="3" s="1"/>
  <c r="BB130" i="3" s="1"/>
  <c r="BB129" i="3" s="1"/>
  <c r="BB128" i="3" s="1"/>
  <c r="BB127" i="3" s="1"/>
  <c r="BB126" i="3" s="1"/>
  <c r="BB125" i="3" s="1"/>
  <c r="BB124" i="3" s="1"/>
  <c r="BB123" i="3" s="1"/>
  <c r="BB122" i="3" s="1"/>
  <c r="BB121" i="3" s="1"/>
  <c r="BB120" i="3" s="1"/>
  <c r="BB119" i="3" s="1"/>
  <c r="BB118" i="3" s="1"/>
  <c r="BB117" i="3" s="1"/>
  <c r="BB116" i="3" s="1"/>
  <c r="BB115" i="3" s="1"/>
  <c r="BB114" i="3" s="1"/>
  <c r="BB113" i="3" s="1"/>
  <c r="BB112" i="3" s="1"/>
  <c r="BB111" i="3" s="1"/>
  <c r="AX134" i="2"/>
  <c r="BA134" i="2"/>
  <c r="BC133" i="2"/>
  <c r="BD133" i="2" s="1"/>
  <c r="BA135" i="4"/>
  <c r="AX135" i="4"/>
  <c r="BD134" i="4"/>
  <c r="BC134" i="5" l="1"/>
  <c r="BD134" i="5" s="1"/>
  <c r="AX135" i="5"/>
  <c r="BA134" i="5"/>
  <c r="BA136" i="1"/>
  <c r="AX136" i="1"/>
  <c r="BC135" i="1"/>
  <c r="BD135" i="1" s="1"/>
  <c r="P408" i="3"/>
  <c r="P409" i="3"/>
  <c r="P404" i="3"/>
  <c r="P413" i="3"/>
  <c r="P406" i="3"/>
  <c r="P414" i="3"/>
  <c r="P411" i="3"/>
  <c r="P415" i="3"/>
  <c r="P405" i="3"/>
  <c r="P412" i="3"/>
  <c r="P407" i="3"/>
  <c r="P410" i="3"/>
  <c r="BB110" i="3"/>
  <c r="BB109" i="3" s="1"/>
  <c r="BB108" i="3" s="1"/>
  <c r="BB107" i="3" s="1"/>
  <c r="BB106" i="3" s="1"/>
  <c r="BB105" i="3" s="1"/>
  <c r="BB104" i="3" s="1"/>
  <c r="BB103" i="3" s="1"/>
  <c r="AX135" i="3"/>
  <c r="BC134" i="3"/>
  <c r="BD134" i="3" s="1"/>
  <c r="BA135" i="3"/>
  <c r="BC134" i="2"/>
  <c r="BD134" i="2" s="1"/>
  <c r="BA135" i="2"/>
  <c r="AX135" i="2"/>
  <c r="BD135" i="4"/>
  <c r="BA136" i="4"/>
  <c r="AX136" i="4"/>
  <c r="BA135" i="5" l="1"/>
  <c r="BC135" i="5"/>
  <c r="BD135" i="5" s="1"/>
  <c r="AX136" i="5"/>
  <c r="BA137" i="1"/>
  <c r="AX137" i="1"/>
  <c r="BC136" i="1"/>
  <c r="BD136" i="1" s="1"/>
  <c r="BA136" i="3"/>
  <c r="BC135" i="3"/>
  <c r="BD135" i="3" s="1"/>
  <c r="AX136" i="3"/>
  <c r="BA136" i="2"/>
  <c r="BC135" i="2"/>
  <c r="BD135" i="2" s="1"/>
  <c r="AX136" i="2"/>
  <c r="BA137" i="4"/>
  <c r="BD136" i="4"/>
  <c r="AX137" i="4"/>
  <c r="AX137" i="5" l="1"/>
  <c r="BA136" i="5"/>
  <c r="BC136" i="5"/>
  <c r="BD136" i="5" s="1"/>
  <c r="BA138" i="1"/>
  <c r="AX138" i="1"/>
  <c r="BC137" i="1"/>
  <c r="BD137" i="1" s="1"/>
  <c r="BC136" i="3"/>
  <c r="BD136" i="3" s="1"/>
  <c r="BA137" i="3"/>
  <c r="AX137" i="3"/>
  <c r="AX137" i="2"/>
  <c r="BA137" i="2"/>
  <c r="BC136" i="2"/>
  <c r="BD136" i="2" s="1"/>
  <c r="BA138" i="4"/>
  <c r="AX138" i="4"/>
  <c r="BD137" i="4"/>
  <c r="AX138" i="5" l="1"/>
  <c r="BA137" i="5"/>
  <c r="BC137" i="5"/>
  <c r="BD137" i="5" s="1"/>
  <c r="AX139" i="1"/>
  <c r="BC138" i="1"/>
  <c r="BD138" i="1" s="1"/>
  <c r="BA139" i="1"/>
  <c r="BC137" i="3"/>
  <c r="BD137" i="3" s="1"/>
  <c r="BA138" i="3"/>
  <c r="AX138" i="3"/>
  <c r="BC137" i="2"/>
  <c r="BD137" i="2" s="1"/>
  <c r="AX138" i="2"/>
  <c r="BA138" i="2"/>
  <c r="AX139" i="4"/>
  <c r="BA139" i="4"/>
  <c r="BD138" i="4"/>
  <c r="BC138" i="5" l="1"/>
  <c r="BD138" i="5" s="1"/>
  <c r="BA138" i="5"/>
  <c r="AX139" i="5"/>
  <c r="BA140" i="1"/>
  <c r="AX140" i="1"/>
  <c r="BC139" i="1"/>
  <c r="BD139" i="1" s="1"/>
  <c r="AX139" i="3"/>
  <c r="BC138" i="3"/>
  <c r="BD138" i="3" s="1"/>
  <c r="BA139" i="3"/>
  <c r="BC138" i="2"/>
  <c r="BD138" i="2" s="1"/>
  <c r="BA139" i="2"/>
  <c r="AX139" i="2"/>
  <c r="BD139" i="4"/>
  <c r="BA140" i="4"/>
  <c r="AX140" i="4"/>
  <c r="BC139" i="5" l="1"/>
  <c r="BD139" i="5" s="1"/>
  <c r="AX140" i="5"/>
  <c r="BA139" i="5"/>
  <c r="BA141" i="1"/>
  <c r="AX141" i="1"/>
  <c r="BC140" i="1"/>
  <c r="BD140" i="1" s="1"/>
  <c r="AX140" i="3"/>
  <c r="BA140" i="3"/>
  <c r="BC139" i="3"/>
  <c r="BD139" i="3" s="1"/>
  <c r="BC139" i="2"/>
  <c r="BD139" i="2" s="1"/>
  <c r="AX140" i="2"/>
  <c r="BA140" i="2"/>
  <c r="AX141" i="4"/>
  <c r="BD140" i="4"/>
  <c r="BA141" i="4"/>
  <c r="AX141" i="5" l="1"/>
  <c r="BC140" i="5"/>
  <c r="BD140" i="5" s="1"/>
  <c r="BA140" i="5"/>
  <c r="BC141" i="1"/>
  <c r="BD141" i="1" s="1"/>
  <c r="BA142" i="1"/>
  <c r="AX142" i="1"/>
  <c r="AX141" i="3"/>
  <c r="BC140" i="3"/>
  <c r="BD140" i="3" s="1"/>
  <c r="BA141" i="3"/>
  <c r="AX141" i="2"/>
  <c r="BC140" i="2"/>
  <c r="BD140" i="2" s="1"/>
  <c r="BA141" i="2"/>
  <c r="BA142" i="4"/>
  <c r="AX142" i="4"/>
  <c r="BD141" i="4"/>
  <c r="BA141" i="5" l="1"/>
  <c r="AX142" i="5"/>
  <c r="BC141" i="5"/>
  <c r="BD141" i="5" s="1"/>
  <c r="BA143" i="1"/>
  <c r="AX143" i="1"/>
  <c r="BC142" i="1"/>
  <c r="BD142" i="1" s="1"/>
  <c r="BA142" i="3"/>
  <c r="AX142" i="3"/>
  <c r="BC141" i="3"/>
  <c r="BD141" i="3" s="1"/>
  <c r="BA142" i="2"/>
  <c r="AX142" i="2"/>
  <c r="BC141" i="2"/>
  <c r="BD141" i="2" s="1"/>
  <c r="BA143" i="4"/>
  <c r="AX143" i="4"/>
  <c r="BD142" i="4"/>
  <c r="AX143" i="5" l="1"/>
  <c r="BC142" i="5"/>
  <c r="BD142" i="5" s="1"/>
  <c r="BA142" i="5"/>
  <c r="BA144" i="1"/>
  <c r="AX144" i="1"/>
  <c r="BC143" i="1"/>
  <c r="BD143" i="1" s="1"/>
  <c r="BA143" i="3"/>
  <c r="BC142" i="3"/>
  <c r="BD142" i="3" s="1"/>
  <c r="AX143" i="3"/>
  <c r="AX143" i="2"/>
  <c r="BC142" i="2"/>
  <c r="BD142" i="2" s="1"/>
  <c r="BA143" i="2"/>
  <c r="AX144" i="4"/>
  <c r="BD143" i="4"/>
  <c r="BA144" i="4"/>
  <c r="BC143" i="5" l="1"/>
  <c r="BD143" i="5" s="1"/>
  <c r="AX144" i="5"/>
  <c r="BA143" i="5"/>
  <c r="AX145" i="1"/>
  <c r="BC144" i="1"/>
  <c r="BD144" i="1" s="1"/>
  <c r="BA145" i="1"/>
  <c r="BA144" i="3"/>
  <c r="AX144" i="3"/>
  <c r="BC143" i="3"/>
  <c r="BD143" i="3" s="1"/>
  <c r="BA144" i="2"/>
  <c r="AX144" i="2"/>
  <c r="BC143" i="2"/>
  <c r="BD143" i="2" s="1"/>
  <c r="BD144" i="4"/>
  <c r="BA145" i="4"/>
  <c r="AX145" i="4"/>
  <c r="BC144" i="5" l="1"/>
  <c r="BD144" i="5" s="1"/>
  <c r="BA144" i="5"/>
  <c r="AX145" i="5"/>
  <c r="BA146" i="1"/>
  <c r="AX146" i="1"/>
  <c r="BC145" i="1"/>
  <c r="BD145" i="1" s="1"/>
  <c r="AX145" i="3"/>
  <c r="BA145" i="3"/>
  <c r="BC144" i="3"/>
  <c r="BD144" i="3" s="1"/>
  <c r="BC144" i="2"/>
  <c r="BD144" i="2" s="1"/>
  <c r="AX145" i="2"/>
  <c r="BA145" i="2"/>
  <c r="BA146" i="4"/>
  <c r="AX146" i="4"/>
  <c r="BD145" i="4"/>
  <c r="BA145" i="5" l="1"/>
  <c r="BC145" i="5"/>
  <c r="BD145" i="5" s="1"/>
  <c r="AX146" i="5"/>
  <c r="BA147" i="1"/>
  <c r="AX147" i="1"/>
  <c r="BC146" i="1"/>
  <c r="BD146" i="1" s="1"/>
  <c r="AX146" i="3"/>
  <c r="BA146" i="3"/>
  <c r="BC145" i="3"/>
  <c r="BD145" i="3" s="1"/>
  <c r="AX146" i="2"/>
  <c r="BA146" i="2"/>
  <c r="BC145" i="2"/>
  <c r="BD145" i="2" s="1"/>
  <c r="BD146" i="4"/>
  <c r="BA147" i="4"/>
  <c r="AX147" i="4"/>
  <c r="BC146" i="5" l="1"/>
  <c r="BD146" i="5" s="1"/>
  <c r="AX147" i="5"/>
  <c r="BA146" i="5"/>
  <c r="BA148" i="1"/>
  <c r="AX148" i="1"/>
  <c r="BC147" i="1"/>
  <c r="BD147" i="1" s="1"/>
  <c r="AX147" i="3"/>
  <c r="BC146" i="3"/>
  <c r="BD146" i="3" s="1"/>
  <c r="BA147" i="3"/>
  <c r="AX147" i="2"/>
  <c r="BA147" i="2"/>
  <c r="BC146" i="2"/>
  <c r="BD146" i="2" s="1"/>
  <c r="BD147" i="4"/>
  <c r="BA148" i="4"/>
  <c r="AX148" i="4"/>
  <c r="AX148" i="5" l="1"/>
  <c r="BC147" i="5"/>
  <c r="BD147" i="5" s="1"/>
  <c r="BA147" i="5"/>
  <c r="AX149" i="1"/>
  <c r="BC148" i="1"/>
  <c r="BD148" i="1" s="1"/>
  <c r="BA149" i="1"/>
  <c r="AX148" i="3"/>
  <c r="BC147" i="3"/>
  <c r="BD147" i="3" s="1"/>
  <c r="BA148" i="3"/>
  <c r="BA148" i="2"/>
  <c r="BC147" i="2"/>
  <c r="BD147" i="2" s="1"/>
  <c r="AX148" i="2"/>
  <c r="BA149" i="4"/>
  <c r="BD148" i="4"/>
  <c r="AX149" i="4"/>
  <c r="BA148" i="5" l="1"/>
  <c r="BC148" i="5"/>
  <c r="BD148" i="5" s="1"/>
  <c r="AX149" i="5"/>
  <c r="BA150" i="1"/>
  <c r="AX150" i="1"/>
  <c r="BC149" i="1"/>
  <c r="BD149" i="1" s="1"/>
  <c r="BA149" i="3"/>
  <c r="AX149" i="3"/>
  <c r="BC148" i="3"/>
  <c r="BD148" i="3" s="1"/>
  <c r="AX149" i="2"/>
  <c r="BA149" i="2"/>
  <c r="BC148" i="2"/>
  <c r="BD148" i="2" s="1"/>
  <c r="AX150" i="4"/>
  <c r="BA150" i="4"/>
  <c r="BD149" i="4"/>
  <c r="BC149" i="5" l="1"/>
  <c r="BD149" i="5" s="1"/>
  <c r="AX150" i="5"/>
  <c r="BA149" i="5"/>
  <c r="BA151" i="1"/>
  <c r="AX151" i="1"/>
  <c r="BC150" i="1"/>
  <c r="BD150" i="1" s="1"/>
  <c r="BA150" i="3"/>
  <c r="AX150" i="3"/>
  <c r="BC149" i="3"/>
  <c r="BD149" i="3" s="1"/>
  <c r="BC149" i="2"/>
  <c r="BD149" i="2" s="1"/>
  <c r="BA150" i="2"/>
  <c r="AX150" i="2"/>
  <c r="AX151" i="4"/>
  <c r="BA151" i="4"/>
  <c r="BD150" i="4"/>
  <c r="AX151" i="5" l="1"/>
  <c r="BA150" i="5"/>
  <c r="BC150" i="5"/>
  <c r="BD150" i="5" s="1"/>
  <c r="BA152" i="1"/>
  <c r="AX152" i="1"/>
  <c r="BC151" i="1"/>
  <c r="BD151" i="1" s="1"/>
  <c r="BC150" i="3"/>
  <c r="BD150" i="3" s="1"/>
  <c r="AX151" i="3"/>
  <c r="BA151" i="3"/>
  <c r="AX151" i="2"/>
  <c r="BC150" i="2"/>
  <c r="BD150" i="2" s="1"/>
  <c r="BA151" i="2"/>
  <c r="AX152" i="4"/>
  <c r="BA152" i="4"/>
  <c r="BD151" i="4"/>
  <c r="BA151" i="5" l="1"/>
  <c r="BC151" i="5"/>
  <c r="BD151" i="5" s="1"/>
  <c r="AX152" i="5"/>
  <c r="AX153" i="1"/>
  <c r="BC152" i="1"/>
  <c r="BD152" i="1" s="1"/>
  <c r="BA153" i="1"/>
  <c r="BC151" i="3"/>
  <c r="BD151" i="3" s="1"/>
  <c r="BA152" i="3"/>
  <c r="AX152" i="3"/>
  <c r="BA152" i="2"/>
  <c r="AX152" i="2"/>
  <c r="BC151" i="2"/>
  <c r="BD151" i="2" s="1"/>
  <c r="AX153" i="4"/>
  <c r="BA153" i="4"/>
  <c r="BD152" i="4"/>
  <c r="AX153" i="5" l="1"/>
  <c r="BA152" i="5"/>
  <c r="BC152" i="5"/>
  <c r="BD152" i="5" s="1"/>
  <c r="BA154" i="1"/>
  <c r="AX154" i="1"/>
  <c r="BC153" i="1"/>
  <c r="BD153" i="1" s="1"/>
  <c r="BC152" i="3"/>
  <c r="BD152" i="3" s="1"/>
  <c r="BA153" i="3"/>
  <c r="AX153" i="3"/>
  <c r="AX153" i="2"/>
  <c r="BC152" i="2"/>
  <c r="BD152" i="2" s="1"/>
  <c r="BA153" i="2"/>
  <c r="AX154" i="4"/>
  <c r="BD153" i="4"/>
  <c r="BA154" i="4"/>
  <c r="AX154" i="5" l="1"/>
  <c r="BA153" i="5"/>
  <c r="BC153" i="5"/>
  <c r="BD153" i="5" s="1"/>
  <c r="BA155" i="1"/>
  <c r="AX155" i="1"/>
  <c r="BC154" i="1"/>
  <c r="BD154" i="1" s="1"/>
  <c r="AX154" i="3"/>
  <c r="BA154" i="3"/>
  <c r="BC153" i="3"/>
  <c r="BD153" i="3" s="1"/>
  <c r="BA154" i="2"/>
  <c r="BC153" i="2"/>
  <c r="BD153" i="2" s="1"/>
  <c r="AX154" i="2"/>
  <c r="AX155" i="4"/>
  <c r="BD154" i="4"/>
  <c r="BA155" i="4"/>
  <c r="BC154" i="5" l="1"/>
  <c r="BD154" i="5" s="1"/>
  <c r="AX155" i="5"/>
  <c r="BA154" i="5"/>
  <c r="BA156" i="1"/>
  <c r="AX156" i="1"/>
  <c r="BC155" i="1"/>
  <c r="BD155" i="1" s="1"/>
  <c r="BA155" i="3"/>
  <c r="BC154" i="3"/>
  <c r="BD154" i="3" s="1"/>
  <c r="AX155" i="3"/>
  <c r="AX155" i="2"/>
  <c r="BA155" i="2"/>
  <c r="BC154" i="2"/>
  <c r="BD154" i="2" s="1"/>
  <c r="BA156" i="4"/>
  <c r="AX156" i="4"/>
  <c r="BD155" i="4"/>
  <c r="BC155" i="5" l="1"/>
  <c r="BD155" i="5" s="1"/>
  <c r="BA155" i="5"/>
  <c r="AX156" i="5"/>
  <c r="AX157" i="1"/>
  <c r="BC156" i="1"/>
  <c r="BD156" i="1" s="1"/>
  <c r="BA157" i="1"/>
  <c r="BA156" i="3"/>
  <c r="BC155" i="3"/>
  <c r="BD155" i="3" s="1"/>
  <c r="AX156" i="3"/>
  <c r="AX156" i="2"/>
  <c r="BA156" i="2"/>
  <c r="BC155" i="2"/>
  <c r="BD155" i="2" s="1"/>
  <c r="BA157" i="4"/>
  <c r="BB157" i="4" s="1"/>
  <c r="BB156" i="4" s="1"/>
  <c r="BB155" i="4" s="1"/>
  <c r="BB154" i="4" s="1"/>
  <c r="BB153" i="4" s="1"/>
  <c r="BB152" i="4" s="1"/>
  <c r="BB151" i="4" s="1"/>
  <c r="BB150" i="4" s="1"/>
  <c r="BB149" i="4" s="1"/>
  <c r="BB148" i="4" s="1"/>
  <c r="BB147" i="4" s="1"/>
  <c r="BB146" i="4" s="1"/>
  <c r="BB145" i="4" s="1"/>
  <c r="BB144" i="4" s="1"/>
  <c r="BB143" i="4" s="1"/>
  <c r="BB142" i="4" s="1"/>
  <c r="BB141" i="4" s="1"/>
  <c r="BB140" i="4" s="1"/>
  <c r="BB139" i="4" s="1"/>
  <c r="BB138" i="4" s="1"/>
  <c r="BB137" i="4" s="1"/>
  <c r="BB136" i="4" s="1"/>
  <c r="BB135" i="4" s="1"/>
  <c r="BB134" i="4" s="1"/>
  <c r="BB133" i="4" s="1"/>
  <c r="BB132" i="4" s="1"/>
  <c r="BB131" i="4" s="1"/>
  <c r="BB130" i="4" s="1"/>
  <c r="BB129" i="4" s="1"/>
  <c r="BB128" i="4" s="1"/>
  <c r="AX157" i="4"/>
  <c r="BD156" i="4"/>
  <c r="BA156" i="5" l="1"/>
  <c r="AX157" i="5"/>
  <c r="BC156" i="5"/>
  <c r="BD156" i="5" s="1"/>
  <c r="BA158" i="1"/>
  <c r="AX158" i="1"/>
  <c r="BC157" i="1"/>
  <c r="BD157" i="1" s="1"/>
  <c r="AX157" i="3"/>
  <c r="BC156" i="3"/>
  <c r="BD156" i="3" s="1"/>
  <c r="BA157" i="3"/>
  <c r="BC156" i="2"/>
  <c r="BD156" i="2" s="1"/>
  <c r="BA157" i="2"/>
  <c r="AX157" i="2"/>
  <c r="BD157" i="4"/>
  <c r="AX158" i="4"/>
  <c r="BA158" i="4"/>
  <c r="BC157" i="5" l="1"/>
  <c r="BD157" i="5" s="1"/>
  <c r="BA157" i="5"/>
  <c r="AX158" i="5"/>
  <c r="BA159" i="1"/>
  <c r="AX159" i="1"/>
  <c r="BC158" i="1"/>
  <c r="BD158" i="1" s="1"/>
  <c r="AX158" i="3"/>
  <c r="BC157" i="3"/>
  <c r="BD157" i="3" s="1"/>
  <c r="BA158" i="3"/>
  <c r="AX158" i="2"/>
  <c r="BC157" i="2"/>
  <c r="BD157" i="2" s="1"/>
  <c r="BA158" i="2"/>
  <c r="BA159" i="4"/>
  <c r="BD158" i="4"/>
  <c r="AX159" i="4"/>
  <c r="AX159" i="5" l="1"/>
  <c r="BA158" i="5"/>
  <c r="BC158" i="5"/>
  <c r="BD158" i="5" s="1"/>
  <c r="BA160" i="1"/>
  <c r="AX160" i="1"/>
  <c r="BC159" i="1"/>
  <c r="BD159" i="1" s="1"/>
  <c r="AX159" i="3"/>
  <c r="BC158" i="3"/>
  <c r="BD158" i="3" s="1"/>
  <c r="BA159" i="3"/>
  <c r="BC158" i="2"/>
  <c r="BD158" i="2" s="1"/>
  <c r="BA159" i="2"/>
  <c r="AX159" i="2"/>
  <c r="BA160" i="4"/>
  <c r="BD159" i="4"/>
  <c r="AX160" i="4"/>
  <c r="BA159" i="5" l="1"/>
  <c r="AX160" i="5"/>
  <c r="BC159" i="5"/>
  <c r="BD159" i="5" s="1"/>
  <c r="BC160" i="1"/>
  <c r="BD160" i="1" s="1"/>
  <c r="AX161" i="1"/>
  <c r="BA161" i="1"/>
  <c r="AX160" i="3"/>
  <c r="BA160" i="3"/>
  <c r="BC159" i="3"/>
  <c r="BD159" i="3" s="1"/>
  <c r="BA160" i="2"/>
  <c r="BC159" i="2"/>
  <c r="BD159" i="2" s="1"/>
  <c r="AX160" i="2"/>
  <c r="BA161" i="4"/>
  <c r="AX161" i="4"/>
  <c r="BD160" i="4"/>
  <c r="AX161" i="5" l="1"/>
  <c r="BA160" i="5"/>
  <c r="BC160" i="5"/>
  <c r="BD160" i="5" s="1"/>
  <c r="BC161" i="1"/>
  <c r="BD161" i="1" s="1"/>
  <c r="BA162" i="1"/>
  <c r="BB162" i="1" s="1"/>
  <c r="BB161" i="1" s="1"/>
  <c r="BB160" i="1" s="1"/>
  <c r="BB159" i="1" s="1"/>
  <c r="BB158" i="1" s="1"/>
  <c r="BB157" i="1" s="1"/>
  <c r="BB156" i="1" s="1"/>
  <c r="BB155" i="1" s="1"/>
  <c r="BB154" i="1" s="1"/>
  <c r="BB153" i="1" s="1"/>
  <c r="BB152" i="1" s="1"/>
  <c r="BB151" i="1" s="1"/>
  <c r="BB150" i="1" s="1"/>
  <c r="BB149" i="1" s="1"/>
  <c r="BB148" i="1" s="1"/>
  <c r="BB147" i="1" s="1"/>
  <c r="BB146" i="1" s="1"/>
  <c r="BB145" i="1" s="1"/>
  <c r="BB144" i="1" s="1"/>
  <c r="BB143" i="1" s="1"/>
  <c r="BB142" i="1" s="1"/>
  <c r="BB141" i="1" s="1"/>
  <c r="BB140" i="1" s="1"/>
  <c r="BB139" i="1" s="1"/>
  <c r="BB138" i="1" s="1"/>
  <c r="BB137" i="1" s="1"/>
  <c r="BB136" i="1" s="1"/>
  <c r="BB135" i="1" s="1"/>
  <c r="BB134" i="1" s="1"/>
  <c r="BB133" i="1" s="1"/>
  <c r="BB132" i="1" s="1"/>
  <c r="BB131" i="1" s="1"/>
  <c r="AX162" i="1"/>
  <c r="BA161" i="3"/>
  <c r="AX161" i="3"/>
  <c r="BC160" i="3"/>
  <c r="BD160" i="3" s="1"/>
  <c r="AX161" i="2"/>
  <c r="BA161" i="2"/>
  <c r="BC160" i="2"/>
  <c r="BD160" i="2" s="1"/>
  <c r="AX162" i="4"/>
  <c r="BD161" i="4"/>
  <c r="BA162" i="4"/>
  <c r="AX162" i="5" l="1"/>
  <c r="BC161" i="5"/>
  <c r="BD161" i="5" s="1"/>
  <c r="BA161" i="5"/>
  <c r="BB161" i="5" s="1"/>
  <c r="BB160" i="5" s="1"/>
  <c r="BB159" i="5" s="1"/>
  <c r="BB158" i="5" s="1"/>
  <c r="BB157" i="5" s="1"/>
  <c r="BB156" i="5" s="1"/>
  <c r="BB155" i="5" s="1"/>
  <c r="BB154" i="5" s="1"/>
  <c r="BB153" i="5" s="1"/>
  <c r="BB152" i="5" s="1"/>
  <c r="BB151" i="5" s="1"/>
  <c r="BB150" i="5" s="1"/>
  <c r="BB149" i="5" s="1"/>
  <c r="BB148" i="5" s="1"/>
  <c r="BB147" i="5" s="1"/>
  <c r="BB146" i="5" s="1"/>
  <c r="BB145" i="5" s="1"/>
  <c r="BB144" i="5" s="1"/>
  <c r="BB143" i="5" s="1"/>
  <c r="BB142" i="5" s="1"/>
  <c r="BB141" i="5" s="1"/>
  <c r="BB140" i="5" s="1"/>
  <c r="BB139" i="5" s="1"/>
  <c r="BB138" i="5" s="1"/>
  <c r="BB137" i="5" s="1"/>
  <c r="BB136" i="5" s="1"/>
  <c r="BB135" i="5" s="1"/>
  <c r="BB134" i="5" s="1"/>
  <c r="BB133" i="5" s="1"/>
  <c r="BB132" i="5" s="1"/>
  <c r="BB131" i="5" s="1"/>
  <c r="BB130" i="5" s="1"/>
  <c r="BA163" i="1"/>
  <c r="AX163" i="1"/>
  <c r="BC162" i="1"/>
  <c r="BD162" i="1" s="1"/>
  <c r="BA162" i="3"/>
  <c r="BC161" i="3"/>
  <c r="BD161" i="3" s="1"/>
  <c r="AX162" i="3"/>
  <c r="AX162" i="2"/>
  <c r="BA162" i="2"/>
  <c r="BB162" i="2" s="1"/>
  <c r="BB161" i="2" s="1"/>
  <c r="BB160" i="2" s="1"/>
  <c r="BB159" i="2" s="1"/>
  <c r="BB158" i="2" s="1"/>
  <c r="BB157" i="2" s="1"/>
  <c r="BB156" i="2" s="1"/>
  <c r="BB155" i="2" s="1"/>
  <c r="BB154" i="2" s="1"/>
  <c r="BB153" i="2" s="1"/>
  <c r="BB152" i="2" s="1"/>
  <c r="BB151" i="2" s="1"/>
  <c r="BB150" i="2" s="1"/>
  <c r="BB149" i="2" s="1"/>
  <c r="BB148" i="2" s="1"/>
  <c r="BB147" i="2" s="1"/>
  <c r="BB146" i="2" s="1"/>
  <c r="BB145" i="2" s="1"/>
  <c r="BB144" i="2" s="1"/>
  <c r="BB143" i="2" s="1"/>
  <c r="BB142" i="2" s="1"/>
  <c r="BB141" i="2" s="1"/>
  <c r="BB140" i="2" s="1"/>
  <c r="BB139" i="2" s="1"/>
  <c r="BB138" i="2" s="1"/>
  <c r="BB137" i="2" s="1"/>
  <c r="BB136" i="2" s="1"/>
  <c r="BB135" i="2" s="1"/>
  <c r="BB134" i="2" s="1"/>
  <c r="BB133" i="2" s="1"/>
  <c r="BB132" i="2" s="1"/>
  <c r="BB131" i="2" s="1"/>
  <c r="BC161" i="2"/>
  <c r="BD161" i="2" s="1"/>
  <c r="BD162" i="4"/>
  <c r="BA163" i="4"/>
  <c r="AX163" i="4"/>
  <c r="BC162" i="5" l="1"/>
  <c r="BD162" i="5" s="1"/>
  <c r="AX163" i="5"/>
  <c r="BA162" i="5"/>
  <c r="BA164" i="1"/>
  <c r="AX164" i="1"/>
  <c r="BC163" i="1"/>
  <c r="BD163" i="1" s="1"/>
  <c r="BC162" i="3"/>
  <c r="BD162" i="3" s="1"/>
  <c r="AX163" i="3"/>
  <c r="BA163" i="3"/>
  <c r="BC162" i="2"/>
  <c r="BD162" i="2" s="1"/>
  <c r="AX163" i="2"/>
  <c r="BA163" i="2"/>
  <c r="BD163" i="4"/>
  <c r="AX164" i="4"/>
  <c r="BA164" i="4"/>
  <c r="BC163" i="5" l="1"/>
  <c r="BD163" i="5" s="1"/>
  <c r="AX164" i="5"/>
  <c r="BA163" i="5"/>
  <c r="BA165" i="1"/>
  <c r="AX165" i="1"/>
  <c r="BC164" i="1"/>
  <c r="BD164" i="1" s="1"/>
  <c r="BC163" i="3"/>
  <c r="BD163" i="3" s="1"/>
  <c r="BA164" i="3"/>
  <c r="BB164" i="3" s="1"/>
  <c r="BB163" i="3" s="1"/>
  <c r="BB162" i="3" s="1"/>
  <c r="BB161" i="3" s="1"/>
  <c r="BB160" i="3" s="1"/>
  <c r="BB159" i="3" s="1"/>
  <c r="BB158" i="3" s="1"/>
  <c r="BB157" i="3" s="1"/>
  <c r="BB156" i="3" s="1"/>
  <c r="BB155" i="3" s="1"/>
  <c r="BB154" i="3" s="1"/>
  <c r="BB153" i="3" s="1"/>
  <c r="BB152" i="3" s="1"/>
  <c r="BB151" i="3" s="1"/>
  <c r="BB150" i="3" s="1"/>
  <c r="BB149" i="3" s="1"/>
  <c r="BB148" i="3" s="1"/>
  <c r="BB147" i="3" s="1"/>
  <c r="BB146" i="3" s="1"/>
  <c r="BB145" i="3" s="1"/>
  <c r="BB144" i="3" s="1"/>
  <c r="BB143" i="3" s="1"/>
  <c r="BB142" i="3" s="1"/>
  <c r="BB141" i="3" s="1"/>
  <c r="BB140" i="3" s="1"/>
  <c r="BB139" i="3" s="1"/>
  <c r="BB138" i="3" s="1"/>
  <c r="BB137" i="3" s="1"/>
  <c r="BB136" i="3" s="1"/>
  <c r="BB135" i="3" s="1"/>
  <c r="AX164" i="3"/>
  <c r="BC163" i="2"/>
  <c r="BD163" i="2" s="1"/>
  <c r="BA164" i="2"/>
  <c r="AX164" i="2"/>
  <c r="BA165" i="4"/>
  <c r="BD164" i="4"/>
  <c r="AX165" i="4"/>
  <c r="BA164" i="5" l="1"/>
  <c r="AX165" i="5"/>
  <c r="BC164" i="5"/>
  <c r="BD164" i="5" s="1"/>
  <c r="AX166" i="1"/>
  <c r="BC165" i="1"/>
  <c r="BD165" i="1" s="1"/>
  <c r="BA166" i="1"/>
  <c r="BA165" i="3"/>
  <c r="BC164" i="3"/>
  <c r="BD164" i="3" s="1"/>
  <c r="AX165" i="3"/>
  <c r="BA165" i="2"/>
  <c r="AX165" i="2"/>
  <c r="BC164" i="2"/>
  <c r="BD164" i="2" s="1"/>
  <c r="AX166" i="4"/>
  <c r="BA166" i="4"/>
  <c r="BC165" i="5" l="1"/>
  <c r="BD165" i="5" s="1"/>
  <c r="AX166" i="5"/>
  <c r="BA165" i="5"/>
  <c r="BA167" i="1"/>
  <c r="AX167" i="1"/>
  <c r="BC166" i="1"/>
  <c r="BD166" i="1" s="1"/>
  <c r="AX166" i="3"/>
  <c r="BC165" i="3"/>
  <c r="BD165" i="3" s="1"/>
  <c r="BA166" i="3"/>
  <c r="AX166" i="2"/>
  <c r="BA166" i="2"/>
  <c r="BC165" i="2"/>
  <c r="BD165" i="2" s="1"/>
  <c r="AX167" i="4"/>
  <c r="BA167" i="4"/>
  <c r="AX167" i="5" l="1"/>
  <c r="BA166" i="5"/>
  <c r="BC166" i="5"/>
  <c r="BD166" i="5" s="1"/>
  <c r="BA168" i="1"/>
  <c r="AX168" i="1"/>
  <c r="BC167" i="1"/>
  <c r="BD167" i="1" s="1"/>
  <c r="BA167" i="3"/>
  <c r="BC166" i="3"/>
  <c r="BD166" i="3" s="1"/>
  <c r="AX167" i="3"/>
  <c r="BA167" i="2"/>
  <c r="AX167" i="2"/>
  <c r="BC166" i="2"/>
  <c r="BD166" i="2" s="1"/>
  <c r="BA168" i="4"/>
  <c r="AX168" i="4"/>
  <c r="BA167" i="5" l="1"/>
  <c r="BC167" i="5"/>
  <c r="BD167" i="5" s="1"/>
  <c r="AX168" i="5"/>
  <c r="BA169" i="1"/>
  <c r="AX169" i="1"/>
  <c r="BC168" i="1"/>
  <c r="BD168" i="1" s="1"/>
  <c r="BA168" i="3"/>
  <c r="BC167" i="3"/>
  <c r="BD167" i="3" s="1"/>
  <c r="AX168" i="3"/>
  <c r="BC167" i="2"/>
  <c r="BD167" i="2" s="1"/>
  <c r="AX168" i="2"/>
  <c r="BA168" i="2"/>
  <c r="BA169" i="4"/>
  <c r="AX169" i="4"/>
  <c r="AX169" i="5" l="1"/>
  <c r="BA168" i="5"/>
  <c r="BC168" i="5"/>
  <c r="BD168" i="5" s="1"/>
  <c r="AX170" i="1"/>
  <c r="BC169" i="1"/>
  <c r="BD169" i="1" s="1"/>
  <c r="BA170" i="1"/>
  <c r="AX169" i="3"/>
  <c r="BA169" i="3"/>
  <c r="BC168" i="3"/>
  <c r="BD168" i="3" s="1"/>
  <c r="AX169" i="2"/>
  <c r="BC168" i="2"/>
  <c r="BD168" i="2" s="1"/>
  <c r="BA169" i="2"/>
  <c r="BA170" i="4"/>
  <c r="AX170" i="4"/>
  <c r="AX170" i="5" l="1"/>
  <c r="BA169" i="5"/>
  <c r="BC169" i="5"/>
  <c r="BD169" i="5" s="1"/>
  <c r="BA171" i="1"/>
  <c r="AX171" i="1"/>
  <c r="BC170" i="1"/>
  <c r="BD170" i="1" s="1"/>
  <c r="AX170" i="3"/>
  <c r="BA170" i="3"/>
  <c r="BC169" i="3"/>
  <c r="BD169" i="3" s="1"/>
  <c r="BA170" i="2"/>
  <c r="AX170" i="2"/>
  <c r="BC169" i="2"/>
  <c r="BD169" i="2" s="1"/>
  <c r="AX171" i="4"/>
  <c r="BA171" i="4"/>
  <c r="BC170" i="5" l="1"/>
  <c r="BD170" i="5" s="1"/>
  <c r="BA170" i="5"/>
  <c r="AX171" i="5"/>
  <c r="BA172" i="1"/>
  <c r="AX172" i="1"/>
  <c r="BC171" i="1"/>
  <c r="BD171" i="1" s="1"/>
  <c r="AX171" i="3"/>
  <c r="BC170" i="3"/>
  <c r="BD170" i="3" s="1"/>
  <c r="BA171" i="3"/>
  <c r="BA171" i="2"/>
  <c r="BC170" i="2"/>
  <c r="BD170" i="2" s="1"/>
  <c r="AX171" i="2"/>
  <c r="BA172" i="4"/>
  <c r="AX172" i="4"/>
  <c r="BC171" i="5" l="1"/>
  <c r="BD171" i="5" s="1"/>
  <c r="BA171" i="5"/>
  <c r="AX172" i="5"/>
  <c r="BA173" i="1"/>
  <c r="AX173" i="1"/>
  <c r="BC172" i="1"/>
  <c r="BD172" i="1" s="1"/>
  <c r="AX172" i="3"/>
  <c r="BA172" i="3"/>
  <c r="BC171" i="3"/>
  <c r="BD171" i="3" s="1"/>
  <c r="AX172" i="2"/>
  <c r="BA172" i="2"/>
  <c r="BC171" i="2"/>
  <c r="BD171" i="2" s="1"/>
  <c r="BA173" i="4"/>
  <c r="AX173" i="4"/>
  <c r="BC172" i="5" l="1"/>
  <c r="BD172" i="5" s="1"/>
  <c r="AX173" i="5"/>
  <c r="BA172" i="5"/>
  <c r="AX174" i="1"/>
  <c r="BC173" i="1"/>
  <c r="BD173" i="1" s="1"/>
  <c r="BA174" i="1"/>
  <c r="BA173" i="3"/>
  <c r="BC172" i="3"/>
  <c r="BD172" i="3" s="1"/>
  <c r="AX173" i="3"/>
  <c r="BA173" i="2"/>
  <c r="BC172" i="2"/>
  <c r="BD172" i="2" s="1"/>
  <c r="AX173" i="2"/>
  <c r="AX174" i="4"/>
  <c r="BA174" i="4"/>
  <c r="BA173" i="5" l="1"/>
  <c r="AX174" i="5"/>
  <c r="BC173" i="5"/>
  <c r="BD173" i="5" s="1"/>
  <c r="BA175" i="1"/>
  <c r="AX175" i="1"/>
  <c r="BC174" i="1"/>
  <c r="BD174" i="1" s="1"/>
  <c r="BA174" i="3"/>
  <c r="AX174" i="3"/>
  <c r="BC173" i="3"/>
  <c r="BD173" i="3" s="1"/>
  <c r="BA174" i="2"/>
  <c r="AX174" i="2"/>
  <c r="BC173" i="2"/>
  <c r="BD173" i="2" s="1"/>
  <c r="BA175" i="4"/>
  <c r="AX175" i="4"/>
  <c r="AX175" i="5" l="1"/>
  <c r="BC174" i="5"/>
  <c r="BD174" i="5" s="1"/>
  <c r="BA174" i="5"/>
  <c r="BA176" i="1"/>
  <c r="AX176" i="1"/>
  <c r="BC175" i="1"/>
  <c r="BD175" i="1" s="1"/>
  <c r="BC174" i="3"/>
  <c r="BD174" i="3" s="1"/>
  <c r="AX175" i="3"/>
  <c r="BA175" i="3"/>
  <c r="BC174" i="2"/>
  <c r="BD174" i="2" s="1"/>
  <c r="AX175" i="2"/>
  <c r="BA175" i="2"/>
  <c r="BA176" i="4"/>
  <c r="AX176" i="4"/>
  <c r="AX176" i="5" l="1"/>
  <c r="BA175" i="5"/>
  <c r="BC175" i="5"/>
  <c r="BD175" i="5" s="1"/>
  <c r="BA177" i="1"/>
  <c r="AX177" i="1"/>
  <c r="BC176" i="1"/>
  <c r="BD176" i="1" s="1"/>
  <c r="BC175" i="3"/>
  <c r="BD175" i="3" s="1"/>
  <c r="BA176" i="3"/>
  <c r="AX176" i="3"/>
  <c r="BC175" i="2"/>
  <c r="BD175" i="2" s="1"/>
  <c r="BA176" i="2"/>
  <c r="AX176" i="2"/>
  <c r="AX177" i="4"/>
  <c r="BA177" i="4"/>
  <c r="BA176" i="5" l="1"/>
  <c r="BC176" i="5"/>
  <c r="BD176" i="5" s="1"/>
  <c r="AX177" i="5"/>
  <c r="AX178" i="1"/>
  <c r="BC177" i="1"/>
  <c r="BD177" i="1" s="1"/>
  <c r="BA178" i="1"/>
  <c r="BA177" i="3"/>
  <c r="AX177" i="3"/>
  <c r="BC176" i="3"/>
  <c r="BD176" i="3" s="1"/>
  <c r="BA177" i="2"/>
  <c r="BC176" i="2"/>
  <c r="BD176" i="2" s="1"/>
  <c r="AX177" i="2"/>
  <c r="AX178" i="4"/>
  <c r="BA178" i="4"/>
  <c r="AX178" i="5" l="1"/>
  <c r="BA177" i="5"/>
  <c r="BC177" i="5"/>
  <c r="BD177" i="5" s="1"/>
  <c r="BA179" i="1"/>
  <c r="AX179" i="1"/>
  <c r="BC178" i="1"/>
  <c r="BD178" i="1" s="1"/>
  <c r="AX178" i="3"/>
  <c r="BC177" i="3"/>
  <c r="BD177" i="3" s="1"/>
  <c r="BA178" i="3"/>
  <c r="AX178" i="2"/>
  <c r="BC177" i="2"/>
  <c r="BD177" i="2" s="1"/>
  <c r="BA178" i="2"/>
  <c r="BA179" i="4"/>
  <c r="AX179" i="4"/>
  <c r="AX179" i="5" l="1"/>
  <c r="BC178" i="5"/>
  <c r="BD178" i="5" s="1"/>
  <c r="BA178" i="5"/>
  <c r="AX180" i="1"/>
  <c r="BC179" i="1"/>
  <c r="BD179" i="1" s="1"/>
  <c r="BA180" i="1"/>
  <c r="BA179" i="3"/>
  <c r="BC178" i="3"/>
  <c r="BD178" i="3" s="1"/>
  <c r="AX179" i="3"/>
  <c r="BA179" i="2"/>
  <c r="AX179" i="2"/>
  <c r="BC178" i="2"/>
  <c r="BD178" i="2" s="1"/>
  <c r="BA180" i="4"/>
  <c r="AX180" i="4"/>
  <c r="BC179" i="5" l="1"/>
  <c r="BD179" i="5" s="1"/>
  <c r="AX180" i="5"/>
  <c r="BA179" i="5"/>
  <c r="BC180" i="1"/>
  <c r="BD180" i="1" s="1"/>
  <c r="BA181" i="1"/>
  <c r="AX181" i="1"/>
  <c r="BA180" i="3"/>
  <c r="BC179" i="3"/>
  <c r="BD179" i="3" s="1"/>
  <c r="AX180" i="3"/>
  <c r="BC179" i="2"/>
  <c r="BD179" i="2" s="1"/>
  <c r="BA180" i="2"/>
  <c r="AX180" i="2"/>
  <c r="AX181" i="4"/>
  <c r="BA181" i="4"/>
  <c r="BA180" i="5" l="1"/>
  <c r="BC180" i="5"/>
  <c r="BD180" i="5" s="1"/>
  <c r="AX181" i="5"/>
  <c r="BC181" i="1"/>
  <c r="BD181" i="1" s="1"/>
  <c r="AX182" i="1"/>
  <c r="BA182" i="1"/>
  <c r="AX181" i="3"/>
  <c r="BC180" i="3"/>
  <c r="BD180" i="3" s="1"/>
  <c r="BA181" i="3"/>
  <c r="AX181" i="2"/>
  <c r="BA181" i="2"/>
  <c r="BC180" i="2"/>
  <c r="BD180" i="2" s="1"/>
  <c r="BA182" i="4"/>
  <c r="AX182" i="4"/>
  <c r="BC181" i="5" l="1"/>
  <c r="BD181" i="5" s="1"/>
  <c r="BA181" i="5"/>
  <c r="AX182" i="5"/>
  <c r="BC182" i="1"/>
  <c r="BD182" i="1" s="1"/>
  <c r="BA183" i="1"/>
  <c r="AX183" i="1"/>
  <c r="AX182" i="3"/>
  <c r="BA182" i="3"/>
  <c r="BC181" i="3"/>
  <c r="BD181" i="3" s="1"/>
  <c r="BC181" i="2"/>
  <c r="BD181" i="2" s="1"/>
  <c r="BA182" i="2"/>
  <c r="AX182" i="2"/>
  <c r="BA183" i="4"/>
  <c r="AX183" i="4"/>
  <c r="BA182" i="5" l="1"/>
  <c r="BC182" i="5"/>
  <c r="BD182" i="5" s="1"/>
  <c r="AX183" i="5"/>
  <c r="AX184" i="1"/>
  <c r="BC183" i="1"/>
  <c r="BD183" i="1" s="1"/>
  <c r="BA184" i="1"/>
  <c r="AX183" i="3"/>
  <c r="BA183" i="3"/>
  <c r="BC182" i="3"/>
  <c r="BD182" i="3" s="1"/>
  <c r="BA183" i="2"/>
  <c r="BC182" i="2"/>
  <c r="BD182" i="2" s="1"/>
  <c r="AX183" i="2"/>
  <c r="BA184" i="4"/>
  <c r="AX184" i="4"/>
  <c r="AX184" i="5" l="1"/>
  <c r="BA183" i="5"/>
  <c r="BC183" i="5"/>
  <c r="BD183" i="5" s="1"/>
  <c r="BC184" i="1"/>
  <c r="BD184" i="1" s="1"/>
  <c r="BA185" i="1"/>
  <c r="AX185" i="1"/>
  <c r="AX184" i="3"/>
  <c r="BC183" i="3"/>
  <c r="BD183" i="3" s="1"/>
  <c r="BA184" i="3"/>
  <c r="AX184" i="2"/>
  <c r="BA184" i="2"/>
  <c r="BC183" i="2"/>
  <c r="BD183" i="2" s="1"/>
  <c r="AX185" i="4"/>
  <c r="BA185" i="4"/>
  <c r="AX185" i="5" l="1"/>
  <c r="BC184" i="5"/>
  <c r="BD184" i="5" s="1"/>
  <c r="BA184" i="5"/>
  <c r="BC185" i="1"/>
  <c r="BD185" i="1" s="1"/>
  <c r="AX186" i="1"/>
  <c r="BA186" i="1"/>
  <c r="BA185" i="3"/>
  <c r="AX185" i="3"/>
  <c r="BC184" i="3"/>
  <c r="BD184" i="3" s="1"/>
  <c r="BC184" i="2"/>
  <c r="BD184" i="2" s="1"/>
  <c r="BA185" i="2"/>
  <c r="AX185" i="2"/>
  <c r="BA186" i="4"/>
  <c r="AX186" i="4"/>
  <c r="BC185" i="5" l="1"/>
  <c r="BD185" i="5" s="1"/>
  <c r="AX186" i="5"/>
  <c r="BA185" i="5"/>
  <c r="BA187" i="1"/>
  <c r="AX187" i="1"/>
  <c r="BC186" i="1"/>
  <c r="BD186" i="1" s="1"/>
  <c r="BA186" i="3"/>
  <c r="BC185" i="3"/>
  <c r="BD185" i="3" s="1"/>
  <c r="AX186" i="3"/>
  <c r="AX186" i="2"/>
  <c r="BA186" i="2"/>
  <c r="BC185" i="2"/>
  <c r="BD185" i="2" s="1"/>
  <c r="BA187" i="4"/>
  <c r="BB187" i="4" s="1"/>
  <c r="BB186" i="4" s="1"/>
  <c r="BB185" i="4" s="1"/>
  <c r="BB184" i="4" s="1"/>
  <c r="BB183" i="4" s="1"/>
  <c r="BB182" i="4" s="1"/>
  <c r="BB181" i="4" s="1"/>
  <c r="BB180" i="4" s="1"/>
  <c r="BB179" i="4" s="1"/>
  <c r="BB178" i="4" s="1"/>
  <c r="BB177" i="4" s="1"/>
  <c r="BB176" i="4" s="1"/>
  <c r="BB175" i="4" s="1"/>
  <c r="BB174" i="4" s="1"/>
  <c r="BB173" i="4" s="1"/>
  <c r="BB172" i="4" s="1"/>
  <c r="BB171" i="4" s="1"/>
  <c r="BB170" i="4" s="1"/>
  <c r="BB169" i="4" s="1"/>
  <c r="BB168" i="4" s="1"/>
  <c r="BB167" i="4" s="1"/>
  <c r="BB166" i="4" s="1"/>
  <c r="BB165" i="4" s="1"/>
  <c r="BB164" i="4" s="1"/>
  <c r="BB163" i="4" s="1"/>
  <c r="BB162" i="4" s="1"/>
  <c r="BB161" i="4" s="1"/>
  <c r="BB160" i="4" s="1"/>
  <c r="BB159" i="4" s="1"/>
  <c r="BB158" i="4" s="1"/>
  <c r="AX187" i="4"/>
  <c r="BC186" i="5" l="1"/>
  <c r="BD186" i="5" s="1"/>
  <c r="AX187" i="5"/>
  <c r="BA186" i="5"/>
  <c r="BA188" i="1"/>
  <c r="AX188" i="1"/>
  <c r="BC187" i="1"/>
  <c r="BD187" i="1" s="1"/>
  <c r="BC186" i="3"/>
  <c r="BD186" i="3" s="1"/>
  <c r="AX187" i="3"/>
  <c r="BA187" i="3"/>
  <c r="BA187" i="2"/>
  <c r="AX187" i="2"/>
  <c r="BC186" i="2"/>
  <c r="BD186" i="2" s="1"/>
  <c r="AX188" i="4"/>
  <c r="BA188" i="4"/>
  <c r="AX188" i="5" l="1"/>
  <c r="BC187" i="5"/>
  <c r="BD187" i="5" s="1"/>
  <c r="BA187" i="5"/>
  <c r="BA189" i="1"/>
  <c r="AX189" i="1"/>
  <c r="BC188" i="1"/>
  <c r="BD188" i="1" s="1"/>
  <c r="BC187" i="3"/>
  <c r="BD187" i="3" s="1"/>
  <c r="BA188" i="3"/>
  <c r="AX188" i="3"/>
  <c r="BC187" i="2"/>
  <c r="BD187" i="2" s="1"/>
  <c r="BA188" i="2"/>
  <c r="AX188" i="2"/>
  <c r="AX189" i="4"/>
  <c r="BA189" i="4"/>
  <c r="BC188" i="5" l="1"/>
  <c r="BD188" i="5" s="1"/>
  <c r="AX189" i="5"/>
  <c r="BA188" i="5"/>
  <c r="BA190" i="1"/>
  <c r="AX190" i="1"/>
  <c r="BC189" i="1"/>
  <c r="BD189" i="1" s="1"/>
  <c r="BC188" i="3"/>
  <c r="BD188" i="3" s="1"/>
  <c r="BA189" i="3"/>
  <c r="AX189" i="3"/>
  <c r="BA189" i="2"/>
  <c r="BC188" i="2"/>
  <c r="BD188" i="2" s="1"/>
  <c r="AX189" i="2"/>
  <c r="BA190" i="4"/>
  <c r="AX190" i="4"/>
  <c r="BA189" i="5" l="1"/>
  <c r="BC189" i="5"/>
  <c r="BD189" i="5" s="1"/>
  <c r="AX190" i="5"/>
  <c r="AX191" i="1"/>
  <c r="BC190" i="1"/>
  <c r="BD190" i="1" s="1"/>
  <c r="BA191" i="1"/>
  <c r="BB191" i="1" s="1"/>
  <c r="BB190" i="1" s="1"/>
  <c r="BB189" i="1" s="1"/>
  <c r="BB188" i="1" s="1"/>
  <c r="BB187" i="1" s="1"/>
  <c r="BB186" i="1" s="1"/>
  <c r="BB185" i="1" s="1"/>
  <c r="BB184" i="1" s="1"/>
  <c r="BB183" i="1" s="1"/>
  <c r="BB182" i="1" s="1"/>
  <c r="BB181" i="1" s="1"/>
  <c r="BB180" i="1" s="1"/>
  <c r="BB179" i="1" s="1"/>
  <c r="BB178" i="1" s="1"/>
  <c r="BB177" i="1" s="1"/>
  <c r="BB176" i="1" s="1"/>
  <c r="BB175" i="1" s="1"/>
  <c r="BB174" i="1" s="1"/>
  <c r="BB173" i="1" s="1"/>
  <c r="BB172" i="1" s="1"/>
  <c r="BB171" i="1" s="1"/>
  <c r="BB170" i="1" s="1"/>
  <c r="BB169" i="1" s="1"/>
  <c r="BB168" i="1" s="1"/>
  <c r="BB167" i="1" s="1"/>
  <c r="BB166" i="1" s="1"/>
  <c r="BB165" i="1" s="1"/>
  <c r="BB164" i="1" s="1"/>
  <c r="BB163" i="1" s="1"/>
  <c r="BA190" i="3"/>
  <c r="BC189" i="3"/>
  <c r="BD189" i="3" s="1"/>
  <c r="AX190" i="3"/>
  <c r="AX190" i="2"/>
  <c r="BC189" i="2"/>
  <c r="BD189" i="2" s="1"/>
  <c r="BA190" i="2"/>
  <c r="BA191" i="4"/>
  <c r="AX191" i="4"/>
  <c r="AX191" i="5" l="1"/>
  <c r="BA190" i="5"/>
  <c r="BB190" i="5" s="1"/>
  <c r="BB189" i="5" s="1"/>
  <c r="BB188" i="5" s="1"/>
  <c r="BB187" i="5" s="1"/>
  <c r="BB186" i="5" s="1"/>
  <c r="BB185" i="5" s="1"/>
  <c r="BB184" i="5" s="1"/>
  <c r="BB183" i="5" s="1"/>
  <c r="BB182" i="5" s="1"/>
  <c r="BB181" i="5" s="1"/>
  <c r="BB180" i="5" s="1"/>
  <c r="BB179" i="5" s="1"/>
  <c r="BB178" i="5" s="1"/>
  <c r="BB177" i="5" s="1"/>
  <c r="BB176" i="5" s="1"/>
  <c r="BB175" i="5" s="1"/>
  <c r="BB174" i="5" s="1"/>
  <c r="BB173" i="5" s="1"/>
  <c r="BB172" i="5" s="1"/>
  <c r="BB171" i="5" s="1"/>
  <c r="BB170" i="5" s="1"/>
  <c r="BB169" i="5" s="1"/>
  <c r="BB168" i="5" s="1"/>
  <c r="BB167" i="5" s="1"/>
  <c r="BB166" i="5" s="1"/>
  <c r="BB165" i="5" s="1"/>
  <c r="BB164" i="5" s="1"/>
  <c r="BB163" i="5" s="1"/>
  <c r="BB162" i="5" s="1"/>
  <c r="BC190" i="5"/>
  <c r="BD190" i="5" s="1"/>
  <c r="BA192" i="1"/>
  <c r="AX192" i="1"/>
  <c r="BC191" i="1"/>
  <c r="BD191" i="1" s="1"/>
  <c r="BA191" i="3"/>
  <c r="BB191" i="3" s="1"/>
  <c r="BB190" i="3" s="1"/>
  <c r="BB189" i="3" s="1"/>
  <c r="BB188" i="3" s="1"/>
  <c r="BB187" i="3" s="1"/>
  <c r="BB186" i="3" s="1"/>
  <c r="BB185" i="3" s="1"/>
  <c r="BB184" i="3" s="1"/>
  <c r="BB183" i="3" s="1"/>
  <c r="BB182" i="3" s="1"/>
  <c r="BB181" i="3" s="1"/>
  <c r="BB180" i="3" s="1"/>
  <c r="BB179" i="3" s="1"/>
  <c r="BB178" i="3" s="1"/>
  <c r="BB177" i="3" s="1"/>
  <c r="BB176" i="3" s="1"/>
  <c r="BB175" i="3" s="1"/>
  <c r="BB174" i="3" s="1"/>
  <c r="BB173" i="3" s="1"/>
  <c r="BB172" i="3" s="1"/>
  <c r="BB171" i="3" s="1"/>
  <c r="BB170" i="3" s="1"/>
  <c r="BB169" i="3" s="1"/>
  <c r="BB168" i="3" s="1"/>
  <c r="BB167" i="3" s="1"/>
  <c r="BB166" i="3" s="1"/>
  <c r="BB165" i="3" s="1"/>
  <c r="BC190" i="3"/>
  <c r="BD190" i="3" s="1"/>
  <c r="AX191" i="3"/>
  <c r="AX191" i="2"/>
  <c r="BC190" i="2"/>
  <c r="BD190" i="2" s="1"/>
  <c r="BA191" i="2"/>
  <c r="BB191" i="2" s="1"/>
  <c r="BB190" i="2" s="1"/>
  <c r="BB189" i="2" s="1"/>
  <c r="BB188" i="2" s="1"/>
  <c r="BB187" i="2" s="1"/>
  <c r="BB186" i="2" s="1"/>
  <c r="BB185" i="2" s="1"/>
  <c r="BB184" i="2" s="1"/>
  <c r="BB183" i="2" s="1"/>
  <c r="BB182" i="2" s="1"/>
  <c r="BB181" i="2" s="1"/>
  <c r="BB180" i="2" s="1"/>
  <c r="BB179" i="2" s="1"/>
  <c r="BB178" i="2" s="1"/>
  <c r="BB177" i="2" s="1"/>
  <c r="BB176" i="2" s="1"/>
  <c r="BB175" i="2" s="1"/>
  <c r="BB174" i="2" s="1"/>
  <c r="BB173" i="2" s="1"/>
  <c r="BB172" i="2" s="1"/>
  <c r="BB171" i="2" s="1"/>
  <c r="BB170" i="2" s="1"/>
  <c r="BB169" i="2" s="1"/>
  <c r="BB168" i="2" s="1"/>
  <c r="BB167" i="2" s="1"/>
  <c r="BB166" i="2" s="1"/>
  <c r="BB165" i="2" s="1"/>
  <c r="BB164" i="2" s="1"/>
  <c r="BB163" i="2" s="1"/>
  <c r="BA192" i="4"/>
  <c r="AX192" i="4"/>
  <c r="AX192" i="5" l="1"/>
  <c r="BA191" i="5"/>
  <c r="BC191" i="5"/>
  <c r="BD191" i="5" s="1"/>
  <c r="BA193" i="1"/>
  <c r="AX193" i="1"/>
  <c r="BC192" i="1"/>
  <c r="BD192" i="1" s="1"/>
  <c r="AX192" i="3"/>
  <c r="BA192" i="3"/>
  <c r="BC191" i="3"/>
  <c r="BD191" i="3" s="1"/>
  <c r="BC191" i="2"/>
  <c r="BD191" i="2" s="1"/>
  <c r="AX192" i="2"/>
  <c r="BA192" i="2"/>
  <c r="BA193" i="4"/>
  <c r="AX193" i="4"/>
  <c r="BC192" i="5" l="1"/>
  <c r="BD192" i="5" s="1"/>
  <c r="AX193" i="5"/>
  <c r="BA192" i="5"/>
  <c r="BA194" i="1"/>
  <c r="AX194" i="1"/>
  <c r="BC193" i="1"/>
  <c r="BD193" i="1" s="1"/>
  <c r="AX193" i="3"/>
  <c r="BA193" i="3"/>
  <c r="BC192" i="3"/>
  <c r="BD192" i="3" s="1"/>
  <c r="AX193" i="2"/>
  <c r="BA193" i="2"/>
  <c r="BC192" i="2"/>
  <c r="BD192" i="2" s="1"/>
  <c r="AX194" i="4"/>
  <c r="BA194" i="4"/>
  <c r="BC193" i="5" l="1"/>
  <c r="BD193" i="5" s="1"/>
  <c r="BA193" i="5"/>
  <c r="AX194" i="5"/>
  <c r="AX195" i="1"/>
  <c r="BC194" i="1"/>
  <c r="BD194" i="1" s="1"/>
  <c r="BA195" i="1"/>
  <c r="BC193" i="3"/>
  <c r="BD193" i="3" s="1"/>
  <c r="AX194" i="3"/>
  <c r="BA194" i="3"/>
  <c r="BA194" i="2"/>
  <c r="BC193" i="2"/>
  <c r="BD193" i="2" s="1"/>
  <c r="AX194" i="2"/>
  <c r="AX195" i="4"/>
  <c r="BA195" i="4"/>
  <c r="AX195" i="5" l="1"/>
  <c r="BA194" i="5"/>
  <c r="BC194" i="5"/>
  <c r="BD194" i="5" s="1"/>
  <c r="BA196" i="1"/>
  <c r="AX196" i="1"/>
  <c r="BC195" i="1"/>
  <c r="BD195" i="1" s="1"/>
  <c r="BC194" i="3"/>
  <c r="BD194" i="3" s="1"/>
  <c r="AX195" i="3"/>
  <c r="BA195" i="3"/>
  <c r="BA195" i="2"/>
  <c r="BC194" i="2"/>
  <c r="BD194" i="2" s="1"/>
  <c r="AX195" i="2"/>
  <c r="AX196" i="4"/>
  <c r="BA196" i="4"/>
  <c r="AX196" i="5" l="1"/>
  <c r="BA195" i="5"/>
  <c r="BC195" i="5"/>
  <c r="BD195" i="5" s="1"/>
  <c r="BA197" i="1"/>
  <c r="AX197" i="1"/>
  <c r="BC196" i="1"/>
  <c r="BD196" i="1" s="1"/>
  <c r="AX196" i="3"/>
  <c r="BA196" i="3"/>
  <c r="BC195" i="3"/>
  <c r="BD195" i="3" s="1"/>
  <c r="AX196" i="2"/>
  <c r="BA196" i="2"/>
  <c r="BC195" i="2"/>
  <c r="BD195" i="2" s="1"/>
  <c r="BA197" i="4"/>
  <c r="AX197" i="4"/>
  <c r="BC196" i="5" l="1"/>
  <c r="BD196" i="5" s="1"/>
  <c r="BA196" i="5"/>
  <c r="AX197" i="5"/>
  <c r="BA198" i="1"/>
  <c r="AX198" i="1"/>
  <c r="BC197" i="1"/>
  <c r="BD197" i="1" s="1"/>
  <c r="AX197" i="3"/>
  <c r="BC196" i="3"/>
  <c r="BD196" i="3" s="1"/>
  <c r="BA197" i="3"/>
  <c r="BA197" i="2"/>
  <c r="BC196" i="2"/>
  <c r="BD196" i="2" s="1"/>
  <c r="AX197" i="2"/>
  <c r="AX198" i="4"/>
  <c r="BD197" i="4"/>
  <c r="BA198" i="4"/>
  <c r="BA197" i="5" l="1"/>
  <c r="BC197" i="5"/>
  <c r="BD197" i="5" s="1"/>
  <c r="AX198" i="5"/>
  <c r="AX199" i="1"/>
  <c r="BC198" i="1"/>
  <c r="BD198" i="1" s="1"/>
  <c r="BA199" i="1"/>
  <c r="BA198" i="3"/>
  <c r="BC197" i="3"/>
  <c r="BD197" i="3" s="1"/>
  <c r="AX198" i="3"/>
  <c r="BA198" i="2"/>
  <c r="AX198" i="2"/>
  <c r="BC197" i="2"/>
  <c r="BD197" i="2" s="1"/>
  <c r="BA199" i="4"/>
  <c r="AX199" i="4"/>
  <c r="BD198" i="4"/>
  <c r="AX199" i="5" l="1"/>
  <c r="BA198" i="5"/>
  <c r="BC198" i="5"/>
  <c r="BD198" i="5" s="1"/>
  <c r="BA200" i="1"/>
  <c r="AX200" i="1"/>
  <c r="BC199" i="1"/>
  <c r="BD199" i="1" s="1"/>
  <c r="BA199" i="3"/>
  <c r="BC198" i="3"/>
  <c r="BD198" i="3" s="1"/>
  <c r="AX199" i="3"/>
  <c r="BA199" i="2"/>
  <c r="BC198" i="2"/>
  <c r="BD198" i="2" s="1"/>
  <c r="AX199" i="2"/>
  <c r="BA200" i="4"/>
  <c r="BD199" i="4"/>
  <c r="AX200" i="4"/>
  <c r="AX200" i="5" l="1"/>
  <c r="BA199" i="5"/>
  <c r="BC199" i="5"/>
  <c r="BD199" i="5" s="1"/>
  <c r="BA201" i="1"/>
  <c r="AX201" i="1"/>
  <c r="BC200" i="1"/>
  <c r="BD200" i="1" s="1"/>
  <c r="BC199" i="3"/>
  <c r="BD199" i="3" s="1"/>
  <c r="BA200" i="3"/>
  <c r="AX200" i="3"/>
  <c r="BC199" i="2"/>
  <c r="BD199" i="2" s="1"/>
  <c r="BA200" i="2"/>
  <c r="AX200" i="2"/>
  <c r="AX201" i="4"/>
  <c r="BA201" i="4"/>
  <c r="BD200" i="4"/>
  <c r="BC200" i="5" l="1"/>
  <c r="BD200" i="5" s="1"/>
  <c r="AX201" i="5"/>
  <c r="BA200" i="5"/>
  <c r="BA202" i="1"/>
  <c r="AX202" i="1"/>
  <c r="BC201" i="1"/>
  <c r="BD201" i="1" s="1"/>
  <c r="BC200" i="3"/>
  <c r="BD200" i="3" s="1"/>
  <c r="AX201" i="3"/>
  <c r="BA201" i="3"/>
  <c r="BA201" i="2"/>
  <c r="BC200" i="2"/>
  <c r="BD200" i="2" s="1"/>
  <c r="AX201" i="2"/>
  <c r="BD201" i="4"/>
  <c r="BA202" i="4"/>
  <c r="AX202" i="4"/>
  <c r="BC201" i="5" l="1"/>
  <c r="BD201" i="5" s="1"/>
  <c r="BA201" i="5"/>
  <c r="AX202" i="5"/>
  <c r="AX203" i="1"/>
  <c r="BC202" i="1"/>
  <c r="BD202" i="1" s="1"/>
  <c r="BA203" i="1"/>
  <c r="BA202" i="3"/>
  <c r="BC201" i="3"/>
  <c r="BD201" i="3" s="1"/>
  <c r="AX202" i="3"/>
  <c r="AX202" i="2"/>
  <c r="BA202" i="2"/>
  <c r="BC201" i="2"/>
  <c r="BD201" i="2" s="1"/>
  <c r="AX203" i="4"/>
  <c r="BD202" i="4"/>
  <c r="BA203" i="4"/>
  <c r="AX203" i="5" l="1"/>
  <c r="BA202" i="5"/>
  <c r="BC202" i="5"/>
  <c r="BD202" i="5" s="1"/>
  <c r="BA204" i="1"/>
  <c r="AX204" i="1"/>
  <c r="BC203" i="1"/>
  <c r="BD203" i="1" s="1"/>
  <c r="BA203" i="3"/>
  <c r="BC202" i="3"/>
  <c r="BD202" i="3" s="1"/>
  <c r="AX203" i="3"/>
  <c r="BA203" i="2"/>
  <c r="AX203" i="2"/>
  <c r="BC202" i="2"/>
  <c r="BD202" i="2" s="1"/>
  <c r="AX204" i="4"/>
  <c r="BA204" i="4"/>
  <c r="BD203" i="4"/>
  <c r="AX204" i="5" l="1"/>
  <c r="BA203" i="5"/>
  <c r="BC203" i="5"/>
  <c r="BD203" i="5" s="1"/>
  <c r="BA205" i="1"/>
  <c r="AX205" i="1"/>
  <c r="BC204" i="1"/>
  <c r="BD204" i="1" s="1"/>
  <c r="AX204" i="3"/>
  <c r="BC203" i="3"/>
  <c r="BD203" i="3" s="1"/>
  <c r="BA204" i="3"/>
  <c r="BC203" i="2"/>
  <c r="BD203" i="2" s="1"/>
  <c r="AX204" i="2"/>
  <c r="BA204" i="2"/>
  <c r="BA205" i="4"/>
  <c r="BD204" i="4"/>
  <c r="AX205" i="4"/>
  <c r="BC204" i="5" l="1"/>
  <c r="BD204" i="5" s="1"/>
  <c r="BA204" i="5"/>
  <c r="AX205" i="5"/>
  <c r="BA206" i="1"/>
  <c r="AX206" i="1"/>
  <c r="BC205" i="1"/>
  <c r="BD205" i="1" s="1"/>
  <c r="AX205" i="3"/>
  <c r="BA205" i="3"/>
  <c r="BC204" i="3"/>
  <c r="BD204" i="3" s="1"/>
  <c r="AX205" i="2"/>
  <c r="BC204" i="2"/>
  <c r="BD204" i="2" s="1"/>
  <c r="BA205" i="2"/>
  <c r="BD205" i="4"/>
  <c r="BA206" i="4"/>
  <c r="AX206" i="4"/>
  <c r="AX206" i="5" l="1"/>
  <c r="BA205" i="5"/>
  <c r="BC205" i="5"/>
  <c r="BD205" i="5" s="1"/>
  <c r="AX207" i="1"/>
  <c r="BC206" i="1"/>
  <c r="BD206" i="1" s="1"/>
  <c r="BA207" i="1"/>
  <c r="AX206" i="3"/>
  <c r="BC205" i="3"/>
  <c r="BD205" i="3" s="1"/>
  <c r="BA206" i="3"/>
  <c r="AX206" i="2"/>
  <c r="BC205" i="2"/>
  <c r="BD205" i="2" s="1"/>
  <c r="BA206" i="2"/>
  <c r="AX207" i="4"/>
  <c r="BA207" i="4"/>
  <c r="BD206" i="4"/>
  <c r="BC206" i="5" l="1"/>
  <c r="BD206" i="5" s="1"/>
  <c r="AX207" i="5"/>
  <c r="BA206" i="5"/>
  <c r="BA208" i="1"/>
  <c r="AX208" i="1"/>
  <c r="BC207" i="1"/>
  <c r="BD207" i="1" s="1"/>
  <c r="BC206" i="3"/>
  <c r="BD206" i="3" s="1"/>
  <c r="BA207" i="3"/>
  <c r="AX207" i="3"/>
  <c r="BA207" i="2"/>
  <c r="BC206" i="2"/>
  <c r="BD206" i="2" s="1"/>
  <c r="AX207" i="2"/>
  <c r="BA208" i="4"/>
  <c r="AX208" i="4"/>
  <c r="BD207" i="4"/>
  <c r="BA207" i="5" l="1"/>
  <c r="AX208" i="5"/>
  <c r="BC207" i="5"/>
  <c r="BD207" i="5" s="1"/>
  <c r="BA209" i="1"/>
  <c r="AX209" i="1"/>
  <c r="BC208" i="1"/>
  <c r="BD208" i="1" s="1"/>
  <c r="AX208" i="3"/>
  <c r="BA208" i="3"/>
  <c r="BC207" i="3"/>
  <c r="BD207" i="3" s="1"/>
  <c r="AX208" i="2"/>
  <c r="BA208" i="2"/>
  <c r="BC207" i="2"/>
  <c r="BD207" i="2" s="1"/>
  <c r="BD208" i="4"/>
  <c r="BA209" i="4"/>
  <c r="AX209" i="4"/>
  <c r="BC208" i="5" l="1"/>
  <c r="BD208" i="5" s="1"/>
  <c r="AX209" i="5"/>
  <c r="BA208" i="5"/>
  <c r="BA210" i="1"/>
  <c r="AX210" i="1"/>
  <c r="BC209" i="1"/>
  <c r="BD209" i="1" s="1"/>
  <c r="AX209" i="3"/>
  <c r="BC208" i="3"/>
  <c r="BD208" i="3" s="1"/>
  <c r="BA209" i="3"/>
  <c r="AX209" i="2"/>
  <c r="BA209" i="2"/>
  <c r="BC208" i="2"/>
  <c r="BD208" i="2" s="1"/>
  <c r="AX210" i="4"/>
  <c r="BA210" i="4"/>
  <c r="BD209" i="4"/>
  <c r="BA209" i="5" l="1"/>
  <c r="AX210" i="5"/>
  <c r="BC209" i="5"/>
  <c r="BD209" i="5" s="1"/>
  <c r="BC210" i="1"/>
  <c r="BD210" i="1" s="1"/>
  <c r="AX211" i="1"/>
  <c r="BA211" i="1"/>
  <c r="BA210" i="3"/>
  <c r="AX210" i="3"/>
  <c r="BC209" i="3"/>
  <c r="BD209" i="3" s="1"/>
  <c r="AX210" i="2"/>
  <c r="BC209" i="2"/>
  <c r="BD209" i="2" s="1"/>
  <c r="BA210" i="2"/>
  <c r="BA211" i="4"/>
  <c r="AX211" i="4"/>
  <c r="BD210" i="4"/>
  <c r="AX211" i="5" l="1"/>
  <c r="BC210" i="5"/>
  <c r="BD210" i="5" s="1"/>
  <c r="BA210" i="5"/>
  <c r="BC211" i="1"/>
  <c r="BD211" i="1" s="1"/>
  <c r="BA212" i="1"/>
  <c r="AX212" i="1"/>
  <c r="BA211" i="3"/>
  <c r="AX211" i="3"/>
  <c r="BC210" i="3"/>
  <c r="BD210" i="3" s="1"/>
  <c r="BC210" i="2"/>
  <c r="BD210" i="2" s="1"/>
  <c r="BA211" i="2"/>
  <c r="AX211" i="2"/>
  <c r="BA212" i="4"/>
  <c r="BD211" i="4"/>
  <c r="AX212" i="4"/>
  <c r="BC211" i="5" l="1"/>
  <c r="BD211" i="5" s="1"/>
  <c r="AX212" i="5"/>
  <c r="BA211" i="5"/>
  <c r="AX213" i="1"/>
  <c r="BC212" i="1"/>
  <c r="BD212" i="1" s="1"/>
  <c r="BA213" i="1"/>
  <c r="BC211" i="3"/>
  <c r="BD211" i="3" s="1"/>
  <c r="BA212" i="3"/>
  <c r="AX212" i="3"/>
  <c r="BA212" i="2"/>
  <c r="BC211" i="2"/>
  <c r="BD211" i="2" s="1"/>
  <c r="AX212" i="2"/>
  <c r="BA213" i="4"/>
  <c r="AX213" i="4"/>
  <c r="BD212" i="4"/>
  <c r="BA212" i="5" l="1"/>
  <c r="BC212" i="5"/>
  <c r="BD212" i="5" s="1"/>
  <c r="AX213" i="5"/>
  <c r="BC213" i="1"/>
  <c r="BD213" i="1" s="1"/>
  <c r="BA214" i="1"/>
  <c r="AX214" i="1"/>
  <c r="BC212" i="3"/>
  <c r="BD212" i="3" s="1"/>
  <c r="AX213" i="3"/>
  <c r="BA213" i="3"/>
  <c r="BA213" i="2"/>
  <c r="BC212" i="2"/>
  <c r="BD212" i="2" s="1"/>
  <c r="AX213" i="2"/>
  <c r="BD213" i="4"/>
  <c r="AX214" i="4"/>
  <c r="BA214" i="4"/>
  <c r="AX214" i="5" l="1"/>
  <c r="BA213" i="5"/>
  <c r="BC213" i="5"/>
  <c r="BD213" i="5" s="1"/>
  <c r="BC214" i="1"/>
  <c r="BD214" i="1" s="1"/>
  <c r="AX215" i="1"/>
  <c r="BA215" i="1"/>
  <c r="AX214" i="3"/>
  <c r="BC213" i="3"/>
  <c r="BD213" i="3" s="1"/>
  <c r="BA214" i="3"/>
  <c r="AX214" i="2"/>
  <c r="BC213" i="2"/>
  <c r="BD213" i="2" s="1"/>
  <c r="BA214" i="2"/>
  <c r="BD214" i="4"/>
  <c r="AX215" i="4"/>
  <c r="BA215" i="4"/>
  <c r="AX215" i="5" l="1"/>
  <c r="BA214" i="5"/>
  <c r="BC214" i="5"/>
  <c r="BD214" i="5" s="1"/>
  <c r="AX216" i="1"/>
  <c r="BC215" i="1"/>
  <c r="BD215" i="1" s="1"/>
  <c r="BA216" i="1"/>
  <c r="BC214" i="3"/>
  <c r="BD214" i="3" s="1"/>
  <c r="AX215" i="3"/>
  <c r="BA215" i="3"/>
  <c r="BC214" i="2"/>
  <c r="BD214" i="2" s="1"/>
  <c r="AX215" i="2"/>
  <c r="BA215" i="2"/>
  <c r="BA216" i="4"/>
  <c r="BD215" i="4"/>
  <c r="AX216" i="4"/>
  <c r="BC215" i="5" l="1"/>
  <c r="BD215" i="5" s="1"/>
  <c r="BA215" i="5"/>
  <c r="AX216" i="5"/>
  <c r="BA217" i="1"/>
  <c r="AX217" i="1"/>
  <c r="BC216" i="1"/>
  <c r="BD216" i="1" s="1"/>
  <c r="BC215" i="3"/>
  <c r="BD215" i="3" s="1"/>
  <c r="AX216" i="3"/>
  <c r="BA216" i="3"/>
  <c r="BC215" i="2"/>
  <c r="BD215" i="2" s="1"/>
  <c r="AX216" i="2"/>
  <c r="BA216" i="2"/>
  <c r="BA217" i="4"/>
  <c r="AX217" i="4"/>
  <c r="BD216" i="4"/>
  <c r="BC216" i="5" l="1"/>
  <c r="BD216" i="5" s="1"/>
  <c r="BA216" i="5"/>
  <c r="AX217" i="5"/>
  <c r="BA218" i="1"/>
  <c r="AX218" i="1"/>
  <c r="BC217" i="1"/>
  <c r="BD217" i="1" s="1"/>
  <c r="BC216" i="3"/>
  <c r="BD216" i="3" s="1"/>
  <c r="AX217" i="3"/>
  <c r="BA217" i="3"/>
  <c r="AX217" i="2"/>
  <c r="BA217" i="2"/>
  <c r="BC216" i="2"/>
  <c r="BD216" i="2" s="1"/>
  <c r="AX218" i="4"/>
  <c r="BD217" i="4"/>
  <c r="BA218" i="4"/>
  <c r="BB218" i="4" s="1"/>
  <c r="BB217" i="4" s="1"/>
  <c r="BB216" i="4" s="1"/>
  <c r="BB215" i="4" s="1"/>
  <c r="BB214" i="4" s="1"/>
  <c r="BB213" i="4" s="1"/>
  <c r="BB212" i="4" s="1"/>
  <c r="BB211" i="4" s="1"/>
  <c r="BB210" i="4" s="1"/>
  <c r="BB209" i="4" s="1"/>
  <c r="BB208" i="4" s="1"/>
  <c r="BB207" i="4" s="1"/>
  <c r="BB206" i="4" s="1"/>
  <c r="BB205" i="4" s="1"/>
  <c r="BB204" i="4" s="1"/>
  <c r="BB203" i="4" s="1"/>
  <c r="BB202" i="4" s="1"/>
  <c r="BB201" i="4" s="1"/>
  <c r="BB200" i="4" s="1"/>
  <c r="BB199" i="4" s="1"/>
  <c r="BB198" i="4" s="1"/>
  <c r="BB197" i="4" s="1"/>
  <c r="BB196" i="4" s="1"/>
  <c r="BB195" i="4" s="1"/>
  <c r="BB194" i="4" s="1"/>
  <c r="BB193" i="4" s="1"/>
  <c r="BB192" i="4" s="1"/>
  <c r="BB191" i="4" s="1"/>
  <c r="BB190" i="4" s="1"/>
  <c r="BB189" i="4" s="1"/>
  <c r="BB188" i="4" s="1"/>
  <c r="AX218" i="5" l="1"/>
  <c r="BA217" i="5"/>
  <c r="BC217" i="5"/>
  <c r="BD217" i="5" s="1"/>
  <c r="BA219" i="1"/>
  <c r="AX219" i="1"/>
  <c r="BC218" i="1"/>
  <c r="BD218" i="1" s="1"/>
  <c r="BC217" i="3"/>
  <c r="BD217" i="3" s="1"/>
  <c r="BA218" i="3"/>
  <c r="AX218" i="3"/>
  <c r="AX218" i="2"/>
  <c r="BC217" i="2"/>
  <c r="BD217" i="2" s="1"/>
  <c r="BA218" i="2"/>
  <c r="AX219" i="4"/>
  <c r="BA219" i="4"/>
  <c r="BD218" i="4"/>
  <c r="AX219" i="5" l="1"/>
  <c r="BC218" i="5"/>
  <c r="BD218" i="5" s="1"/>
  <c r="BA218" i="5"/>
  <c r="AX220" i="1"/>
  <c r="BC219" i="1"/>
  <c r="BD219" i="1" s="1"/>
  <c r="BA220" i="1"/>
  <c r="BA219" i="3"/>
  <c r="BC218" i="3"/>
  <c r="BD218" i="3" s="1"/>
  <c r="AX219" i="3"/>
  <c r="BA219" i="2"/>
  <c r="BC218" i="2"/>
  <c r="BD218" i="2" s="1"/>
  <c r="AX219" i="2"/>
  <c r="BA220" i="4"/>
  <c r="AX220" i="4"/>
  <c r="BD219" i="4"/>
  <c r="BC219" i="5" l="1"/>
  <c r="BD219" i="5" s="1"/>
  <c r="AX220" i="5"/>
  <c r="BA219" i="5"/>
  <c r="BA221" i="1"/>
  <c r="AX221" i="1"/>
  <c r="BC220" i="1"/>
  <c r="BD220" i="1" s="1"/>
  <c r="AX220" i="3"/>
  <c r="BA220" i="3"/>
  <c r="BC219" i="3"/>
  <c r="BD219" i="3" s="1"/>
  <c r="AX220" i="2"/>
  <c r="BA220" i="2"/>
  <c r="BC219" i="2"/>
  <c r="BD219" i="2" s="1"/>
  <c r="BD220" i="4"/>
  <c r="AX221" i="4"/>
  <c r="BA221" i="4"/>
  <c r="BA220" i="5" l="1"/>
  <c r="BC220" i="5"/>
  <c r="BD220" i="5" s="1"/>
  <c r="AX221" i="5"/>
  <c r="BA222" i="1"/>
  <c r="AX222" i="1"/>
  <c r="BC221" i="1"/>
  <c r="BD221" i="1" s="1"/>
  <c r="AX221" i="3"/>
  <c r="BA221" i="3"/>
  <c r="BC220" i="3"/>
  <c r="BD220" i="3" s="1"/>
  <c r="BA221" i="2"/>
  <c r="BC220" i="2"/>
  <c r="BD220" i="2" s="1"/>
  <c r="AX221" i="2"/>
  <c r="BD221" i="4"/>
  <c r="BA222" i="4"/>
  <c r="AX222" i="4"/>
  <c r="AX222" i="5" l="1"/>
  <c r="BA221" i="5"/>
  <c r="BC221" i="5"/>
  <c r="BD221" i="5" s="1"/>
  <c r="BC222" i="1"/>
  <c r="BD222" i="1" s="1"/>
  <c r="BA223" i="1"/>
  <c r="BB223" i="1" s="1"/>
  <c r="BB222" i="1" s="1"/>
  <c r="BB221" i="1" s="1"/>
  <c r="BB220" i="1" s="1"/>
  <c r="BB219" i="1" s="1"/>
  <c r="BB218" i="1" s="1"/>
  <c r="BB217" i="1" s="1"/>
  <c r="BB216" i="1" s="1"/>
  <c r="BB215" i="1" s="1"/>
  <c r="BB214" i="1" s="1"/>
  <c r="BB213" i="1" s="1"/>
  <c r="BB212" i="1" s="1"/>
  <c r="BB211" i="1" s="1"/>
  <c r="BB210" i="1" s="1"/>
  <c r="BB209" i="1" s="1"/>
  <c r="BB208" i="1" s="1"/>
  <c r="BB207" i="1" s="1"/>
  <c r="BB206" i="1" s="1"/>
  <c r="BB205" i="1" s="1"/>
  <c r="BB204" i="1" s="1"/>
  <c r="BB203" i="1" s="1"/>
  <c r="BB202" i="1" s="1"/>
  <c r="BB201" i="1" s="1"/>
  <c r="BB200" i="1" s="1"/>
  <c r="BB199" i="1" s="1"/>
  <c r="BB198" i="1" s="1"/>
  <c r="BB197" i="1" s="1"/>
  <c r="BB196" i="1" s="1"/>
  <c r="BB195" i="1" s="1"/>
  <c r="BB194" i="1" s="1"/>
  <c r="BB193" i="1" s="1"/>
  <c r="BB192" i="1" s="1"/>
  <c r="AX223" i="1"/>
  <c r="BA222" i="3"/>
  <c r="BC221" i="3"/>
  <c r="BD221" i="3" s="1"/>
  <c r="AX222" i="3"/>
  <c r="BA222" i="2"/>
  <c r="AX222" i="2"/>
  <c r="BC221" i="2"/>
  <c r="BD221" i="2" s="1"/>
  <c r="AX223" i="4"/>
  <c r="BA223" i="4"/>
  <c r="BD222" i="4"/>
  <c r="AX223" i="5" l="1"/>
  <c r="BA222" i="5"/>
  <c r="BB222" i="5" s="1"/>
  <c r="BB221" i="5" s="1"/>
  <c r="BB220" i="5" s="1"/>
  <c r="BB219" i="5" s="1"/>
  <c r="BB218" i="5" s="1"/>
  <c r="BB217" i="5" s="1"/>
  <c r="BB216" i="5" s="1"/>
  <c r="BB215" i="5" s="1"/>
  <c r="BB214" i="5" s="1"/>
  <c r="BB213" i="5" s="1"/>
  <c r="BB212" i="5" s="1"/>
  <c r="BB211" i="5" s="1"/>
  <c r="BB210" i="5" s="1"/>
  <c r="BB209" i="5" s="1"/>
  <c r="BB208" i="5" s="1"/>
  <c r="BB207" i="5" s="1"/>
  <c r="BB206" i="5" s="1"/>
  <c r="BB205" i="5" s="1"/>
  <c r="BB204" i="5" s="1"/>
  <c r="BB203" i="5" s="1"/>
  <c r="BB202" i="5" s="1"/>
  <c r="BB201" i="5" s="1"/>
  <c r="BB200" i="5" s="1"/>
  <c r="BB199" i="5" s="1"/>
  <c r="BB198" i="5" s="1"/>
  <c r="BB197" i="5" s="1"/>
  <c r="BB196" i="5" s="1"/>
  <c r="BB195" i="5" s="1"/>
  <c r="BB194" i="5" s="1"/>
  <c r="BB193" i="5" s="1"/>
  <c r="BB192" i="5" s="1"/>
  <c r="BB191" i="5" s="1"/>
  <c r="BC222" i="5"/>
  <c r="BD222" i="5" s="1"/>
  <c r="BA224" i="1"/>
  <c r="AX224" i="1"/>
  <c r="BC223" i="1"/>
  <c r="BD223" i="1" s="1"/>
  <c r="BC222" i="3"/>
  <c r="BD222" i="3" s="1"/>
  <c r="AX223" i="3"/>
  <c r="BA223" i="3"/>
  <c r="BA223" i="2"/>
  <c r="BB223" i="2" s="1"/>
  <c r="BB222" i="2" s="1"/>
  <c r="BB221" i="2" s="1"/>
  <c r="BB220" i="2" s="1"/>
  <c r="BB219" i="2" s="1"/>
  <c r="BB218" i="2" s="1"/>
  <c r="BB217" i="2" s="1"/>
  <c r="BB216" i="2" s="1"/>
  <c r="BB215" i="2" s="1"/>
  <c r="BB214" i="2" s="1"/>
  <c r="BB213" i="2" s="1"/>
  <c r="BB212" i="2" s="1"/>
  <c r="BB211" i="2" s="1"/>
  <c r="BB210" i="2" s="1"/>
  <c r="BB209" i="2" s="1"/>
  <c r="BB208" i="2" s="1"/>
  <c r="BB207" i="2" s="1"/>
  <c r="BB206" i="2" s="1"/>
  <c r="BB205" i="2" s="1"/>
  <c r="BB204" i="2" s="1"/>
  <c r="BB203" i="2" s="1"/>
  <c r="BB202" i="2" s="1"/>
  <c r="BB201" i="2" s="1"/>
  <c r="BB200" i="2" s="1"/>
  <c r="BB199" i="2" s="1"/>
  <c r="BB198" i="2" s="1"/>
  <c r="BB197" i="2" s="1"/>
  <c r="BB196" i="2" s="1"/>
  <c r="BB195" i="2" s="1"/>
  <c r="BB194" i="2" s="1"/>
  <c r="BB193" i="2" s="1"/>
  <c r="BB192" i="2" s="1"/>
  <c r="AX223" i="2"/>
  <c r="BC222" i="2"/>
  <c r="BD222" i="2" s="1"/>
  <c r="BA224" i="4"/>
  <c r="BD223" i="4"/>
  <c r="AX224" i="4"/>
  <c r="BC223" i="5" l="1"/>
  <c r="BD223" i="5" s="1"/>
  <c r="AX224" i="5"/>
  <c r="BA223" i="5"/>
  <c r="AX225" i="1"/>
  <c r="BC224" i="1"/>
  <c r="BD224" i="1" s="1"/>
  <c r="BA225" i="1"/>
  <c r="BC223" i="3"/>
  <c r="BD223" i="3" s="1"/>
  <c r="BA224" i="3"/>
  <c r="AX224" i="3"/>
  <c r="BA224" i="2"/>
  <c r="AX224" i="2"/>
  <c r="BC223" i="2"/>
  <c r="BD223" i="2" s="1"/>
  <c r="BA225" i="4"/>
  <c r="AX225" i="4"/>
  <c r="BD224" i="4"/>
  <c r="BC224" i="5" l="1"/>
  <c r="BD224" i="5" s="1"/>
  <c r="BA224" i="5"/>
  <c r="AX225" i="5"/>
  <c r="BA226" i="1"/>
  <c r="AX226" i="1"/>
  <c r="BC225" i="1"/>
  <c r="BD225" i="1" s="1"/>
  <c r="AX225" i="3"/>
  <c r="BC224" i="3"/>
  <c r="BD224" i="3" s="1"/>
  <c r="BA225" i="3"/>
  <c r="BB225" i="3" s="1"/>
  <c r="BB224" i="3" s="1"/>
  <c r="BB223" i="3" s="1"/>
  <c r="BB222" i="3" s="1"/>
  <c r="BB221" i="3" s="1"/>
  <c r="BB220" i="3" s="1"/>
  <c r="BB219" i="3" s="1"/>
  <c r="BB218" i="3" s="1"/>
  <c r="BB217" i="3" s="1"/>
  <c r="BB216" i="3" s="1"/>
  <c r="BB215" i="3" s="1"/>
  <c r="BB214" i="3" s="1"/>
  <c r="BB213" i="3" s="1"/>
  <c r="BB212" i="3" s="1"/>
  <c r="BB211" i="3" s="1"/>
  <c r="BB210" i="3" s="1"/>
  <c r="BB209" i="3" s="1"/>
  <c r="BB208" i="3" s="1"/>
  <c r="BB207" i="3" s="1"/>
  <c r="BB206" i="3" s="1"/>
  <c r="BB205" i="3" s="1"/>
  <c r="BB204" i="3" s="1"/>
  <c r="BB203" i="3" s="1"/>
  <c r="BB202" i="3" s="1"/>
  <c r="BB201" i="3" s="1"/>
  <c r="BB200" i="3" s="1"/>
  <c r="BB199" i="3" s="1"/>
  <c r="BB198" i="3" s="1"/>
  <c r="BB197" i="3" s="1"/>
  <c r="BB196" i="3" s="1"/>
  <c r="BB195" i="3" s="1"/>
  <c r="BB194" i="3" s="1"/>
  <c r="BB193" i="3" s="1"/>
  <c r="BB192" i="3" s="1"/>
  <c r="BC224" i="2"/>
  <c r="BD224" i="2" s="1"/>
  <c r="BA225" i="2"/>
  <c r="AX225" i="2"/>
  <c r="AX226" i="4"/>
  <c r="BA226" i="4"/>
  <c r="BD225" i="4"/>
  <c r="AX226" i="5" l="1"/>
  <c r="BA225" i="5"/>
  <c r="BC225" i="5"/>
  <c r="BD225" i="5" s="1"/>
  <c r="BA227" i="1"/>
  <c r="AX227" i="1"/>
  <c r="BC226" i="1"/>
  <c r="BD226" i="1" s="1"/>
  <c r="BA226" i="3"/>
  <c r="AX226" i="3"/>
  <c r="BC225" i="3"/>
  <c r="BD225" i="3" s="1"/>
  <c r="BA226" i="2"/>
  <c r="BC225" i="2"/>
  <c r="BD225" i="2" s="1"/>
  <c r="AX226" i="2"/>
  <c r="BD226" i="4"/>
  <c r="BA227" i="4"/>
  <c r="AX227" i="4"/>
  <c r="AX227" i="5" l="1"/>
  <c r="BC226" i="5"/>
  <c r="BD226" i="5" s="1"/>
  <c r="BA226" i="5"/>
  <c r="BA228" i="1"/>
  <c r="AX228" i="1"/>
  <c r="BC227" i="1"/>
  <c r="BD227" i="1" s="1"/>
  <c r="BC226" i="3"/>
  <c r="BD226" i="3" s="1"/>
  <c r="BA227" i="3"/>
  <c r="AX227" i="3"/>
  <c r="BA227" i="2"/>
  <c r="AX227" i="2"/>
  <c r="BC226" i="2"/>
  <c r="BD226" i="2" s="1"/>
  <c r="BA228" i="4"/>
  <c r="BD227" i="4"/>
  <c r="AX228" i="4"/>
  <c r="BC227" i="5" l="1"/>
  <c r="BD227" i="5" s="1"/>
  <c r="AX228" i="5"/>
  <c r="BA227" i="5"/>
  <c r="AX229" i="1"/>
  <c r="BC228" i="1"/>
  <c r="BD228" i="1" s="1"/>
  <c r="BA229" i="1"/>
  <c r="AX228" i="3"/>
  <c r="BA228" i="3"/>
  <c r="BC227" i="3"/>
  <c r="BD227" i="3" s="1"/>
  <c r="AX228" i="2"/>
  <c r="BA228" i="2"/>
  <c r="BC227" i="2"/>
  <c r="BD227" i="2" s="1"/>
  <c r="BA229" i="4"/>
  <c r="AX229" i="4"/>
  <c r="BD228" i="4"/>
  <c r="BA228" i="5" l="1"/>
  <c r="BC228" i="5"/>
  <c r="BD228" i="5" s="1"/>
  <c r="AX229" i="5"/>
  <c r="BA230" i="1"/>
  <c r="AX230" i="1"/>
  <c r="BC229" i="1"/>
  <c r="BD229" i="1" s="1"/>
  <c r="BA229" i="3"/>
  <c r="BC228" i="3"/>
  <c r="BD228" i="3" s="1"/>
  <c r="AX229" i="3"/>
  <c r="BC228" i="2"/>
  <c r="BD228" i="2" s="1"/>
  <c r="BA229" i="2"/>
  <c r="AX229" i="2"/>
  <c r="AX230" i="4"/>
  <c r="BD229" i="4"/>
  <c r="BA230" i="4"/>
  <c r="BA229" i="5" l="1"/>
  <c r="AX230" i="5"/>
  <c r="BC229" i="5"/>
  <c r="BD229" i="5" s="1"/>
  <c r="BA231" i="1"/>
  <c r="AX231" i="1"/>
  <c r="BC230" i="1"/>
  <c r="BD230" i="1" s="1"/>
  <c r="BA230" i="3"/>
  <c r="BC229" i="3"/>
  <c r="BD229" i="3" s="1"/>
  <c r="AX230" i="3"/>
  <c r="BC229" i="2"/>
  <c r="BD229" i="2" s="1"/>
  <c r="AX230" i="2"/>
  <c r="BA230" i="2"/>
  <c r="BA231" i="4"/>
  <c r="AX231" i="4"/>
  <c r="BD230" i="4"/>
  <c r="BC230" i="5" l="1"/>
  <c r="BD230" i="5" s="1"/>
  <c r="BA230" i="5"/>
  <c r="AX231" i="5"/>
  <c r="BA232" i="1"/>
  <c r="AX232" i="1"/>
  <c r="BC231" i="1"/>
  <c r="BD231" i="1" s="1"/>
  <c r="AX231" i="3"/>
  <c r="BA231" i="3"/>
  <c r="BC230" i="3"/>
  <c r="BD230" i="3" s="1"/>
  <c r="BA231" i="2"/>
  <c r="BC230" i="2"/>
  <c r="BD230" i="2" s="1"/>
  <c r="AX231" i="2"/>
  <c r="BA232" i="4"/>
  <c r="AX232" i="4"/>
  <c r="BD231" i="4"/>
  <c r="BA231" i="5" l="1"/>
  <c r="BC231" i="5"/>
  <c r="BD231" i="5" s="1"/>
  <c r="AX232" i="5"/>
  <c r="AX233" i="1"/>
  <c r="BC232" i="1"/>
  <c r="BD232" i="1" s="1"/>
  <c r="BA233" i="1"/>
  <c r="AX232" i="3"/>
  <c r="BA232" i="3"/>
  <c r="BC231" i="3"/>
  <c r="BD231" i="3" s="1"/>
  <c r="AX232" i="2"/>
  <c r="BC231" i="2"/>
  <c r="BD231" i="2" s="1"/>
  <c r="BA232" i="2"/>
  <c r="BA233" i="4"/>
  <c r="BD232" i="4"/>
  <c r="AX233" i="4"/>
  <c r="AX233" i="5" l="1"/>
  <c r="BA232" i="5"/>
  <c r="BC232" i="5"/>
  <c r="BD232" i="5" s="1"/>
  <c r="BA234" i="1"/>
  <c r="AX234" i="1"/>
  <c r="BC233" i="1"/>
  <c r="BD233" i="1" s="1"/>
  <c r="BC232" i="3"/>
  <c r="BD232" i="3" s="1"/>
  <c r="AX233" i="3"/>
  <c r="BA233" i="3"/>
  <c r="BA233" i="2"/>
  <c r="BC232" i="2"/>
  <c r="BD232" i="2" s="1"/>
  <c r="AX233" i="2"/>
  <c r="BD233" i="4"/>
  <c r="BA234" i="4"/>
  <c r="AX234" i="4"/>
  <c r="AX234" i="5" l="1"/>
  <c r="BA233" i="5"/>
  <c r="BC233" i="5"/>
  <c r="BD233" i="5" s="1"/>
  <c r="AX235" i="1"/>
  <c r="BA235" i="1"/>
  <c r="BC234" i="1"/>
  <c r="BD234" i="1" s="1"/>
  <c r="BC233" i="3"/>
  <c r="BD233" i="3" s="1"/>
  <c r="AX234" i="3"/>
  <c r="BA234" i="3"/>
  <c r="AX234" i="2"/>
  <c r="BC233" i="2"/>
  <c r="BD233" i="2" s="1"/>
  <c r="BA234" i="2"/>
  <c r="AX235" i="4"/>
  <c r="BA235" i="4"/>
  <c r="BD234" i="4"/>
  <c r="BC234" i="5" l="1"/>
  <c r="BD234" i="5" s="1"/>
  <c r="BA234" i="5"/>
  <c r="AX235" i="5"/>
  <c r="BA236" i="1"/>
  <c r="AX236" i="1"/>
  <c r="BC235" i="1"/>
  <c r="BD235" i="1" s="1"/>
  <c r="AX235" i="3"/>
  <c r="BC234" i="3"/>
  <c r="BD234" i="3" s="1"/>
  <c r="BA235" i="3"/>
  <c r="AX235" i="2"/>
  <c r="BA235" i="2"/>
  <c r="BC234" i="2"/>
  <c r="BD234" i="2" s="1"/>
  <c r="BD235" i="4"/>
  <c r="AX236" i="4"/>
  <c r="BA236" i="4"/>
  <c r="AX236" i="5" l="1"/>
  <c r="BC235" i="5"/>
  <c r="BD235" i="5" s="1"/>
  <c r="BA235" i="5"/>
  <c r="BC236" i="1"/>
  <c r="BD236" i="1" s="1"/>
  <c r="BA237" i="1"/>
  <c r="AX237" i="1"/>
  <c r="BA236" i="3"/>
  <c r="BC235" i="3"/>
  <c r="BD235" i="3" s="1"/>
  <c r="AX236" i="3"/>
  <c r="AX236" i="2"/>
  <c r="BC235" i="2"/>
  <c r="BD235" i="2" s="1"/>
  <c r="BA236" i="2"/>
  <c r="BA237" i="4"/>
  <c r="BD236" i="4"/>
  <c r="AX237" i="4"/>
  <c r="AX237" i="5" l="1"/>
  <c r="BA236" i="5"/>
  <c r="BC236" i="5"/>
  <c r="BD236" i="5" s="1"/>
  <c r="AX238" i="1"/>
  <c r="BA238" i="1"/>
  <c r="BC237" i="1"/>
  <c r="BD237" i="1" s="1"/>
  <c r="AX237" i="3"/>
  <c r="BC236" i="3"/>
  <c r="BD236" i="3" s="1"/>
  <c r="BA237" i="3"/>
  <c r="BA237" i="2"/>
  <c r="AX237" i="2"/>
  <c r="BC236" i="2"/>
  <c r="BD236" i="2" s="1"/>
  <c r="BA238" i="4"/>
  <c r="AX238" i="4"/>
  <c r="BD237" i="4"/>
  <c r="BC237" i="5" l="1"/>
  <c r="BD237" i="5" s="1"/>
  <c r="BA237" i="5"/>
  <c r="AX238" i="5"/>
  <c r="BA239" i="1"/>
  <c r="AX239" i="1"/>
  <c r="BC238" i="1"/>
  <c r="BD238" i="1" s="1"/>
  <c r="BA238" i="3"/>
  <c r="AX238" i="3"/>
  <c r="BC237" i="3"/>
  <c r="BD237" i="3" s="1"/>
  <c r="AX238" i="2"/>
  <c r="BA238" i="2"/>
  <c r="BC237" i="2"/>
  <c r="BD237" i="2" s="1"/>
  <c r="BD238" i="4"/>
  <c r="AX239" i="4"/>
  <c r="BA239" i="4"/>
  <c r="AX239" i="5" l="1"/>
  <c r="BC238" i="5"/>
  <c r="BD238" i="5" s="1"/>
  <c r="BA238" i="5"/>
  <c r="BA240" i="1"/>
  <c r="AX240" i="1"/>
  <c r="BC239" i="1"/>
  <c r="BD239" i="1" s="1"/>
  <c r="BA239" i="3"/>
  <c r="BC238" i="3"/>
  <c r="BD238" i="3" s="1"/>
  <c r="AX239" i="3"/>
  <c r="AX239" i="2"/>
  <c r="BA239" i="2"/>
  <c r="BC238" i="2"/>
  <c r="BD238" i="2" s="1"/>
  <c r="BD239" i="4"/>
  <c r="AX240" i="4"/>
  <c r="BA240" i="4"/>
  <c r="BA239" i="5" l="1"/>
  <c r="BC239" i="5"/>
  <c r="BD239" i="5" s="1"/>
  <c r="AX240" i="5"/>
  <c r="BC240" i="1"/>
  <c r="BD240" i="1" s="1"/>
  <c r="BA241" i="1"/>
  <c r="AX241" i="1"/>
  <c r="AX240" i="3"/>
  <c r="BC239" i="3"/>
  <c r="BD239" i="3" s="1"/>
  <c r="BA240" i="3"/>
  <c r="BA240" i="2"/>
  <c r="BC239" i="2"/>
  <c r="BD239" i="2" s="1"/>
  <c r="AX240" i="2"/>
  <c r="AX241" i="4"/>
  <c r="BD240" i="4"/>
  <c r="BA241" i="4"/>
  <c r="AX241" i="5" l="1"/>
  <c r="BC240" i="5"/>
  <c r="BD240" i="5" s="1"/>
  <c r="BA240" i="5"/>
  <c r="AX242" i="1"/>
  <c r="BA242" i="1"/>
  <c r="BC241" i="1"/>
  <c r="BD241" i="1" s="1"/>
  <c r="BA241" i="3"/>
  <c r="BC240" i="3"/>
  <c r="BD240" i="3" s="1"/>
  <c r="AX241" i="3"/>
  <c r="BC240" i="2"/>
  <c r="BD240" i="2" s="1"/>
  <c r="AX241" i="2"/>
  <c r="BA241" i="2"/>
  <c r="BD241" i="4"/>
  <c r="BA242" i="4"/>
  <c r="AX242" i="4"/>
  <c r="BC241" i="5" l="1"/>
  <c r="BD241" i="5" s="1"/>
  <c r="AX242" i="5"/>
  <c r="BA241" i="5"/>
  <c r="AX243" i="1"/>
  <c r="BC242" i="1"/>
  <c r="BD242" i="1" s="1"/>
  <c r="BA243" i="1"/>
  <c r="AX242" i="3"/>
  <c r="BA242" i="3"/>
  <c r="BC241" i="3"/>
  <c r="BD241" i="3" s="1"/>
  <c r="BC241" i="2"/>
  <c r="BD241" i="2" s="1"/>
  <c r="AX242" i="2"/>
  <c r="BA242" i="2"/>
  <c r="BD242" i="4"/>
  <c r="AX243" i="4"/>
  <c r="BA243" i="4"/>
  <c r="BC242" i="5" l="1"/>
  <c r="BD242" i="5" s="1"/>
  <c r="AX243" i="5"/>
  <c r="BA242" i="5"/>
  <c r="BA244" i="1"/>
  <c r="AX244" i="1"/>
  <c r="BC243" i="1"/>
  <c r="BD243" i="1" s="1"/>
  <c r="AX243" i="3"/>
  <c r="BA243" i="3"/>
  <c r="BC242" i="3"/>
  <c r="BD242" i="3" s="1"/>
  <c r="BA243" i="2"/>
  <c r="BC242" i="2"/>
  <c r="BD242" i="2" s="1"/>
  <c r="AX243" i="2"/>
  <c r="BD243" i="4"/>
  <c r="BA244" i="4"/>
  <c r="AX244" i="4"/>
  <c r="BA243" i="5" l="1"/>
  <c r="AX244" i="5"/>
  <c r="BC243" i="5"/>
  <c r="BD243" i="5" s="1"/>
  <c r="BC244" i="1"/>
  <c r="BD244" i="1" s="1"/>
  <c r="BA245" i="1"/>
  <c r="AX245" i="1"/>
  <c r="BC243" i="3"/>
  <c r="BD243" i="3" s="1"/>
  <c r="AX244" i="3"/>
  <c r="BA244" i="3"/>
  <c r="AX244" i="2"/>
  <c r="BC243" i="2"/>
  <c r="BD243" i="2" s="1"/>
  <c r="BA244" i="2"/>
  <c r="AX245" i="4"/>
  <c r="BD244" i="4"/>
  <c r="BA245" i="4"/>
  <c r="AX245" i="5" l="1"/>
  <c r="BA244" i="5"/>
  <c r="BC244" i="5"/>
  <c r="BD244" i="5" s="1"/>
  <c r="BC245" i="1"/>
  <c r="BD245" i="1" s="1"/>
  <c r="AX246" i="1"/>
  <c r="BA246" i="1"/>
  <c r="BC244" i="3"/>
  <c r="BD244" i="3" s="1"/>
  <c r="BA245" i="3"/>
  <c r="AX245" i="3"/>
  <c r="BA245" i="2"/>
  <c r="BC244" i="2"/>
  <c r="BD244" i="2" s="1"/>
  <c r="AX245" i="2"/>
  <c r="BA246" i="4"/>
  <c r="AX246" i="4"/>
  <c r="BD245" i="4"/>
  <c r="AX246" i="5" l="1"/>
  <c r="BA245" i="5"/>
  <c r="BC245" i="5"/>
  <c r="BD245" i="5" s="1"/>
  <c r="AX247" i="1"/>
  <c r="BC246" i="1"/>
  <c r="BD246" i="1" s="1"/>
  <c r="BA247" i="1"/>
  <c r="AX246" i="3"/>
  <c r="BA246" i="3"/>
  <c r="BC245" i="3"/>
  <c r="BD245" i="3" s="1"/>
  <c r="AX246" i="2"/>
  <c r="BC245" i="2"/>
  <c r="BD245" i="2" s="1"/>
  <c r="BA246" i="2"/>
  <c r="BA247" i="4"/>
  <c r="BD246" i="4"/>
  <c r="AX247" i="4"/>
  <c r="BC246" i="5" l="1"/>
  <c r="BD246" i="5" s="1"/>
  <c r="AX247" i="5"/>
  <c r="BA246" i="5"/>
  <c r="BA248" i="1"/>
  <c r="AX248" i="1"/>
  <c r="BC247" i="1"/>
  <c r="BD247" i="1" s="1"/>
  <c r="AX247" i="3"/>
  <c r="BA247" i="3"/>
  <c r="BC246" i="3"/>
  <c r="BD246" i="3" s="1"/>
  <c r="AX247" i="2"/>
  <c r="BA247" i="2"/>
  <c r="BC246" i="2"/>
  <c r="BD246" i="2" s="1"/>
  <c r="BA248" i="4"/>
  <c r="AX248" i="4"/>
  <c r="BD247" i="4"/>
  <c r="AX248" i="5" l="1"/>
  <c r="BA247" i="5"/>
  <c r="BC247" i="5"/>
  <c r="BD247" i="5" s="1"/>
  <c r="BC248" i="1"/>
  <c r="BD248" i="1" s="1"/>
  <c r="BA249" i="1"/>
  <c r="AX249" i="1"/>
  <c r="AX248" i="3"/>
  <c r="BC247" i="3"/>
  <c r="BD247" i="3" s="1"/>
  <c r="BA248" i="3"/>
  <c r="BC247" i="2"/>
  <c r="BD247" i="2" s="1"/>
  <c r="AX248" i="2"/>
  <c r="BA248" i="2"/>
  <c r="BA249" i="4"/>
  <c r="BB249" i="4" s="1"/>
  <c r="BB248" i="4" s="1"/>
  <c r="BB247" i="4" s="1"/>
  <c r="BB246" i="4" s="1"/>
  <c r="BB245" i="4" s="1"/>
  <c r="BB244" i="4" s="1"/>
  <c r="BB243" i="4" s="1"/>
  <c r="BB242" i="4" s="1"/>
  <c r="BB241" i="4" s="1"/>
  <c r="BB240" i="4" s="1"/>
  <c r="BB239" i="4" s="1"/>
  <c r="BB238" i="4" s="1"/>
  <c r="BB237" i="4" s="1"/>
  <c r="BB236" i="4" s="1"/>
  <c r="BB235" i="4" s="1"/>
  <c r="BB234" i="4" s="1"/>
  <c r="BB233" i="4" s="1"/>
  <c r="BB232" i="4" s="1"/>
  <c r="BB231" i="4" s="1"/>
  <c r="BB230" i="4" s="1"/>
  <c r="BB229" i="4" s="1"/>
  <c r="BB228" i="4" s="1"/>
  <c r="BB227" i="4" s="1"/>
  <c r="BB226" i="4" s="1"/>
  <c r="BB225" i="4" s="1"/>
  <c r="BB224" i="4" s="1"/>
  <c r="BB223" i="4" s="1"/>
  <c r="BB222" i="4" s="1"/>
  <c r="BB221" i="4" s="1"/>
  <c r="BB220" i="4" s="1"/>
  <c r="BB219" i="4" s="1"/>
  <c r="AX249" i="4"/>
  <c r="BD248" i="4"/>
  <c r="AX249" i="5" l="1"/>
  <c r="BC248" i="5"/>
  <c r="BD248" i="5" s="1"/>
  <c r="BA248" i="5"/>
  <c r="BC249" i="1"/>
  <c r="BD249" i="1" s="1"/>
  <c r="AX250" i="1"/>
  <c r="BA250" i="1"/>
  <c r="AX249" i="3"/>
  <c r="BC248" i="3"/>
  <c r="BD248" i="3" s="1"/>
  <c r="BA249" i="3"/>
  <c r="AX249" i="2"/>
  <c r="BC248" i="2"/>
  <c r="BD248" i="2" s="1"/>
  <c r="BA249" i="2"/>
  <c r="BA250" i="4"/>
  <c r="BD249" i="4"/>
  <c r="AX250" i="4"/>
  <c r="BC249" i="5" l="1"/>
  <c r="BD249" i="5" s="1"/>
  <c r="AX250" i="5"/>
  <c r="BA249" i="5"/>
  <c r="AX251" i="1"/>
  <c r="BC250" i="1"/>
  <c r="BD250" i="1" s="1"/>
  <c r="BA251" i="1"/>
  <c r="AX250" i="3"/>
  <c r="BA250" i="3"/>
  <c r="BC249" i="3"/>
  <c r="BD249" i="3" s="1"/>
  <c r="AX250" i="2"/>
  <c r="BC249" i="2"/>
  <c r="BD249" i="2" s="1"/>
  <c r="BA250" i="2"/>
  <c r="BA251" i="4"/>
  <c r="BD250" i="4"/>
  <c r="AX251" i="4"/>
  <c r="BC250" i="5" l="1"/>
  <c r="BD250" i="5" s="1"/>
  <c r="AX251" i="5"/>
  <c r="BA250" i="5"/>
  <c r="BA252" i="1"/>
  <c r="AX252" i="1"/>
  <c r="BC251" i="1"/>
  <c r="BD251" i="1" s="1"/>
  <c r="AX251" i="3"/>
  <c r="BA251" i="3"/>
  <c r="BC250" i="3"/>
  <c r="BD250" i="3" s="1"/>
  <c r="AX251" i="2"/>
  <c r="BA251" i="2"/>
  <c r="BC250" i="2"/>
  <c r="BD250" i="2" s="1"/>
  <c r="AX252" i="4"/>
  <c r="BD251" i="4"/>
  <c r="BA252" i="4"/>
  <c r="AX252" i="5" l="1"/>
  <c r="BC251" i="5"/>
  <c r="BD251" i="5" s="1"/>
  <c r="BA251" i="5"/>
  <c r="AX253" i="1"/>
  <c r="BC252" i="1"/>
  <c r="BD252" i="1" s="1"/>
  <c r="BA253" i="1"/>
  <c r="AX252" i="3"/>
  <c r="BC251" i="3"/>
  <c r="BD251" i="3" s="1"/>
  <c r="BA252" i="3"/>
  <c r="BA252" i="2"/>
  <c r="BC251" i="2"/>
  <c r="BD251" i="2" s="1"/>
  <c r="AX252" i="2"/>
  <c r="AX253" i="4"/>
  <c r="BA253" i="4"/>
  <c r="BD252" i="4"/>
  <c r="AX253" i="5" l="1"/>
  <c r="BA252" i="5"/>
  <c r="BC252" i="5"/>
  <c r="BD252" i="5" s="1"/>
  <c r="BA254" i="1"/>
  <c r="BB254" i="1" s="1"/>
  <c r="BB253" i="1" s="1"/>
  <c r="BB252" i="1" s="1"/>
  <c r="BB251" i="1" s="1"/>
  <c r="BB250" i="1" s="1"/>
  <c r="BB249" i="1" s="1"/>
  <c r="BB248" i="1" s="1"/>
  <c r="BB247" i="1" s="1"/>
  <c r="BB246" i="1" s="1"/>
  <c r="BB245" i="1" s="1"/>
  <c r="BB244" i="1" s="1"/>
  <c r="BB243" i="1" s="1"/>
  <c r="BB242" i="1" s="1"/>
  <c r="BB241" i="1" s="1"/>
  <c r="BB240" i="1" s="1"/>
  <c r="BB239" i="1" s="1"/>
  <c r="BB238" i="1" s="1"/>
  <c r="BB237" i="1" s="1"/>
  <c r="BB236" i="1" s="1"/>
  <c r="BB235" i="1" s="1"/>
  <c r="BB234" i="1" s="1"/>
  <c r="BB233" i="1" s="1"/>
  <c r="BB232" i="1" s="1"/>
  <c r="BB231" i="1" s="1"/>
  <c r="BB230" i="1" s="1"/>
  <c r="BB229" i="1" s="1"/>
  <c r="BB228" i="1" s="1"/>
  <c r="BB227" i="1" s="1"/>
  <c r="BB226" i="1" s="1"/>
  <c r="BB225" i="1" s="1"/>
  <c r="BB224" i="1" s="1"/>
  <c r="AX254" i="1"/>
  <c r="BC253" i="1"/>
  <c r="BD253" i="1" s="1"/>
  <c r="BA253" i="3"/>
  <c r="BC252" i="3"/>
  <c r="BD252" i="3" s="1"/>
  <c r="AX253" i="3"/>
  <c r="AX253" i="2"/>
  <c r="BC252" i="2"/>
  <c r="BD252" i="2" s="1"/>
  <c r="BA253" i="2"/>
  <c r="AX254" i="4"/>
  <c r="BD253" i="4"/>
  <c r="BA254" i="4"/>
  <c r="BC253" i="5" l="1"/>
  <c r="BD253" i="5" s="1"/>
  <c r="AX254" i="5"/>
  <c r="BA253" i="5"/>
  <c r="BB253" i="5" s="1"/>
  <c r="BB252" i="5" s="1"/>
  <c r="BB251" i="5" s="1"/>
  <c r="BB250" i="5" s="1"/>
  <c r="BB249" i="5" s="1"/>
  <c r="BB248" i="5" s="1"/>
  <c r="BB247" i="5" s="1"/>
  <c r="BB246" i="5" s="1"/>
  <c r="BB245" i="5" s="1"/>
  <c r="BB244" i="5" s="1"/>
  <c r="BB243" i="5" s="1"/>
  <c r="BB242" i="5" s="1"/>
  <c r="BB241" i="5" s="1"/>
  <c r="BB240" i="5" s="1"/>
  <c r="BB239" i="5" s="1"/>
  <c r="BB238" i="5" s="1"/>
  <c r="BB237" i="5" s="1"/>
  <c r="BB236" i="5" s="1"/>
  <c r="BB235" i="5" s="1"/>
  <c r="BB234" i="5" s="1"/>
  <c r="BB233" i="5" s="1"/>
  <c r="BB232" i="5" s="1"/>
  <c r="BB231" i="5" s="1"/>
  <c r="BB230" i="5" s="1"/>
  <c r="BB229" i="5" s="1"/>
  <c r="BB228" i="5" s="1"/>
  <c r="BB227" i="5" s="1"/>
  <c r="BB226" i="5" s="1"/>
  <c r="BB225" i="5" s="1"/>
  <c r="BB224" i="5" s="1"/>
  <c r="BB223" i="5" s="1"/>
  <c r="AX255" i="1"/>
  <c r="BC254" i="1"/>
  <c r="BD254" i="1" s="1"/>
  <c r="BA255" i="1"/>
  <c r="AX254" i="3"/>
  <c r="BC253" i="3"/>
  <c r="BD253" i="3" s="1"/>
  <c r="BA254" i="3"/>
  <c r="BB254" i="3" s="1"/>
  <c r="BB253" i="3" s="1"/>
  <c r="BB252" i="3" s="1"/>
  <c r="BB251" i="3" s="1"/>
  <c r="BB250" i="3" s="1"/>
  <c r="BB249" i="3" s="1"/>
  <c r="BB248" i="3" s="1"/>
  <c r="BB247" i="3" s="1"/>
  <c r="BB246" i="3" s="1"/>
  <c r="BB245" i="3" s="1"/>
  <c r="BB244" i="3" s="1"/>
  <c r="BB243" i="3" s="1"/>
  <c r="BB242" i="3" s="1"/>
  <c r="BB241" i="3" s="1"/>
  <c r="BB240" i="3" s="1"/>
  <c r="BB239" i="3" s="1"/>
  <c r="BB238" i="3" s="1"/>
  <c r="BB237" i="3" s="1"/>
  <c r="BB236" i="3" s="1"/>
  <c r="BB235" i="3" s="1"/>
  <c r="BB234" i="3" s="1"/>
  <c r="BB233" i="3" s="1"/>
  <c r="BB232" i="3" s="1"/>
  <c r="BB231" i="3" s="1"/>
  <c r="BB230" i="3" s="1"/>
  <c r="BB229" i="3" s="1"/>
  <c r="BB228" i="3" s="1"/>
  <c r="BB227" i="3" s="1"/>
  <c r="BB226" i="3" s="1"/>
  <c r="BC253" i="2"/>
  <c r="BD253" i="2" s="1"/>
  <c r="AX254" i="2"/>
  <c r="BA254" i="2"/>
  <c r="BB254" i="2" s="1"/>
  <c r="BB253" i="2" s="1"/>
  <c r="BB252" i="2" s="1"/>
  <c r="BB251" i="2" s="1"/>
  <c r="BB250" i="2" s="1"/>
  <c r="BB249" i="2" s="1"/>
  <c r="BB248" i="2" s="1"/>
  <c r="BB247" i="2" s="1"/>
  <c r="BB246" i="2" s="1"/>
  <c r="BB245" i="2" s="1"/>
  <c r="BB244" i="2" s="1"/>
  <c r="BB243" i="2" s="1"/>
  <c r="BB242" i="2" s="1"/>
  <c r="BB241" i="2" s="1"/>
  <c r="BB240" i="2" s="1"/>
  <c r="BB239" i="2" s="1"/>
  <c r="BB238" i="2" s="1"/>
  <c r="BB237" i="2" s="1"/>
  <c r="BB236" i="2" s="1"/>
  <c r="BB235" i="2" s="1"/>
  <c r="BB234" i="2" s="1"/>
  <c r="BB233" i="2" s="1"/>
  <c r="BB232" i="2" s="1"/>
  <c r="BB231" i="2" s="1"/>
  <c r="BB230" i="2" s="1"/>
  <c r="BB229" i="2" s="1"/>
  <c r="BB228" i="2" s="1"/>
  <c r="BB227" i="2" s="1"/>
  <c r="BB226" i="2" s="1"/>
  <c r="BB225" i="2" s="1"/>
  <c r="BB224" i="2" s="1"/>
  <c r="BD254" i="4"/>
  <c r="AX255" i="4"/>
  <c r="BA255" i="4"/>
  <c r="AX255" i="5" l="1"/>
  <c r="BC254" i="5"/>
  <c r="BD254" i="5" s="1"/>
  <c r="BA254" i="5"/>
  <c r="BC255" i="1"/>
  <c r="BD255" i="1" s="1"/>
  <c r="BA256" i="1"/>
  <c r="AX256" i="1"/>
  <c r="AX255" i="3"/>
  <c r="BC254" i="3"/>
  <c r="BD254" i="3" s="1"/>
  <c r="BA255" i="3"/>
  <c r="AX255" i="2"/>
  <c r="BC254" i="2"/>
  <c r="BD254" i="2" s="1"/>
  <c r="BA255" i="2"/>
  <c r="BA256" i="4"/>
  <c r="AX256" i="4"/>
  <c r="BD255" i="4"/>
  <c r="AX256" i="5" l="1"/>
  <c r="BA255" i="5"/>
  <c r="BC255" i="5"/>
  <c r="BD255" i="5" s="1"/>
  <c r="AX257" i="1"/>
  <c r="BC256" i="1"/>
  <c r="BD256" i="1" s="1"/>
  <c r="BA257" i="1"/>
  <c r="AX256" i="3"/>
  <c r="BA256" i="3"/>
  <c r="BC255" i="3"/>
  <c r="BD255" i="3" s="1"/>
  <c r="BC255" i="2"/>
  <c r="BD255" i="2" s="1"/>
  <c r="AX256" i="2"/>
  <c r="BA256" i="2"/>
  <c r="AX257" i="4"/>
  <c r="BA257" i="4"/>
  <c r="BD256" i="4"/>
  <c r="BC256" i="5" l="1"/>
  <c r="BD256" i="5" s="1"/>
  <c r="AX257" i="5"/>
  <c r="BA256" i="5"/>
  <c r="BA258" i="1"/>
  <c r="BC257" i="1"/>
  <c r="BD257" i="1" s="1"/>
  <c r="AX258" i="1"/>
  <c r="AX257" i="3"/>
  <c r="BC256" i="3"/>
  <c r="BD256" i="3" s="1"/>
  <c r="BA257" i="3"/>
  <c r="AX257" i="2"/>
  <c r="BC256" i="2"/>
  <c r="BD256" i="2" s="1"/>
  <c r="BA257" i="2"/>
  <c r="BA258" i="4"/>
  <c r="AX258" i="4"/>
  <c r="BA257" i="5" l="1"/>
  <c r="AX258" i="5"/>
  <c r="BC257" i="5"/>
  <c r="BD257" i="5" s="1"/>
  <c r="AX259" i="1"/>
  <c r="BA259" i="1"/>
  <c r="BC258" i="1"/>
  <c r="BD258" i="1" s="1"/>
  <c r="AX258" i="3"/>
  <c r="BC257" i="3"/>
  <c r="BD257" i="3" s="1"/>
  <c r="BA258" i="3"/>
  <c r="BA258" i="2"/>
  <c r="AX258" i="2"/>
  <c r="BC257" i="2"/>
  <c r="BD257" i="2" s="1"/>
  <c r="BA259" i="4"/>
  <c r="AX259" i="4"/>
  <c r="AX259" i="5" l="1"/>
  <c r="BA258" i="5"/>
  <c r="BC258" i="5"/>
  <c r="BD258" i="5" s="1"/>
  <c r="BA260" i="1"/>
  <c r="AX260" i="1"/>
  <c r="BC259" i="1"/>
  <c r="BD259" i="1" s="1"/>
  <c r="AX259" i="3"/>
  <c r="BA259" i="3"/>
  <c r="BC258" i="3"/>
  <c r="BD258" i="3" s="1"/>
  <c r="BA259" i="2"/>
  <c r="BC258" i="2"/>
  <c r="BD258" i="2" s="1"/>
  <c r="AX259" i="2"/>
  <c r="BA260" i="4"/>
  <c r="AX260" i="4"/>
  <c r="AX260" i="5" l="1"/>
  <c r="BC259" i="5"/>
  <c r="BD259" i="5" s="1"/>
  <c r="BA259" i="5"/>
  <c r="AX261" i="1"/>
  <c r="BA261" i="1"/>
  <c r="BC260" i="1"/>
  <c r="BD260" i="1" s="1"/>
  <c r="AX260" i="3"/>
  <c r="BA260" i="3"/>
  <c r="BC259" i="3"/>
  <c r="BD259" i="3" s="1"/>
  <c r="AX260" i="2"/>
  <c r="BC259" i="2"/>
  <c r="BD259" i="2" s="1"/>
  <c r="BA260" i="2"/>
  <c r="BA261" i="4"/>
  <c r="AX261" i="4"/>
  <c r="BC260" i="5" l="1"/>
  <c r="BD260" i="5" s="1"/>
  <c r="AX261" i="5"/>
  <c r="BA260" i="5"/>
  <c r="BA262" i="1"/>
  <c r="AX262" i="1"/>
  <c r="BC261" i="1"/>
  <c r="BD261" i="1" s="1"/>
  <c r="AX261" i="3"/>
  <c r="BC260" i="3"/>
  <c r="BD260" i="3" s="1"/>
  <c r="BA261" i="3"/>
  <c r="AX261" i="2"/>
  <c r="BC260" i="2"/>
  <c r="BD260" i="2" s="1"/>
  <c r="BA261" i="2"/>
  <c r="BA262" i="4"/>
  <c r="AX262" i="4"/>
  <c r="BC261" i="5" l="1"/>
  <c r="BD261" i="5" s="1"/>
  <c r="AX262" i="5"/>
  <c r="BA261" i="5"/>
  <c r="AX263" i="1"/>
  <c r="BC262" i="1"/>
  <c r="BD262" i="1" s="1"/>
  <c r="BA263" i="1"/>
  <c r="BA262" i="3"/>
  <c r="AX262" i="3"/>
  <c r="BC261" i="3"/>
  <c r="BD261" i="3" s="1"/>
  <c r="BA262" i="2"/>
  <c r="AX262" i="2"/>
  <c r="BC261" i="2"/>
  <c r="BD261" i="2" s="1"/>
  <c r="AX263" i="4"/>
  <c r="BA263" i="4"/>
  <c r="AX263" i="5" l="1"/>
  <c r="BC262" i="5"/>
  <c r="BD262" i="5" s="1"/>
  <c r="BA262" i="5"/>
  <c r="BA264" i="1"/>
  <c r="AX264" i="1"/>
  <c r="BC263" i="1"/>
  <c r="BD263" i="1" s="1"/>
  <c r="BA263" i="3"/>
  <c r="BC262" i="3"/>
  <c r="BD262" i="3" s="1"/>
  <c r="AX263" i="3"/>
  <c r="BA263" i="2"/>
  <c r="BC262" i="2"/>
  <c r="BD262" i="2" s="1"/>
  <c r="AX263" i="2"/>
  <c r="BA264" i="4"/>
  <c r="AX264" i="4"/>
  <c r="AX264" i="5" l="1"/>
  <c r="BA263" i="5"/>
  <c r="BC263" i="5"/>
  <c r="BD263" i="5" s="1"/>
  <c r="AX265" i="1"/>
  <c r="BA265" i="1"/>
  <c r="BC264" i="1"/>
  <c r="BD264" i="1" s="1"/>
  <c r="BC263" i="3"/>
  <c r="BD263" i="3" s="1"/>
  <c r="BA264" i="3"/>
  <c r="AX264" i="3"/>
  <c r="AX264" i="2"/>
  <c r="BA264" i="2"/>
  <c r="BC263" i="2"/>
  <c r="BD263" i="2" s="1"/>
  <c r="BA265" i="4"/>
  <c r="AX265" i="4"/>
  <c r="BC264" i="5" l="1"/>
  <c r="BD264" i="5" s="1"/>
  <c r="AX265" i="5"/>
  <c r="BA264" i="5"/>
  <c r="BA266" i="1"/>
  <c r="AX266" i="1"/>
  <c r="BC265" i="1"/>
  <c r="BD265" i="1" s="1"/>
  <c r="AX265" i="3"/>
  <c r="BC264" i="3"/>
  <c r="BD264" i="3" s="1"/>
  <c r="BA265" i="3"/>
  <c r="BA265" i="2"/>
  <c r="BC264" i="2"/>
  <c r="BD264" i="2" s="1"/>
  <c r="AX265" i="2"/>
  <c r="AX266" i="4"/>
  <c r="BA266" i="4"/>
  <c r="BA265" i="5" l="1"/>
  <c r="AX266" i="5"/>
  <c r="BC265" i="5"/>
  <c r="BD265" i="5" s="1"/>
  <c r="AX267" i="1"/>
  <c r="BA267" i="1"/>
  <c r="BC266" i="1"/>
  <c r="BD266" i="1" s="1"/>
  <c r="BC265" i="3"/>
  <c r="BD265" i="3" s="1"/>
  <c r="BA266" i="3"/>
  <c r="AX266" i="3"/>
  <c r="AX266" i="2"/>
  <c r="BC265" i="2"/>
  <c r="BD265" i="2" s="1"/>
  <c r="BA266" i="2"/>
  <c r="AX267" i="4"/>
  <c r="BA267" i="4"/>
  <c r="AX267" i="5" l="1"/>
  <c r="BA266" i="5"/>
  <c r="BC266" i="5"/>
  <c r="BD266" i="5" s="1"/>
  <c r="BA268" i="1"/>
  <c r="AX268" i="1"/>
  <c r="BC267" i="1"/>
  <c r="BD267" i="1" s="1"/>
  <c r="AX267" i="3"/>
  <c r="BA267" i="3"/>
  <c r="BC266" i="3"/>
  <c r="BD266" i="3" s="1"/>
  <c r="BC266" i="2"/>
  <c r="BD266" i="2" s="1"/>
  <c r="BA267" i="2"/>
  <c r="AX267" i="2"/>
  <c r="BA268" i="4"/>
  <c r="AX268" i="4"/>
  <c r="AX268" i="5" l="1"/>
  <c r="BC267" i="5"/>
  <c r="BD267" i="5" s="1"/>
  <c r="BA267" i="5"/>
  <c r="AX269" i="1"/>
  <c r="BA269" i="1"/>
  <c r="BC268" i="1"/>
  <c r="BD268" i="1" s="1"/>
  <c r="AX268" i="3"/>
  <c r="BA268" i="3"/>
  <c r="BC267" i="3"/>
  <c r="BD267" i="3" s="1"/>
  <c r="BC267" i="2"/>
  <c r="BD267" i="2" s="1"/>
  <c r="BA268" i="2"/>
  <c r="AX268" i="2"/>
  <c r="BA269" i="4"/>
  <c r="AX269" i="4"/>
  <c r="BC268" i="5" l="1"/>
  <c r="BD268" i="5" s="1"/>
  <c r="AX269" i="5"/>
  <c r="BA268" i="5"/>
  <c r="BA270" i="1"/>
  <c r="AX270" i="1"/>
  <c r="BC269" i="1"/>
  <c r="BD269" i="1" s="1"/>
  <c r="BC268" i="3"/>
  <c r="BD268" i="3" s="1"/>
  <c r="AX269" i="3"/>
  <c r="BA269" i="3"/>
  <c r="BC268" i="2"/>
  <c r="BD268" i="2" s="1"/>
  <c r="BA269" i="2"/>
  <c r="AX269" i="2"/>
  <c r="BA270" i="4"/>
  <c r="AX270" i="4"/>
  <c r="BC269" i="5" l="1"/>
  <c r="BD269" i="5" s="1"/>
  <c r="AX270" i="5"/>
  <c r="BA269" i="5"/>
  <c r="AX271" i="1"/>
  <c r="BC270" i="1"/>
  <c r="BD270" i="1" s="1"/>
  <c r="BA271" i="1"/>
  <c r="AX270" i="3"/>
  <c r="BC269" i="3"/>
  <c r="BD269" i="3" s="1"/>
  <c r="BA270" i="3"/>
  <c r="BC269" i="2"/>
  <c r="BD269" i="2" s="1"/>
  <c r="BA270" i="2"/>
  <c r="AX270" i="2"/>
  <c r="AX271" i="4"/>
  <c r="BA271" i="4"/>
  <c r="AX271" i="5" l="1"/>
  <c r="BC270" i="5"/>
  <c r="BD270" i="5" s="1"/>
  <c r="BA270" i="5"/>
  <c r="BA272" i="1"/>
  <c r="BC271" i="1"/>
  <c r="BD271" i="1" s="1"/>
  <c r="AX272" i="1"/>
  <c r="BA271" i="3"/>
  <c r="AX271" i="3"/>
  <c r="BC270" i="3"/>
  <c r="BD270" i="3" s="1"/>
  <c r="BA271" i="2"/>
  <c r="AX271" i="2"/>
  <c r="BC270" i="2"/>
  <c r="BD270" i="2" s="1"/>
  <c r="BA272" i="4"/>
  <c r="AX272" i="4"/>
  <c r="AX272" i="5" l="1"/>
  <c r="BA271" i="5"/>
  <c r="BC271" i="5"/>
  <c r="BD271" i="5" s="1"/>
  <c r="BA273" i="1"/>
  <c r="BC272" i="1"/>
  <c r="BD272" i="1" s="1"/>
  <c r="AX273" i="1"/>
  <c r="AX272" i="3"/>
  <c r="BA272" i="3"/>
  <c r="BC271" i="3"/>
  <c r="BD271" i="3" s="1"/>
  <c r="AX272" i="2"/>
  <c r="BA272" i="2"/>
  <c r="BC271" i="2"/>
  <c r="BD271" i="2" s="1"/>
  <c r="AX273" i="4"/>
  <c r="BA273" i="4"/>
  <c r="BC272" i="5" l="1"/>
  <c r="BD272" i="5" s="1"/>
  <c r="AX273" i="5"/>
  <c r="BA272" i="5"/>
  <c r="BA274" i="1"/>
  <c r="BC273" i="1"/>
  <c r="BD273" i="1" s="1"/>
  <c r="AX274" i="1"/>
  <c r="BC272" i="3"/>
  <c r="BD272" i="3" s="1"/>
  <c r="BA273" i="3"/>
  <c r="AX273" i="3"/>
  <c r="BA273" i="2"/>
  <c r="BC272" i="2"/>
  <c r="BD272" i="2" s="1"/>
  <c r="AX273" i="2"/>
  <c r="AX274" i="4"/>
  <c r="BA274" i="4"/>
  <c r="BA273" i="5" l="1"/>
  <c r="AX274" i="5"/>
  <c r="BC273" i="5"/>
  <c r="BD273" i="5" s="1"/>
  <c r="AX275" i="1"/>
  <c r="BC274" i="1"/>
  <c r="BD274" i="1" s="1"/>
  <c r="BA275" i="1"/>
  <c r="BA274" i="3"/>
  <c r="BC273" i="3"/>
  <c r="BD273" i="3" s="1"/>
  <c r="AX274" i="3"/>
  <c r="BA274" i="2"/>
  <c r="BC273" i="2"/>
  <c r="BD273" i="2" s="1"/>
  <c r="AX274" i="2"/>
  <c r="BA275" i="4"/>
  <c r="AX275" i="4"/>
  <c r="AX275" i="5" l="1"/>
  <c r="BA274" i="5"/>
  <c r="BC274" i="5"/>
  <c r="BD274" i="5" s="1"/>
  <c r="BC275" i="1"/>
  <c r="BD275" i="1" s="1"/>
  <c r="BA276" i="1"/>
  <c r="AX276" i="1"/>
  <c r="BA275" i="3"/>
  <c r="BC274" i="3"/>
  <c r="BD274" i="3" s="1"/>
  <c r="AX275" i="3"/>
  <c r="AX275" i="2"/>
  <c r="BA275" i="2"/>
  <c r="BC274" i="2"/>
  <c r="BD274" i="2" s="1"/>
  <c r="BA276" i="4"/>
  <c r="AX276" i="4"/>
  <c r="AX276" i="5" l="1"/>
  <c r="BC275" i="5"/>
  <c r="BD275" i="5" s="1"/>
  <c r="BA275" i="5"/>
  <c r="BA277" i="1"/>
  <c r="BC276" i="1"/>
  <c r="BD276" i="1" s="1"/>
  <c r="AX277" i="1"/>
  <c r="AX276" i="3"/>
  <c r="BA276" i="3"/>
  <c r="BB276" i="3" s="1"/>
  <c r="BB275" i="3" s="1"/>
  <c r="BB274" i="3" s="1"/>
  <c r="BB273" i="3" s="1"/>
  <c r="BB272" i="3" s="1"/>
  <c r="BB271" i="3" s="1"/>
  <c r="BB270" i="3" s="1"/>
  <c r="BB269" i="3" s="1"/>
  <c r="BB268" i="3" s="1"/>
  <c r="BB267" i="3" s="1"/>
  <c r="BB266" i="3" s="1"/>
  <c r="BB265" i="3" s="1"/>
  <c r="BB264" i="3" s="1"/>
  <c r="BB263" i="3" s="1"/>
  <c r="BB262" i="3" s="1"/>
  <c r="BB261" i="3" s="1"/>
  <c r="BB260" i="3" s="1"/>
  <c r="BB259" i="3" s="1"/>
  <c r="BB258" i="3" s="1"/>
  <c r="BB257" i="3" s="1"/>
  <c r="BB256" i="3" s="1"/>
  <c r="BB255" i="3" s="1"/>
  <c r="BC275" i="3"/>
  <c r="BD275" i="3" s="1"/>
  <c r="AX276" i="2"/>
  <c r="BA276" i="2"/>
  <c r="BC275" i="2"/>
  <c r="BD275" i="2" s="1"/>
  <c r="AX277" i="4"/>
  <c r="BA277" i="4"/>
  <c r="BC276" i="5" l="1"/>
  <c r="BD276" i="5" s="1"/>
  <c r="AX277" i="5"/>
  <c r="BA276" i="5"/>
  <c r="AX278" i="1"/>
  <c r="BA278" i="1"/>
  <c r="BC277" i="1"/>
  <c r="BD277" i="1" s="1"/>
  <c r="BA277" i="3"/>
  <c r="BC276" i="3"/>
  <c r="BD276" i="3" s="1"/>
  <c r="AX277" i="3"/>
  <c r="BA277" i="2"/>
  <c r="BC276" i="2"/>
  <c r="BD276" i="2" s="1"/>
  <c r="AX277" i="2"/>
  <c r="BA278" i="4"/>
  <c r="AX278" i="4"/>
  <c r="AX278" i="5" l="1"/>
  <c r="BC277" i="5"/>
  <c r="BD277" i="5" s="1"/>
  <c r="BA277" i="5"/>
  <c r="BA279" i="1"/>
  <c r="AX279" i="1"/>
  <c r="BC278" i="1"/>
  <c r="BD278" i="1" s="1"/>
  <c r="BA278" i="3"/>
  <c r="AX278" i="3"/>
  <c r="BC277" i="3"/>
  <c r="BD277" i="3" s="1"/>
  <c r="AX278" i="2"/>
  <c r="BC277" i="2"/>
  <c r="BD277" i="2" s="1"/>
  <c r="BA278" i="2"/>
  <c r="AX279" i="4"/>
  <c r="BA279" i="4"/>
  <c r="BC278" i="5" l="1"/>
  <c r="BD278" i="5" s="1"/>
  <c r="AX279" i="5"/>
  <c r="BA278" i="5"/>
  <c r="AX280" i="1"/>
  <c r="BC279" i="1"/>
  <c r="BD279" i="1" s="1"/>
  <c r="BA280" i="1"/>
  <c r="AX279" i="3"/>
  <c r="BA279" i="3"/>
  <c r="BC278" i="3"/>
  <c r="BD278" i="3" s="1"/>
  <c r="AX279" i="2"/>
  <c r="BA279" i="2"/>
  <c r="BC278" i="2"/>
  <c r="BD278" i="2" s="1"/>
  <c r="AX280" i="4"/>
  <c r="BA280" i="4"/>
  <c r="BB280" i="4" s="1"/>
  <c r="BB279" i="4" s="1"/>
  <c r="BB278" i="4" s="1"/>
  <c r="BB277" i="4" s="1"/>
  <c r="BB276" i="4" s="1"/>
  <c r="BB275" i="4" s="1"/>
  <c r="BB274" i="4" s="1"/>
  <c r="BB273" i="4" s="1"/>
  <c r="BB272" i="4" s="1"/>
  <c r="BB271" i="4" s="1"/>
  <c r="BB270" i="4" s="1"/>
  <c r="BB269" i="4" s="1"/>
  <c r="BB268" i="4" s="1"/>
  <c r="BB267" i="4" s="1"/>
  <c r="BB266" i="4" s="1"/>
  <c r="BB265" i="4" s="1"/>
  <c r="BB264" i="4" s="1"/>
  <c r="BB263" i="4" s="1"/>
  <c r="BB262" i="4" s="1"/>
  <c r="BB261" i="4" s="1"/>
  <c r="BB260" i="4" s="1"/>
  <c r="BB259" i="4" s="1"/>
  <c r="BB258" i="4" s="1"/>
  <c r="BB257" i="4" s="1"/>
  <c r="BB256" i="4" s="1"/>
  <c r="BB255" i="4" s="1"/>
  <c r="BB254" i="4" s="1"/>
  <c r="BB253" i="4" s="1"/>
  <c r="BB252" i="4" s="1"/>
  <c r="BB251" i="4" s="1"/>
  <c r="BB250" i="4" s="1"/>
  <c r="AX280" i="5" l="1"/>
  <c r="BA279" i="5"/>
  <c r="BC279" i="5"/>
  <c r="BD279" i="5" s="1"/>
  <c r="BA281" i="1"/>
  <c r="BC280" i="1"/>
  <c r="BD280" i="1" s="1"/>
  <c r="AX281" i="1"/>
  <c r="BC279" i="3"/>
  <c r="BD279" i="3" s="1"/>
  <c r="AX280" i="3"/>
  <c r="BA280" i="3"/>
  <c r="BC279" i="2"/>
  <c r="BD279" i="2" s="1"/>
  <c r="BA280" i="2"/>
  <c r="AX280" i="2"/>
  <c r="BA281" i="4"/>
  <c r="AX281" i="4"/>
  <c r="BA280" i="5" l="1"/>
  <c r="AX281" i="5"/>
  <c r="BC280" i="5"/>
  <c r="BD280" i="5" s="1"/>
  <c r="AX282" i="1"/>
  <c r="BC281" i="1"/>
  <c r="BD281" i="1" s="1"/>
  <c r="BA282" i="1"/>
  <c r="AX281" i="3"/>
  <c r="BA281" i="3"/>
  <c r="BC280" i="3"/>
  <c r="BD280" i="3" s="1"/>
  <c r="BC280" i="2"/>
  <c r="BD280" i="2" s="1"/>
  <c r="AX281" i="2"/>
  <c r="BA281" i="2"/>
  <c r="BA282" i="4"/>
  <c r="AX282" i="4"/>
  <c r="AX282" i="5" l="1"/>
  <c r="BC281" i="5"/>
  <c r="BD281" i="5" s="1"/>
  <c r="BA281" i="5"/>
  <c r="BA283" i="1"/>
  <c r="AX283" i="1"/>
  <c r="BC282" i="1"/>
  <c r="BD282" i="1" s="1"/>
  <c r="BA282" i="3"/>
  <c r="BC281" i="3"/>
  <c r="BD281" i="3" s="1"/>
  <c r="AX282" i="3"/>
  <c r="BC281" i="2"/>
  <c r="BD281" i="2" s="1"/>
  <c r="AX282" i="2"/>
  <c r="BA282" i="2"/>
  <c r="BA283" i="4"/>
  <c r="AX283" i="4"/>
  <c r="BA282" i="5" l="1"/>
  <c r="BC282" i="5"/>
  <c r="BD282" i="5" s="1"/>
  <c r="AX283" i="5"/>
  <c r="AX284" i="1"/>
  <c r="BC283" i="1"/>
  <c r="BD283" i="1" s="1"/>
  <c r="BA284" i="1"/>
  <c r="AX283" i="3"/>
  <c r="BC282" i="3"/>
  <c r="BD282" i="3" s="1"/>
  <c r="BA283" i="3"/>
  <c r="BA283" i="2"/>
  <c r="AX283" i="2"/>
  <c r="BC282" i="2"/>
  <c r="BD282" i="2" s="1"/>
  <c r="BA284" i="4"/>
  <c r="AX284" i="4"/>
  <c r="AX284" i="5" l="1"/>
  <c r="BC283" i="5"/>
  <c r="BD283" i="5" s="1"/>
  <c r="BA283" i="5"/>
  <c r="BA285" i="1"/>
  <c r="BB285" i="1" s="1"/>
  <c r="BB284" i="1" s="1"/>
  <c r="BB283" i="1" s="1"/>
  <c r="BB282" i="1" s="1"/>
  <c r="BB281" i="1" s="1"/>
  <c r="BB280" i="1" s="1"/>
  <c r="BB279" i="1" s="1"/>
  <c r="BB278" i="1" s="1"/>
  <c r="BB277" i="1" s="1"/>
  <c r="BB276" i="1" s="1"/>
  <c r="BB275" i="1" s="1"/>
  <c r="BB274" i="1" s="1"/>
  <c r="BB273" i="1" s="1"/>
  <c r="BB272" i="1" s="1"/>
  <c r="BB271" i="1" s="1"/>
  <c r="BB270" i="1" s="1"/>
  <c r="BB269" i="1" s="1"/>
  <c r="BB268" i="1" s="1"/>
  <c r="BB267" i="1" s="1"/>
  <c r="BB266" i="1" s="1"/>
  <c r="BB265" i="1" s="1"/>
  <c r="BB264" i="1" s="1"/>
  <c r="BB263" i="1" s="1"/>
  <c r="BB262" i="1" s="1"/>
  <c r="BB261" i="1" s="1"/>
  <c r="BB260" i="1" s="1"/>
  <c r="BB259" i="1" s="1"/>
  <c r="BB258" i="1" s="1"/>
  <c r="BB257" i="1" s="1"/>
  <c r="BB256" i="1" s="1"/>
  <c r="BB255" i="1" s="1"/>
  <c r="BC284" i="1"/>
  <c r="BD284" i="1" s="1"/>
  <c r="AX285" i="1"/>
  <c r="AX284" i="3"/>
  <c r="BA284" i="3"/>
  <c r="BC283" i="3"/>
  <c r="BD283" i="3" s="1"/>
  <c r="BA284" i="2"/>
  <c r="BC283" i="2"/>
  <c r="BD283" i="2" s="1"/>
  <c r="AX284" i="2"/>
  <c r="AX285" i="4"/>
  <c r="BA285" i="4"/>
  <c r="AX285" i="5" l="1"/>
  <c r="BC284" i="5"/>
  <c r="BD284" i="5" s="1"/>
  <c r="BA284" i="5"/>
  <c r="BB284" i="5" s="1"/>
  <c r="BB283" i="5" s="1"/>
  <c r="BB282" i="5" s="1"/>
  <c r="BB281" i="5" s="1"/>
  <c r="BB280" i="5" s="1"/>
  <c r="BB279" i="5" s="1"/>
  <c r="BB278" i="5" s="1"/>
  <c r="BB277" i="5" s="1"/>
  <c r="BB276" i="5" s="1"/>
  <c r="BB275" i="5" s="1"/>
  <c r="BB274" i="5" s="1"/>
  <c r="BB273" i="5" s="1"/>
  <c r="BB272" i="5" s="1"/>
  <c r="BB271" i="5" s="1"/>
  <c r="BB270" i="5" s="1"/>
  <c r="BB269" i="5" s="1"/>
  <c r="BB268" i="5" s="1"/>
  <c r="BB267" i="5" s="1"/>
  <c r="BB266" i="5" s="1"/>
  <c r="BB265" i="5" s="1"/>
  <c r="BB264" i="5" s="1"/>
  <c r="BB263" i="5" s="1"/>
  <c r="BB262" i="5" s="1"/>
  <c r="BB261" i="5" s="1"/>
  <c r="BB260" i="5" s="1"/>
  <c r="BB259" i="5" s="1"/>
  <c r="BB258" i="5" s="1"/>
  <c r="BB257" i="5" s="1"/>
  <c r="BB256" i="5" s="1"/>
  <c r="BB255" i="5" s="1"/>
  <c r="BB254" i="5" s="1"/>
  <c r="AX286" i="1"/>
  <c r="BC285" i="1"/>
  <c r="BD285" i="1" s="1"/>
  <c r="BA286" i="1"/>
  <c r="BA285" i="3"/>
  <c r="BB285" i="3" s="1"/>
  <c r="BB284" i="3" s="1"/>
  <c r="BB283" i="3" s="1"/>
  <c r="BB282" i="3" s="1"/>
  <c r="BB281" i="3" s="1"/>
  <c r="BB280" i="3" s="1"/>
  <c r="BB279" i="3" s="1"/>
  <c r="BB278" i="3" s="1"/>
  <c r="BB277" i="3" s="1"/>
  <c r="BC284" i="3"/>
  <c r="BD284" i="3" s="1"/>
  <c r="AX285" i="3"/>
  <c r="AX285" i="2"/>
  <c r="BA285" i="2"/>
  <c r="BB285" i="2" s="1"/>
  <c r="BB284" i="2" s="1"/>
  <c r="BB283" i="2" s="1"/>
  <c r="BB282" i="2" s="1"/>
  <c r="BB281" i="2" s="1"/>
  <c r="BB280" i="2" s="1"/>
  <c r="BB279" i="2" s="1"/>
  <c r="BB278" i="2" s="1"/>
  <c r="BB277" i="2" s="1"/>
  <c r="BB276" i="2" s="1"/>
  <c r="BB275" i="2" s="1"/>
  <c r="BB274" i="2" s="1"/>
  <c r="BB273" i="2" s="1"/>
  <c r="BB272" i="2" s="1"/>
  <c r="BB271" i="2" s="1"/>
  <c r="BB270" i="2" s="1"/>
  <c r="BB269" i="2" s="1"/>
  <c r="BB268" i="2" s="1"/>
  <c r="BB267" i="2" s="1"/>
  <c r="BB266" i="2" s="1"/>
  <c r="BB265" i="2" s="1"/>
  <c r="BB264" i="2" s="1"/>
  <c r="BB263" i="2" s="1"/>
  <c r="BB262" i="2" s="1"/>
  <c r="BB261" i="2" s="1"/>
  <c r="BB260" i="2" s="1"/>
  <c r="BB259" i="2" s="1"/>
  <c r="BB258" i="2" s="1"/>
  <c r="BB257" i="2" s="1"/>
  <c r="BB256" i="2" s="1"/>
  <c r="BB255" i="2" s="1"/>
  <c r="BC284" i="2"/>
  <c r="BD284" i="2" s="1"/>
  <c r="AX286" i="4"/>
  <c r="BA286" i="4"/>
  <c r="BA285" i="5" l="1"/>
  <c r="BC285" i="5"/>
  <c r="BD285" i="5" s="1"/>
  <c r="AX286" i="5"/>
  <c r="BA287" i="1"/>
  <c r="AX287" i="1"/>
  <c r="BC286" i="1"/>
  <c r="BD286" i="1" s="1"/>
  <c r="BA286" i="3"/>
  <c r="BC285" i="3"/>
  <c r="BD285" i="3" s="1"/>
  <c r="AX286" i="3"/>
  <c r="AX286" i="2"/>
  <c r="BA286" i="2"/>
  <c r="BC285" i="2"/>
  <c r="BD285" i="2" s="1"/>
  <c r="BA287" i="4"/>
  <c r="AX287" i="4"/>
  <c r="AX287" i="5" l="1"/>
  <c r="BC286" i="5"/>
  <c r="BD286" i="5" s="1"/>
  <c r="BA286" i="5"/>
  <c r="AX288" i="1"/>
  <c r="BC287" i="1"/>
  <c r="BD287" i="1" s="1"/>
  <c r="BA288" i="1"/>
  <c r="BA287" i="3"/>
  <c r="BC286" i="3"/>
  <c r="BD286" i="3" s="1"/>
  <c r="AX287" i="3"/>
  <c r="BA287" i="2"/>
  <c r="AX287" i="2"/>
  <c r="BC286" i="2"/>
  <c r="BD286" i="2" s="1"/>
  <c r="BA288" i="4"/>
  <c r="AX288" i="4"/>
  <c r="AX288" i="5" l="1"/>
  <c r="BC287" i="5"/>
  <c r="BD287" i="5" s="1"/>
  <c r="BA287" i="5"/>
  <c r="BA289" i="1"/>
  <c r="BC288" i="1"/>
  <c r="BD288" i="1" s="1"/>
  <c r="AX289" i="1"/>
  <c r="BA288" i="3"/>
  <c r="AX288" i="3"/>
  <c r="BC287" i="3"/>
  <c r="BD287" i="3" s="1"/>
  <c r="BC287" i="2"/>
  <c r="BD287" i="2" s="1"/>
  <c r="BA288" i="2"/>
  <c r="AX288" i="2"/>
  <c r="BA289" i="4"/>
  <c r="AX289" i="4"/>
  <c r="BC288" i="5" l="1"/>
  <c r="BD288" i="5" s="1"/>
  <c r="BA288" i="5"/>
  <c r="AX289" i="5"/>
  <c r="AX290" i="1"/>
  <c r="BC289" i="1"/>
  <c r="BD289" i="1" s="1"/>
  <c r="BA290" i="1"/>
  <c r="BA289" i="3"/>
  <c r="BC288" i="3"/>
  <c r="BD288" i="3" s="1"/>
  <c r="AX289" i="3"/>
  <c r="BC288" i="2"/>
  <c r="BD288" i="2" s="1"/>
  <c r="BA289" i="2"/>
  <c r="AX289" i="2"/>
  <c r="AX290" i="4"/>
  <c r="BA290" i="4"/>
  <c r="BC289" i="5" l="1"/>
  <c r="BD289" i="5" s="1"/>
  <c r="AX290" i="5"/>
  <c r="BA289" i="5"/>
  <c r="BA291" i="1"/>
  <c r="AX291" i="1"/>
  <c r="BC290" i="1"/>
  <c r="BD290" i="1" s="1"/>
  <c r="AX290" i="3"/>
  <c r="BA290" i="3"/>
  <c r="BC289" i="3"/>
  <c r="BD289" i="3" s="1"/>
  <c r="BC289" i="2"/>
  <c r="BD289" i="2" s="1"/>
  <c r="AX290" i="2"/>
  <c r="BA290" i="2"/>
  <c r="AX291" i="4"/>
  <c r="BA291" i="4"/>
  <c r="BC290" i="5" l="1"/>
  <c r="BD290" i="5" s="1"/>
  <c r="AX291" i="5"/>
  <c r="BA290" i="5"/>
  <c r="AX292" i="1"/>
  <c r="BC291" i="1"/>
  <c r="BD291" i="1" s="1"/>
  <c r="BA292" i="1"/>
  <c r="AX291" i="3"/>
  <c r="BA291" i="3"/>
  <c r="BC290" i="3"/>
  <c r="BD290" i="3" s="1"/>
  <c r="AX291" i="2"/>
  <c r="BA291" i="2"/>
  <c r="BC290" i="2"/>
  <c r="BD290" i="2" s="1"/>
  <c r="AX292" i="4"/>
  <c r="BA292" i="4"/>
  <c r="BA291" i="5" l="1"/>
  <c r="AX292" i="5"/>
  <c r="BC291" i="5"/>
  <c r="BD291" i="5" s="1"/>
  <c r="BA293" i="1"/>
  <c r="BC292" i="1"/>
  <c r="BD292" i="1" s="1"/>
  <c r="AX293" i="1"/>
  <c r="BA292" i="3"/>
  <c r="AX292" i="3"/>
  <c r="BC291" i="3"/>
  <c r="BD291" i="3" s="1"/>
  <c r="BC291" i="2"/>
  <c r="BD291" i="2" s="1"/>
  <c r="BA292" i="2"/>
  <c r="AX292" i="2"/>
  <c r="AX293" i="4"/>
  <c r="BA293" i="4"/>
  <c r="AX293" i="5" l="1"/>
  <c r="BC292" i="5"/>
  <c r="BD292" i="5" s="1"/>
  <c r="BA292" i="5"/>
  <c r="AX294" i="1"/>
  <c r="BC293" i="1"/>
  <c r="BD293" i="1" s="1"/>
  <c r="BA294" i="1"/>
  <c r="BC292" i="3"/>
  <c r="BD292" i="3" s="1"/>
  <c r="BA293" i="3"/>
  <c r="AX293" i="3"/>
  <c r="AX293" i="2"/>
  <c r="BA293" i="2"/>
  <c r="BC292" i="2"/>
  <c r="BD292" i="2" s="1"/>
  <c r="AX294" i="4"/>
  <c r="BA294" i="4"/>
  <c r="BA293" i="5" l="1"/>
  <c r="BC293" i="5"/>
  <c r="BD293" i="5" s="1"/>
  <c r="AX294" i="5"/>
  <c r="AX295" i="1"/>
  <c r="BA295" i="1"/>
  <c r="BC294" i="1"/>
  <c r="BD294" i="1" s="1"/>
  <c r="BA294" i="3"/>
  <c r="BC293" i="3"/>
  <c r="BD293" i="3" s="1"/>
  <c r="AX294" i="3"/>
  <c r="BC293" i="2"/>
  <c r="BD293" i="2" s="1"/>
  <c r="BA294" i="2"/>
  <c r="AX294" i="2"/>
  <c r="BA295" i="4"/>
  <c r="AX295" i="4"/>
  <c r="BC294" i="5" l="1"/>
  <c r="BD294" i="5" s="1"/>
  <c r="BA294" i="5"/>
  <c r="AX295" i="5"/>
  <c r="BA296" i="1"/>
  <c r="AX296" i="1"/>
  <c r="BC295" i="1"/>
  <c r="BD295" i="1" s="1"/>
  <c r="BA295" i="3"/>
  <c r="AX295" i="3"/>
  <c r="BC294" i="3"/>
  <c r="BD294" i="3" s="1"/>
  <c r="BC294" i="2"/>
  <c r="BD294" i="2" s="1"/>
  <c r="BA295" i="2"/>
  <c r="AX295" i="2"/>
  <c r="BA296" i="4"/>
  <c r="AX296" i="4"/>
  <c r="AX296" i="5" l="1"/>
  <c r="BC295" i="5"/>
  <c r="BD295" i="5" s="1"/>
  <c r="BA295" i="5"/>
  <c r="BA297" i="1"/>
  <c r="AX297" i="1"/>
  <c r="BC296" i="1"/>
  <c r="BD296" i="1" s="1"/>
  <c r="AX296" i="3"/>
  <c r="BA296" i="3"/>
  <c r="BC295" i="3"/>
  <c r="BD295" i="3" s="1"/>
  <c r="BA296" i="2"/>
  <c r="AX296" i="2"/>
  <c r="BC295" i="2"/>
  <c r="BD295" i="2" s="1"/>
  <c r="BA297" i="4"/>
  <c r="AX297" i="4"/>
  <c r="AX297" i="5" l="1"/>
  <c r="BC296" i="5"/>
  <c r="BD296" i="5" s="1"/>
  <c r="BA296" i="5"/>
  <c r="AX298" i="1"/>
  <c r="BA298" i="1"/>
  <c r="BC297" i="1"/>
  <c r="BD297" i="1" s="1"/>
  <c r="AX297" i="3"/>
  <c r="BC296" i="3"/>
  <c r="BD296" i="3" s="1"/>
  <c r="BA297" i="3"/>
  <c r="BC296" i="2"/>
  <c r="BD296" i="2" s="1"/>
  <c r="AX297" i="2"/>
  <c r="BA297" i="2"/>
  <c r="AX298" i="4"/>
  <c r="BA298" i="4"/>
  <c r="BC297" i="5" l="1"/>
  <c r="BD297" i="5" s="1"/>
  <c r="AX298" i="5"/>
  <c r="BA297" i="5"/>
  <c r="AX299" i="1"/>
  <c r="BA299" i="1"/>
  <c r="BC298" i="1"/>
  <c r="BD298" i="1" s="1"/>
  <c r="BA298" i="3"/>
  <c r="BC297" i="3"/>
  <c r="BD297" i="3" s="1"/>
  <c r="AX298" i="3"/>
  <c r="BC297" i="2"/>
  <c r="BD297" i="2" s="1"/>
  <c r="BA298" i="2"/>
  <c r="AX298" i="2"/>
  <c r="BA299" i="4"/>
  <c r="AX299" i="4"/>
  <c r="BA298" i="5" l="1"/>
  <c r="AX299" i="5"/>
  <c r="BC298" i="5"/>
  <c r="BD298" i="5" s="1"/>
  <c r="BA300" i="1"/>
  <c r="AX300" i="1"/>
  <c r="BC299" i="1"/>
  <c r="BD299" i="1" s="1"/>
  <c r="AX299" i="3"/>
  <c r="BC298" i="3"/>
  <c r="BD298" i="3" s="1"/>
  <c r="BA299" i="3"/>
  <c r="AX299" i="2"/>
  <c r="BA299" i="2"/>
  <c r="BC298" i="2"/>
  <c r="BD298" i="2" s="1"/>
  <c r="BA300" i="4"/>
  <c r="AX300" i="4"/>
  <c r="BA299" i="5" l="1"/>
  <c r="AX300" i="5"/>
  <c r="BC299" i="5"/>
  <c r="BD299" i="5" s="1"/>
  <c r="BA301" i="1"/>
  <c r="AX301" i="1"/>
  <c r="BC300" i="1"/>
  <c r="BD300" i="1" s="1"/>
  <c r="BC299" i="3"/>
  <c r="BD299" i="3" s="1"/>
  <c r="BA300" i="3"/>
  <c r="AX300" i="3"/>
  <c r="BC299" i="2"/>
  <c r="BD299" i="2" s="1"/>
  <c r="BA300" i="2"/>
  <c r="AX300" i="2"/>
  <c r="BA301" i="4"/>
  <c r="AX301" i="4"/>
  <c r="AX301" i="5" l="1"/>
  <c r="BC300" i="5"/>
  <c r="BD300" i="5" s="1"/>
  <c r="BA300" i="5"/>
  <c r="AX302" i="1"/>
  <c r="BC301" i="1"/>
  <c r="BD301" i="1" s="1"/>
  <c r="BA302" i="1"/>
  <c r="BC300" i="3"/>
  <c r="BD300" i="3" s="1"/>
  <c r="BA301" i="3"/>
  <c r="AX301" i="3"/>
  <c r="BC300" i="2"/>
  <c r="BD300" i="2" s="1"/>
  <c r="AX301" i="2"/>
  <c r="BA301" i="2"/>
  <c r="BA302" i="4"/>
  <c r="AX302" i="4"/>
  <c r="AX302" i="5" l="1"/>
  <c r="BA301" i="5"/>
  <c r="BC301" i="5"/>
  <c r="BD301" i="5" s="1"/>
  <c r="AX303" i="1"/>
  <c r="BA303" i="1"/>
  <c r="BC302" i="1"/>
  <c r="BD302" i="1" s="1"/>
  <c r="BA302" i="3"/>
  <c r="AX302" i="3"/>
  <c r="BC301" i="3"/>
  <c r="BD301" i="3" s="1"/>
  <c r="BA302" i="2"/>
  <c r="BC301" i="2"/>
  <c r="BD301" i="2" s="1"/>
  <c r="AX302" i="2"/>
  <c r="BA303" i="4"/>
  <c r="AX303" i="4"/>
  <c r="BA302" i="5" l="1"/>
  <c r="AX303" i="5"/>
  <c r="BC302" i="5"/>
  <c r="BD302" i="5" s="1"/>
  <c r="BA304" i="1"/>
  <c r="AX304" i="1"/>
  <c r="BC303" i="1"/>
  <c r="BD303" i="1" s="1"/>
  <c r="BA303" i="3"/>
  <c r="BC302" i="3"/>
  <c r="BD302" i="3" s="1"/>
  <c r="AX303" i="3"/>
  <c r="BC302" i="2"/>
  <c r="BD302" i="2" s="1"/>
  <c r="AX303" i="2"/>
  <c r="BA303" i="2"/>
  <c r="AX304" i="4"/>
  <c r="BA304" i="4"/>
  <c r="AX304" i="5" l="1"/>
  <c r="BA303" i="5"/>
  <c r="BC303" i="5"/>
  <c r="BD303" i="5" s="1"/>
  <c r="BA305" i="1"/>
  <c r="AX305" i="1"/>
  <c r="BC304" i="1"/>
  <c r="BD304" i="1" s="1"/>
  <c r="BA304" i="3"/>
  <c r="AX304" i="3"/>
  <c r="BC303" i="3"/>
  <c r="BD303" i="3" s="1"/>
  <c r="BC303" i="2"/>
  <c r="BD303" i="2" s="1"/>
  <c r="BA304" i="2"/>
  <c r="AX304" i="2"/>
  <c r="BA305" i="4"/>
  <c r="AX305" i="4"/>
  <c r="AX305" i="5" l="1"/>
  <c r="BA304" i="5"/>
  <c r="BC304" i="5"/>
  <c r="BD304" i="5" s="1"/>
  <c r="AX306" i="1"/>
  <c r="BA306" i="1"/>
  <c r="BC305" i="1"/>
  <c r="BD305" i="1" s="1"/>
  <c r="BA305" i="3"/>
  <c r="BC304" i="3"/>
  <c r="BD304" i="3" s="1"/>
  <c r="AX305" i="3"/>
  <c r="BC304" i="2"/>
  <c r="BD304" i="2" s="1"/>
  <c r="AX305" i="2"/>
  <c r="BA305" i="2"/>
  <c r="BA306" i="4"/>
  <c r="AX306" i="4"/>
  <c r="BC305" i="5" l="1"/>
  <c r="BD305" i="5" s="1"/>
  <c r="BA305" i="5"/>
  <c r="AX306" i="5"/>
  <c r="AX307" i="1"/>
  <c r="BA307" i="1"/>
  <c r="BC306" i="1"/>
  <c r="BD306" i="1" s="1"/>
  <c r="BA306" i="3"/>
  <c r="BB306" i="3" s="1"/>
  <c r="BB305" i="3" s="1"/>
  <c r="BB304" i="3" s="1"/>
  <c r="BB303" i="3" s="1"/>
  <c r="BB302" i="3" s="1"/>
  <c r="BB301" i="3" s="1"/>
  <c r="BB300" i="3" s="1"/>
  <c r="BB299" i="3" s="1"/>
  <c r="BB298" i="3" s="1"/>
  <c r="BB297" i="3" s="1"/>
  <c r="BB296" i="3" s="1"/>
  <c r="BB295" i="3" s="1"/>
  <c r="BB294" i="3" s="1"/>
  <c r="BB293" i="3" s="1"/>
  <c r="BB292" i="3" s="1"/>
  <c r="BB291" i="3" s="1"/>
  <c r="BB290" i="3" s="1"/>
  <c r="BB289" i="3" s="1"/>
  <c r="BB288" i="3" s="1"/>
  <c r="BB287" i="3" s="1"/>
  <c r="BB286" i="3" s="1"/>
  <c r="BC305" i="3"/>
  <c r="BD305" i="3" s="1"/>
  <c r="AX306" i="3"/>
  <c r="BC305" i="2"/>
  <c r="BD305" i="2" s="1"/>
  <c r="BA306" i="2"/>
  <c r="AX306" i="2"/>
  <c r="BA307" i="4"/>
  <c r="AX307" i="4"/>
  <c r="BC306" i="5" l="1"/>
  <c r="BD306" i="5" s="1"/>
  <c r="AX307" i="5"/>
  <c r="BA306" i="5"/>
  <c r="BA308" i="1"/>
  <c r="AX308" i="1"/>
  <c r="BC307" i="1"/>
  <c r="BD307" i="1" s="1"/>
  <c r="BA307" i="3"/>
  <c r="BC306" i="3"/>
  <c r="BD306" i="3" s="1"/>
  <c r="AX307" i="3"/>
  <c r="BC306" i="2"/>
  <c r="BD306" i="2" s="1"/>
  <c r="BA307" i="2"/>
  <c r="AX307" i="2"/>
  <c r="BA308" i="4"/>
  <c r="AX308" i="4"/>
  <c r="BC307" i="5" l="1"/>
  <c r="BD307" i="5" s="1"/>
  <c r="BA307" i="5"/>
  <c r="AX308" i="5"/>
  <c r="BA309" i="1"/>
  <c r="BC308" i="1"/>
  <c r="BD308" i="1" s="1"/>
  <c r="AX309" i="1"/>
  <c r="AX308" i="3"/>
  <c r="BC307" i="3"/>
  <c r="BD307" i="3" s="1"/>
  <c r="BA308" i="3"/>
  <c r="BA308" i="2"/>
  <c r="AX308" i="2"/>
  <c r="BC307" i="2"/>
  <c r="BD307" i="2" s="1"/>
  <c r="AX309" i="4"/>
  <c r="BA309" i="4"/>
  <c r="BC308" i="5" l="1"/>
  <c r="BD308" i="5" s="1"/>
  <c r="BA308" i="5"/>
  <c r="AX309" i="5"/>
  <c r="BC309" i="1"/>
  <c r="BD309" i="1" s="1"/>
  <c r="AX310" i="1"/>
  <c r="BA310" i="1"/>
  <c r="AX309" i="3"/>
  <c r="BC308" i="3"/>
  <c r="BD308" i="3" s="1"/>
  <c r="BA309" i="3"/>
  <c r="BA309" i="2"/>
  <c r="AX309" i="2"/>
  <c r="BC308" i="2"/>
  <c r="BD308" i="2" s="1"/>
  <c r="BA310" i="4"/>
  <c r="AX310" i="4"/>
  <c r="BC309" i="5" l="1"/>
  <c r="BD309" i="5" s="1"/>
  <c r="BA309" i="5"/>
  <c r="AX310" i="5"/>
  <c r="AX311" i="1"/>
  <c r="BA311" i="1"/>
  <c r="BC310" i="1"/>
  <c r="BD310" i="1" s="1"/>
  <c r="AX310" i="3"/>
  <c r="BA310" i="3"/>
  <c r="BC309" i="3"/>
  <c r="BD309" i="3" s="1"/>
  <c r="BC309" i="2"/>
  <c r="BD309" i="2" s="1"/>
  <c r="AX310" i="2"/>
  <c r="BA310" i="2"/>
  <c r="BA311" i="4"/>
  <c r="AX311" i="4"/>
  <c r="BC310" i="5" l="1"/>
  <c r="BD310" i="5" s="1"/>
  <c r="AX311" i="5"/>
  <c r="BA310" i="5"/>
  <c r="BA312" i="1"/>
  <c r="AX312" i="1"/>
  <c r="BC311" i="1"/>
  <c r="BD311" i="1" s="1"/>
  <c r="AX311" i="3"/>
  <c r="BA311" i="3"/>
  <c r="BC310" i="3"/>
  <c r="BD310" i="3" s="1"/>
  <c r="BC310" i="2"/>
  <c r="BD310" i="2" s="1"/>
  <c r="AX311" i="2"/>
  <c r="BA311" i="2"/>
  <c r="BA312" i="4"/>
  <c r="AX312" i="4"/>
  <c r="AX312" i="5" l="1"/>
  <c r="BC311" i="5"/>
  <c r="BD311" i="5" s="1"/>
  <c r="BA311" i="5"/>
  <c r="BA313" i="1"/>
  <c r="BC312" i="1"/>
  <c r="BD312" i="1" s="1"/>
  <c r="AX313" i="1"/>
  <c r="BC311" i="3"/>
  <c r="BD311" i="3" s="1"/>
  <c r="BA312" i="3"/>
  <c r="AX312" i="3"/>
  <c r="BC311" i="2"/>
  <c r="BD311" i="2" s="1"/>
  <c r="AX312" i="2"/>
  <c r="BA312" i="2"/>
  <c r="BA313" i="4"/>
  <c r="AX313" i="4"/>
  <c r="AX313" i="5" l="1"/>
  <c r="BA312" i="5"/>
  <c r="BC312" i="5"/>
  <c r="BD312" i="5" s="1"/>
  <c r="BC313" i="1"/>
  <c r="BD313" i="1" s="1"/>
  <c r="AX314" i="1"/>
  <c r="BA314" i="1"/>
  <c r="BC312" i="3"/>
  <c r="BD312" i="3" s="1"/>
  <c r="BA313" i="3"/>
  <c r="AX313" i="3"/>
  <c r="BA313" i="2"/>
  <c r="BC312" i="2"/>
  <c r="BD312" i="2" s="1"/>
  <c r="AX313" i="2"/>
  <c r="BA314" i="4"/>
  <c r="AX314" i="4"/>
  <c r="BA313" i="5" l="1"/>
  <c r="AX314" i="5"/>
  <c r="BC313" i="5"/>
  <c r="BD313" i="5" s="1"/>
  <c r="AX315" i="1"/>
  <c r="BA315" i="1"/>
  <c r="BB315" i="1" s="1"/>
  <c r="BB314" i="1" s="1"/>
  <c r="BB313" i="1" s="1"/>
  <c r="BB312" i="1" s="1"/>
  <c r="BB311" i="1" s="1"/>
  <c r="BB310" i="1" s="1"/>
  <c r="BB309" i="1" s="1"/>
  <c r="BB308" i="1" s="1"/>
  <c r="BB307" i="1" s="1"/>
  <c r="BB306" i="1" s="1"/>
  <c r="BB305" i="1" s="1"/>
  <c r="BB304" i="1" s="1"/>
  <c r="BB303" i="1" s="1"/>
  <c r="BB302" i="1" s="1"/>
  <c r="BB301" i="1" s="1"/>
  <c r="BB300" i="1" s="1"/>
  <c r="BB299" i="1" s="1"/>
  <c r="BB298" i="1" s="1"/>
  <c r="BB297" i="1" s="1"/>
  <c r="BB296" i="1" s="1"/>
  <c r="BB295" i="1" s="1"/>
  <c r="BB294" i="1" s="1"/>
  <c r="BB293" i="1" s="1"/>
  <c r="BB292" i="1" s="1"/>
  <c r="BB291" i="1" s="1"/>
  <c r="BB290" i="1" s="1"/>
  <c r="BB289" i="1" s="1"/>
  <c r="BB288" i="1" s="1"/>
  <c r="BB287" i="1" s="1"/>
  <c r="BB286" i="1" s="1"/>
  <c r="BC314" i="1"/>
  <c r="BD314" i="1" s="1"/>
  <c r="BA314" i="3"/>
  <c r="AX314" i="3"/>
  <c r="BC313" i="3"/>
  <c r="BD313" i="3" s="1"/>
  <c r="BC313" i="2"/>
  <c r="BD313" i="2" s="1"/>
  <c r="AX314" i="2"/>
  <c r="BA314" i="2"/>
  <c r="AX315" i="4"/>
  <c r="BA315" i="4"/>
  <c r="AX315" i="5" l="1"/>
  <c r="BC314" i="5"/>
  <c r="BD314" i="5" s="1"/>
  <c r="BA314" i="5"/>
  <c r="BB314" i="5" s="1"/>
  <c r="BB313" i="5" s="1"/>
  <c r="BB312" i="5" s="1"/>
  <c r="BB311" i="5" s="1"/>
  <c r="BB310" i="5" s="1"/>
  <c r="BB309" i="5" s="1"/>
  <c r="BB308" i="5" s="1"/>
  <c r="BB307" i="5" s="1"/>
  <c r="BB306" i="5" s="1"/>
  <c r="BB305" i="5" s="1"/>
  <c r="BB304" i="5" s="1"/>
  <c r="BB303" i="5" s="1"/>
  <c r="BB302" i="5" s="1"/>
  <c r="BB301" i="5" s="1"/>
  <c r="BB300" i="5" s="1"/>
  <c r="BB299" i="5" s="1"/>
  <c r="BB298" i="5" s="1"/>
  <c r="BB297" i="5" s="1"/>
  <c r="BB296" i="5" s="1"/>
  <c r="BB295" i="5" s="1"/>
  <c r="BB294" i="5" s="1"/>
  <c r="BB293" i="5" s="1"/>
  <c r="BB292" i="5" s="1"/>
  <c r="BB291" i="5" s="1"/>
  <c r="BB290" i="5" s="1"/>
  <c r="BB289" i="5" s="1"/>
  <c r="BB288" i="5" s="1"/>
  <c r="BB287" i="5" s="1"/>
  <c r="BB286" i="5" s="1"/>
  <c r="BB285" i="5" s="1"/>
  <c r="BA316" i="1"/>
  <c r="AX316" i="1"/>
  <c r="BC315" i="1"/>
  <c r="BD315" i="1" s="1"/>
  <c r="BA315" i="3"/>
  <c r="BB315" i="3" s="1"/>
  <c r="BB314" i="3" s="1"/>
  <c r="BB313" i="3" s="1"/>
  <c r="BB312" i="3" s="1"/>
  <c r="BB311" i="3" s="1"/>
  <c r="BB310" i="3" s="1"/>
  <c r="BB309" i="3" s="1"/>
  <c r="BB308" i="3" s="1"/>
  <c r="BB307" i="3" s="1"/>
  <c r="AX315" i="3"/>
  <c r="BC314" i="3"/>
  <c r="BD314" i="3" s="1"/>
  <c r="BC314" i="2"/>
  <c r="BD314" i="2" s="1"/>
  <c r="BA315" i="2"/>
  <c r="BB315" i="2" s="1"/>
  <c r="BB314" i="2" s="1"/>
  <c r="BB313" i="2" s="1"/>
  <c r="BB312" i="2" s="1"/>
  <c r="BB311" i="2" s="1"/>
  <c r="BB310" i="2" s="1"/>
  <c r="BB309" i="2" s="1"/>
  <c r="BB308" i="2" s="1"/>
  <c r="BB307" i="2" s="1"/>
  <c r="BB306" i="2" s="1"/>
  <c r="BB305" i="2" s="1"/>
  <c r="BB304" i="2" s="1"/>
  <c r="BB303" i="2" s="1"/>
  <c r="BB302" i="2" s="1"/>
  <c r="BB301" i="2" s="1"/>
  <c r="BB300" i="2" s="1"/>
  <c r="BB299" i="2" s="1"/>
  <c r="BB298" i="2" s="1"/>
  <c r="BB297" i="2" s="1"/>
  <c r="BB296" i="2" s="1"/>
  <c r="BB295" i="2" s="1"/>
  <c r="BB294" i="2" s="1"/>
  <c r="BB293" i="2" s="1"/>
  <c r="BB292" i="2" s="1"/>
  <c r="BB291" i="2" s="1"/>
  <c r="BB290" i="2" s="1"/>
  <c r="BB289" i="2" s="1"/>
  <c r="BB288" i="2" s="1"/>
  <c r="BB287" i="2" s="1"/>
  <c r="BB286" i="2" s="1"/>
  <c r="AX315" i="2"/>
  <c r="AX316" i="4"/>
  <c r="BA316" i="4"/>
  <c r="BC315" i="5" l="1"/>
  <c r="BD315" i="5" s="1"/>
  <c r="AX316" i="5"/>
  <c r="BA315" i="5"/>
  <c r="BA317" i="1"/>
  <c r="BC316" i="1"/>
  <c r="BD316" i="1" s="1"/>
  <c r="AX317" i="1"/>
  <c r="BC315" i="3"/>
  <c r="BD315" i="3" s="1"/>
  <c r="AX316" i="3"/>
  <c r="BA316" i="3"/>
  <c r="BC315" i="2"/>
  <c r="BD315" i="2" s="1"/>
  <c r="AX316" i="2"/>
  <c r="BA316" i="2"/>
  <c r="BA317" i="4"/>
  <c r="AX317" i="4"/>
  <c r="BC316" i="5" l="1"/>
  <c r="BD316" i="5" s="1"/>
  <c r="BA316" i="5"/>
  <c r="AX317" i="5"/>
  <c r="BC317" i="1"/>
  <c r="BD317" i="1" s="1"/>
  <c r="AX318" i="1"/>
  <c r="BA318" i="1"/>
  <c r="BA317" i="3"/>
  <c r="BC316" i="3"/>
  <c r="BD316" i="3" s="1"/>
  <c r="AX317" i="3"/>
  <c r="BC316" i="2"/>
  <c r="BD316" i="2" s="1"/>
  <c r="AX317" i="2"/>
  <c r="BA317" i="2"/>
  <c r="BA318" i="4"/>
  <c r="AX318" i="4"/>
  <c r="BC317" i="5" l="1"/>
  <c r="BD317" i="5" s="1"/>
  <c r="AX318" i="5"/>
  <c r="BA317" i="5"/>
  <c r="AX319" i="1"/>
  <c r="BA319" i="1"/>
  <c r="BC318" i="1"/>
  <c r="BD318" i="1" s="1"/>
  <c r="BA318" i="3"/>
  <c r="BC317" i="3"/>
  <c r="BD317" i="3" s="1"/>
  <c r="AX318" i="3"/>
  <c r="BC317" i="2"/>
  <c r="BD317" i="2" s="1"/>
  <c r="BA318" i="2"/>
  <c r="AX318" i="2"/>
  <c r="BA319" i="4"/>
  <c r="AX319" i="4"/>
  <c r="BC318" i="5" l="1"/>
  <c r="BD318" i="5" s="1"/>
  <c r="BA318" i="5"/>
  <c r="AX319" i="5"/>
  <c r="BA320" i="1"/>
  <c r="AX320" i="1"/>
  <c r="BC319" i="1"/>
  <c r="BD319" i="1" s="1"/>
  <c r="BA319" i="3"/>
  <c r="BC318" i="3"/>
  <c r="BD318" i="3" s="1"/>
  <c r="AX319" i="3"/>
  <c r="BA319" i="2"/>
  <c r="BC318" i="2"/>
  <c r="BD318" i="2" s="1"/>
  <c r="AX319" i="2"/>
  <c r="AX320" i="4"/>
  <c r="BA320" i="4"/>
  <c r="BC319" i="5" l="1"/>
  <c r="BD319" i="5" s="1"/>
  <c r="AX320" i="5"/>
  <c r="BA319" i="5"/>
  <c r="BA321" i="1"/>
  <c r="BC320" i="1"/>
  <c r="BD320" i="1" s="1"/>
  <c r="AX321" i="1"/>
  <c r="AX320" i="3"/>
  <c r="BA320" i="3"/>
  <c r="BC319" i="3"/>
  <c r="BD319" i="3" s="1"/>
  <c r="BC319" i="2"/>
  <c r="BD319" i="2" s="1"/>
  <c r="AX320" i="2"/>
  <c r="BA320" i="2"/>
  <c r="BA321" i="4"/>
  <c r="AX321" i="4"/>
  <c r="AX321" i="5" l="1"/>
  <c r="BC320" i="5"/>
  <c r="BD320" i="5" s="1"/>
  <c r="BA320" i="5"/>
  <c r="BC321" i="1"/>
  <c r="BD321" i="1" s="1"/>
  <c r="AX322" i="1"/>
  <c r="BA322" i="1"/>
  <c r="AX321" i="3"/>
  <c r="BA321" i="3"/>
  <c r="BC320" i="3"/>
  <c r="BD320" i="3" s="1"/>
  <c r="BC320" i="2"/>
  <c r="BD320" i="2" s="1"/>
  <c r="BA321" i="2"/>
  <c r="AX321" i="2"/>
  <c r="BA322" i="4"/>
  <c r="AX322" i="4"/>
  <c r="BA321" i="5" l="1"/>
  <c r="BC321" i="5"/>
  <c r="BD321" i="5" s="1"/>
  <c r="AX322" i="5"/>
  <c r="AX323" i="1"/>
  <c r="BA323" i="1"/>
  <c r="BC322" i="1"/>
  <c r="BD322" i="1" s="1"/>
  <c r="BC321" i="3"/>
  <c r="BD321" i="3" s="1"/>
  <c r="BA322" i="3"/>
  <c r="AX322" i="3"/>
  <c r="BC321" i="2"/>
  <c r="BD321" i="2" s="1"/>
  <c r="AX322" i="2"/>
  <c r="BA322" i="2"/>
  <c r="BA323" i="4"/>
  <c r="AX323" i="4"/>
  <c r="AX323" i="5" l="1"/>
  <c r="BA322" i="5"/>
  <c r="BC322" i="5"/>
  <c r="BD322" i="5" s="1"/>
  <c r="BA324" i="1"/>
  <c r="AX324" i="1"/>
  <c r="BC323" i="1"/>
  <c r="BD323" i="1" s="1"/>
  <c r="AX323" i="3"/>
  <c r="BA323" i="3"/>
  <c r="BC322" i="3"/>
  <c r="BD322" i="3" s="1"/>
  <c r="BC322" i="2"/>
  <c r="BD322" i="2" s="1"/>
  <c r="AX323" i="2"/>
  <c r="BA323" i="2"/>
  <c r="BA324" i="4"/>
  <c r="AX324" i="4"/>
  <c r="AX324" i="5" l="1"/>
  <c r="BC323" i="5"/>
  <c r="BD323" i="5" s="1"/>
  <c r="BA323" i="5"/>
  <c r="BA325" i="1"/>
  <c r="BC324" i="1"/>
  <c r="BD324" i="1" s="1"/>
  <c r="AX325" i="1"/>
  <c r="BC323" i="3"/>
  <c r="BD323" i="3" s="1"/>
  <c r="BA324" i="3"/>
  <c r="AX324" i="3"/>
  <c r="BC323" i="2"/>
  <c r="BD323" i="2" s="1"/>
  <c r="AX324" i="2"/>
  <c r="BA324" i="2"/>
  <c r="BA325" i="4"/>
  <c r="AX325" i="4"/>
  <c r="BC324" i="5" l="1"/>
  <c r="BD324" i="5" s="1"/>
  <c r="BA324" i="5"/>
  <c r="AX325" i="5"/>
  <c r="BC325" i="1"/>
  <c r="BD325" i="1" s="1"/>
  <c r="AX326" i="1"/>
  <c r="BA326" i="1"/>
  <c r="BC324" i="3"/>
  <c r="BD324" i="3" s="1"/>
  <c r="BA325" i="3"/>
  <c r="AX325" i="3"/>
  <c r="BA325" i="2"/>
  <c r="BC324" i="2"/>
  <c r="BD324" i="2" s="1"/>
  <c r="AX325" i="2"/>
  <c r="AX326" i="4"/>
  <c r="BA326" i="4"/>
  <c r="AX326" i="5" l="1"/>
  <c r="BC325" i="5"/>
  <c r="BD325" i="5" s="1"/>
  <c r="BA325" i="5"/>
  <c r="AX327" i="1"/>
  <c r="BA327" i="1"/>
  <c r="BC326" i="1"/>
  <c r="BD326" i="1" s="1"/>
  <c r="BA326" i="3"/>
  <c r="AX326" i="3"/>
  <c r="BC325" i="3"/>
  <c r="BD325" i="3" s="1"/>
  <c r="BC325" i="2"/>
  <c r="BD325" i="2" s="1"/>
  <c r="AX326" i="2"/>
  <c r="BA326" i="2"/>
  <c r="AX327" i="4"/>
  <c r="BA327" i="4"/>
  <c r="AX327" i="5" l="1"/>
  <c r="BA326" i="5"/>
  <c r="BC326" i="5"/>
  <c r="BD326" i="5" s="1"/>
  <c r="AX328" i="1"/>
  <c r="BA328" i="1"/>
  <c r="BC327" i="1"/>
  <c r="BD327" i="1" s="1"/>
  <c r="AX327" i="3"/>
  <c r="BA327" i="3"/>
  <c r="BC326" i="3"/>
  <c r="BD326" i="3" s="1"/>
  <c r="BC326" i="2"/>
  <c r="BD326" i="2" s="1"/>
  <c r="BA327" i="2"/>
  <c r="AX327" i="2"/>
  <c r="BA328" i="4"/>
  <c r="AX328" i="4"/>
  <c r="BC327" i="5" l="1"/>
  <c r="BD327" i="5" s="1"/>
  <c r="BA327" i="5"/>
  <c r="AX328" i="5"/>
  <c r="BA329" i="1"/>
  <c r="BC328" i="1"/>
  <c r="BD328" i="1" s="1"/>
  <c r="AX329" i="1"/>
  <c r="BA328" i="3"/>
  <c r="AX328" i="3"/>
  <c r="BC327" i="3"/>
  <c r="BD327" i="3" s="1"/>
  <c r="BC327" i="2"/>
  <c r="BD327" i="2" s="1"/>
  <c r="AX328" i="2"/>
  <c r="BA328" i="2"/>
  <c r="BA329" i="4"/>
  <c r="AX329" i="4"/>
  <c r="BA328" i="5" l="1"/>
  <c r="AX329" i="5"/>
  <c r="BC328" i="5"/>
  <c r="BD328" i="5" s="1"/>
  <c r="BA330" i="1"/>
  <c r="BC329" i="1"/>
  <c r="BD329" i="1" s="1"/>
  <c r="AX330" i="1"/>
  <c r="BA329" i="3"/>
  <c r="BC328" i="3"/>
  <c r="BD328" i="3" s="1"/>
  <c r="AX329" i="3"/>
  <c r="BC328" i="2"/>
  <c r="BD328" i="2" s="1"/>
  <c r="AX329" i="2"/>
  <c r="BA329" i="2"/>
  <c r="BA330" i="4"/>
  <c r="AX330" i="4"/>
  <c r="BA329" i="5" l="1"/>
  <c r="AX330" i="5"/>
  <c r="BC329" i="5"/>
  <c r="BD329" i="5" s="1"/>
  <c r="AX331" i="1"/>
  <c r="BA331" i="1"/>
  <c r="BC330" i="1"/>
  <c r="BD330" i="1" s="1"/>
  <c r="BA330" i="3"/>
  <c r="BC329" i="3"/>
  <c r="BD329" i="3" s="1"/>
  <c r="AX330" i="3"/>
  <c r="BC329" i="2"/>
  <c r="BD329" i="2" s="1"/>
  <c r="AX330" i="2"/>
  <c r="BA330" i="2"/>
  <c r="AX331" i="4"/>
  <c r="BA331" i="4"/>
  <c r="AX331" i="5" l="1"/>
  <c r="BA330" i="5"/>
  <c r="BC330" i="5"/>
  <c r="BD330" i="5" s="1"/>
  <c r="BA332" i="1"/>
  <c r="AX332" i="1"/>
  <c r="BC331" i="1"/>
  <c r="BD331" i="1" s="1"/>
  <c r="BA331" i="3"/>
  <c r="BC330" i="3"/>
  <c r="BD330" i="3" s="1"/>
  <c r="AX331" i="3"/>
  <c r="BA331" i="2"/>
  <c r="BC330" i="2"/>
  <c r="BD330" i="2" s="1"/>
  <c r="AX331" i="2"/>
  <c r="BA332" i="4"/>
  <c r="AX332" i="4"/>
  <c r="AX332" i="5" l="1"/>
  <c r="BA331" i="5"/>
  <c r="BC331" i="5"/>
  <c r="BD331" i="5" s="1"/>
  <c r="BA333" i="1"/>
  <c r="AX333" i="1"/>
  <c r="BC332" i="1"/>
  <c r="BD332" i="1" s="1"/>
  <c r="AX332" i="3"/>
  <c r="BA332" i="3"/>
  <c r="BC331" i="3"/>
  <c r="BD331" i="3" s="1"/>
  <c r="BC331" i="2"/>
  <c r="BD331" i="2" s="1"/>
  <c r="AX332" i="2"/>
  <c r="BA332" i="2"/>
  <c r="BA333" i="4"/>
  <c r="AX333" i="4"/>
  <c r="BC332" i="5" l="1"/>
  <c r="BD332" i="5" s="1"/>
  <c r="BA332" i="5"/>
  <c r="AX333" i="5"/>
  <c r="AX334" i="1"/>
  <c r="BC333" i="1"/>
  <c r="BD333" i="1" s="1"/>
  <c r="BA334" i="1"/>
  <c r="AX333" i="3"/>
  <c r="BA333" i="3"/>
  <c r="BC332" i="3"/>
  <c r="BD332" i="3" s="1"/>
  <c r="BC332" i="2"/>
  <c r="BD332" i="2" s="1"/>
  <c r="BA333" i="2"/>
  <c r="AX333" i="2"/>
  <c r="BA334" i="4"/>
  <c r="AX334" i="4"/>
  <c r="AX334" i="5" l="1"/>
  <c r="BC333" i="5"/>
  <c r="BD333" i="5" s="1"/>
  <c r="BA333" i="5"/>
  <c r="AX335" i="1"/>
  <c r="BA335" i="1"/>
  <c r="BC334" i="1"/>
  <c r="BD334" i="1" s="1"/>
  <c r="BA334" i="3"/>
  <c r="BC333" i="3"/>
  <c r="BD333" i="3" s="1"/>
  <c r="AX334" i="3"/>
  <c r="BC333" i="2"/>
  <c r="BD333" i="2" s="1"/>
  <c r="AX334" i="2"/>
  <c r="BA334" i="2"/>
  <c r="BA335" i="4"/>
  <c r="AX335" i="4"/>
  <c r="BC334" i="5" l="1"/>
  <c r="BD334" i="5" s="1"/>
  <c r="BA334" i="5"/>
  <c r="AX335" i="5"/>
  <c r="BA336" i="1"/>
  <c r="AX336" i="1"/>
  <c r="BC335" i="1"/>
  <c r="BD335" i="1" s="1"/>
  <c r="AX335" i="3"/>
  <c r="BC334" i="3"/>
  <c r="BD334" i="3" s="1"/>
  <c r="BA335" i="3"/>
  <c r="BC334" i="2"/>
  <c r="BD334" i="2" s="1"/>
  <c r="AX335" i="2"/>
  <c r="BA335" i="2"/>
  <c r="AX336" i="4"/>
  <c r="BA336" i="4"/>
  <c r="BC335" i="5" l="1"/>
  <c r="BD335" i="5" s="1"/>
  <c r="BA335" i="5"/>
  <c r="AX336" i="5"/>
  <c r="BA337" i="1"/>
  <c r="AX337" i="1"/>
  <c r="BC336" i="1"/>
  <c r="BD336" i="1" s="1"/>
  <c r="BC335" i="3"/>
  <c r="BD335" i="3" s="1"/>
  <c r="BA336" i="3"/>
  <c r="AX336" i="3"/>
  <c r="BC335" i="2"/>
  <c r="BD335" i="2" s="1"/>
  <c r="BA336" i="2"/>
  <c r="AX336" i="2"/>
  <c r="AX337" i="4"/>
  <c r="BA337" i="4"/>
  <c r="BC336" i="5" l="1"/>
  <c r="BD336" i="5" s="1"/>
  <c r="AX337" i="5"/>
  <c r="BA336" i="5"/>
  <c r="BC337" i="1"/>
  <c r="BD337" i="1" s="1"/>
  <c r="AX338" i="1"/>
  <c r="BA338" i="1"/>
  <c r="BC336" i="3"/>
  <c r="BD336" i="3" s="1"/>
  <c r="AX337" i="3"/>
  <c r="BA337" i="3"/>
  <c r="BA337" i="2"/>
  <c r="BC336" i="2"/>
  <c r="BD336" i="2" s="1"/>
  <c r="AX337" i="2"/>
  <c r="BA338" i="4"/>
  <c r="AX338" i="4"/>
  <c r="BA337" i="5" l="1"/>
  <c r="AX338" i="5"/>
  <c r="BC337" i="5"/>
  <c r="BD337" i="5" s="1"/>
  <c r="AX339" i="1"/>
  <c r="BC338" i="1"/>
  <c r="BD338" i="1" s="1"/>
  <c r="BA339" i="1"/>
  <c r="BA338" i="3"/>
  <c r="AX338" i="3"/>
  <c r="BC337" i="3"/>
  <c r="BD337" i="3" s="1"/>
  <c r="BC337" i="2"/>
  <c r="BD337" i="2" s="1"/>
  <c r="AX338" i="2"/>
  <c r="BA338" i="2"/>
  <c r="BA339" i="4"/>
  <c r="AX339" i="4"/>
  <c r="AX339" i="5" l="1"/>
  <c r="BA338" i="5"/>
  <c r="BC338" i="5"/>
  <c r="BD338" i="5" s="1"/>
  <c r="BC339" i="1"/>
  <c r="BD339" i="1" s="1"/>
  <c r="BA340" i="1"/>
  <c r="AX340" i="1"/>
  <c r="BA339" i="3"/>
  <c r="BC338" i="3"/>
  <c r="BD338" i="3" s="1"/>
  <c r="AX339" i="3"/>
  <c r="BC338" i="2"/>
  <c r="BD338" i="2" s="1"/>
  <c r="BA339" i="2"/>
  <c r="AX339" i="2"/>
  <c r="BA340" i="4"/>
  <c r="AX340" i="4"/>
  <c r="BC339" i="5" l="1"/>
  <c r="BD339" i="5" s="1"/>
  <c r="BA339" i="5"/>
  <c r="AX340" i="5"/>
  <c r="BA341" i="1"/>
  <c r="AX341" i="1"/>
  <c r="BC340" i="1"/>
  <c r="BD340" i="1" s="1"/>
  <c r="BA340" i="3"/>
  <c r="BC339" i="3"/>
  <c r="BD339" i="3" s="1"/>
  <c r="AX340" i="3"/>
  <c r="BC339" i="2"/>
  <c r="BD339" i="2" s="1"/>
  <c r="AX340" i="2"/>
  <c r="BA340" i="2"/>
  <c r="BA341" i="4"/>
  <c r="AX341" i="4"/>
  <c r="BA340" i="5" l="1"/>
  <c r="BC340" i="5"/>
  <c r="BD340" i="5" s="1"/>
  <c r="AX341" i="5"/>
  <c r="BA342" i="1"/>
  <c r="BC341" i="1"/>
  <c r="BD341" i="1" s="1"/>
  <c r="AX342" i="1"/>
  <c r="BA341" i="3"/>
  <c r="BC340" i="3"/>
  <c r="BD340" i="3" s="1"/>
  <c r="AX341" i="3"/>
  <c r="BA341" i="2"/>
  <c r="AX341" i="2"/>
  <c r="BC340" i="2"/>
  <c r="BD340" i="2" s="1"/>
  <c r="AX342" i="4"/>
  <c r="BA342" i="4"/>
  <c r="AX342" i="5" l="1"/>
  <c r="BA341" i="5"/>
  <c r="BC341" i="5"/>
  <c r="BD341" i="5" s="1"/>
  <c r="AX343" i="1"/>
  <c r="BA343" i="1"/>
  <c r="BC342" i="1"/>
  <c r="BD342" i="1" s="1"/>
  <c r="BA342" i="3"/>
  <c r="BC341" i="3"/>
  <c r="BD341" i="3" s="1"/>
  <c r="AX342" i="3"/>
  <c r="BA342" i="2"/>
  <c r="AX342" i="2"/>
  <c r="BC341" i="2"/>
  <c r="BD341" i="2" s="1"/>
  <c r="BA343" i="4"/>
  <c r="AX343" i="4"/>
  <c r="AX343" i="5" l="1"/>
  <c r="BC342" i="5"/>
  <c r="BD342" i="5" s="1"/>
  <c r="BA342" i="5"/>
  <c r="AX344" i="1"/>
  <c r="BC343" i="1"/>
  <c r="BD343" i="1" s="1"/>
  <c r="BA344" i="1"/>
  <c r="BA343" i="3"/>
  <c r="BC342" i="3"/>
  <c r="BD342" i="3" s="1"/>
  <c r="AX343" i="3"/>
  <c r="BA343" i="2"/>
  <c r="BC342" i="2"/>
  <c r="BD342" i="2" s="1"/>
  <c r="AX343" i="2"/>
  <c r="BA344" i="4"/>
  <c r="AX344" i="4"/>
  <c r="BC343" i="5" l="1"/>
  <c r="BD343" i="5" s="1"/>
  <c r="BA343" i="5"/>
  <c r="AX344" i="5"/>
  <c r="AX345" i="1"/>
  <c r="BA345" i="1"/>
  <c r="BC344" i="1"/>
  <c r="BD344" i="1" s="1"/>
  <c r="AX344" i="3"/>
  <c r="BC343" i="3"/>
  <c r="BD343" i="3" s="1"/>
  <c r="BA344" i="3"/>
  <c r="BA344" i="2"/>
  <c r="AX344" i="2"/>
  <c r="BC343" i="2"/>
  <c r="BD343" i="2" s="1"/>
  <c r="BA345" i="4"/>
  <c r="AX345" i="4"/>
  <c r="AX345" i="5" l="1"/>
  <c r="BC344" i="5"/>
  <c r="BD344" i="5" s="1"/>
  <c r="BA344" i="5"/>
  <c r="BA346" i="1"/>
  <c r="BB346" i="1" s="1"/>
  <c r="BB345" i="1" s="1"/>
  <c r="BB344" i="1" s="1"/>
  <c r="BB343" i="1" s="1"/>
  <c r="BB342" i="1" s="1"/>
  <c r="BB341" i="1" s="1"/>
  <c r="BB340" i="1" s="1"/>
  <c r="BB339" i="1" s="1"/>
  <c r="BB338" i="1" s="1"/>
  <c r="BB337" i="1" s="1"/>
  <c r="BB336" i="1" s="1"/>
  <c r="BB335" i="1" s="1"/>
  <c r="BB334" i="1" s="1"/>
  <c r="BB333" i="1" s="1"/>
  <c r="BB332" i="1" s="1"/>
  <c r="BB331" i="1" s="1"/>
  <c r="BB330" i="1" s="1"/>
  <c r="BB329" i="1" s="1"/>
  <c r="BB328" i="1" s="1"/>
  <c r="BB327" i="1" s="1"/>
  <c r="BB326" i="1" s="1"/>
  <c r="BB325" i="1" s="1"/>
  <c r="BB324" i="1" s="1"/>
  <c r="BB323" i="1" s="1"/>
  <c r="BB322" i="1" s="1"/>
  <c r="BB321" i="1" s="1"/>
  <c r="BB320" i="1" s="1"/>
  <c r="BB319" i="1" s="1"/>
  <c r="BB318" i="1" s="1"/>
  <c r="BB317" i="1" s="1"/>
  <c r="BB316" i="1" s="1"/>
  <c r="AX346" i="1"/>
  <c r="BC345" i="1"/>
  <c r="BD345" i="1" s="1"/>
  <c r="AX345" i="3"/>
  <c r="BC344" i="3"/>
  <c r="BD344" i="3" s="1"/>
  <c r="BA345" i="3"/>
  <c r="AX345" i="2"/>
  <c r="BA345" i="2"/>
  <c r="BC344" i="2"/>
  <c r="BD344" i="2" s="1"/>
  <c r="BA346" i="4"/>
  <c r="AX346" i="4"/>
  <c r="AX346" i="5" l="1"/>
  <c r="BA345" i="5"/>
  <c r="BB345" i="5" s="1"/>
  <c r="BB344" i="5" s="1"/>
  <c r="BB343" i="5" s="1"/>
  <c r="BB342" i="5" s="1"/>
  <c r="BB341" i="5" s="1"/>
  <c r="BB340" i="5" s="1"/>
  <c r="BB339" i="5" s="1"/>
  <c r="BB338" i="5" s="1"/>
  <c r="BB337" i="5" s="1"/>
  <c r="BB336" i="5" s="1"/>
  <c r="BB335" i="5" s="1"/>
  <c r="BB334" i="5" s="1"/>
  <c r="BB333" i="5" s="1"/>
  <c r="BB332" i="5" s="1"/>
  <c r="BB331" i="5" s="1"/>
  <c r="BB330" i="5" s="1"/>
  <c r="BB329" i="5" s="1"/>
  <c r="BB328" i="5" s="1"/>
  <c r="BB327" i="5" s="1"/>
  <c r="BB326" i="5" s="1"/>
  <c r="BB325" i="5" s="1"/>
  <c r="BB324" i="5" s="1"/>
  <c r="BB323" i="5" s="1"/>
  <c r="BB322" i="5" s="1"/>
  <c r="BB321" i="5" s="1"/>
  <c r="BB320" i="5" s="1"/>
  <c r="BB319" i="5" s="1"/>
  <c r="BB318" i="5" s="1"/>
  <c r="BB317" i="5" s="1"/>
  <c r="BB316" i="5" s="1"/>
  <c r="BB315" i="5" s="1"/>
  <c r="BC345" i="5"/>
  <c r="BD345" i="5" s="1"/>
  <c r="BA347" i="1"/>
  <c r="BC346" i="1"/>
  <c r="BD346" i="1" s="1"/>
  <c r="AX347" i="1"/>
  <c r="BA346" i="3"/>
  <c r="BB346" i="3" s="1"/>
  <c r="BB345" i="3" s="1"/>
  <c r="BB344" i="3" s="1"/>
  <c r="BB343" i="3" s="1"/>
  <c r="BB342" i="3" s="1"/>
  <c r="BB341" i="3" s="1"/>
  <c r="BB340" i="3" s="1"/>
  <c r="BB339" i="3" s="1"/>
  <c r="BB338" i="3" s="1"/>
  <c r="BB337" i="3" s="1"/>
  <c r="BB336" i="3" s="1"/>
  <c r="BB335" i="3" s="1"/>
  <c r="BB334" i="3" s="1"/>
  <c r="BB333" i="3" s="1"/>
  <c r="BB332" i="3" s="1"/>
  <c r="BB331" i="3" s="1"/>
  <c r="BB330" i="3" s="1"/>
  <c r="BB329" i="3" s="1"/>
  <c r="BB328" i="3" s="1"/>
  <c r="BB327" i="3" s="1"/>
  <c r="BB326" i="3" s="1"/>
  <c r="BB325" i="3" s="1"/>
  <c r="BB324" i="3" s="1"/>
  <c r="BB323" i="3" s="1"/>
  <c r="BB322" i="3" s="1"/>
  <c r="BB321" i="3" s="1"/>
  <c r="BB320" i="3" s="1"/>
  <c r="BB319" i="3" s="1"/>
  <c r="BB318" i="3" s="1"/>
  <c r="BB317" i="3" s="1"/>
  <c r="BB316" i="3" s="1"/>
  <c r="AX346" i="3"/>
  <c r="BC345" i="3"/>
  <c r="BD345" i="3" s="1"/>
  <c r="BA346" i="2"/>
  <c r="BB346" i="2" s="1"/>
  <c r="BB345" i="2" s="1"/>
  <c r="BB344" i="2" s="1"/>
  <c r="BB343" i="2" s="1"/>
  <c r="BB342" i="2" s="1"/>
  <c r="BB341" i="2" s="1"/>
  <c r="BB340" i="2" s="1"/>
  <c r="BB339" i="2" s="1"/>
  <c r="BB338" i="2" s="1"/>
  <c r="BB337" i="2" s="1"/>
  <c r="BB336" i="2" s="1"/>
  <c r="BB335" i="2" s="1"/>
  <c r="BB334" i="2" s="1"/>
  <c r="BB333" i="2" s="1"/>
  <c r="BB332" i="2" s="1"/>
  <c r="BB331" i="2" s="1"/>
  <c r="BB330" i="2" s="1"/>
  <c r="BB329" i="2" s="1"/>
  <c r="BB328" i="2" s="1"/>
  <c r="BB327" i="2" s="1"/>
  <c r="BB326" i="2" s="1"/>
  <c r="BB325" i="2" s="1"/>
  <c r="BB324" i="2" s="1"/>
  <c r="BB323" i="2" s="1"/>
  <c r="BB322" i="2" s="1"/>
  <c r="BB321" i="2" s="1"/>
  <c r="BB320" i="2" s="1"/>
  <c r="BB319" i="2" s="1"/>
  <c r="BB318" i="2" s="1"/>
  <c r="BB317" i="2" s="1"/>
  <c r="BB316" i="2" s="1"/>
  <c r="AX346" i="2"/>
  <c r="BC345" i="2"/>
  <c r="BD345" i="2" s="1"/>
  <c r="BA347" i="4"/>
  <c r="AX347" i="4"/>
  <c r="BC346" i="5" l="1"/>
  <c r="BD346" i="5" s="1"/>
  <c r="BA346" i="5"/>
  <c r="AX347" i="5"/>
  <c r="AX348" i="1"/>
  <c r="BA348" i="1"/>
  <c r="BC347" i="1"/>
  <c r="BD347" i="1" s="1"/>
  <c r="AX347" i="3"/>
  <c r="BC346" i="3"/>
  <c r="BD346" i="3" s="1"/>
  <c r="BA347" i="3"/>
  <c r="BC346" i="2"/>
  <c r="BD346" i="2" s="1"/>
  <c r="AX347" i="2"/>
  <c r="BA347" i="2"/>
  <c r="AX348" i="4"/>
  <c r="BA348" i="4"/>
  <c r="AX348" i="5" l="1"/>
  <c r="BC347" i="5"/>
  <c r="BD347" i="5" s="1"/>
  <c r="BA347" i="5"/>
  <c r="AX349" i="1"/>
  <c r="BC348" i="1"/>
  <c r="BD348" i="1" s="1"/>
  <c r="BA349" i="1"/>
  <c r="BC347" i="3"/>
  <c r="BD347" i="3" s="1"/>
  <c r="BA348" i="3"/>
  <c r="AX348" i="3"/>
  <c r="BA348" i="2"/>
  <c r="BC347" i="2"/>
  <c r="BD347" i="2" s="1"/>
  <c r="AX348" i="2"/>
  <c r="AX349" i="4"/>
  <c r="BA349" i="4"/>
  <c r="BC348" i="5" l="1"/>
  <c r="BD348" i="5" s="1"/>
  <c r="BA348" i="5"/>
  <c r="AX349" i="5"/>
  <c r="BA350" i="1"/>
  <c r="AX350" i="1"/>
  <c r="BC349" i="1"/>
  <c r="BD349" i="1" s="1"/>
  <c r="BC348" i="3"/>
  <c r="BD348" i="3" s="1"/>
  <c r="AX349" i="3"/>
  <c r="BA349" i="3"/>
  <c r="BC348" i="2"/>
  <c r="BD348" i="2" s="1"/>
  <c r="AX349" i="2"/>
  <c r="BA349" i="2"/>
  <c r="BA350" i="4"/>
  <c r="AX350" i="4"/>
  <c r="BC349" i="5" l="1"/>
  <c r="BD349" i="5" s="1"/>
  <c r="BA349" i="5"/>
  <c r="AX350" i="5"/>
  <c r="BA351" i="1"/>
  <c r="BC350" i="1"/>
  <c r="BD350" i="1" s="1"/>
  <c r="AX351" i="1"/>
  <c r="BA350" i="3"/>
  <c r="AX350" i="3"/>
  <c r="BC349" i="3"/>
  <c r="BD349" i="3" s="1"/>
  <c r="BC349" i="2"/>
  <c r="BD349" i="2" s="1"/>
  <c r="BA350" i="2"/>
  <c r="AX350" i="2"/>
  <c r="BA351" i="4"/>
  <c r="AX351" i="4"/>
  <c r="BC350" i="5" l="1"/>
  <c r="BD350" i="5" s="1"/>
  <c r="BA350" i="5"/>
  <c r="AX351" i="5"/>
  <c r="AX352" i="1"/>
  <c r="BA352" i="1"/>
  <c r="BC351" i="1"/>
  <c r="BD351" i="1" s="1"/>
  <c r="AX351" i="3"/>
  <c r="BA351" i="3"/>
  <c r="BC350" i="3"/>
  <c r="BD350" i="3" s="1"/>
  <c r="BC350" i="2"/>
  <c r="BD350" i="2" s="1"/>
  <c r="AX351" i="2"/>
  <c r="BA351" i="2"/>
  <c r="BA352" i="4"/>
  <c r="AX352" i="4"/>
  <c r="BA351" i="5" l="1"/>
  <c r="BC351" i="5"/>
  <c r="BD351" i="5" s="1"/>
  <c r="AX352" i="5"/>
  <c r="AX353" i="1"/>
  <c r="BC352" i="1"/>
  <c r="BD352" i="1" s="1"/>
  <c r="BA353" i="1"/>
  <c r="AX352" i="3"/>
  <c r="BC351" i="3"/>
  <c r="BD351" i="3" s="1"/>
  <c r="BA352" i="3"/>
  <c r="BC351" i="2"/>
  <c r="BD351" i="2" s="1"/>
  <c r="AX352" i="2"/>
  <c r="BA352" i="2"/>
  <c r="BA353" i="4"/>
  <c r="AX353" i="4"/>
  <c r="AX353" i="5" l="1"/>
  <c r="BA352" i="5"/>
  <c r="BC352" i="5"/>
  <c r="BD352" i="5" s="1"/>
  <c r="BA354" i="1"/>
  <c r="AX354" i="1"/>
  <c r="BC353" i="1"/>
  <c r="BD353" i="1" s="1"/>
  <c r="BA353" i="3"/>
  <c r="BC352" i="3"/>
  <c r="BD352" i="3" s="1"/>
  <c r="AX353" i="3"/>
  <c r="BC352" i="2"/>
  <c r="BD352" i="2" s="1"/>
  <c r="AX353" i="2"/>
  <c r="BA353" i="2"/>
  <c r="AX354" i="4"/>
  <c r="BA354" i="4"/>
  <c r="AX354" i="5" l="1"/>
  <c r="BC353" i="5"/>
  <c r="BD353" i="5" s="1"/>
  <c r="BA353" i="5"/>
  <c r="BA355" i="1"/>
  <c r="BC354" i="1"/>
  <c r="BD354" i="1" s="1"/>
  <c r="AX355" i="1"/>
  <c r="BA354" i="3"/>
  <c r="BC353" i="3"/>
  <c r="BD353" i="3" s="1"/>
  <c r="AX354" i="3"/>
  <c r="BA354" i="2"/>
  <c r="BC353" i="2"/>
  <c r="BD353" i="2" s="1"/>
  <c r="AX354" i="2"/>
  <c r="BA355" i="4"/>
  <c r="AX355" i="4"/>
  <c r="BC354" i="5" l="1"/>
  <c r="BD354" i="5" s="1"/>
  <c r="BA354" i="5"/>
  <c r="AX355" i="5"/>
  <c r="AX356" i="1"/>
  <c r="BC355" i="1"/>
  <c r="BD355" i="1" s="1"/>
  <c r="BA356" i="1"/>
  <c r="BA355" i="3"/>
  <c r="BC354" i="3"/>
  <c r="BD354" i="3" s="1"/>
  <c r="AX355" i="3"/>
  <c r="BC354" i="2"/>
  <c r="BD354" i="2" s="1"/>
  <c r="AX355" i="2"/>
  <c r="BA355" i="2"/>
  <c r="BA356" i="4"/>
  <c r="AX356" i="4"/>
  <c r="AX356" i="5" l="1"/>
  <c r="BC355" i="5"/>
  <c r="BD355" i="5" s="1"/>
  <c r="BA355" i="5"/>
  <c r="AX357" i="1"/>
  <c r="BC356" i="1"/>
  <c r="BD356" i="1" s="1"/>
  <c r="BA357" i="1"/>
  <c r="AX356" i="3"/>
  <c r="BA356" i="3"/>
  <c r="BC355" i="3"/>
  <c r="BD355" i="3" s="1"/>
  <c r="BC355" i="2"/>
  <c r="BD355" i="2" s="1"/>
  <c r="BA356" i="2"/>
  <c r="AX356" i="2"/>
  <c r="BA357" i="4"/>
  <c r="AX357" i="4"/>
  <c r="BC356" i="5" l="1"/>
  <c r="BD356" i="5" s="1"/>
  <c r="AX357" i="5"/>
  <c r="BA356" i="5"/>
  <c r="BA358" i="1"/>
  <c r="AX358" i="1"/>
  <c r="BC357" i="1"/>
  <c r="BD357" i="1" s="1"/>
  <c r="AX357" i="3"/>
  <c r="BA357" i="3"/>
  <c r="BC356" i="3"/>
  <c r="BD356" i="3" s="1"/>
  <c r="BC356" i="2"/>
  <c r="BD356" i="2" s="1"/>
  <c r="AX357" i="2"/>
  <c r="BA357" i="2"/>
  <c r="BA358" i="4"/>
  <c r="AX358" i="4"/>
  <c r="BC357" i="5" l="1"/>
  <c r="BD357" i="5" s="1"/>
  <c r="BA357" i="5"/>
  <c r="AX358" i="5"/>
  <c r="BA359" i="1"/>
  <c r="BC358" i="1"/>
  <c r="BD358" i="1" s="1"/>
  <c r="AX359" i="1"/>
  <c r="BC357" i="3"/>
  <c r="BD357" i="3" s="1"/>
  <c r="BA358" i="3"/>
  <c r="AX358" i="3"/>
  <c r="BC357" i="2"/>
  <c r="BD357" i="2" s="1"/>
  <c r="AX358" i="2"/>
  <c r="BA358" i="2"/>
  <c r="BA359" i="4"/>
  <c r="AX359" i="4"/>
  <c r="BA358" i="5" l="1"/>
  <c r="AX359" i="5"/>
  <c r="BC358" i="5"/>
  <c r="BD358" i="5" s="1"/>
  <c r="AX360" i="1"/>
  <c r="BA360" i="1"/>
  <c r="BC359" i="1"/>
  <c r="BD359" i="1" s="1"/>
  <c r="AX359" i="3"/>
  <c r="BA359" i="3"/>
  <c r="BC358" i="3"/>
  <c r="BD358" i="3" s="1"/>
  <c r="BC358" i="2"/>
  <c r="BD358" i="2" s="1"/>
  <c r="BA359" i="2"/>
  <c r="AX359" i="2"/>
  <c r="AX360" i="4"/>
  <c r="BA360" i="4"/>
  <c r="BA359" i="5" l="1"/>
  <c r="AX360" i="5"/>
  <c r="BC359" i="5"/>
  <c r="BD359" i="5" s="1"/>
  <c r="AX361" i="1"/>
  <c r="BC360" i="1"/>
  <c r="BD360" i="1" s="1"/>
  <c r="BA361" i="1"/>
  <c r="BC359" i="3"/>
  <c r="BD359" i="3" s="1"/>
  <c r="BA360" i="3"/>
  <c r="AX360" i="3"/>
  <c r="BA360" i="2"/>
  <c r="BC359" i="2"/>
  <c r="BD359" i="2" s="1"/>
  <c r="AX360" i="2"/>
  <c r="BA361" i="4"/>
  <c r="AX361" i="4"/>
  <c r="AX361" i="5" l="1"/>
  <c r="BA360" i="5"/>
  <c r="BC360" i="5"/>
  <c r="BD360" i="5" s="1"/>
  <c r="BA362" i="1"/>
  <c r="AX362" i="1"/>
  <c r="BC361" i="1"/>
  <c r="BD361" i="1" s="1"/>
  <c r="BC360" i="3"/>
  <c r="BD360" i="3" s="1"/>
  <c r="BA361" i="3"/>
  <c r="AX361" i="3"/>
  <c r="BC360" i="2"/>
  <c r="BD360" i="2" s="1"/>
  <c r="AX361" i="2"/>
  <c r="BA361" i="2"/>
  <c r="BA362" i="4"/>
  <c r="AX362" i="4"/>
  <c r="AX362" i="5" l="1"/>
  <c r="BC361" i="5"/>
  <c r="BD361" i="5" s="1"/>
  <c r="BA361" i="5"/>
  <c r="BA363" i="1"/>
  <c r="AX363" i="1"/>
  <c r="BC362" i="1"/>
  <c r="BD362" i="1" s="1"/>
  <c r="BA362" i="3"/>
  <c r="AX362" i="3"/>
  <c r="BC361" i="3"/>
  <c r="BD361" i="3" s="1"/>
  <c r="BC361" i="2"/>
  <c r="BD361" i="2" s="1"/>
  <c r="BA362" i="2"/>
  <c r="AX362" i="2"/>
  <c r="BA363" i="4"/>
  <c r="AX363" i="4"/>
  <c r="BC362" i="5" l="1"/>
  <c r="BD362" i="5" s="1"/>
  <c r="BA362" i="5"/>
  <c r="AX363" i="5"/>
  <c r="BA364" i="1"/>
  <c r="BC363" i="1"/>
  <c r="BD363" i="1" s="1"/>
  <c r="AX364" i="1"/>
  <c r="BA363" i="3"/>
  <c r="AX363" i="3"/>
  <c r="BC362" i="3"/>
  <c r="BD362" i="3" s="1"/>
  <c r="BC362" i="2"/>
  <c r="BD362" i="2" s="1"/>
  <c r="AX363" i="2"/>
  <c r="BA363" i="2"/>
  <c r="AX364" i="4"/>
  <c r="BA364" i="4"/>
  <c r="AX364" i="5" l="1"/>
  <c r="BC363" i="5"/>
  <c r="BD363" i="5" s="1"/>
  <c r="BA363" i="5"/>
  <c r="AX365" i="1"/>
  <c r="BC364" i="1"/>
  <c r="BD364" i="1" s="1"/>
  <c r="BA365" i="1"/>
  <c r="BC363" i="3"/>
  <c r="BD363" i="3" s="1"/>
  <c r="BA364" i="3"/>
  <c r="AX364" i="3"/>
  <c r="BC363" i="2"/>
  <c r="BD363" i="2" s="1"/>
  <c r="BA364" i="2"/>
  <c r="AX364" i="2"/>
  <c r="BA365" i="4"/>
  <c r="AX365" i="4"/>
  <c r="BA364" i="5" l="1"/>
  <c r="AX365" i="5"/>
  <c r="BC364" i="5"/>
  <c r="BD364" i="5" s="1"/>
  <c r="BA366" i="1"/>
  <c r="AX366" i="1"/>
  <c r="BC365" i="1"/>
  <c r="BD365" i="1" s="1"/>
  <c r="BA365" i="3"/>
  <c r="BC364" i="3"/>
  <c r="BD364" i="3" s="1"/>
  <c r="AX365" i="3"/>
  <c r="BC364" i="2"/>
  <c r="BD364" i="2" s="1"/>
  <c r="AX365" i="2"/>
  <c r="BA365" i="2"/>
  <c r="BA366" i="4"/>
  <c r="AX366" i="4"/>
  <c r="BC365" i="5" l="1"/>
  <c r="BD365" i="5" s="1"/>
  <c r="AX366" i="5"/>
  <c r="BA365" i="5"/>
  <c r="BA367" i="1"/>
  <c r="AX367" i="1"/>
  <c r="BC366" i="1"/>
  <c r="BD366" i="1" s="1"/>
  <c r="BA366" i="3"/>
  <c r="BC365" i="3"/>
  <c r="BD365" i="3" s="1"/>
  <c r="AX366" i="3"/>
  <c r="BA366" i="2"/>
  <c r="BC365" i="2"/>
  <c r="BD365" i="2" s="1"/>
  <c r="AX366" i="2"/>
  <c r="BA367" i="4"/>
  <c r="AX367" i="4"/>
  <c r="BA366" i="5" l="1"/>
  <c r="BC366" i="5"/>
  <c r="BD366" i="5" s="1"/>
  <c r="AX367" i="5"/>
  <c r="BA368" i="1"/>
  <c r="AX368" i="1"/>
  <c r="BC367" i="1"/>
  <c r="BD367" i="1" s="1"/>
  <c r="BA367" i="3"/>
  <c r="BC366" i="3"/>
  <c r="BD366" i="3" s="1"/>
  <c r="AX367" i="3"/>
  <c r="BC366" i="2"/>
  <c r="BD366" i="2" s="1"/>
  <c r="AX367" i="2"/>
  <c r="BA367" i="2"/>
  <c r="BA368" i="4"/>
  <c r="AX368" i="4"/>
  <c r="BA367" i="5" l="1"/>
  <c r="BC367" i="5"/>
  <c r="BD367" i="5" s="1"/>
  <c r="AX368" i="5"/>
  <c r="AX369" i="1"/>
  <c r="BZ4" i="1" s="1"/>
  <c r="BC368" i="1"/>
  <c r="BD368" i="1" s="1"/>
  <c r="BA369" i="1"/>
  <c r="AX368" i="3"/>
  <c r="BA368" i="3"/>
  <c r="BC367" i="3"/>
  <c r="BD367" i="3" s="1"/>
  <c r="BC367" i="2"/>
  <c r="BD367" i="2" s="1"/>
  <c r="BA368" i="2"/>
  <c r="AX368" i="2"/>
  <c r="BA369" i="4"/>
  <c r="AX369" i="4"/>
  <c r="CE4" i="1" l="1"/>
  <c r="BZ5" i="1"/>
  <c r="CE5" i="1" s="1"/>
  <c r="CC5" i="1"/>
  <c r="CD5" i="1" s="1"/>
  <c r="AX369" i="5"/>
  <c r="BA368" i="5"/>
  <c r="BC368" i="5"/>
  <c r="BD368" i="5" s="1"/>
  <c r="AX370" i="1"/>
  <c r="BC369" i="1"/>
  <c r="BD369" i="1" s="1"/>
  <c r="BA370" i="1"/>
  <c r="BA369" i="3"/>
  <c r="AX369" i="3"/>
  <c r="BC368" i="3"/>
  <c r="BD368" i="3" s="1"/>
  <c r="BC368" i="2"/>
  <c r="BD368" i="2" s="1"/>
  <c r="BA369" i="2"/>
  <c r="AX369" i="2"/>
  <c r="AX370" i="4"/>
  <c r="BA370" i="4"/>
  <c r="BC369" i="5" l="1"/>
  <c r="BD369" i="5" s="1"/>
  <c r="BA369" i="5"/>
  <c r="AX370" i="5"/>
  <c r="BA371" i="1"/>
  <c r="BC370" i="1"/>
  <c r="BD370" i="1" s="1"/>
  <c r="AX371" i="1"/>
  <c r="BC369" i="3"/>
  <c r="BD369" i="3" s="1"/>
  <c r="BA370" i="3"/>
  <c r="AX370" i="3"/>
  <c r="BA370" i="2"/>
  <c r="AX370" i="2"/>
  <c r="BC369" i="2"/>
  <c r="BD369" i="2" s="1"/>
  <c r="BA371" i="4"/>
  <c r="AX371" i="4"/>
  <c r="BA370" i="5" l="1"/>
  <c r="AX371" i="5"/>
  <c r="BC370" i="5"/>
  <c r="BD370" i="5" s="1"/>
  <c r="BA372" i="1"/>
  <c r="BC371" i="1"/>
  <c r="BD371" i="1" s="1"/>
  <c r="AX372" i="1"/>
  <c r="AX371" i="3"/>
  <c r="BA371" i="3"/>
  <c r="BC370" i="3"/>
  <c r="BD370" i="3" s="1"/>
  <c r="BA371" i="2"/>
  <c r="AX371" i="2"/>
  <c r="BC370" i="2"/>
  <c r="BD370" i="2" s="1"/>
  <c r="AX372" i="4"/>
  <c r="BA372" i="4"/>
  <c r="AX372" i="5" l="1"/>
  <c r="BC371" i="5"/>
  <c r="BD371" i="5" s="1"/>
  <c r="BA371" i="5"/>
  <c r="BA373" i="1"/>
  <c r="AX373" i="1"/>
  <c r="BC372" i="1"/>
  <c r="BD372" i="1" s="1"/>
  <c r="AX372" i="3"/>
  <c r="BA372" i="3"/>
  <c r="BC371" i="3"/>
  <c r="BD371" i="3" s="1"/>
  <c r="BA372" i="2"/>
  <c r="AX372" i="2"/>
  <c r="BC371" i="2"/>
  <c r="BD371" i="2" s="1"/>
  <c r="BA373" i="4"/>
  <c r="AX373" i="4"/>
  <c r="BC372" i="5" l="1"/>
  <c r="BD372" i="5" s="1"/>
  <c r="BA372" i="5"/>
  <c r="AX373" i="5"/>
  <c r="AX374" i="1"/>
  <c r="BA374" i="1"/>
  <c r="BC373" i="1"/>
  <c r="BD373" i="1" s="1"/>
  <c r="BA373" i="3"/>
  <c r="AX373" i="3"/>
  <c r="BC372" i="3"/>
  <c r="BD372" i="3" s="1"/>
  <c r="BC372" i="2"/>
  <c r="BD372" i="2" s="1"/>
  <c r="BA373" i="2"/>
  <c r="AX373" i="2"/>
  <c r="BA374" i="4"/>
  <c r="AX374" i="4"/>
  <c r="AX374" i="5" l="1"/>
  <c r="BC373" i="5"/>
  <c r="BD373" i="5" s="1"/>
  <c r="BA373" i="5"/>
  <c r="AX375" i="1"/>
  <c r="BC374" i="1"/>
  <c r="BD374" i="1" s="1"/>
  <c r="BA375" i="1"/>
  <c r="AX374" i="3"/>
  <c r="BA374" i="3"/>
  <c r="BC373" i="3"/>
  <c r="BD373" i="3" s="1"/>
  <c r="BA374" i="2"/>
  <c r="AX374" i="2"/>
  <c r="BC373" i="2"/>
  <c r="BD373" i="2" s="1"/>
  <c r="BA375" i="4"/>
  <c r="AX375" i="4"/>
  <c r="AX375" i="5" l="1"/>
  <c r="BC374" i="5"/>
  <c r="BD374" i="5" s="1"/>
  <c r="BA374" i="5"/>
  <c r="BB374" i="5" s="1"/>
  <c r="BC375" i="1"/>
  <c r="BD375" i="1" s="1"/>
  <c r="BA376" i="1"/>
  <c r="BB376" i="1" s="1"/>
  <c r="BB375" i="1" s="1"/>
  <c r="BB374" i="1" s="1"/>
  <c r="BB373" i="1" s="1"/>
  <c r="BB372" i="1" s="1"/>
  <c r="BB371" i="1" s="1"/>
  <c r="BB370" i="1" s="1"/>
  <c r="BB369" i="1" s="1"/>
  <c r="BB368" i="1" s="1"/>
  <c r="BB367" i="1" s="1"/>
  <c r="BB366" i="1" s="1"/>
  <c r="BB365" i="1" s="1"/>
  <c r="BB364" i="1" s="1"/>
  <c r="BB363" i="1" s="1"/>
  <c r="BB362" i="1" s="1"/>
  <c r="BB361" i="1" s="1"/>
  <c r="BB360" i="1" s="1"/>
  <c r="BB359" i="1" s="1"/>
  <c r="BB358" i="1" s="1"/>
  <c r="BB357" i="1" s="1"/>
  <c r="BB356" i="1" s="1"/>
  <c r="BB355" i="1" s="1"/>
  <c r="BB354" i="1" s="1"/>
  <c r="BB353" i="1" s="1"/>
  <c r="BB352" i="1" s="1"/>
  <c r="BB351" i="1" s="1"/>
  <c r="BB350" i="1" s="1"/>
  <c r="BB349" i="1" s="1"/>
  <c r="BB348" i="1" s="1"/>
  <c r="BB347" i="1" s="1"/>
  <c r="AX376" i="1"/>
  <c r="BC374" i="3"/>
  <c r="BD374" i="3" s="1"/>
  <c r="AX375" i="3"/>
  <c r="BA375" i="3"/>
  <c r="BA375" i="2"/>
  <c r="AX375" i="2"/>
  <c r="BC374" i="2"/>
  <c r="BD374" i="2" s="1"/>
  <c r="AX376" i="4"/>
  <c r="BA376" i="4"/>
  <c r="BB373" i="5" l="1"/>
  <c r="BB372" i="5" s="1"/>
  <c r="BB371" i="5" s="1"/>
  <c r="BB370" i="5" s="1"/>
  <c r="BB369" i="5" s="1"/>
  <c r="BB368" i="5" s="1"/>
  <c r="BB367" i="5" s="1"/>
  <c r="BB366" i="5" s="1"/>
  <c r="BB365" i="5" s="1"/>
  <c r="BB364" i="5" s="1"/>
  <c r="BB363" i="5" s="1"/>
  <c r="BB362" i="5" s="1"/>
  <c r="BB361" i="5" s="1"/>
  <c r="BB360" i="5" s="1"/>
  <c r="BB359" i="5" s="1"/>
  <c r="BB358" i="5" s="1"/>
  <c r="BB357" i="5" s="1"/>
  <c r="BB356" i="5" s="1"/>
  <c r="BB355" i="5" s="1"/>
  <c r="BB354" i="5" s="1"/>
  <c r="BB353" i="5" s="1"/>
  <c r="BB352" i="5" s="1"/>
  <c r="BB351" i="5" s="1"/>
  <c r="BB350" i="5" s="1"/>
  <c r="BB349" i="5" s="1"/>
  <c r="BB348" i="5" s="1"/>
  <c r="BB347" i="5" s="1"/>
  <c r="BB346" i="5" s="1"/>
  <c r="AX376" i="5"/>
  <c r="BC375" i="5"/>
  <c r="BD375" i="5" s="1"/>
  <c r="D185" i="8"/>
  <c r="G185" i="8" s="1"/>
  <c r="H185" i="8" s="1"/>
  <c r="D193" i="8"/>
  <c r="N407" i="5"/>
  <c r="O407" i="5" s="1"/>
  <c r="Q407" i="5" s="1"/>
  <c r="N408" i="5"/>
  <c r="O408" i="5" s="1"/>
  <c r="Q408" i="5" s="1"/>
  <c r="BQ11" i="5"/>
  <c r="N411" i="5"/>
  <c r="O411" i="5" s="1"/>
  <c r="Q411" i="5" s="1"/>
  <c r="BP11" i="5"/>
  <c r="BG11" i="5"/>
  <c r="BK11" i="5"/>
  <c r="D187" i="8"/>
  <c r="G187" i="8" s="1"/>
  <c r="H187" i="8" s="1"/>
  <c r="D183" i="8"/>
  <c r="G183" i="8" s="1"/>
  <c r="H183" i="8" s="1"/>
  <c r="D189" i="8"/>
  <c r="N409" i="5"/>
  <c r="O409" i="5" s="1"/>
  <c r="Q409" i="5" s="1"/>
  <c r="N412" i="5"/>
  <c r="O412" i="5" s="1"/>
  <c r="Q412" i="5" s="1"/>
  <c r="D192" i="8"/>
  <c r="BN11" i="5"/>
  <c r="N404" i="5"/>
  <c r="O404" i="5" s="1"/>
  <c r="Q404" i="5" s="1"/>
  <c r="D190" i="8"/>
  <c r="BL11" i="5"/>
  <c r="N415" i="5"/>
  <c r="O415" i="5" s="1"/>
  <c r="Q415" i="5" s="1"/>
  <c r="N414" i="5"/>
  <c r="O414" i="5" s="1"/>
  <c r="Q414" i="5" s="1"/>
  <c r="D186" i="8"/>
  <c r="G186" i="8" s="1"/>
  <c r="H186" i="8" s="1"/>
  <c r="BH11" i="5"/>
  <c r="N413" i="5"/>
  <c r="O413" i="5" s="1"/>
  <c r="Q413" i="5" s="1"/>
  <c r="BO11" i="5"/>
  <c r="D194" i="8"/>
  <c r="BI11" i="5"/>
  <c r="D191" i="8"/>
  <c r="BM11" i="5"/>
  <c r="N410" i="5"/>
  <c r="O410" i="5" s="1"/>
  <c r="Q410" i="5" s="1"/>
  <c r="N405" i="5"/>
  <c r="O405" i="5" s="1"/>
  <c r="Q405" i="5" s="1"/>
  <c r="BJ11" i="5"/>
  <c r="N406" i="5"/>
  <c r="O406" i="5" s="1"/>
  <c r="Q406" i="5" s="1"/>
  <c r="D184" i="8"/>
  <c r="G184" i="8" s="1"/>
  <c r="H184" i="8" s="1"/>
  <c r="BR11" i="5"/>
  <c r="D188" i="8"/>
  <c r="G188" i="8" s="1"/>
  <c r="H188" i="8" s="1"/>
  <c r="AX377" i="1"/>
  <c r="BC376" i="1"/>
  <c r="BD376" i="1" s="1"/>
  <c r="BA377" i="1"/>
  <c r="AX376" i="3"/>
  <c r="BC375" i="3"/>
  <c r="BD375" i="3" s="1"/>
  <c r="BA376" i="3"/>
  <c r="BB376" i="3" s="1"/>
  <c r="BB375" i="3" s="1"/>
  <c r="BB374" i="3" s="1"/>
  <c r="BB373" i="3" s="1"/>
  <c r="BB372" i="3" s="1"/>
  <c r="BB371" i="3" s="1"/>
  <c r="BB370" i="3" s="1"/>
  <c r="BB369" i="3" s="1"/>
  <c r="BB368" i="3" s="1"/>
  <c r="BB367" i="3" s="1"/>
  <c r="BB366" i="3" s="1"/>
  <c r="BB365" i="3" s="1"/>
  <c r="BB364" i="3" s="1"/>
  <c r="BB363" i="3" s="1"/>
  <c r="BB362" i="3" s="1"/>
  <c r="BB361" i="3" s="1"/>
  <c r="BB360" i="3" s="1"/>
  <c r="BB359" i="3" s="1"/>
  <c r="BB358" i="3" s="1"/>
  <c r="BB357" i="3" s="1"/>
  <c r="BB356" i="3" s="1"/>
  <c r="BB355" i="3" s="1"/>
  <c r="BB354" i="3" s="1"/>
  <c r="BB353" i="3" s="1"/>
  <c r="BB352" i="3" s="1"/>
  <c r="BB351" i="3" s="1"/>
  <c r="BB350" i="3" s="1"/>
  <c r="BB349" i="3" s="1"/>
  <c r="BB348" i="3" s="1"/>
  <c r="BB347" i="3" s="1"/>
  <c r="BA376" i="2"/>
  <c r="BB376" i="2" s="1"/>
  <c r="BB375" i="2" s="1"/>
  <c r="BB374" i="2" s="1"/>
  <c r="BB373" i="2" s="1"/>
  <c r="BB372" i="2" s="1"/>
  <c r="BB371" i="2" s="1"/>
  <c r="BB370" i="2" s="1"/>
  <c r="BB369" i="2" s="1"/>
  <c r="BB368" i="2" s="1"/>
  <c r="BB367" i="2" s="1"/>
  <c r="BB366" i="2" s="1"/>
  <c r="BB365" i="2" s="1"/>
  <c r="BB364" i="2" s="1"/>
  <c r="BB363" i="2" s="1"/>
  <c r="BB362" i="2" s="1"/>
  <c r="BB361" i="2" s="1"/>
  <c r="BB360" i="2" s="1"/>
  <c r="BB359" i="2" s="1"/>
  <c r="BB358" i="2" s="1"/>
  <c r="BB357" i="2" s="1"/>
  <c r="BB356" i="2" s="1"/>
  <c r="BB355" i="2" s="1"/>
  <c r="BB354" i="2" s="1"/>
  <c r="BB353" i="2" s="1"/>
  <c r="BB352" i="2" s="1"/>
  <c r="BB351" i="2" s="1"/>
  <c r="BB350" i="2" s="1"/>
  <c r="BB349" i="2" s="1"/>
  <c r="BB348" i="2" s="1"/>
  <c r="BB347" i="2" s="1"/>
  <c r="AX376" i="2"/>
  <c r="BC375" i="2"/>
  <c r="BD375" i="2" s="1"/>
  <c r="BA377" i="4"/>
  <c r="AX377" i="4"/>
  <c r="AX377" i="5" l="1"/>
  <c r="BC376" i="5"/>
  <c r="BD376" i="5" s="1"/>
  <c r="BC377" i="1"/>
  <c r="BD377" i="1" s="1"/>
  <c r="BA378" i="1"/>
  <c r="AX378" i="1"/>
  <c r="BA377" i="3"/>
  <c r="AX377" i="3"/>
  <c r="BC376" i="3"/>
  <c r="BD376" i="3" s="1"/>
  <c r="BA377" i="2"/>
  <c r="BC376" i="2"/>
  <c r="BD376" i="2" s="1"/>
  <c r="AX377" i="2"/>
  <c r="BA378" i="4"/>
  <c r="AX378" i="4"/>
  <c r="AX378" i="5" l="1"/>
  <c r="BC377" i="5"/>
  <c r="BD377" i="5" s="1"/>
  <c r="AX379" i="1"/>
  <c r="BC378" i="1"/>
  <c r="BD378" i="1" s="1"/>
  <c r="BA379" i="1"/>
  <c r="BB379" i="1" s="1"/>
  <c r="BA378" i="3"/>
  <c r="AX378" i="3"/>
  <c r="BC377" i="3"/>
  <c r="BD377" i="3" s="1"/>
  <c r="BA378" i="2"/>
  <c r="AX378" i="2"/>
  <c r="BC377" i="2"/>
  <c r="BD377" i="2" s="1"/>
  <c r="BA379" i="4"/>
  <c r="BB379" i="4" s="1"/>
  <c r="AX379" i="4"/>
  <c r="AX379" i="5" l="1"/>
  <c r="BC378" i="5"/>
  <c r="BD378" i="5" s="1"/>
  <c r="BR11" i="1"/>
  <c r="BC379" i="1"/>
  <c r="BD379" i="1" s="1"/>
  <c r="BB378" i="1"/>
  <c r="BB377" i="1" s="1"/>
  <c r="N413" i="1" s="1"/>
  <c r="O413" i="1" s="1"/>
  <c r="Q413" i="1" s="1"/>
  <c r="BC378" i="3"/>
  <c r="BD378" i="3" s="1"/>
  <c r="BA379" i="3"/>
  <c r="BB379" i="3" s="1"/>
  <c r="AX379" i="3"/>
  <c r="BA379" i="2"/>
  <c r="BB379" i="2" s="1"/>
  <c r="AX379" i="2"/>
  <c r="BC378" i="2"/>
  <c r="BD378" i="2" s="1"/>
  <c r="BD379" i="4"/>
  <c r="BB378" i="4"/>
  <c r="BB377" i="4" s="1"/>
  <c r="BB376" i="4" s="1"/>
  <c r="BB375" i="4" s="1"/>
  <c r="BB374" i="4" s="1"/>
  <c r="BB373" i="4" s="1"/>
  <c r="BB372" i="4" s="1"/>
  <c r="BB371" i="4" s="1"/>
  <c r="BB370" i="4" s="1"/>
  <c r="BB369" i="4" s="1"/>
  <c r="BB368" i="4" s="1"/>
  <c r="BB367" i="4" s="1"/>
  <c r="BB366" i="4" s="1"/>
  <c r="BB365" i="4" s="1"/>
  <c r="BB364" i="4" s="1"/>
  <c r="BB363" i="4" s="1"/>
  <c r="BB362" i="4" s="1"/>
  <c r="BB361" i="4" s="1"/>
  <c r="BB360" i="4" s="1"/>
  <c r="BB359" i="4" s="1"/>
  <c r="BB358" i="4" s="1"/>
  <c r="BB357" i="4" s="1"/>
  <c r="BB356" i="4" s="1"/>
  <c r="BB355" i="4" s="1"/>
  <c r="BB354" i="4" s="1"/>
  <c r="BB353" i="4" s="1"/>
  <c r="BB352" i="4" s="1"/>
  <c r="BB351" i="4" s="1"/>
  <c r="BB350" i="4" s="1"/>
  <c r="BB349" i="4" s="1"/>
  <c r="BB348" i="4" s="1"/>
  <c r="BB347" i="4" s="1"/>
  <c r="BB346" i="4" s="1"/>
  <c r="BB345" i="4" s="1"/>
  <c r="BB344" i="4" s="1"/>
  <c r="BB343" i="4" s="1"/>
  <c r="BB342" i="4" s="1"/>
  <c r="BB341" i="4" s="1"/>
  <c r="BB340" i="4" s="1"/>
  <c r="BB339" i="4" s="1"/>
  <c r="BB338" i="4" s="1"/>
  <c r="BB337" i="4" s="1"/>
  <c r="BB336" i="4" s="1"/>
  <c r="BB335" i="4" s="1"/>
  <c r="BB334" i="4" s="1"/>
  <c r="BB333" i="4" s="1"/>
  <c r="BB332" i="4" s="1"/>
  <c r="BB331" i="4" s="1"/>
  <c r="BB330" i="4" s="1"/>
  <c r="BB329" i="4" s="1"/>
  <c r="BB328" i="4" s="1"/>
  <c r="BB327" i="4" s="1"/>
  <c r="BB326" i="4" s="1"/>
  <c r="BB325" i="4" s="1"/>
  <c r="BB324" i="4" s="1"/>
  <c r="BB323" i="4" s="1"/>
  <c r="BB322" i="4" s="1"/>
  <c r="BB321" i="4" s="1"/>
  <c r="BB320" i="4" s="1"/>
  <c r="BB319" i="4" s="1"/>
  <c r="BB318" i="4" s="1"/>
  <c r="BB317" i="4" s="1"/>
  <c r="BB316" i="4" s="1"/>
  <c r="BB315" i="4" s="1"/>
  <c r="Q411" i="4" l="1"/>
  <c r="BB314" i="4"/>
  <c r="BB313" i="4" s="1"/>
  <c r="BB312" i="4" s="1"/>
  <c r="BB311" i="4" s="1"/>
  <c r="BB310" i="4" s="1"/>
  <c r="BB309" i="4" s="1"/>
  <c r="BB308" i="4" s="1"/>
  <c r="BB307" i="4" s="1"/>
  <c r="BB306" i="4" s="1"/>
  <c r="BB305" i="4" s="1"/>
  <c r="BB304" i="4" s="1"/>
  <c r="BB303" i="4" s="1"/>
  <c r="BB302" i="4" s="1"/>
  <c r="BB301" i="4" s="1"/>
  <c r="BB300" i="4" s="1"/>
  <c r="BB299" i="4" s="1"/>
  <c r="BB298" i="4" s="1"/>
  <c r="BB297" i="4" s="1"/>
  <c r="BB296" i="4" s="1"/>
  <c r="BB295" i="4" s="1"/>
  <c r="BB294" i="4" s="1"/>
  <c r="BB293" i="4" s="1"/>
  <c r="BB292" i="4" s="1"/>
  <c r="BB291" i="4" s="1"/>
  <c r="BB290" i="4" s="1"/>
  <c r="BB289" i="4" s="1"/>
  <c r="BB288" i="4" s="1"/>
  <c r="BB287" i="4" s="1"/>
  <c r="BB286" i="4" s="1"/>
  <c r="BB285" i="4" s="1"/>
  <c r="BB284" i="4" s="1"/>
  <c r="BB283" i="4" s="1"/>
  <c r="BB282" i="4" s="1"/>
  <c r="BB281" i="4" s="1"/>
  <c r="Q413" i="4"/>
  <c r="Q410" i="4"/>
  <c r="Q409" i="4"/>
  <c r="Q408" i="4"/>
  <c r="Q415" i="4"/>
  <c r="Q404" i="4"/>
  <c r="Q414" i="4"/>
  <c r="Q406" i="4"/>
  <c r="Q407" i="4"/>
  <c r="Q412" i="4"/>
  <c r="Q405" i="4"/>
  <c r="O406" i="4"/>
  <c r="P406" i="4" s="1"/>
  <c r="R406" i="4" s="1"/>
  <c r="O405" i="4"/>
  <c r="P405" i="4" s="1"/>
  <c r="R405" i="4" s="1"/>
  <c r="D152" i="8"/>
  <c r="G152" i="8" s="1"/>
  <c r="H152" i="8" s="1"/>
  <c r="O411" i="4"/>
  <c r="P411" i="4" s="1"/>
  <c r="R411" i="4" s="1"/>
  <c r="O407" i="4"/>
  <c r="P407" i="4" s="1"/>
  <c r="R407" i="4" s="1"/>
  <c r="D150" i="8"/>
  <c r="G150" i="8" s="1"/>
  <c r="H150" i="8" s="1"/>
  <c r="O415" i="4"/>
  <c r="P415" i="4" s="1"/>
  <c r="R415" i="4" s="1"/>
  <c r="BN11" i="4"/>
  <c r="BK11" i="4"/>
  <c r="O408" i="4"/>
  <c r="P408" i="4" s="1"/>
  <c r="R408" i="4" s="1"/>
  <c r="BP11" i="4"/>
  <c r="BQ11" i="4"/>
  <c r="O413" i="4"/>
  <c r="P413" i="4" s="1"/>
  <c r="R413" i="4" s="1"/>
  <c r="BI11" i="4"/>
  <c r="D145" i="8"/>
  <c r="G145" i="8" s="1"/>
  <c r="H145" i="8" s="1"/>
  <c r="BR11" i="4"/>
  <c r="D143" i="8"/>
  <c r="G143" i="8" s="1"/>
  <c r="H143" i="8" s="1"/>
  <c r="D146" i="8"/>
  <c r="G146" i="8" s="1"/>
  <c r="H146" i="8" s="1"/>
  <c r="D147" i="8"/>
  <c r="G147" i="8" s="1"/>
  <c r="H147" i="8" s="1"/>
  <c r="D153" i="8"/>
  <c r="G153" i="8" s="1"/>
  <c r="H153" i="8" s="1"/>
  <c r="O410" i="4"/>
  <c r="P410" i="4" s="1"/>
  <c r="R410" i="4" s="1"/>
  <c r="D154" i="8"/>
  <c r="G154" i="8" s="1"/>
  <c r="H154" i="8" s="1"/>
  <c r="O404" i="4"/>
  <c r="P404" i="4" s="1"/>
  <c r="R404" i="4" s="1"/>
  <c r="O414" i="4"/>
  <c r="P414" i="4" s="1"/>
  <c r="R414" i="4" s="1"/>
  <c r="O409" i="4"/>
  <c r="P409" i="4" s="1"/>
  <c r="R409" i="4" s="1"/>
  <c r="BM11" i="4"/>
  <c r="BB378" i="3"/>
  <c r="BB377" i="3" s="1"/>
  <c r="O412" i="4"/>
  <c r="P412" i="4" s="1"/>
  <c r="R412" i="4" s="1"/>
  <c r="BC379" i="3"/>
  <c r="BD379" i="3" s="1"/>
  <c r="BC379" i="5"/>
  <c r="BD379" i="5" s="1"/>
  <c r="BC379" i="2"/>
  <c r="BD379" i="2" s="1"/>
  <c r="BM11" i="1"/>
  <c r="D38" i="8"/>
  <c r="BH11" i="1"/>
  <c r="N406" i="1"/>
  <c r="O406" i="1" s="1"/>
  <c r="Q406" i="1" s="1"/>
  <c r="N405" i="1"/>
  <c r="O405" i="1" s="1"/>
  <c r="Q405" i="1" s="1"/>
  <c r="N412" i="1"/>
  <c r="O412" i="1" s="1"/>
  <c r="Q412" i="1" s="1"/>
  <c r="BG11" i="1"/>
  <c r="BQ11" i="1"/>
  <c r="D37" i="8"/>
  <c r="N414" i="1"/>
  <c r="O414" i="1" s="1"/>
  <c r="Q414" i="1" s="1"/>
  <c r="D36" i="8"/>
  <c r="G36" i="8" s="1"/>
  <c r="H36" i="8" s="1"/>
  <c r="D32" i="8"/>
  <c r="G32" i="8" s="1"/>
  <c r="H32" i="8" s="1"/>
  <c r="D42" i="8"/>
  <c r="D41" i="8"/>
  <c r="D34" i="8"/>
  <c r="G34" i="8" s="1"/>
  <c r="H34" i="8" s="1"/>
  <c r="D35" i="8"/>
  <c r="G35" i="8" s="1"/>
  <c r="H35" i="8" s="1"/>
  <c r="N409" i="1"/>
  <c r="O409" i="1" s="1"/>
  <c r="Q409" i="1" s="1"/>
  <c r="BK11" i="1"/>
  <c r="N408" i="1"/>
  <c r="O408" i="1" s="1"/>
  <c r="Q408" i="1" s="1"/>
  <c r="BJ11" i="1"/>
  <c r="D39" i="8"/>
  <c r="CC6" i="1"/>
  <c r="CD6" i="1" s="1"/>
  <c r="BZ6" i="1"/>
  <c r="CE6" i="1" s="1"/>
  <c r="BL11" i="1"/>
  <c r="N410" i="1"/>
  <c r="O410" i="1" s="1"/>
  <c r="Q410" i="1" s="1"/>
  <c r="BP11" i="1"/>
  <c r="D31" i="8"/>
  <c r="G31" i="8" s="1"/>
  <c r="BN11" i="1"/>
  <c r="BO5" i="1"/>
  <c r="BO7" i="1" s="1"/>
  <c r="BQ9" i="1"/>
  <c r="BK8" i="1"/>
  <c r="BM8" i="1"/>
  <c r="BQ8" i="1"/>
  <c r="BI8" i="1"/>
  <c r="BM9" i="1"/>
  <c r="BL8" i="1"/>
  <c r="BM5" i="1"/>
  <c r="BM7" i="1" s="1"/>
  <c r="BL9" i="1"/>
  <c r="BH9" i="1"/>
  <c r="BN5" i="1"/>
  <c r="BN7" i="1" s="1"/>
  <c r="BK5" i="1"/>
  <c r="BK7" i="1" s="1"/>
  <c r="BG9" i="1"/>
  <c r="BR5" i="1"/>
  <c r="BN9" i="1"/>
  <c r="BG8" i="1"/>
  <c r="BL5" i="1"/>
  <c r="BL7" i="1" s="1"/>
  <c r="BR8" i="1"/>
  <c r="BR9" i="1"/>
  <c r="BO9" i="1"/>
  <c r="BH5" i="1"/>
  <c r="BH7" i="1" s="1"/>
  <c r="BH8" i="1"/>
  <c r="BJ5" i="1"/>
  <c r="BJ7" i="1" s="1"/>
  <c r="BP5" i="1"/>
  <c r="BP7" i="1" s="1"/>
  <c r="BJ9" i="1"/>
  <c r="BI9" i="1"/>
  <c r="BK9" i="1"/>
  <c r="BG5" i="1"/>
  <c r="BP8" i="1"/>
  <c r="BN8" i="1"/>
  <c r="BQ5" i="1"/>
  <c r="BQ7" i="1" s="1"/>
  <c r="BJ8" i="1"/>
  <c r="BP9" i="1"/>
  <c r="BO8" i="1"/>
  <c r="BI5" i="1"/>
  <c r="BI7" i="1" s="1"/>
  <c r="N411" i="1"/>
  <c r="O411" i="1" s="1"/>
  <c r="Q411" i="1" s="1"/>
  <c r="N404" i="1"/>
  <c r="O404" i="1" s="1"/>
  <c r="Q404" i="1" s="1"/>
  <c r="D40" i="8"/>
  <c r="D30" i="8"/>
  <c r="G30" i="8" s="1"/>
  <c r="BO11" i="1"/>
  <c r="BI11" i="1"/>
  <c r="N415" i="1"/>
  <c r="O415" i="1" s="1"/>
  <c r="Q415" i="1" s="1"/>
  <c r="N407" i="1"/>
  <c r="O407" i="1" s="1"/>
  <c r="Q407" i="1" s="1"/>
  <c r="D33" i="8"/>
  <c r="G33" i="8" s="1"/>
  <c r="H33" i="8" s="1"/>
  <c r="BR9" i="3"/>
  <c r="BP9" i="3"/>
  <c r="BQ8" i="3"/>
  <c r="BQ9" i="3"/>
  <c r="BJ5" i="3"/>
  <c r="BJ7" i="3" s="1"/>
  <c r="BO8" i="3"/>
  <c r="BN8" i="3"/>
  <c r="BH8" i="3"/>
  <c r="BP8" i="3"/>
  <c r="BP5" i="3"/>
  <c r="BP7" i="3" s="1"/>
  <c r="BJ8" i="3"/>
  <c r="BG5" i="3"/>
  <c r="BG8" i="3"/>
  <c r="BN9" i="3"/>
  <c r="BK5" i="3"/>
  <c r="BK7" i="3" s="1"/>
  <c r="BI9" i="3"/>
  <c r="BK9" i="3"/>
  <c r="BH9" i="3"/>
  <c r="BM9" i="3"/>
  <c r="BM8" i="3"/>
  <c r="BN5" i="3"/>
  <c r="BN7" i="3" s="1"/>
  <c r="BL8" i="3"/>
  <c r="BL5" i="3"/>
  <c r="BL7" i="3" s="1"/>
  <c r="BH5" i="3"/>
  <c r="BH7" i="3" s="1"/>
  <c r="BK8" i="3"/>
  <c r="BL9" i="3"/>
  <c r="BJ9" i="3"/>
  <c r="BI5" i="3"/>
  <c r="BI7" i="3" s="1"/>
  <c r="BG9" i="3"/>
  <c r="BO5" i="3"/>
  <c r="BO7" i="3" s="1"/>
  <c r="BM5" i="3"/>
  <c r="BM7" i="3" s="1"/>
  <c r="BR8" i="3"/>
  <c r="BO9" i="3"/>
  <c r="BQ5" i="3"/>
  <c r="BR5" i="3"/>
  <c r="BR7" i="3" s="1"/>
  <c r="BI8" i="3"/>
  <c r="D113" i="8"/>
  <c r="BM11" i="3"/>
  <c r="BN11" i="3"/>
  <c r="BG11" i="3"/>
  <c r="N413" i="3"/>
  <c r="O413" i="3" s="1"/>
  <c r="Q413" i="3" s="1"/>
  <c r="N407" i="3"/>
  <c r="O407" i="3" s="1"/>
  <c r="Q407" i="3" s="1"/>
  <c r="BI11" i="3"/>
  <c r="N406" i="3"/>
  <c r="O406" i="3" s="1"/>
  <c r="Q406" i="3" s="1"/>
  <c r="BQ11" i="3"/>
  <c r="N410" i="3"/>
  <c r="O410" i="3" s="1"/>
  <c r="Q410" i="3" s="1"/>
  <c r="BK11" i="3"/>
  <c r="D106" i="8"/>
  <c r="G106" i="8" s="1"/>
  <c r="H106" i="8" s="1"/>
  <c r="BJ11" i="3"/>
  <c r="P17" i="10" s="1"/>
  <c r="D114" i="8"/>
  <c r="N409" i="3"/>
  <c r="O409" i="3" s="1"/>
  <c r="Q409" i="3" s="1"/>
  <c r="D110" i="8"/>
  <c r="G110" i="8" s="1"/>
  <c r="H110" i="8" s="1"/>
  <c r="D107" i="8"/>
  <c r="G107" i="8" s="1"/>
  <c r="H107" i="8" s="1"/>
  <c r="N414" i="3"/>
  <c r="O414" i="3" s="1"/>
  <c r="Q414" i="3" s="1"/>
  <c r="N405" i="3"/>
  <c r="O405" i="3" s="1"/>
  <c r="Q405" i="3" s="1"/>
  <c r="D112" i="8"/>
  <c r="D109" i="8"/>
  <c r="G109" i="8" s="1"/>
  <c r="H109" i="8" s="1"/>
  <c r="BH11" i="3"/>
  <c r="N411" i="3"/>
  <c r="O411" i="3" s="1"/>
  <c r="Q411" i="3" s="1"/>
  <c r="D111" i="8"/>
  <c r="N404" i="3"/>
  <c r="O404" i="3" s="1"/>
  <c r="Q404" i="3" s="1"/>
  <c r="N412" i="3"/>
  <c r="O412" i="3" s="1"/>
  <c r="Q412" i="3" s="1"/>
  <c r="BL11" i="3"/>
  <c r="D115" i="8"/>
  <c r="D116" i="8"/>
  <c r="D105" i="8"/>
  <c r="G105" i="8" s="1"/>
  <c r="H105" i="8" s="1"/>
  <c r="N415" i="3"/>
  <c r="O415" i="3" s="1"/>
  <c r="Q415" i="3" s="1"/>
  <c r="BP11" i="3"/>
  <c r="BR11" i="3"/>
  <c r="BO11" i="3"/>
  <c r="N408" i="3"/>
  <c r="O408" i="3" s="1"/>
  <c r="Q408" i="3" s="1"/>
  <c r="D108" i="8"/>
  <c r="G108" i="8" s="1"/>
  <c r="H108" i="8" s="1"/>
  <c r="BM5" i="2"/>
  <c r="BM7" i="2" s="1"/>
  <c r="BN9" i="2"/>
  <c r="BR9" i="2"/>
  <c r="BN5" i="2"/>
  <c r="BN7" i="2" s="1"/>
  <c r="BP5" i="2"/>
  <c r="BP7" i="2" s="1"/>
  <c r="BQ8" i="2"/>
  <c r="BN8" i="2"/>
  <c r="BQ9" i="2"/>
  <c r="BJ8" i="2"/>
  <c r="BI5" i="2"/>
  <c r="BI7" i="2" s="1"/>
  <c r="BL9" i="2"/>
  <c r="BO5" i="2"/>
  <c r="BP8" i="2"/>
  <c r="BH9" i="2"/>
  <c r="BG5" i="2"/>
  <c r="BQ5" i="2"/>
  <c r="BQ7" i="2" s="1"/>
  <c r="BI8" i="2"/>
  <c r="BK9" i="2"/>
  <c r="BM9" i="2"/>
  <c r="BO9" i="2"/>
  <c r="BJ9" i="2"/>
  <c r="BL8" i="2"/>
  <c r="BK5" i="2"/>
  <c r="BK7" i="2" s="1"/>
  <c r="BI9" i="2"/>
  <c r="BO8" i="2"/>
  <c r="BJ5" i="2"/>
  <c r="BJ7" i="2" s="1"/>
  <c r="BH5" i="2"/>
  <c r="BH7" i="2" s="1"/>
  <c r="BR8" i="2"/>
  <c r="BM8" i="2"/>
  <c r="BG8" i="2"/>
  <c r="BK8" i="2"/>
  <c r="BR5" i="2"/>
  <c r="BR7" i="2" s="1"/>
  <c r="BH8" i="2"/>
  <c r="BG9" i="2"/>
  <c r="BP9" i="2"/>
  <c r="BL5" i="2"/>
  <c r="BL7" i="2" s="1"/>
  <c r="BB378" i="2"/>
  <c r="BB377" i="2" s="1"/>
  <c r="N406" i="2" s="1"/>
  <c r="O406" i="2" s="1"/>
  <c r="Q406" i="2" s="1"/>
  <c r="BO11" i="2"/>
  <c r="BQ11" i="2"/>
  <c r="D151" i="8" l="1"/>
  <c r="G151" i="8" s="1"/>
  <c r="H151" i="8" s="1"/>
  <c r="BG11" i="4"/>
  <c r="BO11" i="4"/>
  <c r="D148" i="8"/>
  <c r="G148" i="8" s="1"/>
  <c r="H148" i="8" s="1"/>
  <c r="BJ11" i="4"/>
  <c r="Q17" i="10" s="1"/>
  <c r="BH11" i="4"/>
  <c r="D149" i="8"/>
  <c r="G149" i="8" s="1"/>
  <c r="H149" i="8" s="1"/>
  <c r="BL11" i="4"/>
  <c r="D144" i="8"/>
  <c r="G144" i="8" s="1"/>
  <c r="H144" i="8" s="1"/>
  <c r="BL11" i="2"/>
  <c r="D82" i="8"/>
  <c r="G82" i="8" s="1"/>
  <c r="H82" i="8" s="1"/>
  <c r="N410" i="2"/>
  <c r="O410" i="2" s="1"/>
  <c r="Q410" i="2" s="1"/>
  <c r="N409" i="2"/>
  <c r="O409" i="2" s="1"/>
  <c r="Q409" i="2" s="1"/>
  <c r="N408" i="2"/>
  <c r="O408" i="2" s="1"/>
  <c r="Q408" i="2" s="1"/>
  <c r="D75" i="8"/>
  <c r="G75" i="8" s="1"/>
  <c r="H75" i="8" s="1"/>
  <c r="D76" i="8"/>
  <c r="G76" i="8" s="1"/>
  <c r="H76" i="8" s="1"/>
  <c r="N404" i="2"/>
  <c r="O404" i="2" s="1"/>
  <c r="Q404" i="2" s="1"/>
  <c r="D77" i="8"/>
  <c r="G77" i="8" s="1"/>
  <c r="H77" i="8" s="1"/>
  <c r="D74" i="8"/>
  <c r="G74" i="8" s="1"/>
  <c r="H74" i="8" s="1"/>
  <c r="D84" i="8"/>
  <c r="G84" i="8" s="1"/>
  <c r="H84" i="8" s="1"/>
  <c r="D79" i="8"/>
  <c r="G79" i="8" s="1"/>
  <c r="H79" i="8" s="1"/>
  <c r="D81" i="8"/>
  <c r="G81" i="8" s="1"/>
  <c r="H81" i="8" s="1"/>
  <c r="BJ11" i="2"/>
  <c r="N415" i="2"/>
  <c r="O415" i="2" s="1"/>
  <c r="Q415" i="2" s="1"/>
  <c r="D85" i="8"/>
  <c r="G85" i="8" s="1"/>
  <c r="H85" i="8" s="1"/>
  <c r="N413" i="2"/>
  <c r="O413" i="2" s="1"/>
  <c r="Q413" i="2" s="1"/>
  <c r="BN11" i="2"/>
  <c r="BQ9" i="5"/>
  <c r="BQ8" i="5"/>
  <c r="BG5" i="5"/>
  <c r="BR8" i="5"/>
  <c r="BH9" i="5"/>
  <c r="BI5" i="5"/>
  <c r="BI7" i="5" s="1"/>
  <c r="BG9" i="5"/>
  <c r="BK9" i="5"/>
  <c r="BR5" i="5"/>
  <c r="BQ5" i="5"/>
  <c r="BQ7" i="5" s="1"/>
  <c r="BJ5" i="5"/>
  <c r="BJ7" i="5" s="1"/>
  <c r="BN8" i="5"/>
  <c r="BR9" i="5"/>
  <c r="BH5" i="5"/>
  <c r="BH7" i="5" s="1"/>
  <c r="BL5" i="5"/>
  <c r="BL7" i="5" s="1"/>
  <c r="BJ9" i="5"/>
  <c r="BP9" i="5"/>
  <c r="BH8" i="5"/>
  <c r="BN9" i="5"/>
  <c r="BL8" i="5"/>
  <c r="BK5" i="5"/>
  <c r="BK7" i="5" s="1"/>
  <c r="BM8" i="5"/>
  <c r="BL9" i="5"/>
  <c r="BG8" i="5"/>
  <c r="BO9" i="5"/>
  <c r="BI8" i="5"/>
  <c r="BK8" i="5"/>
  <c r="BI9" i="5"/>
  <c r="BN5" i="5"/>
  <c r="BN7" i="5" s="1"/>
  <c r="BO8" i="5"/>
  <c r="BM5" i="5"/>
  <c r="BM7" i="5" s="1"/>
  <c r="BO5" i="5"/>
  <c r="BO7" i="5" s="1"/>
  <c r="BP8" i="5"/>
  <c r="BP5" i="5"/>
  <c r="BP7" i="5" s="1"/>
  <c r="BM9" i="5"/>
  <c r="BJ8" i="5"/>
  <c r="N407" i="2"/>
  <c r="O407" i="2" s="1"/>
  <c r="Q407" i="2" s="1"/>
  <c r="N412" i="2"/>
  <c r="O412" i="2" s="1"/>
  <c r="Q412" i="2" s="1"/>
  <c r="D83" i="8"/>
  <c r="G83" i="8" s="1"/>
  <c r="H83" i="8" s="1"/>
  <c r="BH11" i="2"/>
  <c r="D80" i="8"/>
  <c r="G80" i="8" s="1"/>
  <c r="H80" i="8" s="1"/>
  <c r="N411" i="2"/>
  <c r="O411" i="2" s="1"/>
  <c r="Q411" i="2" s="1"/>
  <c r="D78" i="8"/>
  <c r="G78" i="8" s="1"/>
  <c r="H78" i="8" s="1"/>
  <c r="BI11" i="2"/>
  <c r="BP11" i="2"/>
  <c r="BG11" i="2"/>
  <c r="BM11" i="2"/>
  <c r="BK11" i="2"/>
  <c r="N414" i="2"/>
  <c r="O414" i="2" s="1"/>
  <c r="Q414" i="2" s="1"/>
  <c r="BR11" i="2"/>
  <c r="N405" i="2"/>
  <c r="O405" i="2" s="1"/>
  <c r="Q405" i="2" s="1"/>
  <c r="BS5" i="1"/>
  <c r="BG7" i="1"/>
  <c r="BR7" i="1"/>
  <c r="BS9" i="1"/>
  <c r="BZ7" i="1"/>
  <c r="CE7" i="1" s="1"/>
  <c r="CC7" i="1"/>
  <c r="CD7" i="1" s="1"/>
  <c r="BQ7" i="3"/>
  <c r="BS9" i="3"/>
  <c r="H11" i="6" s="1"/>
  <c r="BG7" i="3"/>
  <c r="BS5" i="3"/>
  <c r="BO7" i="2"/>
  <c r="BS9" i="2"/>
  <c r="G11" i="6" s="1"/>
  <c r="BS5" i="2"/>
  <c r="BG7" i="2"/>
  <c r="BR7" i="5" l="1"/>
  <c r="BS9" i="5"/>
  <c r="J11" i="6" s="1"/>
  <c r="BG7" i="5"/>
  <c r="BS5" i="5"/>
  <c r="BS7" i="1"/>
  <c r="CC8" i="1"/>
  <c r="CD8" i="1" s="1"/>
  <c r="BZ8" i="1"/>
  <c r="CE8" i="1" s="1"/>
  <c r="BS7" i="3"/>
  <c r="BS7" i="2"/>
  <c r="I11" i="6"/>
  <c r="BS7" i="5" l="1"/>
  <c r="BZ9" i="1"/>
  <c r="CE9" i="1" s="1"/>
  <c r="CC9" i="1"/>
  <c r="CD9" i="1" s="1"/>
  <c r="CC10" i="1" l="1"/>
  <c r="CD10" i="1" s="1"/>
  <c r="BZ10" i="1"/>
  <c r="CE10" i="1" s="1"/>
  <c r="CC11" i="1" l="1"/>
  <c r="BZ11" i="1"/>
  <c r="CE11" i="1" s="1"/>
  <c r="BZ12" i="1" l="1"/>
  <c r="CE12" i="1" s="1"/>
  <c r="CC12" i="1"/>
  <c r="CC13" i="1" l="1"/>
  <c r="BZ13" i="1"/>
  <c r="CE13" i="1" s="1"/>
  <c r="BZ14" i="1" l="1"/>
  <c r="CE14" i="1" s="1"/>
  <c r="CF14" i="1" s="1"/>
  <c r="CC14" i="1"/>
  <c r="CC15" i="1" l="1"/>
  <c r="BZ15" i="1"/>
  <c r="CE15" i="1" s="1"/>
  <c r="CF15" i="1" l="1"/>
  <c r="CC16" i="1"/>
  <c r="BZ16" i="1"/>
  <c r="CE16" i="1" s="1"/>
  <c r="CF16" i="1" l="1"/>
  <c r="CC17" i="1"/>
  <c r="BZ17" i="1"/>
  <c r="CE17" i="1" s="1"/>
  <c r="CC18" i="1" l="1"/>
  <c r="CF17" i="1"/>
  <c r="BZ18" i="1"/>
  <c r="CE18" i="1" s="1"/>
  <c r="CF18" i="1" l="1"/>
  <c r="BZ19" i="1"/>
  <c r="CE19" i="1" s="1"/>
  <c r="CC19" i="1"/>
  <c r="CC20" i="1" l="1"/>
  <c r="CF19" i="1"/>
  <c r="BZ20" i="1"/>
  <c r="CE20" i="1" s="1"/>
  <c r="CF20" i="1" l="1"/>
  <c r="CC21" i="1"/>
  <c r="BZ21" i="1"/>
  <c r="CE21" i="1" s="1"/>
  <c r="CC22" i="1" l="1"/>
  <c r="CF21" i="1"/>
  <c r="BZ22" i="1"/>
  <c r="CE22" i="1" s="1"/>
  <c r="CF22" i="1" l="1"/>
  <c r="CC23" i="1"/>
  <c r="BZ23" i="1"/>
  <c r="CE23" i="1" s="1"/>
  <c r="CC24" i="1" l="1"/>
  <c r="BZ24" i="1"/>
  <c r="CE24" i="1" s="1"/>
  <c r="CF23" i="1"/>
  <c r="CC25" i="1" l="1"/>
  <c r="CF24" i="1"/>
  <c r="BZ25" i="1"/>
  <c r="CE25" i="1" s="1"/>
  <c r="BZ26" i="1" l="1"/>
  <c r="CE26" i="1" s="1"/>
  <c r="CC26" i="1"/>
  <c r="CF25" i="1"/>
  <c r="CF26" i="1" l="1"/>
  <c r="BZ27" i="1"/>
  <c r="CE27" i="1" s="1"/>
  <c r="CC27" i="1"/>
  <c r="CC28" i="1" l="1"/>
  <c r="CF27" i="1"/>
  <c r="BZ28" i="1"/>
  <c r="CE28" i="1" s="1"/>
  <c r="CF28" i="1" l="1"/>
  <c r="BZ29" i="1"/>
  <c r="CE29" i="1" s="1"/>
  <c r="CC29" i="1"/>
  <c r="CC30" i="1" l="1"/>
  <c r="BZ30" i="1"/>
  <c r="CE30" i="1" s="1"/>
  <c r="CF29" i="1"/>
  <c r="CF30" i="1" l="1"/>
  <c r="BZ31" i="1"/>
  <c r="CE31" i="1" s="1"/>
  <c r="CC31" i="1"/>
  <c r="CC32" i="1" l="1"/>
  <c r="BZ32" i="1"/>
  <c r="CE32" i="1" s="1"/>
  <c r="CF31" i="1"/>
  <c r="BZ33" i="1" l="1"/>
  <c r="CE33" i="1" s="1"/>
  <c r="CC33" i="1"/>
  <c r="CF32" i="1"/>
  <c r="CC34" i="1" l="1"/>
  <c r="CF33" i="1"/>
  <c r="BZ34" i="1"/>
  <c r="CE34" i="1" s="1"/>
  <c r="CF34" i="1" l="1"/>
  <c r="CC35" i="1"/>
  <c r="BZ35" i="1"/>
  <c r="CE35" i="1" s="1"/>
  <c r="BZ36" i="1" l="1"/>
  <c r="CE36" i="1" s="1"/>
  <c r="CC36" i="1"/>
  <c r="CF35" i="1"/>
  <c r="BZ37" i="1" l="1"/>
  <c r="CE37" i="1" s="1"/>
  <c r="CF36" i="1"/>
  <c r="CC37" i="1"/>
  <c r="CC38" i="1" l="1"/>
  <c r="BZ38" i="1"/>
  <c r="CE38" i="1" s="1"/>
  <c r="CF37" i="1"/>
  <c r="BZ39" i="1" l="1"/>
  <c r="CE39" i="1" s="1"/>
  <c r="CC39" i="1"/>
  <c r="CF38" i="1"/>
  <c r="BZ40" i="1" l="1"/>
  <c r="CE40" i="1" s="1"/>
  <c r="CF39" i="1"/>
  <c r="CC40" i="1"/>
  <c r="CF40" i="1" l="1"/>
  <c r="CC41" i="1"/>
  <c r="BZ41" i="1"/>
  <c r="CE41" i="1" s="1"/>
  <c r="CF41" i="1" l="1"/>
  <c r="BZ42" i="1"/>
  <c r="CE42" i="1" s="1"/>
  <c r="CC42" i="1"/>
  <c r="CF42" i="1" l="1"/>
  <c r="BZ43" i="1"/>
  <c r="CE43" i="1" s="1"/>
  <c r="CC43" i="1"/>
  <c r="CC44" i="1" l="1"/>
  <c r="BZ44" i="1"/>
  <c r="CE44" i="1" s="1"/>
  <c r="CF43" i="1"/>
  <c r="CF44" i="1" l="1"/>
  <c r="BZ45" i="1"/>
  <c r="CE45" i="1" s="1"/>
  <c r="CC45" i="1"/>
  <c r="BZ46" i="1" l="1"/>
  <c r="CE46" i="1" s="1"/>
  <c r="CF45" i="1"/>
  <c r="CC46" i="1"/>
  <c r="BZ47" i="1" l="1"/>
  <c r="CE47" i="1" s="1"/>
  <c r="CC47" i="1"/>
  <c r="CF46" i="1"/>
  <c r="CC48" i="1" l="1"/>
  <c r="CF47" i="1"/>
  <c r="BZ48" i="1"/>
  <c r="CE48" i="1" s="1"/>
  <c r="BZ49" i="1" l="1"/>
  <c r="CE49" i="1" s="1"/>
  <c r="CC49" i="1"/>
  <c r="CF48" i="1"/>
  <c r="CC50" i="1" l="1"/>
  <c r="CF49" i="1"/>
  <c r="BZ50" i="1"/>
  <c r="CE50" i="1" s="1"/>
  <c r="BZ51" i="1" l="1"/>
  <c r="CE51" i="1" s="1"/>
  <c r="CC51" i="1"/>
  <c r="CF50" i="1"/>
  <c r="CC52" i="1" l="1"/>
  <c r="CF51" i="1"/>
  <c r="BZ52" i="1"/>
  <c r="CE52" i="1" s="1"/>
  <c r="BZ53" i="1" l="1"/>
  <c r="CE53" i="1" s="1"/>
  <c r="CC53" i="1"/>
  <c r="CF52" i="1"/>
  <c r="CC54" i="1" l="1"/>
  <c r="CF53" i="1"/>
  <c r="BZ54" i="1"/>
  <c r="CE54" i="1" s="1"/>
  <c r="BZ55" i="1" l="1"/>
  <c r="CE55" i="1" s="1"/>
  <c r="CC55" i="1"/>
  <c r="CF54" i="1"/>
  <c r="BZ56" i="1" l="1"/>
  <c r="CE56" i="1" s="1"/>
  <c r="CF55" i="1"/>
  <c r="CC56" i="1"/>
  <c r="CC57" i="1" l="1"/>
  <c r="CF56" i="1"/>
  <c r="BZ57" i="1"/>
  <c r="CE57" i="1" s="1"/>
  <c r="BZ58" i="1" l="1"/>
  <c r="CE58" i="1" s="1"/>
  <c r="CC58" i="1"/>
  <c r="CF57" i="1"/>
  <c r="CC59" i="1" l="1"/>
  <c r="BZ59" i="1"/>
  <c r="CE59" i="1" s="1"/>
  <c r="CF58" i="1"/>
  <c r="BZ60" i="1" l="1"/>
  <c r="CE60" i="1" s="1"/>
  <c r="CC60" i="1"/>
  <c r="CF59" i="1"/>
  <c r="BZ61" i="1" l="1"/>
  <c r="CE61" i="1" s="1"/>
  <c r="CF60" i="1"/>
  <c r="CC61" i="1"/>
  <c r="CC62" i="1" l="1"/>
  <c r="CF61" i="1"/>
  <c r="BZ62" i="1"/>
  <c r="CE62" i="1" s="1"/>
  <c r="BZ63" i="1" l="1"/>
  <c r="CE63" i="1" s="1"/>
  <c r="CC63" i="1"/>
  <c r="CF62" i="1"/>
  <c r="CC64" i="1" l="1"/>
  <c r="BZ64" i="1"/>
  <c r="CE64" i="1" s="1"/>
  <c r="CF63" i="1"/>
  <c r="BZ65" i="1" l="1"/>
  <c r="CE65" i="1" s="1"/>
  <c r="CC65" i="1"/>
  <c r="CF64" i="1"/>
  <c r="BZ66" i="1" l="1"/>
  <c r="CE66" i="1" s="1"/>
  <c r="CF65" i="1"/>
  <c r="CC66" i="1"/>
  <c r="BZ67" i="1" l="1"/>
  <c r="CE67" i="1" s="1"/>
  <c r="CC67" i="1"/>
  <c r="CF66" i="1"/>
  <c r="CC68" i="1" l="1"/>
  <c r="BZ68" i="1"/>
  <c r="CE68" i="1" s="1"/>
  <c r="CF67" i="1"/>
  <c r="BZ69" i="1" l="1"/>
  <c r="CE69" i="1" s="1"/>
  <c r="CC69" i="1"/>
  <c r="CF68" i="1"/>
  <c r="CF69" i="1" l="1"/>
  <c r="CC70" i="1"/>
  <c r="BZ70" i="1"/>
  <c r="CE70" i="1" s="1"/>
  <c r="BZ71" i="1" l="1"/>
  <c r="CE71" i="1" s="1"/>
  <c r="CC71" i="1"/>
  <c r="CF70" i="1"/>
  <c r="CF71" i="1" l="1"/>
  <c r="BZ72" i="1"/>
  <c r="CE72" i="1" s="1"/>
  <c r="CC72" i="1"/>
  <c r="BZ73" i="1" l="1"/>
  <c r="CE73" i="1" s="1"/>
  <c r="CC73" i="1"/>
  <c r="CF72" i="1"/>
  <c r="CF73" i="1" l="1"/>
  <c r="BZ74" i="1"/>
  <c r="CE74" i="1" s="1"/>
  <c r="CC74" i="1"/>
  <c r="BZ75" i="1" l="1"/>
  <c r="CE75" i="1" s="1"/>
  <c r="CC75" i="1"/>
  <c r="CF74" i="1"/>
  <c r="BZ76" i="1" l="1"/>
  <c r="CE76" i="1" s="1"/>
  <c r="CF75" i="1"/>
  <c r="CC76" i="1"/>
  <c r="BZ77" i="1" l="1"/>
  <c r="CE77" i="1" s="1"/>
  <c r="CC77" i="1"/>
  <c r="CF76" i="1"/>
  <c r="BZ78" i="1" l="1"/>
  <c r="CE78" i="1" s="1"/>
  <c r="CF77" i="1"/>
  <c r="CC78" i="1"/>
  <c r="BZ79" i="1" l="1"/>
  <c r="CE79" i="1" s="1"/>
  <c r="CC79" i="1"/>
  <c r="CF78" i="1"/>
  <c r="BZ80" i="1" l="1"/>
  <c r="CE80" i="1" s="1"/>
  <c r="CC80" i="1"/>
  <c r="CF79" i="1"/>
  <c r="BZ81" i="1" l="1"/>
  <c r="CE81" i="1" s="1"/>
  <c r="CF80" i="1"/>
  <c r="CC81" i="1"/>
  <c r="BZ82" i="1" l="1"/>
  <c r="CE82" i="1" s="1"/>
  <c r="CC82" i="1"/>
  <c r="CF81" i="1"/>
  <c r="BZ83" i="1" l="1"/>
  <c r="CE83" i="1" s="1"/>
  <c r="CC83" i="1"/>
  <c r="CF82" i="1"/>
  <c r="BZ84" i="1" l="1"/>
  <c r="CE84" i="1" s="1"/>
  <c r="CF83" i="1"/>
  <c r="CC84" i="1"/>
  <c r="BZ85" i="1" l="1"/>
  <c r="CE85" i="1" s="1"/>
  <c r="CC85" i="1"/>
  <c r="CF84" i="1"/>
  <c r="BZ86" i="1" l="1"/>
  <c r="CE86" i="1" s="1"/>
  <c r="CF85" i="1"/>
  <c r="CC86" i="1"/>
  <c r="BZ87" i="1" l="1"/>
  <c r="CE87" i="1" s="1"/>
  <c r="CF86" i="1"/>
  <c r="CC87" i="1"/>
  <c r="BZ88" i="1" l="1"/>
  <c r="CE88" i="1" s="1"/>
  <c r="CC88" i="1"/>
  <c r="CF87" i="1"/>
  <c r="CF88" i="1" l="1"/>
  <c r="BZ89" i="1"/>
  <c r="CE89" i="1" s="1"/>
  <c r="CC89" i="1"/>
  <c r="BZ90" i="1" l="1"/>
  <c r="CE90" i="1" s="1"/>
  <c r="CC90" i="1"/>
  <c r="CF89" i="1"/>
  <c r="CC91" i="1" l="1"/>
  <c r="CF90" i="1"/>
  <c r="BZ91" i="1"/>
  <c r="CE91" i="1" s="1"/>
  <c r="CF91" i="1" l="1"/>
  <c r="BZ92" i="1"/>
  <c r="CE92" i="1" s="1"/>
  <c r="CC92" i="1"/>
  <c r="BZ93" i="1" l="1"/>
  <c r="CE93" i="1" s="1"/>
  <c r="CC93" i="1"/>
  <c r="CF92" i="1"/>
  <c r="BZ94" i="1" l="1"/>
  <c r="CE94" i="1" s="1"/>
  <c r="CF93" i="1"/>
  <c r="CC94" i="1"/>
  <c r="CC95" i="1" l="1"/>
  <c r="CF94" i="1"/>
  <c r="BZ95" i="1"/>
  <c r="CE95" i="1" s="1"/>
  <c r="BZ96" i="1" l="1"/>
  <c r="CE96" i="1" s="1"/>
  <c r="CF95" i="1"/>
  <c r="CC96" i="1"/>
  <c r="BZ97" i="1" l="1"/>
  <c r="CE97" i="1" s="1"/>
  <c r="CF96" i="1"/>
  <c r="CC97" i="1"/>
  <c r="BZ98" i="1" l="1"/>
  <c r="CE98" i="1" s="1"/>
  <c r="CC98" i="1"/>
  <c r="CF97" i="1"/>
  <c r="CF98" i="1" l="1"/>
  <c r="CC99" i="1"/>
  <c r="BZ99" i="1"/>
  <c r="CE99" i="1" s="1"/>
  <c r="BZ100" i="1" l="1"/>
  <c r="CE100" i="1" s="1"/>
  <c r="CF99" i="1"/>
  <c r="CC100" i="1"/>
  <c r="BZ101" i="1" l="1"/>
  <c r="CE101" i="1" s="1"/>
  <c r="CC101" i="1"/>
  <c r="CF100" i="1"/>
  <c r="BZ102" i="1" l="1"/>
  <c r="CE102" i="1" s="1"/>
  <c r="CF101" i="1"/>
  <c r="CC102" i="1"/>
  <c r="CC103" i="1" l="1"/>
  <c r="CF102" i="1"/>
  <c r="BZ103" i="1"/>
  <c r="CE103" i="1" s="1"/>
  <c r="CC104" i="1" l="1"/>
  <c r="BZ104" i="1"/>
  <c r="CE104" i="1" s="1"/>
  <c r="CF103" i="1"/>
  <c r="CC105" i="1" l="1"/>
  <c r="CF104" i="1"/>
  <c r="BZ105" i="1"/>
  <c r="CE105" i="1" s="1"/>
  <c r="BZ106" i="1" l="1"/>
  <c r="CE106" i="1" s="1"/>
  <c r="CF105" i="1"/>
  <c r="CC106" i="1"/>
  <c r="BZ107" i="1" l="1"/>
  <c r="CE107" i="1" s="1"/>
  <c r="CF106" i="1"/>
  <c r="CC107" i="1"/>
  <c r="BZ108" i="1" l="1"/>
  <c r="CE108" i="1" s="1"/>
  <c r="CC108" i="1"/>
  <c r="CF107" i="1"/>
  <c r="CC109" i="1" l="1"/>
  <c r="BZ109" i="1"/>
  <c r="CE109" i="1" s="1"/>
  <c r="CF108" i="1"/>
  <c r="BZ110" i="1" l="1"/>
  <c r="CE110" i="1" s="1"/>
  <c r="CC110" i="1"/>
  <c r="CF109" i="1"/>
  <c r="BZ111" i="1" l="1"/>
  <c r="CE111" i="1" s="1"/>
  <c r="CF110" i="1"/>
  <c r="CC111" i="1"/>
  <c r="BZ112" i="1" l="1"/>
  <c r="CE112" i="1" s="1"/>
  <c r="CF111" i="1"/>
  <c r="CC112" i="1"/>
  <c r="CF112" i="1" l="1"/>
  <c r="CC113" i="1"/>
  <c r="BZ113" i="1"/>
  <c r="CE113" i="1" s="1"/>
  <c r="CC114" i="1" l="1"/>
  <c r="CF113" i="1"/>
  <c r="BZ114" i="1"/>
  <c r="CE114" i="1" s="1"/>
  <c r="BZ115" i="1" l="1"/>
  <c r="CE115" i="1" s="1"/>
  <c r="CC115" i="1"/>
  <c r="CF114" i="1"/>
  <c r="CC116" i="1" l="1"/>
  <c r="CF115" i="1"/>
  <c r="BZ116" i="1"/>
  <c r="CE116" i="1" s="1"/>
  <c r="CC117" i="1" l="1"/>
  <c r="CF116" i="1"/>
  <c r="BZ117" i="1"/>
  <c r="CE117" i="1" s="1"/>
  <c r="CC118" i="1" l="1"/>
  <c r="CF117" i="1"/>
  <c r="BZ118" i="1"/>
  <c r="CE118" i="1" s="1"/>
  <c r="BZ119" i="1" l="1"/>
  <c r="CE119" i="1" s="1"/>
  <c r="CC119" i="1"/>
  <c r="CF118" i="1"/>
  <c r="BZ120" i="1" l="1"/>
  <c r="CE120" i="1" s="1"/>
  <c r="CC120" i="1"/>
  <c r="CF119" i="1"/>
  <c r="BZ121" i="1" l="1"/>
  <c r="CE121" i="1" s="1"/>
  <c r="CF120" i="1"/>
  <c r="CC121" i="1"/>
  <c r="BZ122" i="1" l="1"/>
  <c r="CE122" i="1" s="1"/>
  <c r="CC122" i="1"/>
  <c r="CF121" i="1"/>
  <c r="CF122" i="1" l="1"/>
  <c r="BZ123" i="1"/>
  <c r="CE123" i="1" s="1"/>
  <c r="CC123" i="1"/>
  <c r="BZ124" i="1" l="1"/>
  <c r="CE124" i="1" s="1"/>
  <c r="CC124" i="1"/>
  <c r="CF123" i="1"/>
  <c r="BZ125" i="1" l="1"/>
  <c r="CE125" i="1" s="1"/>
  <c r="CC125" i="1"/>
  <c r="CF124" i="1"/>
  <c r="CC126" i="1" l="1"/>
  <c r="CF125" i="1"/>
  <c r="BZ126" i="1"/>
  <c r="CE126" i="1" s="1"/>
  <c r="BZ127" i="1" l="1"/>
  <c r="CE127" i="1" s="1"/>
  <c r="CF126" i="1"/>
  <c r="CC127" i="1"/>
  <c r="CC128" i="1" l="1"/>
  <c r="CF127" i="1"/>
  <c r="BZ128" i="1"/>
  <c r="CE128" i="1" s="1"/>
  <c r="BZ129" i="1" l="1"/>
  <c r="CE129" i="1" s="1"/>
  <c r="CF128" i="1"/>
  <c r="CC129" i="1"/>
  <c r="BZ130" i="1" l="1"/>
  <c r="CE130" i="1" s="1"/>
  <c r="CC130" i="1"/>
  <c r="CF129" i="1"/>
  <c r="BZ131" i="1" l="1"/>
  <c r="CE131" i="1" s="1"/>
  <c r="CC131" i="1"/>
  <c r="CF130" i="1"/>
  <c r="CF131" i="1" l="1"/>
  <c r="CC132" i="1"/>
  <c r="BZ132" i="1"/>
  <c r="CE132" i="1" s="1"/>
  <c r="CC133" i="1" l="1"/>
  <c r="CF132" i="1"/>
  <c r="BZ133" i="1"/>
  <c r="CE133" i="1" s="1"/>
  <c r="BZ134" i="1" l="1"/>
  <c r="CE134" i="1" s="1"/>
  <c r="CF133" i="1"/>
  <c r="CC134" i="1"/>
  <c r="BZ135" i="1" l="1"/>
  <c r="CE135" i="1" s="1"/>
  <c r="CF134" i="1"/>
  <c r="CC135" i="1"/>
  <c r="CC136" i="1" l="1"/>
  <c r="CF135" i="1"/>
  <c r="BZ136" i="1"/>
  <c r="CE136" i="1" s="1"/>
  <c r="CF136" i="1" l="1"/>
  <c r="CC137" i="1"/>
  <c r="BZ137" i="1"/>
  <c r="CE137" i="1" s="1"/>
  <c r="BZ138" i="1" l="1"/>
  <c r="CE138" i="1" s="1"/>
  <c r="CF137" i="1"/>
  <c r="CC138" i="1"/>
  <c r="BZ139" i="1" l="1"/>
  <c r="CE139" i="1" s="1"/>
  <c r="CC139" i="1"/>
  <c r="CF138" i="1"/>
  <c r="CC140" i="1" l="1"/>
  <c r="CF139" i="1"/>
  <c r="BZ140" i="1"/>
  <c r="CE140" i="1" s="1"/>
  <c r="BZ141" i="1" l="1"/>
  <c r="CE141" i="1" s="1"/>
  <c r="CF140" i="1"/>
  <c r="CC141" i="1"/>
  <c r="BZ142" i="1" l="1"/>
  <c r="CE142" i="1" s="1"/>
  <c r="CC142" i="1"/>
  <c r="CF141" i="1"/>
  <c r="CC143" i="1" l="1"/>
  <c r="CF142" i="1"/>
  <c r="BZ143" i="1"/>
  <c r="CE143" i="1" s="1"/>
  <c r="BZ144" i="1" l="1"/>
  <c r="CE144" i="1" s="1"/>
  <c r="CC144" i="1"/>
  <c r="CF143" i="1"/>
  <c r="BZ145" i="1" l="1"/>
  <c r="CE145" i="1" s="1"/>
  <c r="CC145" i="1"/>
  <c r="CF144" i="1"/>
  <c r="BZ146" i="1" l="1"/>
  <c r="CE146" i="1" s="1"/>
  <c r="CF145" i="1"/>
  <c r="CC146" i="1"/>
  <c r="CF146" i="1" l="1"/>
  <c r="CC147" i="1"/>
  <c r="BZ147" i="1"/>
  <c r="CE147" i="1" s="1"/>
  <c r="BZ148" i="1" l="1"/>
  <c r="CE148" i="1" s="1"/>
  <c r="CC148" i="1"/>
  <c r="CF147" i="1"/>
  <c r="BZ149" i="1" l="1"/>
  <c r="CE149" i="1" s="1"/>
  <c r="CF148" i="1"/>
  <c r="CC149" i="1"/>
  <c r="CC150" i="1" l="1"/>
  <c r="CF149" i="1"/>
  <c r="BZ150" i="1"/>
  <c r="CE150" i="1" s="1"/>
  <c r="CF150" i="1" l="1"/>
  <c r="CC151" i="1"/>
  <c r="BZ151" i="1"/>
  <c r="CE151" i="1" s="1"/>
  <c r="CC152" i="1" l="1"/>
  <c r="CF151" i="1"/>
  <c r="BZ152" i="1"/>
  <c r="CE152" i="1" s="1"/>
  <c r="BZ153" i="1" l="1"/>
  <c r="CE153" i="1" s="1"/>
  <c r="CF152" i="1"/>
  <c r="CC153" i="1"/>
  <c r="BZ154" i="1" l="1"/>
  <c r="CE154" i="1" s="1"/>
  <c r="CC154" i="1"/>
  <c r="CF153" i="1"/>
  <c r="BZ155" i="1" l="1"/>
  <c r="CE155" i="1" s="1"/>
  <c r="CC155" i="1"/>
  <c r="CF154" i="1"/>
  <c r="BZ156" i="1" l="1"/>
  <c r="CE156" i="1" s="1"/>
  <c r="CF155" i="1"/>
  <c r="CC156" i="1"/>
  <c r="BZ157" i="1" l="1"/>
  <c r="CE157" i="1" s="1"/>
  <c r="CF156" i="1"/>
  <c r="CC157" i="1"/>
  <c r="CF157" i="1" l="1"/>
  <c r="CC158" i="1"/>
  <c r="BZ158" i="1"/>
  <c r="CE158" i="1" s="1"/>
  <c r="BZ159" i="1" l="1"/>
  <c r="CE159" i="1" s="1"/>
  <c r="CC159" i="1"/>
  <c r="CF158" i="1"/>
  <c r="CC160" i="1" l="1"/>
  <c r="CF159" i="1"/>
  <c r="BZ160" i="1"/>
  <c r="CE160" i="1" s="1"/>
  <c r="CF160" i="1" l="1"/>
  <c r="CC161" i="1"/>
  <c r="BZ161" i="1"/>
  <c r="CE161" i="1" s="1"/>
  <c r="BZ162" i="1" l="1"/>
  <c r="CE162" i="1" s="1"/>
  <c r="CF161" i="1"/>
  <c r="CC162" i="1"/>
  <c r="BZ163" i="1" l="1"/>
  <c r="CE163" i="1" s="1"/>
  <c r="CF162" i="1"/>
  <c r="CC163" i="1"/>
  <c r="BZ164" i="1" l="1"/>
  <c r="CE164" i="1" s="1"/>
  <c r="CC164" i="1"/>
  <c r="CF163" i="1"/>
  <c r="BZ165" i="1" l="1"/>
  <c r="CE165" i="1" s="1"/>
  <c r="CC165" i="1"/>
  <c r="CF164" i="1"/>
  <c r="BZ166" i="1" l="1"/>
  <c r="CE166" i="1" s="1"/>
  <c r="CF165" i="1"/>
  <c r="CC166" i="1"/>
  <c r="BZ167" i="1" l="1"/>
  <c r="CE167" i="1" s="1"/>
  <c r="CF166" i="1"/>
  <c r="CC167" i="1"/>
  <c r="BZ168" i="1" l="1"/>
  <c r="CE168" i="1" s="1"/>
  <c r="CF167" i="1"/>
  <c r="CC168" i="1"/>
  <c r="BZ169" i="1" l="1"/>
  <c r="CE169" i="1" s="1"/>
  <c r="CF168" i="1"/>
  <c r="CC169" i="1"/>
  <c r="BZ170" i="1" l="1"/>
  <c r="CE170" i="1" s="1"/>
  <c r="CC170" i="1"/>
  <c r="CF169" i="1"/>
  <c r="BZ171" i="1" l="1"/>
  <c r="CE171" i="1" s="1"/>
  <c r="CF170" i="1"/>
  <c r="CC171" i="1"/>
  <c r="BZ172" i="1" l="1"/>
  <c r="CE172" i="1" s="1"/>
  <c r="CF171" i="1"/>
  <c r="CC172" i="1"/>
  <c r="CF172" i="1" l="1"/>
  <c r="CC173" i="1"/>
  <c r="BZ173" i="1"/>
  <c r="CE173" i="1" s="1"/>
  <c r="BZ174" i="1" l="1"/>
  <c r="CE174" i="1" s="1"/>
  <c r="CF173" i="1"/>
  <c r="CC174" i="1"/>
  <c r="CF174" i="1" l="1"/>
  <c r="BZ175" i="1"/>
  <c r="CE175" i="1" s="1"/>
  <c r="CC175" i="1"/>
  <c r="CC176" i="1" l="1"/>
  <c r="CF175" i="1"/>
  <c r="BZ176" i="1"/>
  <c r="CE176" i="1" s="1"/>
  <c r="BZ177" i="1" l="1"/>
  <c r="CE177" i="1" s="1"/>
  <c r="CF176" i="1"/>
  <c r="CC177" i="1"/>
  <c r="BZ178" i="1" l="1"/>
  <c r="CE178" i="1" s="1"/>
  <c r="CC178" i="1"/>
  <c r="CF177" i="1"/>
  <c r="CC179" i="1" l="1"/>
  <c r="BZ179" i="1"/>
  <c r="CE179" i="1" s="1"/>
  <c r="CF178" i="1"/>
  <c r="BZ180" i="1" l="1"/>
  <c r="CE180" i="1" s="1"/>
  <c r="CC180" i="1"/>
  <c r="CF179" i="1"/>
  <c r="BZ181" i="1" l="1"/>
  <c r="CE181" i="1" s="1"/>
  <c r="CF180" i="1"/>
  <c r="CC181" i="1"/>
  <c r="CF181" i="1" l="1"/>
  <c r="CC182" i="1"/>
  <c r="BZ182" i="1"/>
  <c r="CE182" i="1" s="1"/>
  <c r="CF182" i="1" l="1"/>
  <c r="CC183" i="1"/>
  <c r="BZ183" i="1"/>
  <c r="CE183" i="1" s="1"/>
  <c r="BZ184" i="1" l="1"/>
  <c r="CE184" i="1" s="1"/>
  <c r="CC184" i="1"/>
  <c r="CF183" i="1"/>
  <c r="BZ185" i="1" l="1"/>
  <c r="CE185" i="1" s="1"/>
  <c r="CF184" i="1"/>
  <c r="CC185" i="1"/>
  <c r="CC186" i="1" l="1"/>
  <c r="BZ186" i="1"/>
  <c r="CE186" i="1" s="1"/>
  <c r="CF185" i="1"/>
  <c r="BZ187" i="1" l="1"/>
  <c r="CE187" i="1" s="1"/>
  <c r="CC187" i="1"/>
  <c r="CF186" i="1"/>
  <c r="BZ188" i="1" l="1"/>
  <c r="CE188" i="1" s="1"/>
  <c r="CF187" i="1"/>
  <c r="CC188" i="1"/>
  <c r="BZ189" i="1" l="1"/>
  <c r="CE189" i="1" s="1"/>
  <c r="CC189" i="1"/>
  <c r="CF188" i="1"/>
  <c r="CF189" i="1" l="1"/>
  <c r="CC190" i="1"/>
  <c r="BZ190" i="1"/>
  <c r="CE190" i="1" s="1"/>
  <c r="BZ191" i="1" l="1"/>
  <c r="CF190" i="1"/>
  <c r="CC191" i="1"/>
  <c r="CE191" i="1" l="1"/>
  <c r="F15" i="6"/>
  <c r="F17" i="6"/>
  <c r="F16" i="6"/>
  <c r="AA106" i="6"/>
  <c r="F18" i="6"/>
  <c r="F19" i="6"/>
  <c r="AA107" i="6"/>
  <c r="AA108" i="6"/>
  <c r="F20" i="6"/>
  <c r="AA109" i="6"/>
  <c r="F21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BZ192" i="1"/>
  <c r="CE192" i="1" s="1"/>
  <c r="CC192" i="1"/>
  <c r="CF191" i="1"/>
  <c r="AE21" i="6" l="1"/>
  <c r="K21" i="6"/>
  <c r="AD21" i="6"/>
  <c r="AE20" i="6"/>
  <c r="AD20" i="6"/>
  <c r="K20" i="6"/>
  <c r="AE19" i="6"/>
  <c r="K19" i="6"/>
  <c r="AD19" i="6"/>
  <c r="AD18" i="6"/>
  <c r="AE18" i="6"/>
  <c r="K18" i="6"/>
  <c r="AD16" i="6"/>
  <c r="K16" i="6"/>
  <c r="AE16" i="6"/>
  <c r="K17" i="6"/>
  <c r="AD17" i="6"/>
  <c r="AE17" i="6"/>
  <c r="K15" i="6"/>
  <c r="AD15" i="6"/>
  <c r="AE15" i="6"/>
  <c r="BZ193" i="1"/>
  <c r="CE193" i="1" s="1"/>
  <c r="CF192" i="1"/>
  <c r="CC193" i="1"/>
  <c r="BZ194" i="1" l="1"/>
  <c r="CE194" i="1" s="1"/>
  <c r="CC194" i="1"/>
  <c r="CF193" i="1"/>
  <c r="BZ195" i="1" l="1"/>
  <c r="CE195" i="1" s="1"/>
  <c r="CC195" i="1"/>
  <c r="CF194" i="1"/>
  <c r="CC196" i="1" l="1"/>
  <c r="BZ196" i="1"/>
  <c r="CE196" i="1" s="1"/>
  <c r="CF195" i="1"/>
  <c r="BZ197" i="1" l="1"/>
  <c r="CE197" i="1" s="1"/>
  <c r="CC197" i="1"/>
  <c r="CF196" i="1"/>
  <c r="BZ198" i="1" l="1"/>
  <c r="CE198" i="1" s="1"/>
  <c r="CC198" i="1"/>
  <c r="CF197" i="1"/>
  <c r="BZ199" i="1" l="1"/>
  <c r="CE199" i="1" s="1"/>
  <c r="CC199" i="1"/>
  <c r="CF198" i="1"/>
  <c r="BZ200" i="1" l="1"/>
  <c r="CE200" i="1" s="1"/>
  <c r="CF199" i="1"/>
  <c r="CC200" i="1"/>
  <c r="CC201" i="1" l="1"/>
  <c r="BZ201" i="1"/>
  <c r="CE201" i="1" s="1"/>
  <c r="CF200" i="1"/>
  <c r="CF201" i="1" l="1"/>
  <c r="BZ202" i="1"/>
  <c r="CE202" i="1" s="1"/>
  <c r="CC202" i="1"/>
  <c r="BZ203" i="1" l="1"/>
  <c r="CE203" i="1" s="1"/>
  <c r="CF202" i="1"/>
  <c r="CC203" i="1"/>
  <c r="BZ204" i="1" l="1"/>
  <c r="CE204" i="1" s="1"/>
  <c r="CC204" i="1"/>
  <c r="CF203" i="1"/>
  <c r="BZ205" i="1" l="1"/>
  <c r="CE205" i="1" s="1"/>
  <c r="CC205" i="1"/>
  <c r="CF204" i="1"/>
  <c r="CC206" i="1" l="1"/>
  <c r="BZ206" i="1"/>
  <c r="CE206" i="1" s="1"/>
  <c r="CF205" i="1"/>
  <c r="BZ207" i="1" l="1"/>
  <c r="CE207" i="1" s="1"/>
  <c r="CC207" i="1"/>
  <c r="CF206" i="1"/>
  <c r="BZ208" i="1" l="1"/>
  <c r="CE208" i="1" s="1"/>
  <c r="CF207" i="1"/>
  <c r="CC208" i="1"/>
  <c r="CC209" i="1" l="1"/>
  <c r="CF208" i="1"/>
  <c r="BZ209" i="1"/>
  <c r="CE209" i="1" s="1"/>
  <c r="BZ210" i="1" l="1"/>
  <c r="CE210" i="1" s="1"/>
  <c r="CF209" i="1"/>
  <c r="CC210" i="1"/>
  <c r="CF210" i="1" l="1"/>
  <c r="BZ211" i="1"/>
  <c r="CE211" i="1" s="1"/>
  <c r="CC211" i="1"/>
  <c r="CC212" i="1" l="1"/>
  <c r="CF211" i="1"/>
  <c r="BZ212" i="1"/>
  <c r="CE212" i="1" s="1"/>
  <c r="BZ213" i="1" l="1"/>
  <c r="CE213" i="1" s="1"/>
  <c r="CC213" i="1"/>
  <c r="CF212" i="1"/>
  <c r="BZ214" i="1" l="1"/>
  <c r="CE214" i="1" s="1"/>
  <c r="CC214" i="1"/>
  <c r="CF213" i="1"/>
  <c r="CF214" i="1" l="1"/>
  <c r="BZ215" i="1"/>
  <c r="CE215" i="1" s="1"/>
  <c r="CC215" i="1"/>
  <c r="CC216" i="1" l="1"/>
  <c r="BZ216" i="1"/>
  <c r="CE216" i="1" s="1"/>
  <c r="CF215" i="1"/>
  <c r="CF216" i="1" l="1"/>
  <c r="BZ217" i="1"/>
  <c r="CE217" i="1" s="1"/>
  <c r="CC217" i="1"/>
  <c r="CF217" i="1" l="1"/>
  <c r="BZ218" i="1"/>
  <c r="CE218" i="1" s="1"/>
  <c r="CC218" i="1"/>
  <c r="CF218" i="1" l="1"/>
  <c r="BZ219" i="1"/>
  <c r="CE219" i="1" s="1"/>
  <c r="CC219" i="1"/>
  <c r="BZ220" i="1" l="1"/>
  <c r="CE220" i="1" s="1"/>
  <c r="CF219" i="1"/>
  <c r="CC220" i="1"/>
  <c r="BZ221" i="1" l="1"/>
  <c r="CE221" i="1" s="1"/>
  <c r="CC221" i="1"/>
  <c r="CF220" i="1"/>
  <c r="BZ222" i="1" l="1"/>
  <c r="CE222" i="1" s="1"/>
  <c r="CF221" i="1"/>
  <c r="CC222" i="1"/>
  <c r="CF222" i="1" l="1"/>
  <c r="CC223" i="1"/>
  <c r="BZ223" i="1"/>
  <c r="CE223" i="1" s="1"/>
  <c r="CC224" i="1" l="1"/>
  <c r="CF223" i="1"/>
  <c r="BZ224" i="1"/>
  <c r="CE224" i="1" s="1"/>
  <c r="BZ225" i="1" l="1"/>
  <c r="CE225" i="1" s="1"/>
  <c r="CC225" i="1"/>
  <c r="CF224" i="1"/>
  <c r="BZ226" i="1" l="1"/>
  <c r="CE226" i="1" s="1"/>
  <c r="CF225" i="1"/>
  <c r="CC226" i="1"/>
  <c r="BZ227" i="1" l="1"/>
  <c r="CE227" i="1" s="1"/>
  <c r="CF226" i="1"/>
  <c r="CC227" i="1"/>
  <c r="CC228" i="1" l="1"/>
  <c r="CF227" i="1"/>
  <c r="BZ228" i="1"/>
  <c r="CE228" i="1" s="1"/>
  <c r="CC229" i="1" l="1"/>
  <c r="BZ229" i="1"/>
  <c r="CE229" i="1" s="1"/>
  <c r="CF228" i="1"/>
  <c r="BZ230" i="1" l="1"/>
  <c r="CE230" i="1" s="1"/>
  <c r="CF229" i="1"/>
  <c r="CC230" i="1"/>
  <c r="BZ231" i="1" l="1"/>
  <c r="CE231" i="1" s="1"/>
  <c r="CC231" i="1"/>
  <c r="CF230" i="1"/>
  <c r="CF231" i="1" l="1"/>
  <c r="BZ232" i="1"/>
  <c r="CE232" i="1" s="1"/>
  <c r="CC232" i="1"/>
  <c r="BZ233" i="1" l="1"/>
  <c r="CE233" i="1" s="1"/>
  <c r="CC233" i="1"/>
  <c r="CF232" i="1"/>
  <c r="CC234" i="1" l="1"/>
  <c r="BZ234" i="1"/>
  <c r="CE234" i="1" s="1"/>
  <c r="CF233" i="1"/>
  <c r="BZ235" i="1" l="1"/>
  <c r="CE235" i="1" s="1"/>
  <c r="CC235" i="1"/>
  <c r="CF234" i="1"/>
  <c r="CC236" i="1" l="1"/>
  <c r="BZ236" i="1"/>
  <c r="CE236" i="1" s="1"/>
  <c r="CF235" i="1"/>
  <c r="CF236" i="1" l="1"/>
  <c r="BZ237" i="1"/>
  <c r="CE237" i="1" s="1"/>
  <c r="CC237" i="1"/>
  <c r="CC238" i="1" l="1"/>
  <c r="BZ238" i="1"/>
  <c r="CE238" i="1" s="1"/>
  <c r="CF237" i="1"/>
  <c r="CF238" i="1" l="1"/>
  <c r="CC239" i="1"/>
  <c r="BZ239" i="1"/>
  <c r="CE239" i="1" s="1"/>
  <c r="CC240" i="1" l="1"/>
  <c r="BZ240" i="1"/>
  <c r="CE240" i="1" s="1"/>
  <c r="CF239" i="1"/>
  <c r="BZ241" i="1" l="1"/>
  <c r="CE241" i="1" s="1"/>
  <c r="CF240" i="1"/>
  <c r="CC241" i="1"/>
  <c r="CC242" i="1" l="1"/>
  <c r="BZ242" i="1"/>
  <c r="CE242" i="1" s="1"/>
  <c r="CF241" i="1"/>
  <c r="BZ243" i="1" l="1"/>
  <c r="CE243" i="1" s="1"/>
  <c r="CF242" i="1"/>
  <c r="CC243" i="1"/>
  <c r="CC244" i="1" l="1"/>
  <c r="CF243" i="1"/>
  <c r="BZ244" i="1"/>
  <c r="CE244" i="1" s="1"/>
  <c r="BZ245" i="1" l="1"/>
  <c r="CE245" i="1" s="1"/>
  <c r="CC245" i="1"/>
  <c r="CF244" i="1"/>
  <c r="CC246" i="1" l="1"/>
  <c r="BZ246" i="1"/>
  <c r="CE246" i="1" s="1"/>
  <c r="CF245" i="1"/>
  <c r="BZ247" i="1" l="1"/>
  <c r="CE247" i="1" s="1"/>
  <c r="CF246" i="1"/>
  <c r="CC247" i="1"/>
  <c r="BZ248" i="1" l="1"/>
  <c r="CE248" i="1" s="1"/>
  <c r="CF247" i="1"/>
  <c r="CC248" i="1"/>
  <c r="BZ249" i="1" l="1"/>
  <c r="CE249" i="1" s="1"/>
  <c r="CF248" i="1"/>
  <c r="CC249" i="1"/>
  <c r="BZ250" i="1" l="1"/>
  <c r="CE250" i="1" s="1"/>
  <c r="CC250" i="1"/>
  <c r="CF249" i="1"/>
  <c r="BZ251" i="1" l="1"/>
  <c r="CE251" i="1" s="1"/>
  <c r="CC251" i="1"/>
  <c r="CF250" i="1"/>
  <c r="BZ252" i="1" l="1"/>
  <c r="CE252" i="1" s="1"/>
  <c r="CC252" i="1"/>
  <c r="CF251" i="1"/>
  <c r="CC253" i="1" l="1"/>
  <c r="BZ253" i="1"/>
  <c r="CE253" i="1" s="1"/>
  <c r="CF252" i="1"/>
  <c r="BZ254" i="1" l="1"/>
  <c r="CE254" i="1" s="1"/>
  <c r="CF253" i="1"/>
  <c r="CC254" i="1"/>
  <c r="CF254" i="1" l="1"/>
  <c r="CC255" i="1"/>
  <c r="BZ255" i="1"/>
  <c r="CE255" i="1" s="1"/>
  <c r="CC256" i="1" l="1"/>
  <c r="BZ256" i="1"/>
  <c r="CE256" i="1" s="1"/>
  <c r="CF255" i="1"/>
  <c r="CF256" i="1" l="1"/>
  <c r="BZ257" i="1"/>
  <c r="CE257" i="1" s="1"/>
  <c r="CC257" i="1"/>
  <c r="CC258" i="1" l="1"/>
  <c r="BZ258" i="1"/>
  <c r="CE258" i="1" s="1"/>
  <c r="CF257" i="1"/>
  <c r="BZ259" i="1" l="1"/>
  <c r="CE259" i="1" s="1"/>
  <c r="CF258" i="1"/>
  <c r="CC259" i="1"/>
  <c r="CC260" i="1" l="1"/>
  <c r="BZ260" i="1"/>
  <c r="CE260" i="1" s="1"/>
  <c r="CF259" i="1"/>
  <c r="BZ261" i="1" l="1"/>
  <c r="CE261" i="1" s="1"/>
  <c r="CF260" i="1"/>
  <c r="CC261" i="1"/>
  <c r="BZ262" i="1" l="1"/>
  <c r="CE262" i="1" s="1"/>
  <c r="CF261" i="1"/>
  <c r="CC262" i="1"/>
  <c r="BZ263" i="1" l="1"/>
  <c r="CE263" i="1" s="1"/>
  <c r="CF262" i="1"/>
  <c r="CC263" i="1"/>
  <c r="BZ264" i="1" l="1"/>
  <c r="CE264" i="1" s="1"/>
  <c r="CC264" i="1"/>
  <c r="CF263" i="1"/>
  <c r="BZ265" i="1" l="1"/>
  <c r="CE265" i="1" s="1"/>
  <c r="CF264" i="1"/>
  <c r="CC265" i="1"/>
  <c r="CC266" i="1" l="1"/>
  <c r="CF265" i="1"/>
  <c r="BZ266" i="1"/>
  <c r="CE266" i="1" s="1"/>
  <c r="BZ267" i="1" l="1"/>
  <c r="CE267" i="1" s="1"/>
  <c r="CF266" i="1"/>
  <c r="CC267" i="1"/>
  <c r="CC268" i="1" l="1"/>
  <c r="BZ268" i="1"/>
  <c r="CE268" i="1" s="1"/>
  <c r="CF267" i="1"/>
  <c r="BZ269" i="1" l="1"/>
  <c r="CE269" i="1" s="1"/>
  <c r="CF268" i="1"/>
  <c r="CC269" i="1"/>
  <c r="CC270" i="1" l="1"/>
  <c r="CF269" i="1"/>
  <c r="BZ270" i="1"/>
  <c r="CE270" i="1" s="1"/>
  <c r="BZ271" i="1" l="1"/>
  <c r="CE271" i="1" s="1"/>
  <c r="CC271" i="1"/>
  <c r="CF270" i="1"/>
  <c r="CC272" i="1" l="1"/>
  <c r="CF271" i="1"/>
  <c r="BZ272" i="1"/>
  <c r="CE272" i="1" s="1"/>
  <c r="BZ273" i="1" l="1"/>
  <c r="CE273" i="1" s="1"/>
  <c r="CF272" i="1"/>
  <c r="CC273" i="1"/>
  <c r="CF273" i="1" l="1"/>
  <c r="CC274" i="1"/>
  <c r="BZ274" i="1"/>
  <c r="CE274" i="1" s="1"/>
  <c r="BZ275" i="1" l="1"/>
  <c r="CE275" i="1" s="1"/>
  <c r="CF274" i="1"/>
  <c r="CC275" i="1"/>
  <c r="CC276" i="1" l="1"/>
  <c r="BZ276" i="1"/>
  <c r="CE276" i="1" s="1"/>
  <c r="CF275" i="1"/>
  <c r="BZ277" i="1" l="1"/>
  <c r="CE277" i="1" s="1"/>
  <c r="CC277" i="1"/>
  <c r="CF276" i="1"/>
  <c r="CC278" i="1" l="1"/>
  <c r="CF277" i="1"/>
  <c r="BZ278" i="1"/>
  <c r="CE278" i="1" s="1"/>
  <c r="CC279" i="1" l="1"/>
  <c r="BZ279" i="1"/>
  <c r="CE279" i="1" s="1"/>
  <c r="CF278" i="1"/>
  <c r="CC280" i="1" l="1"/>
  <c r="BZ280" i="1"/>
  <c r="CE280" i="1" s="1"/>
  <c r="CF279" i="1"/>
  <c r="CF280" i="1" l="1"/>
  <c r="BZ281" i="1"/>
  <c r="CE281" i="1" s="1"/>
  <c r="CC281" i="1"/>
  <c r="CC282" i="1" l="1"/>
  <c r="BZ282" i="1"/>
  <c r="CE282" i="1" s="1"/>
  <c r="CF281" i="1"/>
  <c r="CF282" i="1" l="1"/>
  <c r="BZ283" i="1"/>
  <c r="CE283" i="1" s="1"/>
  <c r="CC283" i="1"/>
  <c r="CC284" i="1" l="1"/>
  <c r="CF283" i="1"/>
  <c r="BZ284" i="1"/>
  <c r="CE284" i="1" s="1"/>
  <c r="BZ285" i="1" l="1"/>
  <c r="CE285" i="1" s="1"/>
  <c r="CF284" i="1"/>
  <c r="CC285" i="1"/>
  <c r="BZ286" i="1" l="1"/>
  <c r="CE286" i="1" s="1"/>
  <c r="CC286" i="1"/>
  <c r="CF285" i="1"/>
  <c r="BZ287" i="1" l="1"/>
  <c r="CE287" i="1" s="1"/>
  <c r="CC287" i="1"/>
  <c r="CF286" i="1"/>
  <c r="CC288" i="1" l="1"/>
  <c r="BZ288" i="1"/>
  <c r="CE288" i="1" s="1"/>
  <c r="CF287" i="1"/>
  <c r="BZ289" i="1" l="1"/>
  <c r="CE289" i="1" s="1"/>
  <c r="CC289" i="1"/>
  <c r="CF288" i="1"/>
  <c r="CC290" i="1" l="1"/>
  <c r="BZ290" i="1"/>
  <c r="CE290" i="1" s="1"/>
  <c r="CF289" i="1"/>
  <c r="CF290" i="1" l="1"/>
  <c r="CC291" i="1"/>
  <c r="BZ291" i="1"/>
  <c r="CE291" i="1" s="1"/>
  <c r="BZ292" i="1" l="1"/>
  <c r="CE292" i="1" s="1"/>
  <c r="CF291" i="1"/>
  <c r="CC292" i="1"/>
  <c r="BZ293" i="1" l="1"/>
  <c r="CE293" i="1" s="1"/>
  <c r="CC293" i="1"/>
  <c r="CF292" i="1"/>
  <c r="CC294" i="1" l="1"/>
  <c r="BZ294" i="1"/>
  <c r="CE294" i="1" s="1"/>
  <c r="CF293" i="1"/>
  <c r="CF294" i="1" l="1"/>
  <c r="BZ295" i="1"/>
  <c r="CE295" i="1" s="1"/>
  <c r="CC295" i="1"/>
  <c r="CC296" i="1" l="1"/>
  <c r="BZ296" i="1"/>
  <c r="CE296" i="1" s="1"/>
  <c r="CF295" i="1"/>
  <c r="BZ297" i="1" l="1"/>
  <c r="CE297" i="1" s="1"/>
  <c r="CC297" i="1"/>
  <c r="CF296" i="1"/>
  <c r="CC298" i="1" l="1"/>
  <c r="BZ298" i="1"/>
  <c r="CE298" i="1" s="1"/>
  <c r="CF297" i="1"/>
  <c r="BZ299" i="1" l="1"/>
  <c r="CE299" i="1" s="1"/>
  <c r="CC299" i="1"/>
  <c r="CF298" i="1"/>
  <c r="BZ300" i="1" l="1"/>
  <c r="CE300" i="1" s="1"/>
  <c r="CC300" i="1"/>
  <c r="CF299" i="1"/>
  <c r="CC301" i="1" l="1"/>
  <c r="BZ301" i="1"/>
  <c r="CE301" i="1" s="1"/>
  <c r="CF300" i="1"/>
  <c r="CC302" i="1" l="1"/>
  <c r="BZ302" i="1"/>
  <c r="CE302" i="1" s="1"/>
  <c r="CF301" i="1"/>
  <c r="BZ303" i="1" l="1"/>
  <c r="CE303" i="1" s="1"/>
  <c r="CC303" i="1"/>
  <c r="CF302" i="1"/>
  <c r="CC304" i="1" l="1"/>
  <c r="CF303" i="1"/>
  <c r="BZ304" i="1"/>
  <c r="CE304" i="1" s="1"/>
  <c r="BZ305" i="1" l="1"/>
  <c r="CE305" i="1" s="1"/>
  <c r="CF304" i="1"/>
  <c r="CC305" i="1"/>
  <c r="BZ306" i="1" l="1"/>
  <c r="CE306" i="1" s="1"/>
  <c r="CC306" i="1"/>
  <c r="CF305" i="1"/>
  <c r="BZ307" i="1" l="1"/>
  <c r="CE307" i="1" s="1"/>
  <c r="CF306" i="1"/>
  <c r="CC307" i="1"/>
  <c r="CC308" i="1" l="1"/>
  <c r="BZ308" i="1"/>
  <c r="CE308" i="1" s="1"/>
  <c r="CF307" i="1"/>
  <c r="BZ309" i="1" l="1"/>
  <c r="CE309" i="1" s="1"/>
  <c r="CF308" i="1"/>
  <c r="CC309" i="1"/>
  <c r="CF309" i="1" l="1"/>
  <c r="CC310" i="1"/>
  <c r="BZ310" i="1"/>
  <c r="CE310" i="1" s="1"/>
  <c r="BZ311" i="1" l="1"/>
  <c r="CE311" i="1" s="1"/>
  <c r="CF310" i="1"/>
  <c r="CC311" i="1"/>
  <c r="BZ312" i="1" l="1"/>
  <c r="CE312" i="1" s="1"/>
  <c r="CC312" i="1"/>
  <c r="CF311" i="1"/>
  <c r="BZ313" i="1" l="1"/>
  <c r="CE313" i="1" s="1"/>
  <c r="CF312" i="1"/>
  <c r="CC313" i="1"/>
  <c r="BZ314" i="1" l="1"/>
  <c r="CE314" i="1" s="1"/>
  <c r="CF313" i="1"/>
  <c r="CC314" i="1"/>
  <c r="CF314" i="1" l="1"/>
  <c r="CC315" i="1"/>
  <c r="BZ315" i="1"/>
  <c r="CE315" i="1" s="1"/>
  <c r="CC316" i="1" l="1"/>
  <c r="CF315" i="1"/>
  <c r="BZ316" i="1"/>
  <c r="CE316" i="1" s="1"/>
  <c r="BZ317" i="1" l="1"/>
  <c r="CE317" i="1" s="1"/>
  <c r="CC317" i="1"/>
  <c r="CF316" i="1"/>
  <c r="BZ318" i="1" l="1"/>
  <c r="CE318" i="1" s="1"/>
  <c r="CF317" i="1"/>
  <c r="CC318" i="1"/>
  <c r="BZ319" i="1" l="1"/>
  <c r="CE319" i="1" s="1"/>
  <c r="CF318" i="1"/>
  <c r="CC319" i="1"/>
  <c r="CC320" i="1" l="1"/>
  <c r="CF319" i="1"/>
  <c r="BZ320" i="1"/>
  <c r="CE320" i="1" s="1"/>
  <c r="CF320" i="1" l="1"/>
  <c r="BZ321" i="1"/>
  <c r="CE321" i="1" s="1"/>
  <c r="CC321" i="1"/>
  <c r="BZ322" i="1" l="1"/>
  <c r="CE322" i="1" s="1"/>
  <c r="CF321" i="1"/>
  <c r="CC322" i="1"/>
  <c r="CC323" i="1" l="1"/>
  <c r="BZ323" i="1"/>
  <c r="CE323" i="1" s="1"/>
  <c r="CF322" i="1"/>
  <c r="CC324" i="1" l="1"/>
  <c r="CF323" i="1"/>
  <c r="BZ324" i="1"/>
  <c r="CE324" i="1" s="1"/>
  <c r="CF324" i="1" l="1"/>
  <c r="CC325" i="1"/>
  <c r="BZ325" i="1"/>
  <c r="CE325" i="1" s="1"/>
  <c r="CC326" i="1" l="1"/>
  <c r="BZ326" i="1"/>
  <c r="CE326" i="1" s="1"/>
  <c r="CF325" i="1"/>
  <c r="CC327" i="1" l="1"/>
  <c r="CF326" i="1"/>
  <c r="BZ327" i="1"/>
  <c r="CE327" i="1" s="1"/>
  <c r="BZ328" i="1" l="1"/>
  <c r="CE328" i="1" s="1"/>
  <c r="CC328" i="1"/>
  <c r="CF327" i="1"/>
  <c r="BZ329" i="1" l="1"/>
  <c r="CE329" i="1" s="1"/>
  <c r="CF328" i="1"/>
  <c r="CC329" i="1"/>
  <c r="CC330" i="1" l="1"/>
  <c r="BZ330" i="1"/>
  <c r="CE330" i="1" s="1"/>
  <c r="CF329" i="1"/>
  <c r="BZ331" i="1" l="1"/>
  <c r="CE331" i="1" s="1"/>
  <c r="CF330" i="1"/>
  <c r="CC331" i="1"/>
  <c r="BZ332" i="1" l="1"/>
  <c r="CE332" i="1" s="1"/>
  <c r="CC332" i="1"/>
  <c r="CF331" i="1"/>
  <c r="BZ333" i="1" l="1"/>
  <c r="CE333" i="1" s="1"/>
  <c r="CF332" i="1"/>
  <c r="CC333" i="1"/>
  <c r="CC334" i="1" l="1"/>
  <c r="CF333" i="1"/>
  <c r="BZ334" i="1"/>
  <c r="CE334" i="1" s="1"/>
  <c r="BZ335" i="1" l="1"/>
  <c r="CE335" i="1" s="1"/>
  <c r="CF334" i="1"/>
  <c r="CC335" i="1"/>
  <c r="CF335" i="1" l="1"/>
  <c r="CC336" i="1"/>
  <c r="BZ336" i="1"/>
  <c r="CE336" i="1" s="1"/>
  <c r="BZ337" i="1" l="1"/>
  <c r="CE337" i="1" s="1"/>
  <c r="CF336" i="1"/>
  <c r="CC337" i="1"/>
  <c r="CC338" i="1" l="1"/>
  <c r="BZ338" i="1"/>
  <c r="CE338" i="1" s="1"/>
  <c r="CF337" i="1"/>
  <c r="CF338" i="1" l="1"/>
  <c r="BZ339" i="1"/>
  <c r="CE339" i="1" s="1"/>
  <c r="CC339" i="1"/>
  <c r="CC340" i="1" l="1"/>
  <c r="BZ340" i="1"/>
  <c r="CE340" i="1" s="1"/>
  <c r="CF339" i="1"/>
  <c r="CF340" i="1" l="1"/>
  <c r="BZ341" i="1"/>
  <c r="CE341" i="1" s="1"/>
  <c r="CC341" i="1"/>
  <c r="CC342" i="1" l="1"/>
  <c r="CF341" i="1"/>
  <c r="BZ342" i="1"/>
  <c r="CE342" i="1" s="1"/>
  <c r="BZ343" i="1" l="1"/>
  <c r="CE343" i="1" s="1"/>
  <c r="CC343" i="1"/>
  <c r="CF342" i="1"/>
  <c r="CC344" i="1" l="1"/>
  <c r="CF343" i="1"/>
  <c r="BZ344" i="1"/>
  <c r="CE344" i="1" s="1"/>
  <c r="CF344" i="1" l="1"/>
  <c r="BZ345" i="1"/>
  <c r="CE345" i="1" s="1"/>
  <c r="CC345" i="1"/>
  <c r="CC346" i="1" l="1"/>
  <c r="BZ346" i="1"/>
  <c r="CE346" i="1" s="1"/>
  <c r="CF345" i="1"/>
  <c r="BZ347" i="1" l="1"/>
  <c r="CE347" i="1" s="1"/>
  <c r="CC347" i="1"/>
  <c r="CF346" i="1"/>
  <c r="CF347" i="1" l="1"/>
  <c r="CC348" i="1"/>
  <c r="BZ348" i="1"/>
  <c r="CE348" i="1" s="1"/>
  <c r="BZ349" i="1" l="1"/>
  <c r="CE349" i="1" s="1"/>
  <c r="CF348" i="1"/>
  <c r="CC349" i="1"/>
  <c r="CF349" i="1" l="1"/>
  <c r="CC350" i="1"/>
  <c r="BZ350" i="1"/>
  <c r="CE350" i="1" s="1"/>
  <c r="BZ351" i="1" l="1"/>
  <c r="CE351" i="1" s="1"/>
  <c r="CC351" i="1"/>
  <c r="CF350" i="1"/>
  <c r="CC352" i="1" l="1"/>
  <c r="BZ352" i="1"/>
  <c r="CE352" i="1" s="1"/>
  <c r="CF351" i="1"/>
  <c r="BZ353" i="1" l="1"/>
  <c r="CE353" i="1" s="1"/>
  <c r="CF352" i="1"/>
  <c r="CC353" i="1"/>
  <c r="CF353" i="1" l="1"/>
  <c r="CC354" i="1"/>
  <c r="BZ354" i="1"/>
  <c r="CE354" i="1" s="1"/>
  <c r="CF354" i="1" l="1"/>
  <c r="CC355" i="1"/>
  <c r="BZ355" i="1"/>
  <c r="CE355" i="1" s="1"/>
  <c r="CC356" i="1" l="1"/>
  <c r="BZ356" i="1"/>
  <c r="CE356" i="1" s="1"/>
  <c r="CF355" i="1"/>
  <c r="BZ357" i="1" l="1"/>
  <c r="CE357" i="1" s="1"/>
  <c r="CC357" i="1"/>
  <c r="CF356" i="1"/>
  <c r="CC358" i="1" l="1"/>
  <c r="BZ358" i="1"/>
  <c r="CE358" i="1" s="1"/>
  <c r="CF357" i="1"/>
  <c r="BZ359" i="1" l="1"/>
  <c r="CE359" i="1" s="1"/>
  <c r="CF358" i="1"/>
  <c r="CC359" i="1"/>
  <c r="CC360" i="1" l="1"/>
  <c r="BZ360" i="1"/>
  <c r="CE360" i="1" s="1"/>
  <c r="CF359" i="1"/>
  <c r="BZ361" i="1" l="1"/>
  <c r="CE361" i="1" s="1"/>
  <c r="CC361" i="1"/>
  <c r="CF360" i="1"/>
  <c r="CC362" i="1" l="1"/>
  <c r="CF361" i="1"/>
  <c r="BZ362" i="1"/>
  <c r="CE362" i="1" s="1"/>
  <c r="BZ363" i="1" l="1"/>
  <c r="CE363" i="1" s="1"/>
  <c r="CF362" i="1"/>
  <c r="CC363" i="1"/>
  <c r="BZ364" i="1" l="1"/>
  <c r="CE364" i="1" s="1"/>
  <c r="CC364" i="1"/>
  <c r="CF363" i="1"/>
  <c r="BZ365" i="1" l="1"/>
  <c r="CE365" i="1" s="1"/>
  <c r="CC365" i="1"/>
  <c r="CF364" i="1"/>
  <c r="CF365" i="1" l="1"/>
  <c r="CC366" i="1"/>
  <c r="BZ366" i="1"/>
  <c r="CE366" i="1" s="1"/>
  <c r="BZ367" i="1" l="1"/>
  <c r="CE367" i="1" s="1"/>
  <c r="CC367" i="1"/>
  <c r="CF366" i="1"/>
  <c r="CF367" i="1" s="1"/>
  <c r="BZ368" i="1" l="1"/>
  <c r="CC368" i="1"/>
  <c r="CE368" i="1" l="1"/>
  <c r="CF368" i="1" s="1"/>
  <c r="BZ369" i="1"/>
  <c r="CC369" i="1"/>
  <c r="BZ370" i="1" l="1"/>
  <c r="CE369" i="1"/>
  <c r="CC370" i="1"/>
  <c r="CF369" i="1"/>
  <c r="CK9" i="1"/>
  <c r="CQ9" i="1"/>
  <c r="CL9" i="1"/>
  <c r="CT9" i="1"/>
  <c r="CO9" i="1"/>
  <c r="CR9" i="1"/>
  <c r="CI9" i="1"/>
  <c r="CJ9" i="1"/>
  <c r="CP9" i="1"/>
  <c r="CN9" i="1"/>
  <c r="CM9" i="1"/>
  <c r="CS9" i="1"/>
  <c r="BZ371" i="1" l="1"/>
  <c r="CE370" i="1"/>
  <c r="CF370" i="1" s="1"/>
  <c r="CC371" i="1"/>
  <c r="BZ372" i="1" l="1"/>
  <c r="CE371" i="1"/>
  <c r="CF371" i="1" s="1"/>
  <c r="CC372" i="1"/>
  <c r="CU9" i="1"/>
  <c r="F10" i="6" s="1"/>
  <c r="BZ373" i="1" l="1"/>
  <c r="CC373" i="1"/>
  <c r="CE372" i="1"/>
  <c r="CF372" i="1" s="1"/>
  <c r="F11" i="6"/>
  <c r="AD10" i="6" s="1"/>
  <c r="AD9" i="6"/>
  <c r="BZ374" i="1" l="1"/>
  <c r="CE373" i="1"/>
  <c r="CF373" i="1" s="1"/>
  <c r="CC374" i="1"/>
  <c r="BZ375" i="1" l="1"/>
  <c r="CE374" i="1"/>
  <c r="CF374" i="1" s="1"/>
  <c r="CC375" i="1"/>
  <c r="CD375" i="1" s="1"/>
  <c r="CD374" i="1" s="1"/>
  <c r="CD373" i="1" s="1"/>
  <c r="CD372" i="1" s="1"/>
  <c r="CD371" i="1" s="1"/>
  <c r="CD370" i="1" s="1"/>
  <c r="CD369" i="1" s="1"/>
  <c r="CD368" i="1" s="1"/>
  <c r="CD367" i="1" s="1"/>
  <c r="CD366" i="1" s="1"/>
  <c r="CD365" i="1" s="1"/>
  <c r="CD364" i="1" s="1"/>
  <c r="CD363" i="1" s="1"/>
  <c r="CD362" i="1" s="1"/>
  <c r="CD361" i="1" s="1"/>
  <c r="CD360" i="1" s="1"/>
  <c r="CD359" i="1" s="1"/>
  <c r="CD358" i="1" s="1"/>
  <c r="CD357" i="1" s="1"/>
  <c r="CD356" i="1" s="1"/>
  <c r="CD355" i="1" s="1"/>
  <c r="CD354" i="1" s="1"/>
  <c r="CD353" i="1" s="1"/>
  <c r="CD352" i="1" s="1"/>
  <c r="CD351" i="1" s="1"/>
  <c r="CD350" i="1" s="1"/>
  <c r="CD349" i="1" s="1"/>
  <c r="CD348" i="1" s="1"/>
  <c r="CD347" i="1" s="1"/>
  <c r="CD346" i="1" s="1"/>
  <c r="CD345" i="1" s="1"/>
  <c r="CD344" i="1" s="1"/>
  <c r="CD343" i="1" s="1"/>
  <c r="CD342" i="1" s="1"/>
  <c r="CD341" i="1" s="1"/>
  <c r="CD340" i="1" s="1"/>
  <c r="CD339" i="1" s="1"/>
  <c r="CD338" i="1" s="1"/>
  <c r="CD337" i="1" s="1"/>
  <c r="CD336" i="1" s="1"/>
  <c r="CD335" i="1" s="1"/>
  <c r="CD334" i="1" s="1"/>
  <c r="CD333" i="1" s="1"/>
  <c r="CD332" i="1" s="1"/>
  <c r="CD331" i="1" s="1"/>
  <c r="CD330" i="1" s="1"/>
  <c r="CD329" i="1" s="1"/>
  <c r="CD328" i="1" s="1"/>
  <c r="CD327" i="1" s="1"/>
  <c r="CD326" i="1" s="1"/>
  <c r="CD325" i="1" s="1"/>
  <c r="CD324" i="1" s="1"/>
  <c r="CD323" i="1" s="1"/>
  <c r="CD322" i="1" s="1"/>
  <c r="CD321" i="1" s="1"/>
  <c r="CD320" i="1" s="1"/>
  <c r="CD319" i="1" s="1"/>
  <c r="CD318" i="1" s="1"/>
  <c r="CD317" i="1" s="1"/>
  <c r="CD316" i="1" s="1"/>
  <c r="CD315" i="1" s="1"/>
  <c r="CD314" i="1" s="1"/>
  <c r="CD313" i="1" s="1"/>
  <c r="CD312" i="1" s="1"/>
  <c r="CD311" i="1" s="1"/>
  <c r="CD310" i="1" s="1"/>
  <c r="CD309" i="1" s="1"/>
  <c r="CD308" i="1" s="1"/>
  <c r="CD307" i="1" s="1"/>
  <c r="CD306" i="1" s="1"/>
  <c r="CD305" i="1" s="1"/>
  <c r="CD304" i="1" s="1"/>
  <c r="CD303" i="1" s="1"/>
  <c r="CD302" i="1" s="1"/>
  <c r="CD301" i="1" s="1"/>
  <c r="CD300" i="1" s="1"/>
  <c r="CD299" i="1" s="1"/>
  <c r="CD298" i="1" s="1"/>
  <c r="CD297" i="1" s="1"/>
  <c r="CD296" i="1" s="1"/>
  <c r="CD295" i="1" s="1"/>
  <c r="CD294" i="1" s="1"/>
  <c r="CD293" i="1" s="1"/>
  <c r="CD292" i="1" s="1"/>
  <c r="CD291" i="1" s="1"/>
  <c r="CD290" i="1" s="1"/>
  <c r="CD289" i="1" s="1"/>
  <c r="CD288" i="1" s="1"/>
  <c r="CD287" i="1" s="1"/>
  <c r="CD286" i="1" s="1"/>
  <c r="CD285" i="1" s="1"/>
  <c r="CD284" i="1" s="1"/>
  <c r="CD283" i="1" s="1"/>
  <c r="CD282" i="1" s="1"/>
  <c r="CD281" i="1" s="1"/>
  <c r="CD280" i="1" s="1"/>
  <c r="CD279" i="1" s="1"/>
  <c r="CD278" i="1" s="1"/>
  <c r="CD277" i="1" s="1"/>
  <c r="CD276" i="1" s="1"/>
  <c r="CD275" i="1" s="1"/>
  <c r="CD274" i="1" s="1"/>
  <c r="CD273" i="1" s="1"/>
  <c r="CD272" i="1" s="1"/>
  <c r="CD271" i="1" s="1"/>
  <c r="CD270" i="1" s="1"/>
  <c r="CD269" i="1" s="1"/>
  <c r="CD268" i="1" s="1"/>
  <c r="CD267" i="1" s="1"/>
  <c r="CD266" i="1" s="1"/>
  <c r="CD265" i="1" s="1"/>
  <c r="CD264" i="1" s="1"/>
  <c r="CD263" i="1" s="1"/>
  <c r="CD262" i="1" s="1"/>
  <c r="CD261" i="1" s="1"/>
  <c r="CD260" i="1" s="1"/>
  <c r="CD259" i="1" s="1"/>
  <c r="CD258" i="1" s="1"/>
  <c r="CD257" i="1" s="1"/>
  <c r="CD256" i="1" s="1"/>
  <c r="CD255" i="1" s="1"/>
  <c r="CD254" i="1" s="1"/>
  <c r="CD253" i="1" s="1"/>
  <c r="CD252" i="1" s="1"/>
  <c r="CD251" i="1" s="1"/>
  <c r="CD250" i="1" s="1"/>
  <c r="CD249" i="1" s="1"/>
  <c r="CD248" i="1" s="1"/>
  <c r="CD247" i="1" s="1"/>
  <c r="CD246" i="1" s="1"/>
  <c r="CD245" i="1" s="1"/>
  <c r="CD244" i="1" s="1"/>
  <c r="CD243" i="1" s="1"/>
  <c r="CD242" i="1" s="1"/>
  <c r="CD241" i="1" s="1"/>
  <c r="CD240" i="1" s="1"/>
  <c r="CD239" i="1" s="1"/>
  <c r="CD238" i="1" s="1"/>
  <c r="CD237" i="1" s="1"/>
  <c r="CD236" i="1" s="1"/>
  <c r="CD235" i="1" s="1"/>
  <c r="CD234" i="1" s="1"/>
  <c r="CD233" i="1" s="1"/>
  <c r="CD232" i="1" s="1"/>
  <c r="CD231" i="1" s="1"/>
  <c r="CD230" i="1" s="1"/>
  <c r="CD229" i="1" s="1"/>
  <c r="CD228" i="1" s="1"/>
  <c r="CD227" i="1" s="1"/>
  <c r="CD226" i="1" s="1"/>
  <c r="CD225" i="1" s="1"/>
  <c r="CD224" i="1" s="1"/>
  <c r="CD223" i="1" s="1"/>
  <c r="CD222" i="1" s="1"/>
  <c r="CD221" i="1" s="1"/>
  <c r="CD220" i="1" s="1"/>
  <c r="CD219" i="1" s="1"/>
  <c r="CD218" i="1" s="1"/>
  <c r="CD217" i="1" s="1"/>
  <c r="CD216" i="1" s="1"/>
  <c r="CD215" i="1" s="1"/>
  <c r="CD214" i="1" s="1"/>
  <c r="CD213" i="1" s="1"/>
  <c r="CD212" i="1" s="1"/>
  <c r="CD211" i="1" s="1"/>
  <c r="CD210" i="1" s="1"/>
  <c r="CD209" i="1" s="1"/>
  <c r="CD208" i="1" s="1"/>
  <c r="CD207" i="1" s="1"/>
  <c r="CD206" i="1" s="1"/>
  <c r="CD205" i="1" s="1"/>
  <c r="CD204" i="1" s="1"/>
  <c r="CD203" i="1" s="1"/>
  <c r="CD202" i="1" s="1"/>
  <c r="CD201" i="1" s="1"/>
  <c r="CD200" i="1" s="1"/>
  <c r="CD199" i="1" s="1"/>
  <c r="CD198" i="1" s="1"/>
  <c r="CD197" i="1" s="1"/>
  <c r="CD196" i="1" s="1"/>
  <c r="CD195" i="1" s="1"/>
  <c r="CD194" i="1" s="1"/>
  <c r="CD193" i="1" s="1"/>
  <c r="CD192" i="1" s="1"/>
  <c r="CD191" i="1" s="1"/>
  <c r="CD190" i="1" s="1"/>
  <c r="CD189" i="1" s="1"/>
  <c r="CD188" i="1" s="1"/>
  <c r="CD187" i="1" s="1"/>
  <c r="CD186" i="1" s="1"/>
  <c r="CD185" i="1" s="1"/>
  <c r="CD184" i="1" s="1"/>
  <c r="CD183" i="1" s="1"/>
  <c r="CD182" i="1" s="1"/>
  <c r="CD181" i="1" s="1"/>
  <c r="CD180" i="1" s="1"/>
  <c r="CD179" i="1" s="1"/>
  <c r="CD178" i="1" s="1"/>
  <c r="CD177" i="1" s="1"/>
  <c r="CD176" i="1" s="1"/>
  <c r="CD175" i="1" s="1"/>
  <c r="CD174" i="1" s="1"/>
  <c r="CD173" i="1" s="1"/>
  <c r="CD172" i="1" s="1"/>
  <c r="CD171" i="1" s="1"/>
  <c r="CD170" i="1" s="1"/>
  <c r="CD169" i="1" s="1"/>
  <c r="CD168" i="1" s="1"/>
  <c r="CD167" i="1" s="1"/>
  <c r="CD166" i="1" s="1"/>
  <c r="CD165" i="1" s="1"/>
  <c r="CD164" i="1" s="1"/>
  <c r="CD163" i="1" s="1"/>
  <c r="CD162" i="1" s="1"/>
  <c r="CD161" i="1" s="1"/>
  <c r="CD160" i="1" s="1"/>
  <c r="CD159" i="1" s="1"/>
  <c r="CD158" i="1" s="1"/>
  <c r="CD157" i="1" s="1"/>
  <c r="CD156" i="1" s="1"/>
  <c r="CD155" i="1" s="1"/>
  <c r="CD154" i="1" s="1"/>
  <c r="CD153" i="1" s="1"/>
  <c r="CD152" i="1" s="1"/>
  <c r="CD151" i="1" s="1"/>
  <c r="CD150" i="1" s="1"/>
  <c r="CD149" i="1" s="1"/>
  <c r="CD148" i="1" s="1"/>
  <c r="CD147" i="1" s="1"/>
  <c r="CD146" i="1" s="1"/>
  <c r="CD145" i="1" s="1"/>
  <c r="CD144" i="1" s="1"/>
  <c r="CD143" i="1" s="1"/>
  <c r="CD142" i="1" s="1"/>
  <c r="CD141" i="1" s="1"/>
  <c r="CD140" i="1" s="1"/>
  <c r="CD139" i="1" s="1"/>
  <c r="CD138" i="1" s="1"/>
  <c r="CD137" i="1" s="1"/>
  <c r="CD136" i="1" s="1"/>
  <c r="CD135" i="1" s="1"/>
  <c r="CD134" i="1" s="1"/>
  <c r="CD133" i="1" s="1"/>
  <c r="CD132" i="1" s="1"/>
  <c r="CD131" i="1" s="1"/>
  <c r="CD130" i="1" s="1"/>
  <c r="CD129" i="1" s="1"/>
  <c r="CD128" i="1" s="1"/>
  <c r="CD127" i="1" s="1"/>
  <c r="CD126" i="1" s="1"/>
  <c r="CD125" i="1" s="1"/>
  <c r="CD124" i="1" s="1"/>
  <c r="CD123" i="1" s="1"/>
  <c r="CD122" i="1" s="1"/>
  <c r="CD121" i="1" s="1"/>
  <c r="CD120" i="1" s="1"/>
  <c r="CD119" i="1" s="1"/>
  <c r="CD118" i="1" s="1"/>
  <c r="CD117" i="1" s="1"/>
  <c r="CD116" i="1" s="1"/>
  <c r="CD115" i="1" s="1"/>
  <c r="CD114" i="1" s="1"/>
  <c r="CD113" i="1" s="1"/>
  <c r="CD112" i="1" s="1"/>
  <c r="CD111" i="1" s="1"/>
  <c r="CD110" i="1" s="1"/>
  <c r="CD109" i="1" s="1"/>
  <c r="CD108" i="1" s="1"/>
  <c r="CD107" i="1" s="1"/>
  <c r="CD106" i="1" s="1"/>
  <c r="CD105" i="1" s="1"/>
  <c r="CD104" i="1" s="1"/>
  <c r="CD103" i="1" s="1"/>
  <c r="CD102" i="1" s="1"/>
  <c r="CD101" i="1" s="1"/>
  <c r="CD100" i="1" s="1"/>
  <c r="CD99" i="1" s="1"/>
  <c r="CD98" i="1" s="1"/>
  <c r="CD97" i="1" s="1"/>
  <c r="CD96" i="1" s="1"/>
  <c r="CD95" i="1" s="1"/>
  <c r="CD94" i="1" s="1"/>
  <c r="CD93" i="1" s="1"/>
  <c r="CD92" i="1" s="1"/>
  <c r="CD91" i="1" s="1"/>
  <c r="CD90" i="1" s="1"/>
  <c r="CD89" i="1" s="1"/>
  <c r="CD88" i="1" s="1"/>
  <c r="CD87" i="1" s="1"/>
  <c r="CD86" i="1" s="1"/>
  <c r="CD85" i="1" s="1"/>
  <c r="CD84" i="1" s="1"/>
  <c r="CD83" i="1" s="1"/>
  <c r="CD82" i="1" s="1"/>
  <c r="CD81" i="1" s="1"/>
  <c r="CD80" i="1" s="1"/>
  <c r="CD79" i="1" s="1"/>
  <c r="CD78" i="1" s="1"/>
  <c r="CD77" i="1" s="1"/>
  <c r="CD76" i="1" s="1"/>
  <c r="CD75" i="1" s="1"/>
  <c r="CD74" i="1" s="1"/>
  <c r="CD73" i="1" s="1"/>
  <c r="CD72" i="1" s="1"/>
  <c r="CD71" i="1" s="1"/>
  <c r="CD70" i="1" s="1"/>
  <c r="CD69" i="1" s="1"/>
  <c r="CD68" i="1" s="1"/>
  <c r="CD67" i="1" s="1"/>
  <c r="CD66" i="1" s="1"/>
  <c r="CD65" i="1" s="1"/>
  <c r="CD64" i="1" s="1"/>
  <c r="CD63" i="1" s="1"/>
  <c r="CD62" i="1" s="1"/>
  <c r="CD61" i="1" s="1"/>
  <c r="CD60" i="1" s="1"/>
  <c r="CD59" i="1" s="1"/>
  <c r="CD58" i="1" s="1"/>
  <c r="CD57" i="1" s="1"/>
  <c r="CD56" i="1" s="1"/>
  <c r="CD55" i="1" s="1"/>
  <c r="CD54" i="1" s="1"/>
  <c r="CD53" i="1" s="1"/>
  <c r="CD52" i="1" s="1"/>
  <c r="CD51" i="1" s="1"/>
  <c r="CD50" i="1" s="1"/>
  <c r="CD49" i="1" s="1"/>
  <c r="CD48" i="1" s="1"/>
  <c r="CD47" i="1" s="1"/>
  <c r="CD46" i="1" s="1"/>
  <c r="CD45" i="1" s="1"/>
  <c r="CD44" i="1" s="1"/>
  <c r="CD43" i="1" s="1"/>
  <c r="CD42" i="1" s="1"/>
  <c r="CD41" i="1" s="1"/>
  <c r="CD40" i="1" s="1"/>
  <c r="CD39" i="1" s="1"/>
  <c r="CD38" i="1" s="1"/>
  <c r="CD37" i="1" s="1"/>
  <c r="CD36" i="1" s="1"/>
  <c r="CD35" i="1" s="1"/>
  <c r="CD34" i="1" s="1"/>
  <c r="CD33" i="1" s="1"/>
  <c r="CD32" i="1" s="1"/>
  <c r="CD31" i="1" s="1"/>
  <c r="CD30" i="1" s="1"/>
  <c r="CD29" i="1" s="1"/>
  <c r="CD28" i="1" s="1"/>
  <c r="CD27" i="1" s="1"/>
  <c r="CD26" i="1" s="1"/>
  <c r="CD25" i="1" s="1"/>
  <c r="CD24" i="1" s="1"/>
  <c r="CD23" i="1" s="1"/>
  <c r="CD22" i="1" s="1"/>
  <c r="CD21" i="1" s="1"/>
  <c r="CD20" i="1" s="1"/>
  <c r="CD19" i="1" s="1"/>
  <c r="CD18" i="1" s="1"/>
  <c r="CD17" i="1" s="1"/>
  <c r="CD16" i="1" s="1"/>
  <c r="CD15" i="1" s="1"/>
  <c r="CD14" i="1" s="1"/>
  <c r="CD13" i="1" s="1"/>
  <c r="CD12" i="1" s="1"/>
  <c r="CD11" i="1" s="1"/>
  <c r="BD15" i="4"/>
  <c r="BD16" i="4" s="1"/>
  <c r="BD17" i="4" s="1"/>
  <c r="BD18" i="4" s="1"/>
  <c r="BD55" i="4"/>
  <c r="BD56" i="4" s="1"/>
  <c r="BD57" i="4" s="1"/>
  <c r="BD58" i="4" s="1"/>
  <c r="BD59" i="4" s="1"/>
  <c r="BD60" i="4" s="1"/>
  <c r="BD61" i="4" s="1"/>
  <c r="BD62" i="4" s="1"/>
  <c r="BD63" i="4" s="1"/>
  <c r="BD64" i="4" s="1"/>
  <c r="BD65" i="4" s="1"/>
  <c r="BD66" i="4" s="1"/>
  <c r="BD67" i="4" s="1"/>
  <c r="BD68" i="4" s="1"/>
  <c r="BD69" i="4" s="1"/>
  <c r="BD70" i="4" s="1"/>
  <c r="BD71" i="4" s="1"/>
  <c r="BD72" i="4" s="1"/>
  <c r="BD73" i="4" s="1"/>
  <c r="BZ376" i="1" l="1"/>
  <c r="CE375" i="1"/>
  <c r="CF375" i="1" s="1"/>
  <c r="CC376" i="1"/>
  <c r="BD19" i="4"/>
  <c r="BD20" i="4" s="1"/>
  <c r="BD21" i="4" s="1"/>
  <c r="BD22" i="4" s="1"/>
  <c r="BD23" i="4" s="1"/>
  <c r="BD24" i="4" s="1"/>
  <c r="BD25" i="4" s="1"/>
  <c r="BD26" i="4" s="1"/>
  <c r="BD27" i="4" s="1"/>
  <c r="BD28" i="4" s="1"/>
  <c r="BD29" i="4" s="1"/>
  <c r="BD30" i="4" s="1"/>
  <c r="BD31" i="4" s="1"/>
  <c r="BD32" i="4" s="1"/>
  <c r="BD33" i="4" s="1"/>
  <c r="BD34" i="4" s="1"/>
  <c r="BD35" i="4" s="1"/>
  <c r="BD36" i="4" s="1"/>
  <c r="BD37" i="4" s="1"/>
  <c r="BD38" i="4" s="1"/>
  <c r="BD39" i="4" s="1"/>
  <c r="BD40" i="4" s="1"/>
  <c r="BD41" i="4" s="1"/>
  <c r="BD42" i="4" s="1"/>
  <c r="BD43" i="4" s="1"/>
  <c r="BD44" i="4" s="1"/>
  <c r="BD45" i="4" s="1"/>
  <c r="BK8" i="4"/>
  <c r="BZ377" i="1" l="1"/>
  <c r="CE376" i="1"/>
  <c r="CF376" i="1" s="1"/>
  <c r="CC377" i="1"/>
  <c r="BJ8" i="4"/>
  <c r="BH9" i="4"/>
  <c r="BP9" i="4"/>
  <c r="BO9" i="4"/>
  <c r="BL5" i="4"/>
  <c r="BL7" i="4" s="1"/>
  <c r="BQ9" i="4"/>
  <c r="BO8" i="4"/>
  <c r="BR5" i="4"/>
  <c r="BR7" i="4" s="1"/>
  <c r="BQ8" i="4"/>
  <c r="BO5" i="4"/>
  <c r="BO7" i="4" s="1"/>
  <c r="BP8" i="4"/>
  <c r="BI8" i="4"/>
  <c r="BR9" i="4"/>
  <c r="BG9" i="4"/>
  <c r="BL8" i="4"/>
  <c r="BM8" i="4"/>
  <c r="BK9" i="4"/>
  <c r="BQ5" i="4"/>
  <c r="BQ7" i="4" s="1"/>
  <c r="BH8" i="4"/>
  <c r="BM9" i="4"/>
  <c r="BJ9" i="4"/>
  <c r="BI5" i="4"/>
  <c r="BI7" i="4" s="1"/>
  <c r="BL9" i="4"/>
  <c r="BN9" i="4"/>
  <c r="BJ5" i="4"/>
  <c r="BJ7" i="4" s="1"/>
  <c r="BK5" i="4"/>
  <c r="BK7" i="4" s="1"/>
  <c r="BN5" i="4"/>
  <c r="BN7" i="4" s="1"/>
  <c r="BN8" i="4"/>
  <c r="BG5" i="4"/>
  <c r="BR8" i="4"/>
  <c r="BG8" i="4"/>
  <c r="BH5" i="4"/>
  <c r="BH7" i="4" s="1"/>
  <c r="BM5" i="4"/>
  <c r="BM7" i="4" s="1"/>
  <c r="BP5" i="4"/>
  <c r="BP7" i="4" s="1"/>
  <c r="BI9" i="4"/>
  <c r="BZ378" i="1" l="1"/>
  <c r="CE377" i="1"/>
  <c r="CF377" i="1" s="1"/>
  <c r="CC378" i="1"/>
  <c r="CD378" i="1" s="1"/>
  <c r="CD377" i="1" s="1"/>
  <c r="CD376" i="1" s="1"/>
  <c r="BG7" i="4"/>
  <c r="BS7" i="4" s="1"/>
  <c r="BS5" i="4"/>
  <c r="BS9" i="4"/>
  <c r="CO11" i="1" l="1"/>
  <c r="CS11" i="1"/>
  <c r="CR11" i="1"/>
  <c r="CK11" i="1"/>
  <c r="CN11" i="1"/>
  <c r="CJ11" i="1"/>
  <c r="CT11" i="1"/>
  <c r="CL11" i="1"/>
  <c r="CM11" i="1"/>
  <c r="CP11" i="1"/>
  <c r="CQ11" i="1"/>
  <c r="CI11" i="1"/>
  <c r="CC379" i="1"/>
  <c r="CE378" i="1"/>
  <c r="CF378" i="1" s="1"/>
  <c r="AK8" i="6"/>
  <c r="AJ8" i="6" s="1"/>
  <c r="AK9" i="6"/>
  <c r="AJ9" i="6" s="1"/>
  <c r="AK10" i="6"/>
  <c r="AJ10" i="6" s="1"/>
  <c r="AK11" i="6"/>
  <c r="AJ11" i="6" s="1"/>
  <c r="AM11" i="6" s="1"/>
  <c r="AK12" i="6"/>
  <c r="AJ12" i="6" s="1"/>
  <c r="AK13" i="6"/>
  <c r="AJ13" i="6" s="1"/>
  <c r="AK14" i="6"/>
  <c r="AJ14" i="6" s="1"/>
  <c r="AK15" i="6"/>
  <c r="AJ15" i="6" s="1"/>
  <c r="AN15" i="6" s="1"/>
  <c r="AK17" i="6"/>
  <c r="AJ17" i="6" s="1"/>
  <c r="AK16" i="6"/>
  <c r="AJ16" i="6" s="1"/>
  <c r="AI18" i="6"/>
  <c r="AI19" i="6" s="1"/>
  <c r="CT5" i="1" l="1"/>
  <c r="CT7" i="1" s="1"/>
  <c r="CS8" i="1"/>
  <c r="CL5" i="1"/>
  <c r="CL7" i="1" s="1"/>
  <c r="CK8" i="1"/>
  <c r="CJ8" i="1"/>
  <c r="CJ5" i="1"/>
  <c r="CJ7" i="1" s="1"/>
  <c r="CR5" i="1"/>
  <c r="CR7" i="1" s="1"/>
  <c r="CI5" i="1"/>
  <c r="CT8" i="1"/>
  <c r="CM8" i="1"/>
  <c r="CS5" i="1"/>
  <c r="CS7" i="1" s="1"/>
  <c r="CM5" i="1"/>
  <c r="CM7" i="1" s="1"/>
  <c r="CO5" i="1"/>
  <c r="CO7" i="1" s="1"/>
  <c r="CR8" i="1"/>
  <c r="CL8" i="1"/>
  <c r="CP5" i="1"/>
  <c r="CP7" i="1" s="1"/>
  <c r="CN5" i="1"/>
  <c r="CN7" i="1" s="1"/>
  <c r="CO8" i="1"/>
  <c r="CI8" i="1"/>
  <c r="CK5" i="1"/>
  <c r="CQ8" i="1"/>
  <c r="CQ5" i="1"/>
  <c r="CQ7" i="1" s="1"/>
  <c r="CN8" i="1"/>
  <c r="CP8" i="1"/>
  <c r="AN17" i="6"/>
  <c r="AL17" i="6"/>
  <c r="AP14" i="6"/>
  <c r="AL14" i="6"/>
  <c r="AM14" i="6"/>
  <c r="AN12" i="6"/>
  <c r="AM12" i="6"/>
  <c r="AL12" i="6"/>
  <c r="AK18" i="6"/>
  <c r="AJ18" i="6" s="1"/>
  <c r="AM8" i="6"/>
  <c r="AO8" i="6"/>
  <c r="AP8" i="6"/>
  <c r="AN8" i="6"/>
  <c r="AL8" i="6"/>
  <c r="AI20" i="6"/>
  <c r="AK19" i="6"/>
  <c r="AJ19" i="6" s="1"/>
  <c r="AO16" i="6"/>
  <c r="AM16" i="6"/>
  <c r="AP16" i="6"/>
  <c r="AL16" i="6"/>
  <c r="AN16" i="6"/>
  <c r="AO10" i="6"/>
  <c r="AP10" i="6"/>
  <c r="AM10" i="6"/>
  <c r="AL10" i="6"/>
  <c r="AN10" i="6"/>
  <c r="AL13" i="6"/>
  <c r="AM13" i="6"/>
  <c r="AN13" i="6"/>
  <c r="AO13" i="6"/>
  <c r="AP13" i="6"/>
  <c r="AN9" i="6"/>
  <c r="AO9" i="6"/>
  <c r="AP9" i="6"/>
  <c r="AL9" i="6"/>
  <c r="AM9" i="6"/>
  <c r="AM17" i="6"/>
  <c r="AP15" i="6"/>
  <c r="AO14" i="6"/>
  <c r="AP12" i="6"/>
  <c r="AO11" i="6"/>
  <c r="AP17" i="6"/>
  <c r="AO17" i="6"/>
  <c r="AL11" i="6"/>
  <c r="AO12" i="6"/>
  <c r="AM15" i="6"/>
  <c r="AL15" i="6"/>
  <c r="AP11" i="6"/>
  <c r="AO15" i="6"/>
  <c r="AN14" i="6"/>
  <c r="AN11" i="6"/>
  <c r="F7" i="6" l="1"/>
  <c r="AD7" i="6" s="1"/>
  <c r="CK7" i="1"/>
  <c r="F5" i="6"/>
  <c r="CI7" i="1"/>
  <c r="CU5" i="1"/>
  <c r="F6" i="6" s="1"/>
  <c r="AK6" i="6"/>
  <c r="AI5" i="6"/>
  <c r="AI21" i="6"/>
  <c r="AK20" i="6"/>
  <c r="AJ20" i="6" s="1"/>
  <c r="AK7" i="6"/>
  <c r="AJ7" i="6" s="1"/>
  <c r="CU7" i="1" l="1"/>
  <c r="K5" i="6"/>
  <c r="AD5" i="6"/>
  <c r="AD6" i="6"/>
  <c r="K6" i="6"/>
  <c r="AN7" i="6"/>
  <c r="AL7" i="6"/>
  <c r="AP7" i="6"/>
  <c r="AO7" i="6"/>
  <c r="AM7" i="6"/>
  <c r="AK5" i="6"/>
  <c r="AJ5" i="6" s="1"/>
  <c r="AJ6" i="6"/>
  <c r="AK21" i="6"/>
  <c r="AJ21" i="6" s="1"/>
  <c r="AI22" i="6"/>
  <c r="AO6" i="6" l="1"/>
  <c r="AM6" i="6"/>
  <c r="AP6" i="6"/>
  <c r="AL6" i="6"/>
  <c r="AN6" i="6"/>
  <c r="AK22" i="6"/>
  <c r="AJ22" i="6" s="1"/>
  <c r="AI23" i="6"/>
  <c r="AI24" i="6" l="1"/>
  <c r="AK23" i="6"/>
  <c r="AJ23" i="6" s="1"/>
  <c r="AI25" i="6" l="1"/>
  <c r="AK24" i="6"/>
  <c r="AJ24" i="6" s="1"/>
  <c r="AI26" i="6" l="1"/>
  <c r="AK25" i="6"/>
  <c r="AJ25" i="6" s="1"/>
  <c r="AK26" i="6" l="1"/>
  <c r="AJ26" i="6" s="1"/>
  <c r="AI27" i="6"/>
  <c r="AI28" i="6" l="1"/>
  <c r="AK27" i="6"/>
  <c r="AJ27" i="6" s="1"/>
  <c r="AI29" i="6" l="1"/>
  <c r="AK28" i="6"/>
  <c r="AJ28" i="6" s="1"/>
  <c r="AI30" i="6" l="1"/>
  <c r="AK29" i="6"/>
  <c r="AJ29" i="6" s="1"/>
  <c r="AK30" i="6" l="1"/>
  <c r="AJ30" i="6" s="1"/>
  <c r="AI31" i="6"/>
  <c r="AI32" i="6" l="1"/>
  <c r="AK31" i="6"/>
  <c r="AJ31" i="6" s="1"/>
  <c r="AK32" i="6" l="1"/>
  <c r="AJ32" i="6" s="1"/>
  <c r="AI33" i="6"/>
  <c r="AK33" i="6" l="1"/>
  <c r="AJ33" i="6" s="1"/>
  <c r="AI34" i="6"/>
  <c r="AI35" i="6" l="1"/>
  <c r="AK34" i="6"/>
  <c r="AJ34" i="6" s="1"/>
  <c r="AK35" i="6" l="1"/>
  <c r="AJ35" i="6" s="1"/>
  <c r="AI36" i="6"/>
  <c r="AI37" i="6" l="1"/>
  <c r="AK36" i="6"/>
  <c r="AJ36" i="6" s="1"/>
  <c r="AI38" i="6" l="1"/>
  <c r="AK37" i="6"/>
  <c r="AJ37" i="6" s="1"/>
  <c r="AK38" i="6" l="1"/>
  <c r="AJ38" i="6" s="1"/>
  <c r="AI39" i="6"/>
  <c r="AK39" i="6" l="1"/>
  <c r="AJ39" i="6" s="1"/>
  <c r="AI40" i="6"/>
  <c r="AK40" i="6" s="1"/>
  <c r="AJ4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Santo</author>
  </authors>
  <commentList>
    <comment ref="X30" authorId="0" shapeId="0" xr:uid="{E804CFA1-E906-4B91-89BD-1AD69443674D}">
      <text>
        <r>
          <rPr>
            <b/>
            <sz val="9"/>
            <color indexed="81"/>
            <rFont val="Segoe UI"/>
            <family val="2"/>
          </rPr>
          <t>Francisco Santo:</t>
        </r>
        <r>
          <rPr>
            <sz val="9"/>
            <color indexed="81"/>
            <rFont val="Segoe UI"/>
            <family val="2"/>
          </rPr>
          <t xml:space="preserve">
O potencial de geração de energia será de até 14.000 kWh/mês ou 168.000 KWh/ano, sendo que esse valor pode variar até 15% para mais ou para menos dependendo das condições climáticas.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Santo</author>
  </authors>
  <commentList>
    <comment ref="U8" authorId="0" shapeId="0" xr:uid="{495D26BB-7BE8-4A6C-B91B-0BA697C0291A}">
      <text>
        <r>
          <rPr>
            <sz val="9"/>
            <color indexed="81"/>
            <rFont val="Segoe UI"/>
            <family val="2"/>
          </rPr>
          <t>Média das leituras diárias descontado céluas vazias e com "0".</t>
        </r>
      </text>
    </comment>
    <comment ref="AT8" authorId="0" shapeId="0" xr:uid="{D2965EA8-41CA-428B-8E2A-F90C1FB3921A}">
      <text>
        <r>
          <rPr>
            <sz val="9"/>
            <color indexed="81"/>
            <rFont val="Segoe UI"/>
            <family val="2"/>
          </rPr>
          <t>Média das leituras diárias descontado céluas vazias e com "0".</t>
        </r>
      </text>
    </comment>
    <comment ref="BS8" authorId="0" shapeId="0" xr:uid="{2D3586F5-AAE7-4A08-A44F-81189001D412}">
      <text>
        <r>
          <rPr>
            <sz val="9"/>
            <color indexed="81"/>
            <rFont val="Segoe UI"/>
            <family val="2"/>
          </rPr>
          <t>Média das leituras diárias descontado céluas vazias e com "0".</t>
        </r>
      </text>
    </comment>
    <comment ref="CU8" authorId="0" shapeId="0" xr:uid="{7CA1ADD8-5B2B-4E65-A1AE-C636979BA14B}">
      <text>
        <r>
          <rPr>
            <sz val="9"/>
            <color indexed="81"/>
            <rFont val="Segoe UI"/>
            <family val="2"/>
          </rPr>
          <t>Média das leituras diárias descontado céluas vazias e com "0".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Santo</author>
  </authors>
  <commentList>
    <comment ref="U8" authorId="0" shapeId="0" xr:uid="{7AC196FD-FA7F-487F-9AE7-DC0439855BF4}">
      <text>
        <r>
          <rPr>
            <sz val="9"/>
            <color indexed="81"/>
            <rFont val="Segoe UI"/>
            <family val="2"/>
          </rPr>
          <t>Média das leituras diárias descontado céluas vazias e com "0".</t>
        </r>
      </text>
    </comment>
    <comment ref="AT8" authorId="0" shapeId="0" xr:uid="{D91C5858-B01E-4599-A69E-28A0BF194E02}">
      <text>
        <r>
          <rPr>
            <sz val="9"/>
            <color indexed="81"/>
            <rFont val="Segoe UI"/>
            <family val="2"/>
          </rPr>
          <t>Média das leituras diárias descontado céluas vazias e com "0".</t>
        </r>
      </text>
    </comment>
    <comment ref="BS8" authorId="0" shapeId="0" xr:uid="{C3897C94-6099-4060-8C58-2807678B0962}">
      <text>
        <r>
          <rPr>
            <sz val="9"/>
            <color indexed="81"/>
            <rFont val="Segoe UI"/>
            <family val="2"/>
          </rPr>
          <t>Média das leituras diárias descontado céluas vazias e com "0".</t>
        </r>
      </text>
    </comment>
    <comment ref="CU8" authorId="0" shapeId="0" xr:uid="{D18EAE1A-3507-4305-87F0-6E26B864DB87}">
      <text>
        <r>
          <rPr>
            <sz val="9"/>
            <color indexed="81"/>
            <rFont val="Segoe UI"/>
            <family val="2"/>
          </rPr>
          <t>Média das leituras diárias descontado céluas vazias e com "0".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Santo</author>
  </authors>
  <commentList>
    <comment ref="U8" authorId="0" shapeId="0" xr:uid="{DEC593F0-328F-4308-B0F3-4200DE2709A0}">
      <text>
        <r>
          <rPr>
            <sz val="9"/>
            <color indexed="81"/>
            <rFont val="Segoe UI"/>
            <family val="2"/>
          </rPr>
          <t>Média das leituras diárias descontado céluas vazias e com "0".</t>
        </r>
      </text>
    </comment>
    <comment ref="AT8" authorId="0" shapeId="0" xr:uid="{F1FDD2A6-CCA4-4C43-95D2-EA92E4B1B3AA}">
      <text>
        <r>
          <rPr>
            <sz val="9"/>
            <color indexed="81"/>
            <rFont val="Segoe UI"/>
            <family val="2"/>
          </rPr>
          <t>Média das leituras diárias descontado céluas vazias e com "0".</t>
        </r>
      </text>
    </comment>
    <comment ref="BS8" authorId="0" shapeId="0" xr:uid="{B883483C-8F46-4C26-9C9D-A76D4B41CC4A}">
      <text>
        <r>
          <rPr>
            <sz val="9"/>
            <color indexed="81"/>
            <rFont val="Segoe UI"/>
            <family val="2"/>
          </rPr>
          <t>Média das leituras diárias descontado céluas vazias e com "0".</t>
        </r>
      </text>
    </comment>
    <comment ref="CU8" authorId="0" shapeId="0" xr:uid="{D6165D1C-BBC8-4ECF-B006-AC3F8BD2BC7D}">
      <text>
        <r>
          <rPr>
            <sz val="9"/>
            <color indexed="81"/>
            <rFont val="Segoe UI"/>
            <family val="2"/>
          </rPr>
          <t>Média das leituras diárias descontado céluas vazias e com "0".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Santo</author>
  </authors>
  <commentList>
    <comment ref="V8" authorId="0" shapeId="0" xr:uid="{0E523C42-1672-4B36-975D-D2BDC584B5F4}">
      <text>
        <r>
          <rPr>
            <sz val="9"/>
            <color indexed="81"/>
            <rFont val="Segoe UI"/>
            <family val="2"/>
          </rPr>
          <t>Média das leituras diárias descontado céluas vazias e com "0".</t>
        </r>
      </text>
    </comment>
    <comment ref="AT8" authorId="0" shapeId="0" xr:uid="{8260A3F8-70EF-4514-84C8-3D018B3B29C1}">
      <text>
        <r>
          <rPr>
            <sz val="9"/>
            <color indexed="81"/>
            <rFont val="Segoe UI"/>
            <family val="2"/>
          </rPr>
          <t>Média das leituras diárias descontado céluas vazias e com "0".</t>
        </r>
      </text>
    </comment>
    <comment ref="BS8" authorId="0" shapeId="0" xr:uid="{93308409-3254-4F10-8ACE-E00B8DF73173}">
      <text>
        <r>
          <rPr>
            <sz val="9"/>
            <color indexed="81"/>
            <rFont val="Segoe UI"/>
            <family val="2"/>
          </rPr>
          <t>Média das leituras diárias descontado céluas vazias e com "0".</t>
        </r>
      </text>
    </comment>
    <comment ref="CU8" authorId="0" shapeId="0" xr:uid="{E8FA1B0E-5A1A-47B4-B629-5E5CC1F5477A}">
      <text>
        <r>
          <rPr>
            <sz val="9"/>
            <color indexed="81"/>
            <rFont val="Segoe UI"/>
            <family val="2"/>
          </rPr>
          <t>Média das leituras diárias descontado céluas vazias e com "0".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Francisco Santo</author>
  </authors>
  <commentList>
    <comment ref="U8" authorId="0" shapeId="0" xr:uid="{57294E97-BC34-4DE6-A994-8BC3AEB18B08}">
      <text>
        <r>
          <rPr>
            <sz val="9"/>
            <color indexed="81"/>
            <rFont val="Segoe UI"/>
            <family val="2"/>
          </rPr>
          <t>Média das leituras diárias descontado céluas vazias e com "0".</t>
        </r>
      </text>
    </comment>
    <comment ref="AT8" authorId="0" shapeId="0" xr:uid="{A41F9BDC-D614-44F6-9544-B3170CAB2759}">
      <text>
        <r>
          <rPr>
            <sz val="9"/>
            <color indexed="81"/>
            <rFont val="Segoe UI"/>
            <family val="2"/>
          </rPr>
          <t>Média das leituras diárias descontado céluas vazias e com "0".</t>
        </r>
      </text>
    </comment>
    <comment ref="BS8" authorId="0" shapeId="0" xr:uid="{F5B8F76C-651D-4FAB-9E40-37DFA3FD82A6}">
      <text>
        <r>
          <rPr>
            <sz val="9"/>
            <color indexed="81"/>
            <rFont val="Segoe UI"/>
            <family val="2"/>
          </rPr>
          <t>Média das leituras diárias descontado céluas vazias e com "0".</t>
        </r>
      </text>
    </comment>
    <comment ref="CU8" authorId="0" shapeId="0" xr:uid="{0CBED860-F0AF-4339-96A4-F5D6AE65C4A9}">
      <text>
        <r>
          <rPr>
            <sz val="9"/>
            <color indexed="81"/>
            <rFont val="Segoe UI"/>
            <family val="2"/>
          </rPr>
          <t>Média das leituras diárias descontado céluas vazias e com "0".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AA9249-37DE-40C4-AE46-B4750F75458D}" name="Consulta - d_calendario" description="Conexão com a consulta 'd_calendario' na pasta de trabalho." type="100" refreshedVersion="8" minRefreshableVersion="5">
    <extLst>
      <ext xmlns:x15="http://schemas.microsoft.com/office/spreadsheetml/2010/11/main" uri="{DE250136-89BD-433C-8126-D09CA5730AF9}">
        <x15:connection id="3acec5c3-6090-49aa-a8f5-d1b7c68737d6"/>
      </ext>
    </extLst>
  </connection>
  <connection id="2" xr16:uid="{9911F639-27E4-4A68-821B-B8B7A6BA5B48}" keepAlive="1" name="Consulta - GeraçãoDiária" description="Conexão com a consulta 'GeraçãoDiária' na pasta de trabalho." type="5" refreshedVersion="8" background="1">
    <dbPr connection="Provider=Microsoft.Mashup.OleDb.1;Data Source=$Workbook$;Location=GeraçãoDiária;Extended Properties=&quot;&quot;" command="SELECT * FROM [GeraçãoDiária]"/>
  </connection>
  <connection id="3" xr16:uid="{B9D413B6-9A6B-4634-8EF2-00D4D4DF1609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327F95D5-CEB5-484B-BC26-07706DC4A17E}" name="WorksheetConnection_Histórico Geração Solar Maranhão v5.0 (Ano Base 2025).xlsx!Tabela1" type="102" refreshedVersion="8" minRefreshableVersion="5">
    <extLst>
      <ext xmlns:x15="http://schemas.microsoft.com/office/spreadsheetml/2010/11/main" uri="{DE250136-89BD-433C-8126-D09CA5730AF9}">
        <x15:connection id="Tabela1">
          <x15:rangePr sourceName="_xlcn.WorksheetConnection_HistóricoGeraçãoSolarMaranhãov5.0AnoBase2025.xlsxTabela11"/>
        </x15:connection>
      </ext>
    </extLst>
  </connection>
</connections>
</file>

<file path=xl/sharedStrings.xml><?xml version="1.0" encoding="utf-8"?>
<sst xmlns="http://schemas.openxmlformats.org/spreadsheetml/2006/main" count="852" uniqueCount="126">
  <si>
    <t>Geração de energia diária (inversor)(kWh)</t>
  </si>
  <si>
    <t>Dia</t>
  </si>
  <si>
    <t>Total</t>
  </si>
  <si>
    <t>Descrição</t>
  </si>
  <si>
    <t>Geração</t>
  </si>
  <si>
    <t>Leitura Anterior</t>
  </si>
  <si>
    <t>Leitura Atual</t>
  </si>
  <si>
    <t>Dias</t>
  </si>
  <si>
    <t>Geração Sistema</t>
  </si>
  <si>
    <t>Próxima Leitura</t>
  </si>
  <si>
    <t>data de hoje</t>
  </si>
  <si>
    <t/>
  </si>
  <si>
    <t>Média mensal (kWh/mês)</t>
  </si>
  <si>
    <t>Somado da tabela (kWh)</t>
  </si>
  <si>
    <t>Supervisório (kWh)</t>
  </si>
  <si>
    <t>Diferença (kWh)</t>
  </si>
  <si>
    <t>Geração de eletricidade de acrodo com Fatura de energia</t>
  </si>
  <si>
    <t>Diferença</t>
  </si>
  <si>
    <t>Dias s/ Medição</t>
  </si>
  <si>
    <t>Erro de leitura</t>
  </si>
  <si>
    <t>Período Equatorial</t>
  </si>
  <si>
    <t>Referência</t>
  </si>
  <si>
    <t>Conta Mês
Mês de competência</t>
  </si>
  <si>
    <t>mês atual</t>
  </si>
  <si>
    <t>ano atual</t>
  </si>
  <si>
    <t xml:space="preserve"> dia atual</t>
  </si>
  <si>
    <t>Histórico de geração - SPE 1 (2023)</t>
  </si>
  <si>
    <t>Histórico de geração - SPE 1 (2024)</t>
  </si>
  <si>
    <t>A</t>
  </si>
  <si>
    <t>B</t>
  </si>
  <si>
    <t>Histórico de geração - SPE 1 (2025)</t>
  </si>
  <si>
    <t>Histórico de geração - SPE 2 (2023)</t>
  </si>
  <si>
    <t>Histórico de geração - SPE 2 (2024)</t>
  </si>
  <si>
    <t>Histórico de geração - SPE 2 (2025)</t>
  </si>
  <si>
    <t>Histórico de geração - SPE 3 (2023)</t>
  </si>
  <si>
    <t>Histórico de geração - SPE 3 (2024)</t>
  </si>
  <si>
    <t>Histórico de geração - SPE 3 (2025)</t>
  </si>
  <si>
    <t>Histórico de geração - SMH ou SPE6 (2023)</t>
  </si>
  <si>
    <t>Histórico de geração - SMH ou SPE6 (2024)</t>
  </si>
  <si>
    <t>Histórico de geração - SMH ou SPE6 (2025)</t>
  </si>
  <si>
    <t>SPE 1</t>
  </si>
  <si>
    <t>SPE 2</t>
  </si>
  <si>
    <t>SPE 3</t>
  </si>
  <si>
    <t>SPE 5</t>
  </si>
  <si>
    <t>Geração diária - últimos 7 dias</t>
  </si>
  <si>
    <t>Histórico de geração</t>
  </si>
  <si>
    <t>Mês atual</t>
  </si>
  <si>
    <t>-</t>
  </si>
  <si>
    <t>SM</t>
  </si>
  <si>
    <t>Máxima - Histórico de geração</t>
  </si>
  <si>
    <t>Máxima - Geração diária - últimos 7 dias</t>
  </si>
  <si>
    <t>Histórico de geração - SPE 5 (2024)</t>
  </si>
  <si>
    <t>Máxima mensal (kWh/mês)</t>
  </si>
  <si>
    <t>Usina 2</t>
  </si>
  <si>
    <t>Medidor</t>
  </si>
  <si>
    <t>Equatoria</t>
  </si>
  <si>
    <t>Leitura</t>
  </si>
  <si>
    <t>Valor</t>
  </si>
  <si>
    <t>Vencimento</t>
  </si>
  <si>
    <t>TVN</t>
  </si>
  <si>
    <t>Créditos</t>
  </si>
  <si>
    <t>Usina 5</t>
  </si>
  <si>
    <t>Usina 3</t>
  </si>
  <si>
    <r>
      <t>%</t>
    </r>
    <r>
      <rPr>
        <b/>
        <sz val="11"/>
        <color theme="0"/>
        <rFont val="Aptos Narrow"/>
        <family val="2"/>
      </rPr>
      <t xml:space="preserve">∆ Máx e Mín </t>
    </r>
  </si>
  <si>
    <t>Usina 1</t>
  </si>
  <si>
    <t>M.Universo</t>
  </si>
  <si>
    <t>Total Medidor</t>
  </si>
  <si>
    <t>T Equatorial</t>
  </si>
  <si>
    <t>T. Medidor</t>
  </si>
  <si>
    <t>Dados Geração Equatorial</t>
  </si>
  <si>
    <t>G:\Drives compartilhados\8 Geração Distribuída\15. Operação e Manutenção\2.1 Contas de Luz Usinas Solar Maranhão</t>
  </si>
  <si>
    <t>Validação</t>
  </si>
  <si>
    <t>Sem medição</t>
  </si>
  <si>
    <t>s/Geração</t>
  </si>
  <si>
    <t>Casa do Morro</t>
  </si>
  <si>
    <t>Saldo</t>
  </si>
  <si>
    <t>sem geração</t>
  </si>
  <si>
    <t>SPE3</t>
  </si>
  <si>
    <t>Estoque</t>
  </si>
  <si>
    <t>Data</t>
  </si>
  <si>
    <t>Mínimo - Geração diária - últimos 7 dias</t>
  </si>
  <si>
    <t>Inicio ano</t>
  </si>
  <si>
    <t>Dias no ano</t>
  </si>
  <si>
    <t>Média diária (kWh/mês)</t>
  </si>
  <si>
    <t>Mês</t>
  </si>
  <si>
    <t>Ano</t>
  </si>
  <si>
    <t>Potencial de geração das usinas solares (kWh)</t>
  </si>
  <si>
    <t>Mínimo</t>
  </si>
  <si>
    <t>Máximo</t>
  </si>
  <si>
    <t>Geração mínima (kWh)</t>
  </si>
  <si>
    <t>https://web3.isolarcloud.com.hk/#/login</t>
  </si>
  <si>
    <t>Máxima anual (kWh/mês)</t>
  </si>
  <si>
    <t>Sem</t>
  </si>
  <si>
    <t>Máimo mensal no ano</t>
  </si>
  <si>
    <t>Máximo mensal no ano</t>
  </si>
  <si>
    <t>Dados diários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</si>
  <si>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relatório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</si>
  <si>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Relatório da estação de energia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</si>
  <si>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Mensal</t>
    </r>
  </si>
  <si>
    <t>Dados mensais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</si>
  <si>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ptos"/>
        <family val="2"/>
      </rPr>
      <t>Anual</t>
    </r>
  </si>
  <si>
    <t>SPE1</t>
  </si>
  <si>
    <t>Não faz sentido a linha #9, sumário</t>
  </si>
  <si>
    <t xml:space="preserve"> </t>
  </si>
  <si>
    <t>SPE2</t>
  </si>
  <si>
    <t>Jesus Mix</t>
  </si>
  <si>
    <t>AMEL</t>
  </si>
  <si>
    <t>SPE5</t>
  </si>
  <si>
    <t>Dias sem Geração</t>
  </si>
  <si>
    <t>Dias sem gesrÇÃO</t>
  </si>
  <si>
    <t>Dias sem gesração</t>
  </si>
  <si>
    <t>%</t>
  </si>
  <si>
    <t>dias s/ geração</t>
  </si>
  <si>
    <t>Histórico de geração - SPE 1 (2026)</t>
  </si>
  <si>
    <t>Histórico de geração - SPE 5 (2026)</t>
  </si>
  <si>
    <t>Histórico de geração - SPE 3 (2026)</t>
  </si>
  <si>
    <t>Histórico de geração - SPE 2 (2026)</t>
  </si>
  <si>
    <t>Histórico de geração - SMH ou SPE6 (2026)</t>
  </si>
  <si>
    <t>SPE 6</t>
  </si>
  <si>
    <t>Nota:</t>
  </si>
  <si>
    <t>O potencial de geração de energia será de até 14.000 kWh/mês ou 168.000 KWh/ano, sendo que esse valor pode variar até 15% para mais ou para menos dependendo das condições climáticas.
Criada regra para destaque em "verde" para geração média mensal no ano em curso maior que 14.000 kWh/mês.</t>
  </si>
  <si>
    <t>E9</t>
  </si>
  <si>
    <t>Atenção: Não mudar o nome da planilha (Perguntas para o Francisco )</t>
  </si>
  <si>
    <t>Desempenho (%)</t>
  </si>
  <si>
    <t>Geração média (kWh)</t>
  </si>
  <si>
    <t>Usina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</si>
</sst>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,##0.0"/>
    <numFmt numFmtId="165" formatCode="0.0"/>
    <numFmt numFmtId="166" formatCode="_-* #,##0_-;\-* #,##0_-;_-* &quot;-&quot;??_-;_-@_-"/>
    <numFmt numFmtId="167" formatCode="_-* #,##0.0_-;\-* #,##0.0_-;_-* &quot;-&quot;??_-;_-@_-"/>
    <numFmt numFmtId="168" formatCode="#,##0_ ;\-#,##0\ "/>
    <numFmt numFmtId="169" formatCode="dd/mm/yy;@"/>
    <numFmt numFmtId="170" formatCode="yyyy\-mm\-dd;@"/>
    <numFmt numFmtId="171" formatCode="0.0%"/>
    <numFmt numFmtId="172" formatCode="[$-416]mmm\-yy;@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9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Segoe UI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1"/>
      <color theme="0"/>
      <name val="Calibri"/>
      <family val="2"/>
      <scheme val="minor"/>
    </font>
    <font>
      <sz val="11"/>
      <color rgb="FF4D7672"/>
      <name val="Calibri"/>
      <family val="2"/>
      <scheme val="minor"/>
    </font>
    <font>
      <b/>
      <sz val="14"/>
      <color rgb="FF4D7672"/>
      <name val="Calibri"/>
      <family val="2"/>
      <scheme val="minor"/>
    </font>
    <font>
      <b/>
      <sz val="11"/>
      <color theme="0"/>
      <name val="Aptos Narrow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0"/>
      <name val="Times New Roman"/>
      <family val="1"/>
      <charset val="204"/>
    </font>
    <font>
      <sz val="10"/>
      <color rgb="FF000000"/>
      <name val="Times New Roman"/>
      <family val="1"/>
    </font>
    <font>
      <b/>
      <sz val="9"/>
      <color indexed="81"/>
      <name val="Segoe UI"/>
      <family val="2"/>
    </font>
    <font>
      <sz val="8"/>
      <color theme="1"/>
      <name val="Calibri"/>
      <family val="2"/>
      <scheme val="minor"/>
    </font>
    <font>
      <sz val="12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Aptos"/>
      <family val="2"/>
    </font>
    <font>
      <sz val="12"/>
      <color theme="1"/>
      <name val="Symbol"/>
      <family val="1"/>
      <charset val="2"/>
    </font>
    <font>
      <sz val="7"/>
      <color theme="1"/>
      <name val="Times New Roman"/>
      <family val="1"/>
    </font>
    <font>
      <sz val="12"/>
      <color theme="1"/>
      <name val="Arial"/>
      <family val="2"/>
    </font>
    <font>
      <sz val="11"/>
      <color rgb="FFFF0000"/>
      <name val="Calibri"/>
      <family val="2"/>
      <scheme val="minor"/>
    </font>
    <font>
      <sz val="8"/>
      <color rgb="FF222222"/>
      <name val="Microsoft YaHei"/>
      <family val="2"/>
    </font>
    <font>
      <b/>
      <sz val="14"/>
      <color theme="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2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D767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4D7672"/>
      </bottom>
      <diagonal/>
    </border>
    <border>
      <left/>
      <right/>
      <top style="thin">
        <color rgb="FF4D7672"/>
      </top>
      <bottom style="thin">
        <color rgb="FF4D767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/>
      <bottom style="medium">
        <color rgb="FFE8E8E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6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20" fillId="0" borderId="0" applyNumberFormat="0" applyFill="0" applyBorder="0" applyProtection="0">
      <alignment vertical="top" wrapText="1"/>
    </xf>
    <xf numFmtId="9" fontId="20" fillId="0" borderId="0" applyFont="0" applyFill="0" applyBorder="0" applyAlignment="0" applyProtection="0">
      <alignment vertical="top" wrapText="1"/>
    </xf>
    <xf numFmtId="44" fontId="20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5" fillId="0" borderId="0" applyNumberFormat="0" applyFill="0" applyBorder="0" applyAlignment="0" applyProtection="0"/>
  </cellStyleXfs>
  <cellXfs count="196">
    <xf numFmtId="0" fontId="0" fillId="0" borderId="0" xfId="0"/>
    <xf numFmtId="0" fontId="0" fillId="3" borderId="0" xfId="0" applyFill="1"/>
    <xf numFmtId="164" fontId="0" fillId="3" borderId="0" xfId="0" applyNumberFormat="1" applyFill="1"/>
    <xf numFmtId="3" fontId="0" fillId="3" borderId="0" xfId="0" applyNumberFormat="1" applyFill="1"/>
    <xf numFmtId="0" fontId="1" fillId="3" borderId="0" xfId="0" applyFont="1" applyFill="1"/>
    <xf numFmtId="165" fontId="3" fillId="3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3" borderId="0" xfId="0" applyFont="1" applyFill="1"/>
    <xf numFmtId="3" fontId="4" fillId="3" borderId="0" xfId="0" applyNumberFormat="1" applyFont="1" applyFill="1"/>
    <xf numFmtId="0" fontId="0" fillId="3" borderId="1" xfId="0" applyFill="1" applyBorder="1"/>
    <xf numFmtId="14" fontId="0" fillId="3" borderId="1" xfId="0" applyNumberFormat="1" applyFill="1" applyBorder="1"/>
    <xf numFmtId="3" fontId="2" fillId="2" borderId="0" xfId="0" applyNumberFormat="1" applyFont="1" applyFill="1" applyAlignment="1">
      <alignment horizontal="center" vertical="center" wrapText="1"/>
    </xf>
    <xf numFmtId="3" fontId="5" fillId="3" borderId="0" xfId="0" applyNumberFormat="1" applyFont="1" applyFill="1" applyAlignment="1">
      <alignment horizontal="center" vertical="center"/>
    </xf>
    <xf numFmtId="14" fontId="2" fillId="2" borderId="0" xfId="0" applyNumberFormat="1" applyFont="1" applyFill="1" applyAlignment="1">
      <alignment horizontal="center" vertical="center" wrapText="1"/>
    </xf>
    <xf numFmtId="14" fontId="5" fillId="3" borderId="0" xfId="0" applyNumberFormat="1" applyFont="1" applyFill="1" applyAlignment="1">
      <alignment horizontal="center" vertical="center"/>
    </xf>
    <xf numFmtId="14" fontId="4" fillId="3" borderId="0" xfId="0" applyNumberFormat="1" applyFont="1" applyFill="1"/>
    <xf numFmtId="14" fontId="0" fillId="3" borderId="0" xfId="0" applyNumberFormat="1" applyFill="1"/>
    <xf numFmtId="0" fontId="1" fillId="3" borderId="1" xfId="0" applyFont="1" applyFill="1" applyBorder="1" applyAlignment="1">
      <alignment horizontal="center"/>
    </xf>
    <xf numFmtId="0" fontId="7" fillId="3" borderId="0" xfId="0" applyFont="1" applyFill="1" applyAlignment="1">
      <alignment vertical="center"/>
    </xf>
    <xf numFmtId="0" fontId="0" fillId="3" borderId="0" xfId="0" quotePrefix="1" applyFill="1"/>
    <xf numFmtId="165" fontId="0" fillId="3" borderId="0" xfId="0" applyNumberFormat="1" applyFill="1"/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7" fontId="0" fillId="3" borderId="1" xfId="0" applyNumberFormat="1" applyFill="1" applyBorder="1" applyAlignment="1">
      <alignment horizontal="center" vertical="center"/>
    </xf>
    <xf numFmtId="167" fontId="0" fillId="3" borderId="1" xfId="1" applyNumberFormat="1" applyFont="1" applyFill="1" applyBorder="1" applyAlignment="1">
      <alignment horizontal="center" vertical="center"/>
    </xf>
    <xf numFmtId="166" fontId="0" fillId="3" borderId="1" xfId="1" applyNumberFormat="1" applyFont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0" fontId="0" fillId="3" borderId="1" xfId="2" applyNumberFormat="1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68" fontId="0" fillId="3" borderId="1" xfId="1" applyNumberFormat="1" applyFont="1" applyFill="1" applyBorder="1" applyAlignment="1">
      <alignment horizontal="center" vertical="center"/>
    </xf>
    <xf numFmtId="168" fontId="0" fillId="0" borderId="1" xfId="1" applyNumberFormat="1" applyFont="1" applyFill="1" applyBorder="1" applyAlignment="1">
      <alignment horizontal="center" vertical="center"/>
    </xf>
    <xf numFmtId="169" fontId="0" fillId="3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169" fontId="0" fillId="4" borderId="1" xfId="0" applyNumberFormat="1" applyFill="1" applyBorder="1" applyAlignment="1">
      <alignment horizontal="center" vertical="center"/>
    </xf>
    <xf numFmtId="17" fontId="3" fillId="3" borderId="0" xfId="0" applyNumberFormat="1" applyFont="1" applyFill="1" applyAlignment="1">
      <alignment horizontal="center" vertical="center" wrapText="1"/>
    </xf>
    <xf numFmtId="17" fontId="3" fillId="4" borderId="0" xfId="0" applyNumberFormat="1" applyFont="1" applyFill="1" applyAlignment="1">
      <alignment horizontal="center" vertical="center" wrapText="1"/>
    </xf>
    <xf numFmtId="17" fontId="3" fillId="3" borderId="1" xfId="0" applyNumberFormat="1" applyFont="1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 vertical="center"/>
    </xf>
    <xf numFmtId="3" fontId="10" fillId="3" borderId="1" xfId="0" applyNumberFormat="1" applyFont="1" applyFill="1" applyBorder="1" applyAlignment="1">
      <alignment horizontal="center" vertical="center" wrapText="1"/>
    </xf>
    <xf numFmtId="166" fontId="0" fillId="3" borderId="0" xfId="0" applyNumberFormat="1" applyFill="1"/>
    <xf numFmtId="17" fontId="11" fillId="3" borderId="1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left" vertical="center"/>
    </xf>
    <xf numFmtId="3" fontId="0" fillId="3" borderId="0" xfId="0" applyNumberForma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0" fillId="5" borderId="0" xfId="0" applyFill="1"/>
    <xf numFmtId="17" fontId="12" fillId="3" borderId="1" xfId="0" applyNumberFormat="1" applyFont="1" applyFill="1" applyBorder="1" applyAlignment="1">
      <alignment horizontal="center" vertical="center" wrapText="1"/>
    </xf>
    <xf numFmtId="0" fontId="0" fillId="6" borderId="0" xfId="0" applyFill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14" fontId="14" fillId="3" borderId="11" xfId="0" applyNumberFormat="1" applyFont="1" applyFill="1" applyBorder="1" applyAlignment="1">
      <alignment horizontal="center" vertical="center"/>
    </xf>
    <xf numFmtId="3" fontId="14" fillId="3" borderId="10" xfId="0" applyNumberFormat="1" applyFont="1" applyFill="1" applyBorder="1" applyAlignment="1">
      <alignment horizontal="center" vertical="center"/>
    </xf>
    <xf numFmtId="14" fontId="14" fillId="3" borderId="10" xfId="0" applyNumberFormat="1" applyFont="1" applyFill="1" applyBorder="1" applyAlignment="1">
      <alignment horizontal="center" vertical="center"/>
    </xf>
    <xf numFmtId="3" fontId="14" fillId="3" borderId="11" xfId="0" applyNumberFormat="1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left" vertical="center" wrapText="1"/>
    </xf>
    <xf numFmtId="0" fontId="14" fillId="3" borderId="11" xfId="0" applyFont="1" applyFill="1" applyBorder="1" applyAlignment="1">
      <alignment horizontal="left" vertical="center"/>
    </xf>
    <xf numFmtId="0" fontId="15" fillId="3" borderId="0" xfId="0" applyFont="1" applyFill="1"/>
    <xf numFmtId="0" fontId="13" fillId="7" borderId="0" xfId="0" applyFont="1" applyFill="1" applyAlignment="1">
      <alignment horizontal="center" vertical="center"/>
    </xf>
    <xf numFmtId="0" fontId="15" fillId="3" borderId="0" xfId="0" applyFont="1" applyFill="1" applyAlignment="1">
      <alignment vertical="center"/>
    </xf>
    <xf numFmtId="10" fontId="0" fillId="3" borderId="0" xfId="2" applyNumberFormat="1" applyFont="1" applyFill="1" applyBorder="1" applyAlignment="1">
      <alignment horizontal="center" vertical="center"/>
    </xf>
    <xf numFmtId="17" fontId="0" fillId="3" borderId="0" xfId="0" applyNumberFormat="1" applyFill="1"/>
    <xf numFmtId="170" fontId="0" fillId="3" borderId="0" xfId="0" applyNumberFormat="1" applyFill="1"/>
    <xf numFmtId="17" fontId="0" fillId="6" borderId="0" xfId="0" applyNumberFormat="1" applyFill="1"/>
    <xf numFmtId="3" fontId="0" fillId="3" borderId="12" xfId="0" applyNumberFormat="1" applyFill="1" applyBorder="1" applyAlignment="1">
      <alignment horizontal="center" vertical="center"/>
    </xf>
    <xf numFmtId="3" fontId="0" fillId="3" borderId="13" xfId="0" applyNumberFormat="1" applyFill="1" applyBorder="1" applyAlignment="1">
      <alignment horizontal="center" vertical="center"/>
    </xf>
    <xf numFmtId="3" fontId="0" fillId="3" borderId="14" xfId="0" applyNumberFormat="1" applyFill="1" applyBorder="1" applyAlignment="1">
      <alignment horizontal="center" vertical="center"/>
    </xf>
    <xf numFmtId="3" fontId="0" fillId="3" borderId="15" xfId="0" applyNumberFormat="1" applyFill="1" applyBorder="1" applyAlignment="1">
      <alignment horizontal="center" vertical="center"/>
    </xf>
    <xf numFmtId="3" fontId="0" fillId="3" borderId="16" xfId="0" applyNumberFormat="1" applyFill="1" applyBorder="1" applyAlignment="1">
      <alignment horizontal="center" vertical="center"/>
    </xf>
    <xf numFmtId="3" fontId="0" fillId="3" borderId="17" xfId="0" applyNumberFormat="1" applyFill="1" applyBorder="1" applyAlignment="1">
      <alignment horizontal="center" vertical="center"/>
    </xf>
    <xf numFmtId="3" fontId="0" fillId="3" borderId="18" xfId="0" applyNumberFormat="1" applyFill="1" applyBorder="1" applyAlignment="1">
      <alignment horizontal="center" vertical="center"/>
    </xf>
    <xf numFmtId="3" fontId="0" fillId="3" borderId="19" xfId="0" applyNumberFormat="1" applyFill="1" applyBorder="1" applyAlignment="1">
      <alignment horizontal="center" vertical="center"/>
    </xf>
    <xf numFmtId="17" fontId="0" fillId="3" borderId="1" xfId="0" applyNumberFormat="1" applyFill="1" applyBorder="1"/>
    <xf numFmtId="17" fontId="0" fillId="6" borderId="1" xfId="0" applyNumberFormat="1" applyFill="1" applyBorder="1"/>
    <xf numFmtId="170" fontId="0" fillId="3" borderId="1" xfId="0" applyNumberFormat="1" applyFill="1" applyBorder="1"/>
    <xf numFmtId="164" fontId="3" fillId="3" borderId="1" xfId="0" applyNumberFormat="1" applyFont="1" applyFill="1" applyBorder="1" applyAlignment="1">
      <alignment horizontal="center" vertical="center" wrapText="1"/>
    </xf>
    <xf numFmtId="3" fontId="0" fillId="3" borderId="1" xfId="0" applyNumberFormat="1" applyFill="1" applyBorder="1"/>
    <xf numFmtId="171" fontId="14" fillId="3" borderId="11" xfId="2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10" fontId="0" fillId="3" borderId="0" xfId="2" applyNumberFormat="1" applyFont="1" applyFill="1"/>
    <xf numFmtId="43" fontId="0" fillId="3" borderId="0" xfId="0" applyNumberFormat="1" applyFill="1"/>
    <xf numFmtId="43" fontId="0" fillId="3" borderId="1" xfId="1" applyFont="1" applyFill="1" applyBorder="1"/>
    <xf numFmtId="0" fontId="0" fillId="3" borderId="0" xfId="0" applyFill="1" applyAlignment="1">
      <alignment horizontal="center"/>
    </xf>
    <xf numFmtId="166" fontId="0" fillId="3" borderId="1" xfId="1" applyNumberFormat="1" applyFont="1" applyFill="1" applyBorder="1"/>
    <xf numFmtId="0" fontId="1" fillId="9" borderId="1" xfId="0" applyFont="1" applyFill="1" applyBorder="1"/>
    <xf numFmtId="0" fontId="1" fillId="3" borderId="1" xfId="0" applyFont="1" applyFill="1" applyBorder="1"/>
    <xf numFmtId="0" fontId="1" fillId="8" borderId="1" xfId="0" applyFont="1" applyFill="1" applyBorder="1"/>
    <xf numFmtId="0" fontId="1" fillId="10" borderId="1" xfId="0" applyFont="1" applyFill="1" applyBorder="1"/>
    <xf numFmtId="171" fontId="0" fillId="3" borderId="0" xfId="2" applyNumberFormat="1" applyFont="1" applyFill="1"/>
    <xf numFmtId="171" fontId="14" fillId="3" borderId="10" xfId="2" applyNumberFormat="1" applyFont="1" applyFill="1" applyBorder="1" applyAlignment="1">
      <alignment horizontal="center" vertical="center"/>
    </xf>
    <xf numFmtId="0" fontId="1" fillId="11" borderId="1" xfId="0" applyFont="1" applyFill="1" applyBorder="1"/>
    <xf numFmtId="14" fontId="0" fillId="12" borderId="1" xfId="0" applyNumberFormat="1" applyFill="1" applyBorder="1"/>
    <xf numFmtId="14" fontId="0" fillId="13" borderId="1" xfId="0" applyNumberFormat="1" applyFill="1" applyBorder="1"/>
    <xf numFmtId="0" fontId="13" fillId="8" borderId="0" xfId="0" applyFont="1" applyFill="1" applyAlignment="1">
      <alignment horizontal="center"/>
    </xf>
    <xf numFmtId="43" fontId="0" fillId="3" borderId="1" xfId="0" applyNumberFormat="1" applyFill="1" applyBorder="1"/>
    <xf numFmtId="9" fontId="0" fillId="3" borderId="0" xfId="2" applyFont="1" applyFill="1"/>
    <xf numFmtId="0" fontId="2" fillId="2" borderId="0" xfId="0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43" fontId="0" fillId="15" borderId="1" xfId="1" applyFont="1" applyFill="1" applyBorder="1"/>
    <xf numFmtId="166" fontId="0" fillId="6" borderId="1" xfId="1" applyNumberFormat="1" applyFont="1" applyFill="1" applyBorder="1"/>
    <xf numFmtId="0" fontId="17" fillId="3" borderId="0" xfId="0" applyFont="1" applyFill="1"/>
    <xf numFmtId="0" fontId="17" fillId="3" borderId="0" xfId="0" applyFont="1" applyFill="1" applyAlignment="1">
      <alignment horizontal="center"/>
    </xf>
    <xf numFmtId="0" fontId="18" fillId="8" borderId="0" xfId="0" applyFont="1" applyFill="1" applyAlignment="1">
      <alignment horizontal="center"/>
    </xf>
    <xf numFmtId="166" fontId="17" fillId="3" borderId="1" xfId="1" applyNumberFormat="1" applyFont="1" applyFill="1" applyBorder="1"/>
    <xf numFmtId="166" fontId="17" fillId="14" borderId="1" xfId="1" applyNumberFormat="1" applyFont="1" applyFill="1" applyBorder="1"/>
    <xf numFmtId="3" fontId="10" fillId="3" borderId="0" xfId="0" applyNumberFormat="1" applyFont="1" applyFill="1" applyAlignment="1">
      <alignment horizontal="center" vertical="center" wrapText="1"/>
    </xf>
    <xf numFmtId="166" fontId="1" fillId="17" borderId="1" xfId="3" applyNumberFormat="1" applyFont="1" applyFill="1" applyBorder="1" applyAlignment="1">
      <alignment horizontal="left" vertical="center" wrapText="1"/>
    </xf>
    <xf numFmtId="166" fontId="0" fillId="17" borderId="1" xfId="1" applyNumberFormat="1" applyFont="1" applyFill="1" applyBorder="1"/>
    <xf numFmtId="166" fontId="0" fillId="16" borderId="1" xfId="1" applyNumberFormat="1" applyFont="1" applyFill="1" applyBorder="1"/>
    <xf numFmtId="43" fontId="0" fillId="14" borderId="1" xfId="1" applyFont="1" applyFill="1" applyBorder="1"/>
    <xf numFmtId="17" fontId="0" fillId="14" borderId="1" xfId="0" applyNumberFormat="1" applyFill="1" applyBorder="1"/>
    <xf numFmtId="166" fontId="0" fillId="14" borderId="1" xfId="1" applyNumberFormat="1" applyFont="1" applyFill="1" applyBorder="1"/>
    <xf numFmtId="166" fontId="0" fillId="18" borderId="1" xfId="1" applyNumberFormat="1" applyFont="1" applyFill="1" applyBorder="1"/>
    <xf numFmtId="166" fontId="17" fillId="12" borderId="1" xfId="1" applyNumberFormat="1" applyFont="1" applyFill="1" applyBorder="1"/>
    <xf numFmtId="166" fontId="17" fillId="19" borderId="1" xfId="1" applyNumberFormat="1" applyFont="1" applyFill="1" applyBorder="1"/>
    <xf numFmtId="0" fontId="1" fillId="3" borderId="1" xfId="0" applyFont="1" applyFill="1" applyBorder="1" applyAlignment="1">
      <alignment horizontal="center" vertical="center"/>
    </xf>
    <xf numFmtId="43" fontId="1" fillId="3" borderId="0" xfId="1" applyFont="1" applyFill="1"/>
    <xf numFmtId="10" fontId="23" fillId="3" borderId="0" xfId="2" applyNumberFormat="1" applyFont="1" applyFill="1"/>
    <xf numFmtId="0" fontId="24" fillId="0" borderId="0" xfId="0" applyFont="1" applyAlignment="1">
      <alignment vertical="center"/>
    </xf>
    <xf numFmtId="0" fontId="25" fillId="0" borderId="0" xfId="15" applyAlignment="1">
      <alignment vertical="center"/>
    </xf>
    <xf numFmtId="165" fontId="0" fillId="3" borderId="1" xfId="0" applyNumberFormat="1" applyFill="1" applyBorder="1" applyAlignment="1">
      <alignment horizontal="center"/>
    </xf>
    <xf numFmtId="17" fontId="12" fillId="3" borderId="0" xfId="0" applyNumberFormat="1" applyFont="1" applyFill="1" applyAlignment="1">
      <alignment horizontal="center" vertical="center" wrapText="1"/>
    </xf>
    <xf numFmtId="3" fontId="0" fillId="3" borderId="0" xfId="0" applyNumberFormat="1" applyFill="1" applyAlignment="1">
      <alignment horizont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left" vertical="center" indent="5"/>
    </xf>
    <xf numFmtId="166" fontId="0" fillId="20" borderId="1" xfId="1" applyNumberFormat="1" applyFont="1" applyFill="1" applyBorder="1"/>
    <xf numFmtId="0" fontId="29" fillId="0" borderId="0" xfId="0" applyFont="1" applyAlignment="1">
      <alignment horizontal="left" vertical="center" indent="5"/>
    </xf>
    <xf numFmtId="14" fontId="3" fillId="3" borderId="0" xfId="0" applyNumberFormat="1" applyFont="1" applyFill="1" applyAlignment="1">
      <alignment horizontal="center" vertical="center" wrapText="1"/>
    </xf>
    <xf numFmtId="9" fontId="17" fillId="3" borderId="1" xfId="2" applyFont="1" applyFill="1" applyBorder="1"/>
    <xf numFmtId="172" fontId="3" fillId="3" borderId="0" xfId="0" applyNumberFormat="1" applyFont="1" applyFill="1" applyAlignment="1">
      <alignment horizontal="center" vertical="center" wrapText="1"/>
    </xf>
    <xf numFmtId="9" fontId="17" fillId="14" borderId="1" xfId="2" applyFont="1" applyFill="1" applyBorder="1"/>
    <xf numFmtId="166" fontId="3" fillId="3" borderId="0" xfId="1" applyNumberFormat="1" applyFont="1" applyFill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/>
    </xf>
    <xf numFmtId="171" fontId="0" fillId="3" borderId="1" xfId="2" applyNumberFormat="1" applyFont="1" applyFill="1" applyBorder="1" applyAlignment="1">
      <alignment horizontal="center" vertical="center"/>
    </xf>
    <xf numFmtId="171" fontId="30" fillId="3" borderId="1" xfId="2" applyNumberFormat="1" applyFont="1" applyFill="1" applyBorder="1" applyAlignment="1">
      <alignment horizontal="center" vertical="center"/>
    </xf>
    <xf numFmtId="14" fontId="3" fillId="3" borderId="20" xfId="0" applyNumberFormat="1" applyFont="1" applyFill="1" applyBorder="1" applyAlignment="1">
      <alignment horizontal="center" vertical="center" wrapText="1"/>
    </xf>
    <xf numFmtId="165" fontId="3" fillId="3" borderId="21" xfId="0" applyNumberFormat="1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3" fontId="10" fillId="3" borderId="23" xfId="0" applyNumberFormat="1" applyFont="1" applyFill="1" applyBorder="1" applyAlignment="1">
      <alignment horizontal="center" vertical="center" wrapText="1"/>
    </xf>
    <xf numFmtId="3" fontId="10" fillId="3" borderId="12" xfId="0" applyNumberFormat="1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1" fontId="30" fillId="12" borderId="1" xfId="2" applyNumberFormat="1" applyFont="1" applyFill="1" applyBorder="1" applyAlignment="1">
      <alignment horizontal="center" vertical="center"/>
    </xf>
    <xf numFmtId="166" fontId="0" fillId="12" borderId="1" xfId="1" applyNumberFormat="1" applyFont="1" applyFill="1" applyBorder="1" applyAlignment="1">
      <alignment horizontal="center" vertical="center"/>
    </xf>
    <xf numFmtId="0" fontId="31" fillId="21" borderId="33" xfId="0" applyFont="1" applyFill="1" applyBorder="1" applyAlignment="1">
      <alignment horizontal="left" vertical="center" wrapText="1"/>
    </xf>
    <xf numFmtId="166" fontId="0" fillId="3" borderId="0" xfId="1" applyNumberFormat="1" applyFont="1" applyFill="1"/>
    <xf numFmtId="166" fontId="1" fillId="3" borderId="0" xfId="1" applyNumberFormat="1" applyFont="1" applyFill="1"/>
    <xf numFmtId="43" fontId="0" fillId="15" borderId="0" xfId="1" applyFont="1" applyFill="1" applyBorder="1"/>
    <xf numFmtId="43" fontId="0" fillId="3" borderId="0" xfId="1" applyFont="1" applyFill="1" applyBorder="1"/>
    <xf numFmtId="166" fontId="0" fillId="6" borderId="0" xfId="1" applyNumberFormat="1" applyFont="1" applyFill="1" applyBorder="1"/>
    <xf numFmtId="166" fontId="17" fillId="3" borderId="0" xfId="1" applyNumberFormat="1" applyFont="1" applyFill="1" applyBorder="1"/>
    <xf numFmtId="166" fontId="0" fillId="3" borderId="0" xfId="1" applyNumberFormat="1" applyFont="1" applyFill="1" applyBorder="1"/>
    <xf numFmtId="9" fontId="17" fillId="3" borderId="0" xfId="2" applyFont="1" applyFill="1" applyBorder="1"/>
    <xf numFmtId="2" fontId="0" fillId="3" borderId="0" xfId="0" applyNumberFormat="1" applyFill="1"/>
    <xf numFmtId="166" fontId="0" fillId="22" borderId="1" xfId="1" applyNumberFormat="1" applyFont="1" applyFill="1" applyBorder="1"/>
    <xf numFmtId="0" fontId="0" fillId="3" borderId="1" xfId="0" applyFill="1" applyBorder="1" applyAlignment="1">
      <alignment horizontal="left" vertical="center" wrapText="1"/>
    </xf>
    <xf numFmtId="3" fontId="0" fillId="4" borderId="15" xfId="0" applyNumberFormat="1" applyFill="1" applyBorder="1" applyAlignment="1">
      <alignment horizontal="center" vertical="center"/>
    </xf>
    <xf numFmtId="3" fontId="0" fillId="4" borderId="0" xfId="0" applyNumberFormat="1" applyFill="1" applyAlignment="1">
      <alignment horizontal="center" vertical="center"/>
    </xf>
    <xf numFmtId="3" fontId="0" fillId="4" borderId="16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21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32" fillId="23" borderId="8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3" fontId="0" fillId="3" borderId="0" xfId="2" applyNumberFormat="1" applyFont="1" applyFill="1"/>
    <xf numFmtId="171" fontId="0" fillId="3" borderId="1" xfId="2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7" fontId="0" fillId="3" borderId="1" xfId="0" applyNumberFormat="1" applyFill="1" applyBorder="1" applyAlignment="1">
      <alignment horizontal="center"/>
    </xf>
  </cellXfs>
  <cellStyles count="16">
    <cellStyle name="Hiperlink" xfId="15" builtinId="8"/>
    <cellStyle name="Hiperlink 2" xfId="7" xr:uid="{9938BD5B-F501-417C-BDB9-5EFD7C09B758}"/>
    <cellStyle name="Moeda 2" xfId="9" xr:uid="{F794A13E-CE24-4F14-B993-DFFE8820E291}"/>
    <cellStyle name="Moeda 3" xfId="12" xr:uid="{A8DB007A-A460-42AA-BEDF-97DC7A6905A3}"/>
    <cellStyle name="Moeda 4" xfId="4" xr:uid="{5AD159A0-6DC1-488E-9754-F81EEB702750}"/>
    <cellStyle name="Normal" xfId="0" builtinId="0"/>
    <cellStyle name="Normal 2" xfId="5" xr:uid="{CF13248B-ABB4-4C07-91BC-5831689F7E5E}"/>
    <cellStyle name="Normal 3" xfId="10" xr:uid="{B1C6E28F-4565-458C-9727-B6CA76616054}"/>
    <cellStyle name="Normal 4" xfId="13" xr:uid="{4FC56B88-1FBF-4127-BCA9-E2583F383153}"/>
    <cellStyle name="Porcentagem" xfId="2" builtinId="5"/>
    <cellStyle name="Porcentagem 2" xfId="6" xr:uid="{1DB58DBA-7C0D-43A4-9B1D-C49E750D0392}"/>
    <cellStyle name="Porcentagem 3" xfId="11" xr:uid="{95AE4E9A-543E-4E15-A54D-67E93B6C9559}"/>
    <cellStyle name="Porcentagem 4" xfId="14" xr:uid="{0A6ECDA5-0CFA-4890-B977-5B89361803A0}"/>
    <cellStyle name="Vírgula" xfId="1" builtinId="3"/>
    <cellStyle name="Vírgula 2" xfId="8" xr:uid="{1C707FFF-DAD9-4757-9F95-FE6CE911BB86}"/>
    <cellStyle name="Vírgula 3" xfId="3" xr:uid="{3A151C47-034E-4B59-9D84-A8DC7BC7A0A1}"/>
  </cellStyles>
  <dxfs count="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.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Arial"/>
        <family val="2"/>
        <scheme val="none"/>
      </font>
      <fill>
        <patternFill patternType="solid">
          <fgColor indexed="64"/>
          <bgColor indexed="2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5B9BD5"/>
      <color rgb="FFFFC000"/>
      <color rgb="FF4472C4"/>
      <color rgb="FF4D7672"/>
      <color rgb="FF006100"/>
      <color rgb="FFC6EFCE"/>
      <color rgb="FFED7D31"/>
      <color rgb="FFA9D18E"/>
      <color rgb="FFEBCBCB"/>
      <color rgb="FFBBD7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196.xml"/><Relationship Id="rId1" Type="http://schemas.microsoft.com/office/2011/relationships/chartStyle" Target="style196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197.xml"/><Relationship Id="rId1" Type="http://schemas.microsoft.com/office/2011/relationships/chartStyle" Target="style197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198.xml"/><Relationship Id="rId1" Type="http://schemas.microsoft.com/office/2011/relationships/chartStyle" Target="style198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199.xml"/><Relationship Id="rId1" Type="http://schemas.microsoft.com/office/2011/relationships/chartStyle" Target="style199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200.xml"/><Relationship Id="rId1" Type="http://schemas.microsoft.com/office/2011/relationships/chartStyle" Target="style200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201.xml"/><Relationship Id="rId1" Type="http://schemas.microsoft.com/office/2011/relationships/chartStyle" Target="style201.xml"/></Relationships>
</file>

<file path=xl/charts/_rels/chart206.xml.rels><?xml version="1.0" encoding="UTF-8" standalone="yes"?>
<Relationships xmlns="http://schemas.openxmlformats.org/package/2006/relationships"><Relationship Id="rId2" Type="http://schemas.microsoft.com/office/2011/relationships/chartColorStyle" Target="colors202.xml"/><Relationship Id="rId1" Type="http://schemas.microsoft.com/office/2011/relationships/chartStyle" Target="style202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203.xml"/><Relationship Id="rId1" Type="http://schemas.microsoft.com/office/2011/relationships/chartStyle" Target="style203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204.xml"/><Relationship Id="rId1" Type="http://schemas.microsoft.com/office/2011/relationships/chartStyle" Target="style204.xml"/></Relationships>
</file>

<file path=xl/charts/_rels/chart209.xml.rels><?xml version="1.0" encoding="UTF-8" standalone="yes"?>
<Relationships xmlns="http://schemas.openxmlformats.org/package/2006/relationships"><Relationship Id="rId2" Type="http://schemas.microsoft.com/office/2011/relationships/chartColorStyle" Target="colors205.xml"/><Relationship Id="rId1" Type="http://schemas.microsoft.com/office/2011/relationships/chartStyle" Target="style205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206.xml"/><Relationship Id="rId1" Type="http://schemas.microsoft.com/office/2011/relationships/chartStyle" Target="style206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207.xml"/><Relationship Id="rId1" Type="http://schemas.microsoft.com/office/2011/relationships/chartStyle" Target="style207.xml"/></Relationships>
</file>

<file path=xl/charts/_rels/chart212.xml.rels><?xml version="1.0" encoding="UTF-8" standalone="yes"?>
<Relationships xmlns="http://schemas.openxmlformats.org/package/2006/relationships"><Relationship Id="rId2" Type="http://schemas.microsoft.com/office/2011/relationships/chartColorStyle" Target="colors208.xml"/><Relationship Id="rId1" Type="http://schemas.microsoft.com/office/2011/relationships/chartStyle" Target="style208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209.xml"/><Relationship Id="rId1" Type="http://schemas.microsoft.com/office/2011/relationships/chartStyle" Target="style209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_rels/chart215.xml.rels><?xml version="1.0" encoding="UTF-8" standalone="yes"?>
<Relationships xmlns="http://schemas.openxmlformats.org/package/2006/relationships"><Relationship Id="rId2" Type="http://schemas.microsoft.com/office/2011/relationships/chartColorStyle" Target="colors211.xml"/><Relationship Id="rId1" Type="http://schemas.microsoft.com/office/2011/relationships/chartStyle" Target="style211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212.xml"/><Relationship Id="rId1" Type="http://schemas.microsoft.com/office/2011/relationships/chartStyle" Target="style212.xml"/></Relationships>
</file>

<file path=xl/charts/_rels/chart217.xml.rels><?xml version="1.0" encoding="UTF-8" standalone="yes"?>
<Relationships xmlns="http://schemas.openxmlformats.org/package/2006/relationships"><Relationship Id="rId2" Type="http://schemas.microsoft.com/office/2011/relationships/chartColorStyle" Target="colors213.xml"/><Relationship Id="rId1" Type="http://schemas.microsoft.com/office/2011/relationships/chartStyle" Target="style213.xml"/></Relationships>
</file>

<file path=xl/charts/_rels/chart218.xml.rels><?xml version="1.0" encoding="UTF-8" standalone="yes"?>
<Relationships xmlns="http://schemas.openxmlformats.org/package/2006/relationships"><Relationship Id="rId2" Type="http://schemas.microsoft.com/office/2011/relationships/chartColorStyle" Target="colors214.xml"/><Relationship Id="rId1" Type="http://schemas.microsoft.com/office/2011/relationships/chartStyle" Target="style214.xml"/></Relationships>
</file>

<file path=xl/charts/_rels/chart219.xml.rels><?xml version="1.0" encoding="UTF-8" standalone="yes"?>
<Relationships xmlns="http://schemas.openxmlformats.org/package/2006/relationships"><Relationship Id="rId2" Type="http://schemas.microsoft.com/office/2011/relationships/chartColorStyle" Target="colors215.xml"/><Relationship Id="rId1" Type="http://schemas.microsoft.com/office/2011/relationships/chartStyle" Target="style215.xml"/></Relationships>
</file>

<file path=xl/charts/_rels/chart220.xml.rels><?xml version="1.0" encoding="UTF-8" standalone="yes"?>
<Relationships xmlns="http://schemas.openxmlformats.org/package/2006/relationships"><Relationship Id="rId2" Type="http://schemas.microsoft.com/office/2011/relationships/chartColorStyle" Target="colors216.xml"/><Relationship Id="rId1" Type="http://schemas.microsoft.com/office/2011/relationships/chartStyle" Target="style216.xml"/></Relationships>
</file>

<file path=xl/charts/_rels/chart221.xml.rels><?xml version="1.0" encoding="UTF-8" standalone="yes"?>
<Relationships xmlns="http://schemas.openxmlformats.org/package/2006/relationships"><Relationship Id="rId2" Type="http://schemas.microsoft.com/office/2011/relationships/chartColorStyle" Target="colors217.xml"/><Relationship Id="rId1" Type="http://schemas.microsoft.com/office/2011/relationships/chartStyle" Target="style217.xml"/></Relationships>
</file>

<file path=xl/charts/_rels/chart222.xml.rels><?xml version="1.0" encoding="UTF-8" standalone="yes"?>
<Relationships xmlns="http://schemas.openxmlformats.org/package/2006/relationships"><Relationship Id="rId2" Type="http://schemas.microsoft.com/office/2011/relationships/chartColorStyle" Target="colors218.xml"/><Relationship Id="rId1" Type="http://schemas.microsoft.com/office/2011/relationships/chartStyle" Target="style218.xml"/></Relationships>
</file>

<file path=xl/charts/_rels/chart223.xml.rels><?xml version="1.0" encoding="UTF-8" standalone="yes"?>
<Relationships xmlns="http://schemas.openxmlformats.org/package/2006/relationships"><Relationship Id="rId2" Type="http://schemas.microsoft.com/office/2011/relationships/chartColorStyle" Target="colors219.xml"/><Relationship Id="rId1" Type="http://schemas.microsoft.com/office/2011/relationships/chartStyle" Target="style219.xml"/></Relationships>
</file>

<file path=xl/charts/_rels/chart224.xml.rels><?xml version="1.0" encoding="UTF-8" standalone="yes"?>
<Relationships xmlns="http://schemas.openxmlformats.org/package/2006/relationships"><Relationship Id="rId2" Type="http://schemas.microsoft.com/office/2011/relationships/chartColorStyle" Target="colors220.xml"/><Relationship Id="rId1" Type="http://schemas.microsoft.com/office/2011/relationships/chartStyle" Target="style220.xml"/></Relationships>
</file>

<file path=xl/charts/_rels/chart225.xml.rels><?xml version="1.0" encoding="UTF-8" standalone="yes"?>
<Relationships xmlns="http://schemas.openxmlformats.org/package/2006/relationships"><Relationship Id="rId2" Type="http://schemas.microsoft.com/office/2011/relationships/chartColorStyle" Target="colors221.xml"/><Relationship Id="rId1" Type="http://schemas.microsoft.com/office/2011/relationships/chartStyle" Target="style221.xml"/></Relationships>
</file>

<file path=xl/charts/_rels/chart226.xml.rels><?xml version="1.0" encoding="UTF-8" standalone="yes"?>
<Relationships xmlns="http://schemas.openxmlformats.org/package/2006/relationships"><Relationship Id="rId2" Type="http://schemas.microsoft.com/office/2011/relationships/chartColorStyle" Target="colors222.xml"/><Relationship Id="rId1" Type="http://schemas.microsoft.com/office/2011/relationships/chartStyle" Target="style222.xml"/></Relationships>
</file>

<file path=xl/charts/_rels/chart227.xml.rels><?xml version="1.0" encoding="UTF-8" standalone="yes"?>
<Relationships xmlns="http://schemas.openxmlformats.org/package/2006/relationships"><Relationship Id="rId2" Type="http://schemas.microsoft.com/office/2011/relationships/chartColorStyle" Target="colors223.xml"/><Relationship Id="rId1" Type="http://schemas.microsoft.com/office/2011/relationships/chartStyle" Target="style223.xml"/></Relationships>
</file>

<file path=xl/charts/_rels/chart229.xml.rels><?xml version="1.0" encoding="UTF-8" standalone="yes"?>
<Relationships xmlns="http://schemas.openxmlformats.org/package/2006/relationships"><Relationship Id="rId2" Type="http://schemas.microsoft.com/office/2011/relationships/chartColorStyle" Target="colors224.xml"/><Relationship Id="rId1" Type="http://schemas.microsoft.com/office/2011/relationships/chartStyle" Target="style224.xml"/></Relationships>
</file>

<file path=xl/charts/_rels/chart230.xml.rels><?xml version="1.0" encoding="UTF-8" standalone="yes"?>
<Relationships xmlns="http://schemas.openxmlformats.org/package/2006/relationships"><Relationship Id="rId2" Type="http://schemas.microsoft.com/office/2011/relationships/chartColorStyle" Target="colors225.xml"/><Relationship Id="rId1" Type="http://schemas.microsoft.com/office/2011/relationships/chartStyle" Target="style225.xml"/></Relationships>
</file>

<file path=xl/charts/_rels/chart231.xml.rels><?xml version="1.0" encoding="UTF-8" standalone="yes"?>
<Relationships xmlns="http://schemas.openxmlformats.org/package/2006/relationships"><Relationship Id="rId2" Type="http://schemas.microsoft.com/office/2011/relationships/chartColorStyle" Target="colors226.xml"/><Relationship Id="rId1" Type="http://schemas.microsoft.com/office/2011/relationships/chartStyle" Target="style226.xml"/></Relationships>
</file>

<file path=xl/charts/_rels/chart232.xml.rels><?xml version="1.0" encoding="UTF-8" standalone="yes"?>
<Relationships xmlns="http://schemas.openxmlformats.org/package/2006/relationships"><Relationship Id="rId2" Type="http://schemas.microsoft.com/office/2011/relationships/chartColorStyle" Target="colors227.xml"/><Relationship Id="rId1" Type="http://schemas.microsoft.com/office/2011/relationships/chartStyle" Target="style227.xml"/></Relationships>
</file>

<file path=xl/charts/_rels/chart233.xml.rels><?xml version="1.0" encoding="UTF-8" standalone="yes"?>
<Relationships xmlns="http://schemas.openxmlformats.org/package/2006/relationships"><Relationship Id="rId2" Type="http://schemas.microsoft.com/office/2011/relationships/chartColorStyle" Target="colors228.xml"/><Relationship Id="rId1" Type="http://schemas.microsoft.com/office/2011/relationships/chartStyle" Target="style228.xml"/></Relationships>
</file>

<file path=xl/charts/_rels/chart234.xml.rels><?xml version="1.0" encoding="UTF-8" standalone="yes"?>
<Relationships xmlns="http://schemas.openxmlformats.org/package/2006/relationships"><Relationship Id="rId2" Type="http://schemas.microsoft.com/office/2011/relationships/chartColorStyle" Target="colors229.xml"/><Relationship Id="rId1" Type="http://schemas.microsoft.com/office/2011/relationships/chartStyle" Target="style229.xml"/></Relationships>
</file>

<file path=xl/charts/_rels/chart235.xml.rels><?xml version="1.0" encoding="UTF-8" standalone="yes"?>
<Relationships xmlns="http://schemas.openxmlformats.org/package/2006/relationships"><Relationship Id="rId2" Type="http://schemas.microsoft.com/office/2011/relationships/chartColorStyle" Target="colors230.xml"/><Relationship Id="rId1" Type="http://schemas.microsoft.com/office/2011/relationships/chartStyle" Target="style230.xml"/></Relationships>
</file>

<file path=xl/charts/_rels/chart236.xml.rels><?xml version="1.0" encoding="UTF-8" standalone="yes"?>
<Relationships xmlns="http://schemas.openxmlformats.org/package/2006/relationships"><Relationship Id="rId2" Type="http://schemas.microsoft.com/office/2011/relationships/chartColorStyle" Target="colors231.xml"/><Relationship Id="rId1" Type="http://schemas.microsoft.com/office/2011/relationships/chartStyle" Target="style231.xml"/></Relationships>
</file>

<file path=xl/charts/_rels/chart237.xml.rels><?xml version="1.0" encoding="UTF-8" standalone="yes"?>
<Relationships xmlns="http://schemas.openxmlformats.org/package/2006/relationships"><Relationship Id="rId2" Type="http://schemas.microsoft.com/office/2011/relationships/chartColorStyle" Target="colors232.xml"/><Relationship Id="rId1" Type="http://schemas.microsoft.com/office/2011/relationships/chartStyle" Target="style232.xml"/></Relationships>
</file>

<file path=xl/charts/_rels/chart238.xml.rels><?xml version="1.0" encoding="UTF-8" standalone="yes"?>
<Relationships xmlns="http://schemas.openxmlformats.org/package/2006/relationships"><Relationship Id="rId2" Type="http://schemas.microsoft.com/office/2011/relationships/chartColorStyle" Target="colors233.xml"/><Relationship Id="rId1" Type="http://schemas.microsoft.com/office/2011/relationships/chartStyle" Target="style233.xml"/></Relationships>
</file>

<file path=xl/charts/_rels/chart239.xml.rels><?xml version="1.0" encoding="UTF-8" standalone="yes"?>
<Relationships xmlns="http://schemas.openxmlformats.org/package/2006/relationships"><Relationship Id="rId2" Type="http://schemas.microsoft.com/office/2011/relationships/chartColorStyle" Target="colors234.xml"/><Relationship Id="rId1" Type="http://schemas.microsoft.com/office/2011/relationships/chartStyle" Target="style234.xml"/></Relationships>
</file>

<file path=xl/charts/_rels/chart240.xml.rels><?xml version="1.0" encoding="UTF-8" standalone="yes"?>
<Relationships xmlns="http://schemas.openxmlformats.org/package/2006/relationships"><Relationship Id="rId2" Type="http://schemas.microsoft.com/office/2011/relationships/chartColorStyle" Target="colors235.xml"/><Relationship Id="rId1" Type="http://schemas.microsoft.com/office/2011/relationships/chartStyle" Target="style235.xml"/></Relationships>
</file>

<file path=xl/charts/_rels/chart241.xml.rels><?xml version="1.0" encoding="UTF-8" standalone="yes"?>
<Relationships xmlns="http://schemas.openxmlformats.org/package/2006/relationships"><Relationship Id="rId2" Type="http://schemas.microsoft.com/office/2011/relationships/chartColorStyle" Target="colors236.xml"/><Relationship Id="rId1" Type="http://schemas.microsoft.com/office/2011/relationships/chartStyle" Target="style236.xml"/></Relationships>
</file>

<file path=xl/charts/_rels/chart242.xml.rels><?xml version="1.0" encoding="UTF-8" standalone="yes"?>
<Relationships xmlns="http://schemas.openxmlformats.org/package/2006/relationships"><Relationship Id="rId2" Type="http://schemas.microsoft.com/office/2011/relationships/chartColorStyle" Target="colors237.xml"/><Relationship Id="rId1" Type="http://schemas.microsoft.com/office/2011/relationships/chartStyle" Target="style237.xml"/></Relationships>
</file>

<file path=xl/charts/_rels/chart243.xml.rels><?xml version="1.0" encoding="UTF-8" standalone="yes"?>
<Relationships xmlns="http://schemas.openxmlformats.org/package/2006/relationships"><Relationship Id="rId2" Type="http://schemas.microsoft.com/office/2011/relationships/chartColorStyle" Target="colors238.xml"/><Relationship Id="rId1" Type="http://schemas.microsoft.com/office/2011/relationships/chartStyle" Target="style238.xml"/></Relationships>
</file>

<file path=xl/charts/_rels/chart244.xml.rels><?xml version="1.0" encoding="UTF-8" standalone="yes"?>
<Relationships xmlns="http://schemas.openxmlformats.org/package/2006/relationships"><Relationship Id="rId2" Type="http://schemas.microsoft.com/office/2011/relationships/chartColorStyle" Target="colors239.xml"/><Relationship Id="rId1" Type="http://schemas.microsoft.com/office/2011/relationships/chartStyle" Target="style239.xml"/></Relationships>
</file>

<file path=xl/charts/_rels/chart245.xml.rels><?xml version="1.0" encoding="UTF-8" standalone="yes"?>
<Relationships xmlns="http://schemas.openxmlformats.org/package/2006/relationships"><Relationship Id="rId2" Type="http://schemas.microsoft.com/office/2011/relationships/chartColorStyle" Target="colors240.xml"/><Relationship Id="rId1" Type="http://schemas.microsoft.com/office/2011/relationships/chartStyle" Target="style240.xml"/></Relationships>
</file>

<file path=xl/charts/_rels/chart246.xml.rels><?xml version="1.0" encoding="UTF-8" standalone="yes"?>
<Relationships xmlns="http://schemas.openxmlformats.org/package/2006/relationships"><Relationship Id="rId2" Type="http://schemas.microsoft.com/office/2011/relationships/chartColorStyle" Target="colors241.xml"/><Relationship Id="rId1" Type="http://schemas.microsoft.com/office/2011/relationships/chartStyle" Target="style241.xml"/></Relationships>
</file>

<file path=xl/charts/_rels/chart247.xml.rels><?xml version="1.0" encoding="UTF-8" standalone="yes"?>
<Relationships xmlns="http://schemas.openxmlformats.org/package/2006/relationships"><Relationship Id="rId2" Type="http://schemas.microsoft.com/office/2011/relationships/chartColorStyle" Target="colors242.xml"/><Relationship Id="rId1" Type="http://schemas.microsoft.com/office/2011/relationships/chartStyle" Target="style242.xml"/></Relationships>
</file>

<file path=xl/charts/_rels/chart248.xml.rels><?xml version="1.0" encoding="UTF-8" standalone="yes"?>
<Relationships xmlns="http://schemas.openxmlformats.org/package/2006/relationships"><Relationship Id="rId2" Type="http://schemas.microsoft.com/office/2011/relationships/chartColorStyle" Target="colors243.xml"/><Relationship Id="rId1" Type="http://schemas.microsoft.com/office/2011/relationships/chartStyle" Target="style243.xml"/></Relationships>
</file>

<file path=xl/charts/_rels/chart249.xml.rels><?xml version="1.0" encoding="UTF-8" standalone="yes"?>
<Relationships xmlns="http://schemas.openxmlformats.org/package/2006/relationships"><Relationship Id="rId2" Type="http://schemas.microsoft.com/office/2011/relationships/chartColorStyle" Target="colors244.xml"/><Relationship Id="rId1" Type="http://schemas.microsoft.com/office/2011/relationships/chartStyle" Target="style244.xml"/></Relationships>
</file>

<file path=xl/charts/_rels/chart250.xml.rels><?xml version="1.0" encoding="UTF-8" standalone="yes"?>
<Relationships xmlns="http://schemas.openxmlformats.org/package/2006/relationships"><Relationship Id="rId2" Type="http://schemas.microsoft.com/office/2011/relationships/chartColorStyle" Target="colors245.xml"/><Relationship Id="rId1" Type="http://schemas.microsoft.com/office/2011/relationships/chartStyle" Target="style245.xml"/></Relationships>
</file>

<file path=xl/charts/_rels/chart251.xml.rels><?xml version="1.0" encoding="UTF-8" standalone="yes"?>
<Relationships xmlns="http://schemas.openxmlformats.org/package/2006/relationships"><Relationship Id="rId2" Type="http://schemas.microsoft.com/office/2011/relationships/chartColorStyle" Target="colors246.xml"/><Relationship Id="rId1" Type="http://schemas.microsoft.com/office/2011/relationships/chartStyle" Target="style246.xml"/></Relationships>
</file>

<file path=xl/charts/_rels/chart252.xml.rels><?xml version="1.0" encoding="UTF-8" standalone="yes"?>
<Relationships xmlns="http://schemas.openxmlformats.org/package/2006/relationships"><Relationship Id="rId2" Type="http://schemas.microsoft.com/office/2011/relationships/chartColorStyle" Target="colors247.xml"/><Relationship Id="rId1" Type="http://schemas.microsoft.com/office/2011/relationships/chartStyle" Target="style247.xml"/></Relationships>
</file>

<file path=xl/charts/_rels/chart253.xml.rels><?xml version="1.0" encoding="UTF-8" standalone="yes"?>
<Relationships xmlns="http://schemas.openxmlformats.org/package/2006/relationships"><Relationship Id="rId2" Type="http://schemas.microsoft.com/office/2011/relationships/chartColorStyle" Target="colors248.xml"/><Relationship Id="rId1" Type="http://schemas.microsoft.com/office/2011/relationships/chartStyle" Target="style248.xml"/></Relationships>
</file>

<file path=xl/charts/_rels/chart254.xml.rels><?xml version="1.0" encoding="UTF-8" standalone="yes"?>
<Relationships xmlns="http://schemas.openxmlformats.org/package/2006/relationships"><Relationship Id="rId2" Type="http://schemas.microsoft.com/office/2011/relationships/chartColorStyle" Target="colors249.xml"/><Relationship Id="rId1" Type="http://schemas.microsoft.com/office/2011/relationships/chartStyle" Target="style249.xml"/></Relationships>
</file>

<file path=xl/charts/_rels/chart255.xml.rels><?xml version="1.0" encoding="UTF-8" standalone="yes"?>
<Relationships xmlns="http://schemas.openxmlformats.org/package/2006/relationships"><Relationship Id="rId2" Type="http://schemas.microsoft.com/office/2011/relationships/chartColorStyle" Target="colors250.xml"/><Relationship Id="rId1" Type="http://schemas.microsoft.com/office/2011/relationships/chartStyle" Target="style250.xml"/></Relationships>
</file>

<file path=xl/charts/_rels/chart256.xml.rels><?xml version="1.0" encoding="UTF-8" standalone="yes"?>
<Relationships xmlns="http://schemas.openxmlformats.org/package/2006/relationships"><Relationship Id="rId2" Type="http://schemas.microsoft.com/office/2011/relationships/chartColorStyle" Target="colors251.xml"/><Relationship Id="rId1" Type="http://schemas.microsoft.com/office/2011/relationships/chartStyle" Target="style251.xml"/></Relationships>
</file>

<file path=xl/charts/_rels/chart257.xml.rels><?xml version="1.0" encoding="UTF-8" standalone="yes"?>
<Relationships xmlns="http://schemas.openxmlformats.org/package/2006/relationships"><Relationship Id="rId2" Type="http://schemas.microsoft.com/office/2011/relationships/chartColorStyle" Target="colors252.xml"/><Relationship Id="rId1" Type="http://schemas.microsoft.com/office/2011/relationships/chartStyle" Target="style252.xml"/></Relationships>
</file>

<file path=xl/charts/_rels/chart258.xml.rels><?xml version="1.0" encoding="UTF-8" standalone="yes"?>
<Relationships xmlns="http://schemas.openxmlformats.org/package/2006/relationships"><Relationship Id="rId2" Type="http://schemas.microsoft.com/office/2011/relationships/chartColorStyle" Target="colors253.xml"/><Relationship Id="rId1" Type="http://schemas.microsoft.com/office/2011/relationships/chartStyle" Target="style253.xml"/></Relationships>
</file>

<file path=xl/charts/_rels/chart259.xml.rels><?xml version="1.0" encoding="UTF-8" standalone="yes"?>
<Relationships xmlns="http://schemas.openxmlformats.org/package/2006/relationships"><Relationship Id="rId2" Type="http://schemas.microsoft.com/office/2011/relationships/chartColorStyle" Target="colors254.xml"/><Relationship Id="rId1" Type="http://schemas.microsoft.com/office/2011/relationships/chartStyle" Target="style254.xml"/></Relationships>
</file>

<file path=xl/charts/_rels/chart260.xml.rels><?xml version="1.0" encoding="UTF-8" standalone="yes"?>
<Relationships xmlns="http://schemas.openxmlformats.org/package/2006/relationships"><Relationship Id="rId2" Type="http://schemas.microsoft.com/office/2011/relationships/chartColorStyle" Target="colors255.xml"/><Relationship Id="rId1" Type="http://schemas.microsoft.com/office/2011/relationships/chartStyle" Target="style255.xml"/></Relationships>
</file>

<file path=xl/charts/_rels/chart261.xml.rels><?xml version="1.0" encoding="UTF-8" standalone="yes"?>
<Relationships xmlns="http://schemas.openxmlformats.org/package/2006/relationships"><Relationship Id="rId2" Type="http://schemas.microsoft.com/office/2011/relationships/chartColorStyle" Target="colors256.xml"/><Relationship Id="rId1" Type="http://schemas.microsoft.com/office/2011/relationships/chartStyle" Target="style256.xml"/></Relationships>
</file>

<file path=xl/charts/_rels/chart262.xml.rels><?xml version="1.0" encoding="UTF-8" standalone="yes"?>
<Relationships xmlns="http://schemas.openxmlformats.org/package/2006/relationships"><Relationship Id="rId2" Type="http://schemas.microsoft.com/office/2011/relationships/chartColorStyle" Target="colors257.xml"/><Relationship Id="rId1" Type="http://schemas.microsoft.com/office/2011/relationships/chartStyle" Target="style257.xml"/></Relationships>
</file>

<file path=xl/charts/_rels/chart263.xml.rels><?xml version="1.0" encoding="UTF-8" standalone="yes"?>
<Relationships xmlns="http://schemas.openxmlformats.org/package/2006/relationships"><Relationship Id="rId2" Type="http://schemas.microsoft.com/office/2011/relationships/chartColorStyle" Target="colors258.xml"/><Relationship Id="rId1" Type="http://schemas.microsoft.com/office/2011/relationships/chartStyle" Target="style258.xml"/></Relationships>
</file>

<file path=xl/charts/_rels/chart264.xml.rels><?xml version="1.0" encoding="UTF-8" standalone="yes"?>
<Relationships xmlns="http://schemas.openxmlformats.org/package/2006/relationships"><Relationship Id="rId2" Type="http://schemas.microsoft.com/office/2011/relationships/chartColorStyle" Target="colors259.xml"/><Relationship Id="rId1" Type="http://schemas.microsoft.com/office/2011/relationships/chartStyle" Target="style259.xml"/></Relationships>
</file>

<file path=xl/charts/_rels/chart265.xml.rels><?xml version="1.0" encoding="UTF-8" standalone="yes"?>
<Relationships xmlns="http://schemas.openxmlformats.org/package/2006/relationships"><Relationship Id="rId2" Type="http://schemas.microsoft.com/office/2011/relationships/chartColorStyle" Target="colors260.xml"/><Relationship Id="rId1" Type="http://schemas.microsoft.com/office/2011/relationships/chartStyle" Target="style260.xml"/></Relationships>
</file>

<file path=xl/charts/_rels/chart266.xml.rels><?xml version="1.0" encoding="UTF-8" standalone="yes"?>
<Relationships xmlns="http://schemas.openxmlformats.org/package/2006/relationships"><Relationship Id="rId2" Type="http://schemas.microsoft.com/office/2011/relationships/chartColorStyle" Target="colors261.xml"/><Relationship Id="rId1" Type="http://schemas.microsoft.com/office/2011/relationships/chartStyle" Target="style261.xml"/></Relationships>
</file>

<file path=xl/charts/_rels/chart267.xml.rels><?xml version="1.0" encoding="UTF-8" standalone="yes"?>
<Relationships xmlns="http://schemas.openxmlformats.org/package/2006/relationships"><Relationship Id="rId2" Type="http://schemas.microsoft.com/office/2011/relationships/chartColorStyle" Target="colors262.xml"/><Relationship Id="rId1" Type="http://schemas.microsoft.com/office/2011/relationships/chartStyle" Target="style262.xml"/></Relationships>
</file>

<file path=xl/charts/_rels/chart268.xml.rels><?xml version="1.0" encoding="UTF-8" standalone="yes"?>
<Relationships xmlns="http://schemas.openxmlformats.org/package/2006/relationships"><Relationship Id="rId2" Type="http://schemas.microsoft.com/office/2011/relationships/chartColorStyle" Target="colors263.xml"/><Relationship Id="rId1" Type="http://schemas.microsoft.com/office/2011/relationships/chartStyle" Target="style263.xml"/></Relationships>
</file>

<file path=xl/charts/_rels/chart269.xml.rels><?xml version="1.0" encoding="UTF-8" standalone="yes"?>
<Relationships xmlns="http://schemas.openxmlformats.org/package/2006/relationships"><Relationship Id="rId2" Type="http://schemas.microsoft.com/office/2011/relationships/chartColorStyle" Target="colors264.xml"/><Relationship Id="rId1" Type="http://schemas.microsoft.com/office/2011/relationships/chartStyle" Target="style264.xml"/></Relationships>
</file>

<file path=xl/charts/_rels/chart270.xml.rels><?xml version="1.0" encoding="UTF-8" standalone="yes"?>
<Relationships xmlns="http://schemas.openxmlformats.org/package/2006/relationships"><Relationship Id="rId2" Type="http://schemas.microsoft.com/office/2011/relationships/chartColorStyle" Target="colors265.xml"/><Relationship Id="rId1" Type="http://schemas.microsoft.com/office/2011/relationships/chartStyle" Target="style265.xml"/></Relationships>
</file>

<file path=xl/charts/_rels/chart271.xml.rels><?xml version="1.0" encoding="UTF-8" standalone="yes"?>
<Relationships xmlns="http://schemas.openxmlformats.org/package/2006/relationships"><Relationship Id="rId2" Type="http://schemas.microsoft.com/office/2011/relationships/chartColorStyle" Target="colors266.xml"/><Relationship Id="rId1" Type="http://schemas.microsoft.com/office/2011/relationships/chartStyle" Target="style266.xml"/></Relationships>
</file>

<file path=xl/charts/_rels/chart272.xml.rels><?xml version="1.0" encoding="UTF-8" standalone="yes"?>
<Relationships xmlns="http://schemas.openxmlformats.org/package/2006/relationships"><Relationship Id="rId2" Type="http://schemas.microsoft.com/office/2011/relationships/chartColorStyle" Target="colors267.xml"/><Relationship Id="rId1" Type="http://schemas.microsoft.com/office/2011/relationships/chartStyle" Target="style26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D767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Sumario!$AA$105</c:f>
              <c:strCache>
                <c:ptCount val="1"/>
                <c:pt idx="0">
                  <c:v>Geração SPE 1 - Abr/2026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numRef>
              <c:f>Sumario!$Z$106:$Z$136</c:f>
              <c:numCache>
                <c:formatCode>m/d/yyyy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Ref>
              <c:f>Sumario!$AA$106:$AA$136</c:f>
              <c:numCache>
                <c:formatCode>0.0</c:formatCode>
                <c:ptCount val="31"/>
                <c:pt idx="0">
                  <c:v>321.39999999999998</c:v>
                </c:pt>
                <c:pt idx="1">
                  <c:v>267.7</c:v>
                </c:pt>
                <c:pt idx="2">
                  <c:v>517.5</c:v>
                </c:pt>
                <c:pt idx="3">
                  <c:v>531.29999999999995</c:v>
                </c:pt>
                <c:pt idx="4">
                  <c:v>415.9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2-4880-978E-E6EEB69C8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4D767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4D767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4D7672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D767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01 - Barreirinhas'!$CH$6</c:f>
              <c:strCache>
                <c:ptCount val="1"/>
                <c:pt idx="0">
                  <c:v>Supervisório (kWh)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'USINA 01 - Barreirinhas'!$CI$4:$CT$4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'USINA 01 - Barreirinhas'!$CI$6:$CT$6</c:f>
              <c:numCache>
                <c:formatCode>#,##0</c:formatCode>
                <c:ptCount val="12"/>
                <c:pt idx="0">
                  <c:v>12203.2</c:v>
                </c:pt>
                <c:pt idx="1">
                  <c:v>12332.2</c:v>
                </c:pt>
                <c:pt idx="2">
                  <c:v>11132.2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E3-46CA-94B1-37E26CEC744D}"/>
            </c:ext>
          </c:extLst>
        </c:ser>
        <c:ser>
          <c:idx val="0"/>
          <c:order val="1"/>
          <c:tx>
            <c:strRef>
              <c:f>'USINA 01 - Barreirinhas'!$CH$10</c:f>
              <c:strCache>
                <c:ptCount val="1"/>
                <c:pt idx="0">
                  <c:v>Máximo mensal no ano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'USINA 01 - Barreirinhas'!$CI$4:$CT$4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'USINA 01 - Barreirinhas'!$CI$10:$CT$10</c:f>
              <c:numCache>
                <c:formatCode>#,##0</c:formatCode>
                <c:ptCount val="12"/>
                <c:pt idx="0">
                  <c:v>0</c:v>
                </c:pt>
                <c:pt idx="1">
                  <c:v>12332.2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97-42CF-9099-5C55F6C0E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4D767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rgbClr val="4D7672"/>
                    </a:solidFill>
                  </a:rPr>
                  <a:t>Geração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4D767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4D7672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D767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Sumario!$AB$105</c:f>
              <c:strCache>
                <c:ptCount val="1"/>
                <c:pt idx="0">
                  <c:v>Geração SPE 2 - Abr/2026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numRef>
              <c:f>Sumario!$Z$106:$Z$136</c:f>
              <c:numCache>
                <c:formatCode>m/d/yyyy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Ref>
              <c:f>Sumario!$AB$106:$AB$136</c:f>
              <c:numCache>
                <c:formatCode>0.0</c:formatCode>
                <c:ptCount val="31"/>
                <c:pt idx="0">
                  <c:v>331.2</c:v>
                </c:pt>
                <c:pt idx="1">
                  <c:v>277.5</c:v>
                </c:pt>
                <c:pt idx="2">
                  <c:v>513.1</c:v>
                </c:pt>
                <c:pt idx="3">
                  <c:v>525.20000000000005</c:v>
                </c:pt>
                <c:pt idx="4">
                  <c:v>416.4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2-4049-9EFF-327B1D739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4D767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rgbClr val="4D7672"/>
                    </a:solidFill>
                  </a:rPr>
                  <a:t>Geração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4D767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4D7672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D767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Sumario!$AC$105</c:f>
              <c:strCache>
                <c:ptCount val="1"/>
                <c:pt idx="0">
                  <c:v>Geração SPE 3 - Abr/2026</c:v>
                </c:pt>
              </c:strCache>
            </c:strRef>
          </c:tx>
          <c:spPr>
            <a:solidFill>
              <a:srgbClr val="4D7672"/>
            </a:solidFill>
            <a:ln>
              <a:noFill/>
            </a:ln>
            <a:effectLst/>
          </c:spPr>
          <c:invertIfNegative val="0"/>
          <c:cat>
            <c:numRef>
              <c:f>Sumario!$Z$106:$Z$136</c:f>
              <c:numCache>
                <c:formatCode>m/d/yyyy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Ref>
              <c:f>Sumario!$AC$106:$AC$136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32-4C75-8515-642F1EF16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4D767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rgbClr val="4D7672"/>
                    </a:solidFill>
                  </a:rPr>
                  <a:t>Geração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4D767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4D7672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D767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Sumario!$AD$105</c:f>
              <c:strCache>
                <c:ptCount val="1"/>
                <c:pt idx="0">
                  <c:v>Geração SPE 5 - Abr/2026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Sumario!$Z$106:$Z$136</c:f>
              <c:numCache>
                <c:formatCode>m/d/yyyy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Ref>
              <c:f>Sumario!$AD$106:$AD$136</c:f>
              <c:numCache>
                <c:formatCode>0.0</c:formatCode>
                <c:ptCount val="31"/>
                <c:pt idx="0">
                  <c:v>319.3</c:v>
                </c:pt>
                <c:pt idx="1">
                  <c:v>247.5</c:v>
                </c:pt>
                <c:pt idx="2">
                  <c:v>498.9</c:v>
                </c:pt>
                <c:pt idx="3">
                  <c:v>442.2</c:v>
                </c:pt>
                <c:pt idx="4">
                  <c:v>380.2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2-4044-B78A-6DB3DC57E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4D767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rgbClr val="4D7672"/>
                    </a:solidFill>
                  </a:rPr>
                  <a:t>Geração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4D767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4D7672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D767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Sumario!$AE$105</c:f>
              <c:strCache>
                <c:ptCount val="1"/>
                <c:pt idx="0">
                  <c:v>Geração SM - Abr/2026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numRef>
              <c:f>Sumario!$Z$106:$Z$136</c:f>
              <c:numCache>
                <c:formatCode>m/d/yyyy</c:formatCode>
                <c:ptCount val="31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  <c:pt idx="30">
                  <c:v>46143</c:v>
                </c:pt>
              </c:numCache>
            </c:numRef>
          </c:cat>
          <c:val>
            <c:numRef>
              <c:f>Sumario!$AE$106:$AE$136</c:f>
              <c:numCache>
                <c:formatCode>0.0</c:formatCode>
                <c:ptCount val="31"/>
                <c:pt idx="0">
                  <c:v>341.9</c:v>
                </c:pt>
                <c:pt idx="1">
                  <c:v>260.5</c:v>
                </c:pt>
                <c:pt idx="2">
                  <c:v>527.1</c:v>
                </c:pt>
                <c:pt idx="3">
                  <c:v>507.6</c:v>
                </c:pt>
                <c:pt idx="4">
                  <c:v>422.8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A-4D19-9E32-098013854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4D767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rgbClr val="4D7672"/>
                    </a:solidFill>
                  </a:rPr>
                  <a:t>Geração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4D767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4D7672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D767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02 - Barreirinhas'!$CH$6</c:f>
              <c:strCache>
                <c:ptCount val="1"/>
                <c:pt idx="0">
                  <c:v>Supervisório (kWh)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numRef>
              <c:f>'USINA 02 - Barreirinhas'!$CI$4:$CT$4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'USINA 02 - Barreirinhas'!$CI$6:$CT$6</c:f>
              <c:numCache>
                <c:formatCode>#,##0</c:formatCode>
                <c:ptCount val="12"/>
                <c:pt idx="0">
                  <c:v>14337.7</c:v>
                </c:pt>
                <c:pt idx="1">
                  <c:v>12753</c:v>
                </c:pt>
                <c:pt idx="2">
                  <c:v>12856.3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46-43E5-86E1-D48DFB447BD3}"/>
            </c:ext>
          </c:extLst>
        </c:ser>
        <c:ser>
          <c:idx val="0"/>
          <c:order val="1"/>
          <c:tx>
            <c:strRef>
              <c:f>'USINA 02 - Barreirinhas'!$CH$10</c:f>
              <c:strCache>
                <c:ptCount val="1"/>
                <c:pt idx="0">
                  <c:v>Máximo mensal no ano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'USINA 02 - Barreirinhas'!$CI$4:$CT$4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'USINA 02 - Barreirinhas'!$CI$10:$CT$10</c:f>
              <c:numCache>
                <c:formatCode>#,##0</c:formatCode>
                <c:ptCount val="12"/>
                <c:pt idx="0">
                  <c:v>14337.7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88-4D6B-8783-24995E200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4D767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rgbClr val="4D7672"/>
                    </a:solidFill>
                  </a:rPr>
                  <a:t>Geração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4D767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4D7672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D767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03 - Barreirinhas'!$CH$6</c:f>
              <c:strCache>
                <c:ptCount val="1"/>
                <c:pt idx="0">
                  <c:v>Supervisório (kWh)</c:v>
                </c:pt>
              </c:strCache>
            </c:strRef>
          </c:tx>
          <c:spPr>
            <a:solidFill>
              <a:srgbClr val="4D7672"/>
            </a:solidFill>
            <a:ln>
              <a:noFill/>
            </a:ln>
            <a:effectLst/>
          </c:spPr>
          <c:invertIfNegative val="0"/>
          <c:cat>
            <c:numRef>
              <c:f>'USINA 03 - Barreirinhas'!$CI$4:$CT$4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'USINA 03 - Barreirinhas'!$CI$6:$CT$6</c:f>
              <c:numCache>
                <c:formatCode>#,##0</c:formatCode>
                <c:ptCount val="12"/>
                <c:pt idx="0">
                  <c:v>14478</c:v>
                </c:pt>
                <c:pt idx="1">
                  <c:v>12128.8</c:v>
                </c:pt>
                <c:pt idx="2">
                  <c:v>11098.7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5-40FF-9D41-020499F4FF09}"/>
            </c:ext>
          </c:extLst>
        </c:ser>
        <c:ser>
          <c:idx val="0"/>
          <c:order val="1"/>
          <c:tx>
            <c:strRef>
              <c:f>'USINA 03 - Barreirinhas'!$CH$10</c:f>
              <c:strCache>
                <c:ptCount val="1"/>
                <c:pt idx="0">
                  <c:v>Máximo mensal no ano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'USINA 03 - Barreirinhas'!$CI$4:$CT$4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'USINA 03 - Barreirinhas'!$CI$10:$CT$10</c:f>
              <c:numCache>
                <c:formatCode>#,##0</c:formatCode>
                <c:ptCount val="12"/>
                <c:pt idx="0">
                  <c:v>14478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1-4DFD-A8E4-2668FBD0D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4D767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rgbClr val="4D7672"/>
                    </a:solidFill>
                  </a:rPr>
                  <a:t>Geração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4D767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4D7672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D767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05 - Barreirinhas'!$CH$6</c:f>
              <c:strCache>
                <c:ptCount val="1"/>
                <c:pt idx="0">
                  <c:v>Supervisório (kWh)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'USINA 05 - Barreirinhas'!$CI$4:$CT$4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'USINA 05 - Barreirinhas'!$CI$6:$CT$6</c:f>
              <c:numCache>
                <c:formatCode>#,##0</c:formatCode>
                <c:ptCount val="12"/>
                <c:pt idx="0">
                  <c:v>13793.4</c:v>
                </c:pt>
                <c:pt idx="1">
                  <c:v>11994.5</c:v>
                </c:pt>
                <c:pt idx="2">
                  <c:v>11883.6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5-4535-B557-4720F3EF494C}"/>
            </c:ext>
          </c:extLst>
        </c:ser>
        <c:ser>
          <c:idx val="0"/>
          <c:order val="1"/>
          <c:tx>
            <c:strRef>
              <c:f>'USINA 05 - Barreirinhas'!$CH$10</c:f>
              <c:strCache>
                <c:ptCount val="1"/>
                <c:pt idx="0">
                  <c:v>Máximo mensal no ano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'USINA 05 - Barreirinhas'!$CI$4:$CT$4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'USINA 05 - Barreirinhas'!$CI$10:$CT$10</c:f>
              <c:numCache>
                <c:formatCode>#,##0</c:formatCode>
                <c:ptCount val="12"/>
                <c:pt idx="0">
                  <c:v>13793.4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1-4814-B2DC-53C50B7EB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4D767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rgbClr val="4D7672"/>
                    </a:solidFill>
                  </a:rPr>
                  <a:t>Geração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4D767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4D7672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D767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06 - Barreirinhas'!$CH$6</c:f>
              <c:strCache>
                <c:ptCount val="1"/>
                <c:pt idx="0">
                  <c:v>Supervisório (kWh)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cat>
            <c:numRef>
              <c:f>'USINA 06 - Barreirinhas'!$CI$4:$CT$4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'USINA 06 - Barreirinhas'!$CI$6:$CT$6</c:f>
              <c:numCache>
                <c:formatCode>#,##0</c:formatCode>
                <c:ptCount val="12"/>
                <c:pt idx="0">
                  <c:v>14865.4</c:v>
                </c:pt>
                <c:pt idx="1">
                  <c:v>12822.6</c:v>
                </c:pt>
                <c:pt idx="2">
                  <c:v>12704.3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47-4BCB-9A55-062901F265F4}"/>
            </c:ext>
          </c:extLst>
        </c:ser>
        <c:ser>
          <c:idx val="0"/>
          <c:order val="1"/>
          <c:tx>
            <c:strRef>
              <c:f>'USINA 06 - Barreirinhas'!$CH$10</c:f>
              <c:strCache>
                <c:ptCount val="1"/>
                <c:pt idx="0">
                  <c:v>Máximo mensal no ano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numRef>
              <c:f>'USINA 06 - Barreirinhas'!$CI$4:$CT$4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'USINA 06 - Barreirinhas'!$CI$10:$CT$10</c:f>
              <c:numCache>
                <c:formatCode>#,##0</c:formatCode>
                <c:ptCount val="12"/>
                <c:pt idx="0">
                  <c:v>14865.4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F-4175-A399-97AEFEE7B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4D767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rgbClr val="4D7672"/>
                    </a:solidFill>
                  </a:rPr>
                  <a:t>Geração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4D767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4D7672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de eletricidade - Histórico dos últimos 12 meses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4D767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Sumario!$AL$5</c:f>
              <c:strCache>
                <c:ptCount val="1"/>
                <c:pt idx="0">
                  <c:v>SPE 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Sumario!$AK$6:$AK$17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Sumario!$AL$6:$AL$17</c:f>
              <c:numCache>
                <c:formatCode>#,##0</c:formatCode>
                <c:ptCount val="12"/>
                <c:pt idx="0">
                  <c:v>13720.3</c:v>
                </c:pt>
                <c:pt idx="1">
                  <c:v>14433.7</c:v>
                </c:pt>
                <c:pt idx="2">
                  <c:v>14774.8</c:v>
                </c:pt>
                <c:pt idx="3">
                  <c:v>15755.8</c:v>
                </c:pt>
                <c:pt idx="4">
                  <c:v>16483.5</c:v>
                </c:pt>
                <c:pt idx="5">
                  <c:v>16424.3</c:v>
                </c:pt>
                <c:pt idx="6">
                  <c:v>16177.7</c:v>
                </c:pt>
                <c:pt idx="7">
                  <c:v>14812.7</c:v>
                </c:pt>
                <c:pt idx="8">
                  <c:v>11194.7</c:v>
                </c:pt>
                <c:pt idx="9">
                  <c:v>12203.2</c:v>
                </c:pt>
                <c:pt idx="10">
                  <c:v>12332.2</c:v>
                </c:pt>
                <c:pt idx="11">
                  <c:v>11132.2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C-477A-86E8-0FD2AF5C92CD}"/>
            </c:ext>
          </c:extLst>
        </c:ser>
        <c:ser>
          <c:idx val="0"/>
          <c:order val="1"/>
          <c:tx>
            <c:strRef>
              <c:f>Sumario!$AM$5</c:f>
              <c:strCache>
                <c:ptCount val="1"/>
                <c:pt idx="0">
                  <c:v>SPE 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Sumario!$AK$6:$AK$17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Sumario!$AM$6:$AM$17</c:f>
              <c:numCache>
                <c:formatCode>#,##0</c:formatCode>
                <c:ptCount val="12"/>
                <c:pt idx="0">
                  <c:v>13883.2</c:v>
                </c:pt>
                <c:pt idx="1">
                  <c:v>14553.5</c:v>
                </c:pt>
                <c:pt idx="2">
                  <c:v>14505.4</c:v>
                </c:pt>
                <c:pt idx="3">
                  <c:v>15599.2</c:v>
                </c:pt>
                <c:pt idx="4">
                  <c:v>16530.7</c:v>
                </c:pt>
                <c:pt idx="5">
                  <c:v>16429.599999999999</c:v>
                </c:pt>
                <c:pt idx="6">
                  <c:v>17094.7</c:v>
                </c:pt>
                <c:pt idx="7">
                  <c:v>15617</c:v>
                </c:pt>
                <c:pt idx="8">
                  <c:v>13793</c:v>
                </c:pt>
                <c:pt idx="9">
                  <c:v>14337.7</c:v>
                </c:pt>
                <c:pt idx="10">
                  <c:v>12753</c:v>
                </c:pt>
                <c:pt idx="11">
                  <c:v>12856.3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5C-477A-86E8-0FD2AF5C92CD}"/>
            </c:ext>
          </c:extLst>
        </c:ser>
        <c:ser>
          <c:idx val="2"/>
          <c:order val="2"/>
          <c:tx>
            <c:strRef>
              <c:f>Sumario!$AN$5</c:f>
              <c:strCache>
                <c:ptCount val="1"/>
                <c:pt idx="0">
                  <c:v>SPE 3</c:v>
                </c:pt>
              </c:strCache>
            </c:strRef>
          </c:tx>
          <c:spPr>
            <a:solidFill>
              <a:srgbClr val="4D7672"/>
            </a:solidFill>
            <a:ln>
              <a:noFill/>
            </a:ln>
            <a:effectLst/>
          </c:spPr>
          <c:invertIfNegative val="0"/>
          <c:cat>
            <c:numRef>
              <c:f>Sumario!$AK$6:$AK$17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Sumario!$AN$6:$AN$17</c:f>
              <c:numCache>
                <c:formatCode>#,##0</c:formatCode>
                <c:ptCount val="12"/>
                <c:pt idx="0">
                  <c:v>11937.5</c:v>
                </c:pt>
                <c:pt idx="1">
                  <c:v>14278</c:v>
                </c:pt>
                <c:pt idx="2">
                  <c:v>14028</c:v>
                </c:pt>
                <c:pt idx="3">
                  <c:v>15266.3</c:v>
                </c:pt>
                <c:pt idx="4">
                  <c:v>16201.8</c:v>
                </c:pt>
                <c:pt idx="5">
                  <c:v>16582.599999999999</c:v>
                </c:pt>
                <c:pt idx="6">
                  <c:v>16965.5</c:v>
                </c:pt>
                <c:pt idx="7">
                  <c:v>15411.9</c:v>
                </c:pt>
                <c:pt idx="8">
                  <c:v>13346</c:v>
                </c:pt>
                <c:pt idx="9">
                  <c:v>14478</c:v>
                </c:pt>
                <c:pt idx="10">
                  <c:v>12128.8</c:v>
                </c:pt>
                <c:pt idx="11">
                  <c:v>11098.7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5C-477A-86E8-0FD2AF5C92CD}"/>
            </c:ext>
          </c:extLst>
        </c:ser>
        <c:ser>
          <c:idx val="3"/>
          <c:order val="3"/>
          <c:tx>
            <c:strRef>
              <c:f>Sumario!$AO$5</c:f>
              <c:strCache>
                <c:ptCount val="1"/>
                <c:pt idx="0">
                  <c:v>SPE 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Sumario!$AK$6:$AK$17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Sumario!$AO$6:$AO$17</c:f>
              <c:numCache>
                <c:formatCode>#,##0</c:formatCode>
                <c:ptCount val="12"/>
                <c:pt idx="0">
                  <c:v>11535.9</c:v>
                </c:pt>
                <c:pt idx="1">
                  <c:v>13465.9</c:v>
                </c:pt>
                <c:pt idx="2">
                  <c:v>13432.5</c:v>
                </c:pt>
                <c:pt idx="3">
                  <c:v>14770.5</c:v>
                </c:pt>
                <c:pt idx="4">
                  <c:v>15617.2</c:v>
                </c:pt>
                <c:pt idx="5">
                  <c:v>16211.3</c:v>
                </c:pt>
                <c:pt idx="6">
                  <c:v>14770.3</c:v>
                </c:pt>
                <c:pt idx="7">
                  <c:v>14940.3</c:v>
                </c:pt>
                <c:pt idx="8">
                  <c:v>13002.1</c:v>
                </c:pt>
                <c:pt idx="9">
                  <c:v>13793.4</c:v>
                </c:pt>
                <c:pt idx="10">
                  <c:v>11994.5</c:v>
                </c:pt>
                <c:pt idx="11">
                  <c:v>11883.6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5C-477A-86E8-0FD2AF5C92CD}"/>
            </c:ext>
          </c:extLst>
        </c:ser>
        <c:ser>
          <c:idx val="4"/>
          <c:order val="4"/>
          <c:tx>
            <c:strRef>
              <c:f>Sumario!$AP$5</c:f>
              <c:strCache>
                <c:ptCount val="1"/>
                <c:pt idx="0">
                  <c:v>SM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Sumario!$AK$6:$AK$17</c:f>
              <c:numCache>
                <c:formatCode>mmm\-yy</c:formatCode>
                <c:ptCount val="12"/>
                <c:pt idx="0">
                  <c:v>45748</c:v>
                </c:pt>
                <c:pt idx="1">
                  <c:v>45778</c:v>
                </c:pt>
                <c:pt idx="2">
                  <c:v>45809</c:v>
                </c:pt>
                <c:pt idx="3">
                  <c:v>45839</c:v>
                </c:pt>
                <c:pt idx="4">
                  <c:v>45870</c:v>
                </c:pt>
                <c:pt idx="5">
                  <c:v>45901</c:v>
                </c:pt>
                <c:pt idx="6">
                  <c:v>45931</c:v>
                </c:pt>
                <c:pt idx="7">
                  <c:v>45962</c:v>
                </c:pt>
                <c:pt idx="8">
                  <c:v>45992</c:v>
                </c:pt>
                <c:pt idx="9">
                  <c:v>46023</c:v>
                </c:pt>
                <c:pt idx="10">
                  <c:v>46054</c:v>
                </c:pt>
                <c:pt idx="11">
                  <c:v>46082</c:v>
                </c:pt>
              </c:numCache>
            </c:numRef>
          </c:cat>
          <c:val>
            <c:numRef>
              <c:f>Sumario!$AP$6:$AP$17</c:f>
              <c:numCache>
                <c:formatCode>#,##0</c:formatCode>
                <c:ptCount val="12"/>
                <c:pt idx="0">
                  <c:v>13580.7</c:v>
                </c:pt>
                <c:pt idx="1">
                  <c:v>13983.4</c:v>
                </c:pt>
                <c:pt idx="2">
                  <c:v>14000.9</c:v>
                </c:pt>
                <c:pt idx="3">
                  <c:v>15145</c:v>
                </c:pt>
                <c:pt idx="4">
                  <c:v>16076</c:v>
                </c:pt>
                <c:pt idx="5">
                  <c:v>16579.099999999999</c:v>
                </c:pt>
                <c:pt idx="6">
                  <c:v>17024.5</c:v>
                </c:pt>
                <c:pt idx="7">
                  <c:v>15410.4</c:v>
                </c:pt>
                <c:pt idx="8">
                  <c:v>12670</c:v>
                </c:pt>
                <c:pt idx="9">
                  <c:v>14865.4</c:v>
                </c:pt>
                <c:pt idx="10">
                  <c:v>12822.6</c:v>
                </c:pt>
                <c:pt idx="11">
                  <c:v>12704.3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5C-477A-86E8-0FD2AF5C9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4D767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rgbClr val="4D7672"/>
                    </a:solidFill>
                  </a:rPr>
                  <a:t>Geração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4D767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4D767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4D767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4D7672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Outubro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Barreirinhas'!$A$277:$A$307</c:f>
              <c:numCache>
                <c:formatCode>m/d/yyyy</c:formatCode>
                <c:ptCount val="31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  <c:pt idx="30">
                  <c:v>45230</c:v>
                </c:pt>
              </c:numCache>
            </c:numRef>
          </c:cat>
          <c:val>
            <c:numRef>
              <c:f>'USINA 01 - Barreirinhas'!$B$277:$B$307</c:f>
              <c:numCache>
                <c:formatCode>0.0</c:formatCode>
                <c:ptCount val="31"/>
                <c:pt idx="0">
                  <c:v>554.9</c:v>
                </c:pt>
                <c:pt idx="1">
                  <c:v>356.9</c:v>
                </c:pt>
                <c:pt idx="2">
                  <c:v>258.10000000000002</c:v>
                </c:pt>
                <c:pt idx="3">
                  <c:v>282.10000000000002</c:v>
                </c:pt>
                <c:pt idx="4">
                  <c:v>284.60000000000002</c:v>
                </c:pt>
                <c:pt idx="5">
                  <c:v>305.60000000000002</c:v>
                </c:pt>
                <c:pt idx="6">
                  <c:v>300</c:v>
                </c:pt>
                <c:pt idx="7">
                  <c:v>27.8</c:v>
                </c:pt>
                <c:pt idx="8">
                  <c:v>274.10000000000002</c:v>
                </c:pt>
                <c:pt idx="9">
                  <c:v>291.3</c:v>
                </c:pt>
                <c:pt idx="10">
                  <c:v>283.10000000000002</c:v>
                </c:pt>
                <c:pt idx="11">
                  <c:v>268.5</c:v>
                </c:pt>
                <c:pt idx="12">
                  <c:v>299.3</c:v>
                </c:pt>
                <c:pt idx="13">
                  <c:v>257.39999999999998</c:v>
                </c:pt>
                <c:pt idx="14">
                  <c:v>287.3</c:v>
                </c:pt>
                <c:pt idx="15">
                  <c:v>261.3</c:v>
                </c:pt>
                <c:pt idx="16">
                  <c:v>282</c:v>
                </c:pt>
                <c:pt idx="17">
                  <c:v>342.5</c:v>
                </c:pt>
                <c:pt idx="18">
                  <c:v>221.2</c:v>
                </c:pt>
                <c:pt idx="19">
                  <c:v>232.6</c:v>
                </c:pt>
                <c:pt idx="20">
                  <c:v>231.2</c:v>
                </c:pt>
                <c:pt idx="21">
                  <c:v>231.7</c:v>
                </c:pt>
                <c:pt idx="22">
                  <c:v>197.8</c:v>
                </c:pt>
                <c:pt idx="23">
                  <c:v>210.3</c:v>
                </c:pt>
                <c:pt idx="24">
                  <c:v>237.4</c:v>
                </c:pt>
                <c:pt idx="25">
                  <c:v>210.6</c:v>
                </c:pt>
                <c:pt idx="26">
                  <c:v>536.29999999999995</c:v>
                </c:pt>
                <c:pt idx="27">
                  <c:v>521.1</c:v>
                </c:pt>
                <c:pt idx="28">
                  <c:v>536.5</c:v>
                </c:pt>
                <c:pt idx="29">
                  <c:v>513.9</c:v>
                </c:pt>
                <c:pt idx="30">
                  <c:v>464.5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3-4806-9AE1-4A9AB46F5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Novembro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Barreirinhas'!$A$308:$A$337</c:f>
              <c:numCache>
                <c:formatCode>m/d/yyyy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'USINA 01 - Barreirinhas'!$B$308:$B$336</c:f>
              <c:numCache>
                <c:formatCode>0.0</c:formatCode>
                <c:ptCount val="29"/>
                <c:pt idx="0">
                  <c:v>463.7</c:v>
                </c:pt>
                <c:pt idx="1">
                  <c:v>413.9</c:v>
                </c:pt>
                <c:pt idx="2">
                  <c:v>472.2</c:v>
                </c:pt>
                <c:pt idx="3">
                  <c:v>504.1</c:v>
                </c:pt>
                <c:pt idx="4">
                  <c:v>460.6</c:v>
                </c:pt>
                <c:pt idx="5">
                  <c:v>484.7</c:v>
                </c:pt>
                <c:pt idx="6">
                  <c:v>447.3</c:v>
                </c:pt>
                <c:pt idx="7">
                  <c:v>485.6</c:v>
                </c:pt>
                <c:pt idx="8">
                  <c:v>344</c:v>
                </c:pt>
                <c:pt idx="9">
                  <c:v>0</c:v>
                </c:pt>
                <c:pt idx="10">
                  <c:v>495.4</c:v>
                </c:pt>
                <c:pt idx="11">
                  <c:v>473.1</c:v>
                </c:pt>
                <c:pt idx="12">
                  <c:v>381</c:v>
                </c:pt>
                <c:pt idx="13">
                  <c:v>455.1</c:v>
                </c:pt>
                <c:pt idx="14">
                  <c:v>464.9</c:v>
                </c:pt>
                <c:pt idx="15">
                  <c:v>476.5</c:v>
                </c:pt>
                <c:pt idx="16">
                  <c:v>424.7</c:v>
                </c:pt>
                <c:pt idx="17">
                  <c:v>443.6</c:v>
                </c:pt>
                <c:pt idx="18">
                  <c:v>448.3</c:v>
                </c:pt>
                <c:pt idx="19">
                  <c:v>398.1</c:v>
                </c:pt>
                <c:pt idx="20">
                  <c:v>470.3</c:v>
                </c:pt>
                <c:pt idx="21">
                  <c:v>448.8</c:v>
                </c:pt>
                <c:pt idx="22">
                  <c:v>456.3</c:v>
                </c:pt>
                <c:pt idx="23">
                  <c:v>490.8</c:v>
                </c:pt>
                <c:pt idx="24">
                  <c:v>349.4</c:v>
                </c:pt>
                <c:pt idx="25">
                  <c:v>412.7</c:v>
                </c:pt>
                <c:pt idx="26">
                  <c:v>439.3</c:v>
                </c:pt>
                <c:pt idx="27">
                  <c:v>428.4</c:v>
                </c:pt>
                <c:pt idx="28">
                  <c:v>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2-4CDF-8F1C-E56ED67C8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Dezembro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Barreirinhas'!$A$338:$A$368</c:f>
              <c:numCache>
                <c:formatCode>m/d/yyyy</c:formatCode>
                <c:ptCount val="31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  <c:pt idx="30">
                  <c:v>45291</c:v>
                </c:pt>
              </c:numCache>
            </c:numRef>
          </c:cat>
          <c:val>
            <c:numRef>
              <c:f>'USINA 01 - Barreirinhas'!$B$338:$B$368</c:f>
              <c:numCache>
                <c:formatCode>0.0</c:formatCode>
                <c:ptCount val="31"/>
                <c:pt idx="0">
                  <c:v>458.4</c:v>
                </c:pt>
                <c:pt idx="1">
                  <c:v>481.2</c:v>
                </c:pt>
                <c:pt idx="2">
                  <c:v>467.1</c:v>
                </c:pt>
                <c:pt idx="3">
                  <c:v>442.2</c:v>
                </c:pt>
                <c:pt idx="4">
                  <c:v>472.1</c:v>
                </c:pt>
                <c:pt idx="5">
                  <c:v>43.8</c:v>
                </c:pt>
                <c:pt idx="6">
                  <c:v>0</c:v>
                </c:pt>
                <c:pt idx="7">
                  <c:v>0</c:v>
                </c:pt>
                <c:pt idx="8">
                  <c:v>326.10000000000002</c:v>
                </c:pt>
                <c:pt idx="9">
                  <c:v>427.5</c:v>
                </c:pt>
                <c:pt idx="10">
                  <c:v>496</c:v>
                </c:pt>
                <c:pt idx="11">
                  <c:v>504.2</c:v>
                </c:pt>
                <c:pt idx="12">
                  <c:v>486.7</c:v>
                </c:pt>
                <c:pt idx="13">
                  <c:v>454.6</c:v>
                </c:pt>
                <c:pt idx="14">
                  <c:v>485.4</c:v>
                </c:pt>
                <c:pt idx="15">
                  <c:v>407.7</c:v>
                </c:pt>
                <c:pt idx="16">
                  <c:v>439.5</c:v>
                </c:pt>
                <c:pt idx="17">
                  <c:v>390</c:v>
                </c:pt>
                <c:pt idx="18">
                  <c:v>243.5</c:v>
                </c:pt>
                <c:pt idx="19">
                  <c:v>447.6</c:v>
                </c:pt>
                <c:pt idx="20">
                  <c:v>481.8</c:v>
                </c:pt>
                <c:pt idx="21">
                  <c:v>504.9</c:v>
                </c:pt>
                <c:pt idx="22">
                  <c:v>561.79999999999995</c:v>
                </c:pt>
                <c:pt idx="23">
                  <c:v>474.1</c:v>
                </c:pt>
                <c:pt idx="24">
                  <c:v>564.29999999999995</c:v>
                </c:pt>
                <c:pt idx="25">
                  <c:v>0</c:v>
                </c:pt>
                <c:pt idx="26" formatCode="#,##0.0">
                  <c:v>0</c:v>
                </c:pt>
                <c:pt idx="27" formatCode="#,##0.0">
                  <c:v>0.2</c:v>
                </c:pt>
                <c:pt idx="28" formatCode="#,##0.0">
                  <c:v>461.8</c:v>
                </c:pt>
                <c:pt idx="29" formatCode="#,##0.0">
                  <c:v>458.8</c:v>
                </c:pt>
                <c:pt idx="30" formatCode="#,##0.0">
                  <c:v>245.3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F-4544-ACD2-0B48B8498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Maio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Barreirinhas'!$A$124:$A$154</c:f>
              <c:numCache>
                <c:formatCode>m/d/yyyy</c:formatCode>
                <c:ptCount val="31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45052</c:v>
                </c:pt>
                <c:pt idx="6">
                  <c:v>45053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45059</c:v>
                </c:pt>
                <c:pt idx="13">
                  <c:v>45060</c:v>
                </c:pt>
                <c:pt idx="14">
                  <c:v>45061</c:v>
                </c:pt>
                <c:pt idx="15">
                  <c:v>45062</c:v>
                </c:pt>
                <c:pt idx="16">
                  <c:v>45063</c:v>
                </c:pt>
                <c:pt idx="17">
                  <c:v>45064</c:v>
                </c:pt>
                <c:pt idx="18">
                  <c:v>45065</c:v>
                </c:pt>
                <c:pt idx="19">
                  <c:v>45066</c:v>
                </c:pt>
                <c:pt idx="20">
                  <c:v>45067</c:v>
                </c:pt>
                <c:pt idx="21">
                  <c:v>45068</c:v>
                </c:pt>
                <c:pt idx="22">
                  <c:v>45069</c:v>
                </c:pt>
                <c:pt idx="23">
                  <c:v>45070</c:v>
                </c:pt>
                <c:pt idx="24">
                  <c:v>45071</c:v>
                </c:pt>
                <c:pt idx="25">
                  <c:v>45072</c:v>
                </c:pt>
                <c:pt idx="26">
                  <c:v>45073</c:v>
                </c:pt>
                <c:pt idx="27">
                  <c:v>45074</c:v>
                </c:pt>
                <c:pt idx="28">
                  <c:v>45075</c:v>
                </c:pt>
                <c:pt idx="29">
                  <c:v>45076</c:v>
                </c:pt>
                <c:pt idx="30">
                  <c:v>45077</c:v>
                </c:pt>
              </c:numCache>
            </c:numRef>
          </c:cat>
          <c:val>
            <c:numRef>
              <c:f>'USINA 01 - Barreirinhas'!$B$124:$B$154</c:f>
              <c:numCache>
                <c:formatCode>0.0</c:formatCode>
                <c:ptCount val="31"/>
                <c:pt idx="0">
                  <c:v>373.7</c:v>
                </c:pt>
                <c:pt idx="1">
                  <c:v>347.6</c:v>
                </c:pt>
                <c:pt idx="2">
                  <c:v>540.70000000000005</c:v>
                </c:pt>
                <c:pt idx="3">
                  <c:v>506.1</c:v>
                </c:pt>
                <c:pt idx="4">
                  <c:v>448.2</c:v>
                </c:pt>
                <c:pt idx="5">
                  <c:v>620</c:v>
                </c:pt>
                <c:pt idx="6">
                  <c:v>521.29999999999995</c:v>
                </c:pt>
                <c:pt idx="7">
                  <c:v>456.2</c:v>
                </c:pt>
                <c:pt idx="8">
                  <c:v>533</c:v>
                </c:pt>
                <c:pt idx="9">
                  <c:v>551.9</c:v>
                </c:pt>
                <c:pt idx="10">
                  <c:v>375.6</c:v>
                </c:pt>
                <c:pt idx="11">
                  <c:v>489.4</c:v>
                </c:pt>
                <c:pt idx="12">
                  <c:v>436.6</c:v>
                </c:pt>
                <c:pt idx="13">
                  <c:v>576.6</c:v>
                </c:pt>
                <c:pt idx="14">
                  <c:v>487.3</c:v>
                </c:pt>
                <c:pt idx="15">
                  <c:v>451.1</c:v>
                </c:pt>
                <c:pt idx="16">
                  <c:v>355</c:v>
                </c:pt>
                <c:pt idx="17">
                  <c:v>380.1</c:v>
                </c:pt>
                <c:pt idx="18">
                  <c:v>278.89999999999998</c:v>
                </c:pt>
                <c:pt idx="19">
                  <c:v>522.1</c:v>
                </c:pt>
                <c:pt idx="20">
                  <c:v>404.8</c:v>
                </c:pt>
                <c:pt idx="21">
                  <c:v>553.1</c:v>
                </c:pt>
                <c:pt idx="22">
                  <c:v>499.6</c:v>
                </c:pt>
                <c:pt idx="23">
                  <c:v>242.5</c:v>
                </c:pt>
                <c:pt idx="24">
                  <c:v>467.1</c:v>
                </c:pt>
                <c:pt idx="25">
                  <c:v>272</c:v>
                </c:pt>
                <c:pt idx="26">
                  <c:v>509.4</c:v>
                </c:pt>
                <c:pt idx="27">
                  <c:v>471.6</c:v>
                </c:pt>
                <c:pt idx="28">
                  <c:v>494.4</c:v>
                </c:pt>
                <c:pt idx="29">
                  <c:v>583.70000000000005</c:v>
                </c:pt>
                <c:pt idx="30">
                  <c:v>452.3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0-4A35-B3DE-05F90C319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Junho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Barreirinhas'!$A$155:$A$184</c:f>
              <c:numCache>
                <c:formatCode>m/d/yyyy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'USINA 01 - Barreirinhas'!$B$155:$B$184</c:f>
              <c:numCache>
                <c:formatCode>0.0</c:formatCode>
                <c:ptCount val="30"/>
                <c:pt idx="0">
                  <c:v>504</c:v>
                </c:pt>
                <c:pt idx="1">
                  <c:v>497.1</c:v>
                </c:pt>
                <c:pt idx="2">
                  <c:v>357</c:v>
                </c:pt>
                <c:pt idx="3">
                  <c:v>535.20000000000005</c:v>
                </c:pt>
                <c:pt idx="4">
                  <c:v>430.8</c:v>
                </c:pt>
                <c:pt idx="5">
                  <c:v>517.6</c:v>
                </c:pt>
                <c:pt idx="6">
                  <c:v>512</c:v>
                </c:pt>
                <c:pt idx="7">
                  <c:v>505.5</c:v>
                </c:pt>
                <c:pt idx="8">
                  <c:v>531.79999999999995</c:v>
                </c:pt>
                <c:pt idx="9">
                  <c:v>483.9</c:v>
                </c:pt>
                <c:pt idx="10">
                  <c:v>440.5</c:v>
                </c:pt>
                <c:pt idx="11">
                  <c:v>507.7</c:v>
                </c:pt>
                <c:pt idx="12">
                  <c:v>525.4</c:v>
                </c:pt>
                <c:pt idx="13">
                  <c:v>573.20000000000005</c:v>
                </c:pt>
                <c:pt idx="14">
                  <c:v>494.4</c:v>
                </c:pt>
                <c:pt idx="15">
                  <c:v>550.9</c:v>
                </c:pt>
                <c:pt idx="16">
                  <c:v>429.2</c:v>
                </c:pt>
                <c:pt idx="17">
                  <c:v>488.4</c:v>
                </c:pt>
                <c:pt idx="18">
                  <c:v>412.5</c:v>
                </c:pt>
                <c:pt idx="19">
                  <c:v>300.7</c:v>
                </c:pt>
                <c:pt idx="20">
                  <c:v>430.7</c:v>
                </c:pt>
                <c:pt idx="21">
                  <c:v>562.70000000000005</c:v>
                </c:pt>
                <c:pt idx="22">
                  <c:v>376.4</c:v>
                </c:pt>
                <c:pt idx="23">
                  <c:v>143.9</c:v>
                </c:pt>
                <c:pt idx="24">
                  <c:v>292.2</c:v>
                </c:pt>
                <c:pt idx="25">
                  <c:v>307.5</c:v>
                </c:pt>
                <c:pt idx="26">
                  <c:v>253.2</c:v>
                </c:pt>
                <c:pt idx="27">
                  <c:v>334.2</c:v>
                </c:pt>
                <c:pt idx="28">
                  <c:v>284.7</c:v>
                </c:pt>
                <c:pt idx="29">
                  <c:v>410.6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E1-414B-A007-21977E8D7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Julho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Barreirinhas'!$A$185:$A$215</c:f>
              <c:numCache>
                <c:formatCode>m/d/yyyy</c:formatCode>
                <c:ptCount val="31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  <c:pt idx="30">
                  <c:v>45138</c:v>
                </c:pt>
              </c:numCache>
            </c:numRef>
          </c:cat>
          <c:val>
            <c:numRef>
              <c:f>'USINA 01 - Barreirinhas'!$B$185:$B$215</c:f>
              <c:numCache>
                <c:formatCode>0.0</c:formatCode>
                <c:ptCount val="31"/>
                <c:pt idx="0">
                  <c:v>587.9</c:v>
                </c:pt>
                <c:pt idx="1">
                  <c:v>560.4</c:v>
                </c:pt>
                <c:pt idx="2">
                  <c:v>534.79999999999995</c:v>
                </c:pt>
                <c:pt idx="3">
                  <c:v>474.2</c:v>
                </c:pt>
                <c:pt idx="4">
                  <c:v>595.4</c:v>
                </c:pt>
                <c:pt idx="5">
                  <c:v>469.7</c:v>
                </c:pt>
                <c:pt idx="6">
                  <c:v>571.79999999999995</c:v>
                </c:pt>
                <c:pt idx="7">
                  <c:v>493.6</c:v>
                </c:pt>
                <c:pt idx="8">
                  <c:v>530.6</c:v>
                </c:pt>
                <c:pt idx="9">
                  <c:v>542.9</c:v>
                </c:pt>
                <c:pt idx="10">
                  <c:v>581.79999999999995</c:v>
                </c:pt>
                <c:pt idx="11">
                  <c:v>556.5</c:v>
                </c:pt>
                <c:pt idx="12">
                  <c:v>523</c:v>
                </c:pt>
                <c:pt idx="13">
                  <c:v>558.4</c:v>
                </c:pt>
                <c:pt idx="14">
                  <c:v>529.6</c:v>
                </c:pt>
                <c:pt idx="15">
                  <c:v>496.4</c:v>
                </c:pt>
                <c:pt idx="16">
                  <c:v>543.6</c:v>
                </c:pt>
                <c:pt idx="17">
                  <c:v>564.4</c:v>
                </c:pt>
                <c:pt idx="18">
                  <c:v>404.2</c:v>
                </c:pt>
                <c:pt idx="19">
                  <c:v>483.5</c:v>
                </c:pt>
                <c:pt idx="20">
                  <c:v>557.79999999999995</c:v>
                </c:pt>
                <c:pt idx="21">
                  <c:v>594.20000000000005</c:v>
                </c:pt>
                <c:pt idx="22">
                  <c:v>563.79999999999995</c:v>
                </c:pt>
                <c:pt idx="23">
                  <c:v>414.1</c:v>
                </c:pt>
                <c:pt idx="24">
                  <c:v>506.2</c:v>
                </c:pt>
                <c:pt idx="25">
                  <c:v>587.4</c:v>
                </c:pt>
                <c:pt idx="26">
                  <c:v>507</c:v>
                </c:pt>
                <c:pt idx="27">
                  <c:v>545.4</c:v>
                </c:pt>
                <c:pt idx="28">
                  <c:v>574.29999999999995</c:v>
                </c:pt>
                <c:pt idx="29">
                  <c:v>591.29999999999995</c:v>
                </c:pt>
                <c:pt idx="30">
                  <c:v>482.6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1-4B0E-A21E-04E31D8E5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Fevereiro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Barreirinhas'!$A$35:$A$62</c:f>
              <c:numCache>
                <c:formatCode>m/d/yyyy</c:formatCode>
                <c:ptCount val="28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</c:numCache>
            </c:numRef>
          </c:cat>
          <c:val>
            <c:numRef>
              <c:f>'USINA 01 - Barreirinhas'!$B$35:$B$62</c:f>
              <c:numCache>
                <c:formatCode>0.0</c:formatCode>
                <c:ptCount val="28"/>
                <c:pt idx="0">
                  <c:v>0</c:v>
                </c:pt>
                <c:pt idx="1">
                  <c:v>239.1</c:v>
                </c:pt>
                <c:pt idx="2">
                  <c:v>165</c:v>
                </c:pt>
                <c:pt idx="3">
                  <c:v>0.9</c:v>
                </c:pt>
                <c:pt idx="4">
                  <c:v>497.2</c:v>
                </c:pt>
                <c:pt idx="5">
                  <c:v>440.6</c:v>
                </c:pt>
                <c:pt idx="6">
                  <c:v>411.6</c:v>
                </c:pt>
                <c:pt idx="7">
                  <c:v>522.79999999999995</c:v>
                </c:pt>
                <c:pt idx="8">
                  <c:v>552.79999999999995</c:v>
                </c:pt>
                <c:pt idx="9">
                  <c:v>286.2</c:v>
                </c:pt>
                <c:pt idx="10">
                  <c:v>532.70000000000005</c:v>
                </c:pt>
                <c:pt idx="11">
                  <c:v>526.4</c:v>
                </c:pt>
                <c:pt idx="12">
                  <c:v>331.3</c:v>
                </c:pt>
                <c:pt idx="13">
                  <c:v>466.7</c:v>
                </c:pt>
                <c:pt idx="14">
                  <c:v>317.89999999999998</c:v>
                </c:pt>
                <c:pt idx="15">
                  <c:v>194.5</c:v>
                </c:pt>
                <c:pt idx="16">
                  <c:v>381.3</c:v>
                </c:pt>
                <c:pt idx="17">
                  <c:v>343.5</c:v>
                </c:pt>
                <c:pt idx="18">
                  <c:v>120.6</c:v>
                </c:pt>
                <c:pt idx="19">
                  <c:v>335.3</c:v>
                </c:pt>
                <c:pt idx="20">
                  <c:v>472.5</c:v>
                </c:pt>
                <c:pt idx="21">
                  <c:v>352.2</c:v>
                </c:pt>
                <c:pt idx="22">
                  <c:v>205.9</c:v>
                </c:pt>
                <c:pt idx="23">
                  <c:v>466.6</c:v>
                </c:pt>
                <c:pt idx="24">
                  <c:v>416.4</c:v>
                </c:pt>
                <c:pt idx="25">
                  <c:v>450.9</c:v>
                </c:pt>
                <c:pt idx="26">
                  <c:v>529.79999999999995</c:v>
                </c:pt>
                <c:pt idx="27">
                  <c:v>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3-4169-8684-ACAABE34E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Março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Barreirinhas'!$A$63:$A$93</c:f>
              <c:numCache>
                <c:formatCode>m/d/yyyy</c:formatCode>
                <c:ptCount val="31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  <c:pt idx="28">
                  <c:v>45014</c:v>
                </c:pt>
                <c:pt idx="29">
                  <c:v>45015</c:v>
                </c:pt>
                <c:pt idx="30">
                  <c:v>45016</c:v>
                </c:pt>
              </c:numCache>
            </c:numRef>
          </c:cat>
          <c:val>
            <c:numRef>
              <c:f>'USINA 01 - Barreirinhas'!$B$63:$B$93</c:f>
              <c:numCache>
                <c:formatCode>0.0</c:formatCode>
                <c:ptCount val="31"/>
                <c:pt idx="0">
                  <c:v>571.70000000000005</c:v>
                </c:pt>
                <c:pt idx="1">
                  <c:v>474.5</c:v>
                </c:pt>
                <c:pt idx="2">
                  <c:v>374.8</c:v>
                </c:pt>
                <c:pt idx="3">
                  <c:v>360</c:v>
                </c:pt>
                <c:pt idx="4">
                  <c:v>484.9</c:v>
                </c:pt>
                <c:pt idx="5">
                  <c:v>492</c:v>
                </c:pt>
                <c:pt idx="6">
                  <c:v>576</c:v>
                </c:pt>
                <c:pt idx="7">
                  <c:v>566.1</c:v>
                </c:pt>
                <c:pt idx="8">
                  <c:v>327.7</c:v>
                </c:pt>
                <c:pt idx="9">
                  <c:v>457.2</c:v>
                </c:pt>
                <c:pt idx="10">
                  <c:v>514</c:v>
                </c:pt>
                <c:pt idx="11">
                  <c:v>404.5</c:v>
                </c:pt>
                <c:pt idx="12">
                  <c:v>313.7</c:v>
                </c:pt>
                <c:pt idx="13">
                  <c:v>291.2</c:v>
                </c:pt>
                <c:pt idx="14">
                  <c:v>216.6</c:v>
                </c:pt>
                <c:pt idx="15">
                  <c:v>354</c:v>
                </c:pt>
                <c:pt idx="16">
                  <c:v>238.4</c:v>
                </c:pt>
                <c:pt idx="17">
                  <c:v>415.8</c:v>
                </c:pt>
                <c:pt idx="18">
                  <c:v>301</c:v>
                </c:pt>
                <c:pt idx="19">
                  <c:v>193.7</c:v>
                </c:pt>
                <c:pt idx="20">
                  <c:v>354.9</c:v>
                </c:pt>
                <c:pt idx="21">
                  <c:v>484.8</c:v>
                </c:pt>
                <c:pt idx="22">
                  <c:v>318.10000000000002</c:v>
                </c:pt>
                <c:pt idx="23">
                  <c:v>393.7</c:v>
                </c:pt>
                <c:pt idx="24">
                  <c:v>375.2</c:v>
                </c:pt>
                <c:pt idx="25">
                  <c:v>339.2</c:v>
                </c:pt>
                <c:pt idx="26">
                  <c:v>331.6</c:v>
                </c:pt>
                <c:pt idx="27">
                  <c:v>408.4</c:v>
                </c:pt>
                <c:pt idx="28">
                  <c:v>445.2</c:v>
                </c:pt>
                <c:pt idx="29">
                  <c:v>487</c:v>
                </c:pt>
                <c:pt idx="30">
                  <c:v>509.8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C0-493B-BCBD-80044C981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Abril 2023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'USINA 01 - Barreirinhas'!$A$94:$A$123</c:f>
              <c:numCache>
                <c:formatCode>m/d/yyyy</c:formatCode>
                <c:ptCount val="30"/>
                <c:pt idx="0">
                  <c:v>45017</c:v>
                </c:pt>
                <c:pt idx="1">
                  <c:v>45018</c:v>
                </c:pt>
                <c:pt idx="2">
                  <c:v>45019</c:v>
                </c:pt>
                <c:pt idx="3">
                  <c:v>45020</c:v>
                </c:pt>
                <c:pt idx="4">
                  <c:v>45021</c:v>
                </c:pt>
                <c:pt idx="5">
                  <c:v>45022</c:v>
                </c:pt>
                <c:pt idx="6">
                  <c:v>45023</c:v>
                </c:pt>
                <c:pt idx="7">
                  <c:v>45024</c:v>
                </c:pt>
                <c:pt idx="8">
                  <c:v>45025</c:v>
                </c:pt>
                <c:pt idx="9">
                  <c:v>45026</c:v>
                </c:pt>
                <c:pt idx="10">
                  <c:v>45027</c:v>
                </c:pt>
                <c:pt idx="11">
                  <c:v>45028</c:v>
                </c:pt>
                <c:pt idx="12">
                  <c:v>45029</c:v>
                </c:pt>
                <c:pt idx="13">
                  <c:v>45030</c:v>
                </c:pt>
                <c:pt idx="14">
                  <c:v>45031</c:v>
                </c:pt>
                <c:pt idx="15">
                  <c:v>45032</c:v>
                </c:pt>
                <c:pt idx="16">
                  <c:v>45033</c:v>
                </c:pt>
                <c:pt idx="17">
                  <c:v>45034</c:v>
                </c:pt>
                <c:pt idx="18">
                  <c:v>45035</c:v>
                </c:pt>
                <c:pt idx="19">
                  <c:v>45036</c:v>
                </c:pt>
                <c:pt idx="20">
                  <c:v>45037</c:v>
                </c:pt>
                <c:pt idx="21">
                  <c:v>45038</c:v>
                </c:pt>
                <c:pt idx="22">
                  <c:v>45039</c:v>
                </c:pt>
                <c:pt idx="23">
                  <c:v>45040</c:v>
                </c:pt>
                <c:pt idx="24">
                  <c:v>45041</c:v>
                </c:pt>
                <c:pt idx="25">
                  <c:v>45042</c:v>
                </c:pt>
                <c:pt idx="26">
                  <c:v>45043</c:v>
                </c:pt>
                <c:pt idx="27">
                  <c:v>45044</c:v>
                </c:pt>
                <c:pt idx="28">
                  <c:v>45045</c:v>
                </c:pt>
                <c:pt idx="29">
                  <c:v>45046</c:v>
                </c:pt>
              </c:numCache>
            </c:numRef>
          </c:cat>
          <c:val>
            <c:numRef>
              <c:f>'USINA 01 - Barreirinhas'!$B$94:$B$123</c:f>
              <c:numCache>
                <c:formatCode>0.0</c:formatCode>
                <c:ptCount val="30"/>
                <c:pt idx="0">
                  <c:v>234.5</c:v>
                </c:pt>
                <c:pt idx="1">
                  <c:v>532</c:v>
                </c:pt>
                <c:pt idx="2">
                  <c:v>119.1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8.1</c:v>
                </c:pt>
                <c:pt idx="19">
                  <c:v>445.4</c:v>
                </c:pt>
                <c:pt idx="20">
                  <c:v>558.9</c:v>
                </c:pt>
                <c:pt idx="21">
                  <c:v>580.4</c:v>
                </c:pt>
                <c:pt idx="22">
                  <c:v>420.8</c:v>
                </c:pt>
                <c:pt idx="23">
                  <c:v>588.9</c:v>
                </c:pt>
                <c:pt idx="24">
                  <c:v>415.3</c:v>
                </c:pt>
                <c:pt idx="25">
                  <c:v>320.5</c:v>
                </c:pt>
                <c:pt idx="26">
                  <c:v>422.3</c:v>
                </c:pt>
                <c:pt idx="27">
                  <c:v>520.9</c:v>
                </c:pt>
                <c:pt idx="28">
                  <c:v>525.1</c:v>
                </c:pt>
                <c:pt idx="29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42-48BC-AB3D-2A39CF707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-Agosto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Barreirinhas'!$A$216:$A$246</c:f>
              <c:numCache>
                <c:formatCode>m/d/yyyy</c:formatCode>
                <c:ptCount val="31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  <c:pt idx="30">
                  <c:v>45169</c:v>
                </c:pt>
              </c:numCache>
            </c:numRef>
          </c:cat>
          <c:val>
            <c:numRef>
              <c:f>'USINA 01 - Barreirinhas'!$B$216:$B$246</c:f>
              <c:numCache>
                <c:formatCode>0.0</c:formatCode>
                <c:ptCount val="31"/>
                <c:pt idx="0">
                  <c:v>558.9</c:v>
                </c:pt>
                <c:pt idx="1">
                  <c:v>555.79999999999995</c:v>
                </c:pt>
                <c:pt idx="2">
                  <c:v>546.4</c:v>
                </c:pt>
                <c:pt idx="3">
                  <c:v>546.5</c:v>
                </c:pt>
                <c:pt idx="4">
                  <c:v>532.70000000000005</c:v>
                </c:pt>
                <c:pt idx="5">
                  <c:v>583.29999999999995</c:v>
                </c:pt>
                <c:pt idx="6">
                  <c:v>578.6</c:v>
                </c:pt>
                <c:pt idx="7">
                  <c:v>579.79999999999995</c:v>
                </c:pt>
                <c:pt idx="8">
                  <c:v>538.79999999999995</c:v>
                </c:pt>
                <c:pt idx="9">
                  <c:v>543.1</c:v>
                </c:pt>
                <c:pt idx="10">
                  <c:v>536.5</c:v>
                </c:pt>
                <c:pt idx="11">
                  <c:v>518</c:v>
                </c:pt>
                <c:pt idx="12">
                  <c:v>543</c:v>
                </c:pt>
                <c:pt idx="13">
                  <c:v>555.4</c:v>
                </c:pt>
                <c:pt idx="14">
                  <c:v>222.4</c:v>
                </c:pt>
                <c:pt idx="15">
                  <c:v>547.29999999999995</c:v>
                </c:pt>
                <c:pt idx="16">
                  <c:v>580.20000000000005</c:v>
                </c:pt>
                <c:pt idx="17">
                  <c:v>598.6</c:v>
                </c:pt>
                <c:pt idx="18">
                  <c:v>508.1</c:v>
                </c:pt>
                <c:pt idx="19">
                  <c:v>587.20000000000005</c:v>
                </c:pt>
                <c:pt idx="20">
                  <c:v>544.20000000000005</c:v>
                </c:pt>
                <c:pt idx="21">
                  <c:v>528.29999999999995</c:v>
                </c:pt>
                <c:pt idx="22">
                  <c:v>587.5</c:v>
                </c:pt>
                <c:pt idx="23">
                  <c:v>517.20000000000005</c:v>
                </c:pt>
                <c:pt idx="24">
                  <c:v>515.9</c:v>
                </c:pt>
                <c:pt idx="25">
                  <c:v>555.70000000000005</c:v>
                </c:pt>
                <c:pt idx="26">
                  <c:v>530.9</c:v>
                </c:pt>
                <c:pt idx="27">
                  <c:v>541.20000000000005</c:v>
                </c:pt>
                <c:pt idx="28">
                  <c:v>519.5</c:v>
                </c:pt>
                <c:pt idx="29">
                  <c:v>476.6</c:v>
                </c:pt>
                <c:pt idx="30">
                  <c:v>532.29999999999995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CA-44EA-81FD-B9CF485C1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Setembro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Barreirinhas'!$A$247:$A$276</c:f>
              <c:numCache>
                <c:formatCode>m/d/yyyy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'USINA 01 - Barreirinhas'!$B$247:$B$276</c:f>
              <c:numCache>
                <c:formatCode>0.0</c:formatCode>
                <c:ptCount val="30"/>
                <c:pt idx="0">
                  <c:v>504.3</c:v>
                </c:pt>
                <c:pt idx="1">
                  <c:v>546.1</c:v>
                </c:pt>
                <c:pt idx="2">
                  <c:v>320.3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556.6</c:v>
                </c:pt>
                <c:pt idx="15">
                  <c:v>412.4</c:v>
                </c:pt>
                <c:pt idx="16">
                  <c:v>295.10000000000002</c:v>
                </c:pt>
                <c:pt idx="17">
                  <c:v>301.3</c:v>
                </c:pt>
                <c:pt idx="18">
                  <c:v>293.10000000000002</c:v>
                </c:pt>
                <c:pt idx="19">
                  <c:v>289.10000000000002</c:v>
                </c:pt>
                <c:pt idx="20">
                  <c:v>307.60000000000002</c:v>
                </c:pt>
                <c:pt idx="21">
                  <c:v>301.89999999999998</c:v>
                </c:pt>
                <c:pt idx="22">
                  <c:v>284.8</c:v>
                </c:pt>
                <c:pt idx="23">
                  <c:v>311.5</c:v>
                </c:pt>
                <c:pt idx="24">
                  <c:v>252.8</c:v>
                </c:pt>
                <c:pt idx="25">
                  <c:v>430.9</c:v>
                </c:pt>
                <c:pt idx="26">
                  <c:v>494.1</c:v>
                </c:pt>
                <c:pt idx="27">
                  <c:v>530.5</c:v>
                </c:pt>
                <c:pt idx="28">
                  <c:v>543.5</c:v>
                </c:pt>
                <c:pt idx="29">
                  <c:v>528.20000000000005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0E-4F72-BB01-08478E10E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01 - Barreirinhas'!$H$6</c:f>
              <c:strCache>
                <c:ptCount val="1"/>
                <c:pt idx="0">
                  <c:v>Supervisório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Barreirinhas'!$I$4:$T$4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'USINA 01 - Barreirinhas'!$I$6:$T$6</c:f>
              <c:numCache>
                <c:formatCode>#,##0</c:formatCode>
                <c:ptCount val="12"/>
                <c:pt idx="0">
                  <c:v>0</c:v>
                </c:pt>
                <c:pt idx="1">
                  <c:v>10149.700000000001</c:v>
                </c:pt>
                <c:pt idx="2">
                  <c:v>12375.7</c:v>
                </c:pt>
                <c:pt idx="3">
                  <c:v>6248.2</c:v>
                </c:pt>
                <c:pt idx="4">
                  <c:v>14201.9</c:v>
                </c:pt>
                <c:pt idx="5">
                  <c:v>12993.9</c:v>
                </c:pt>
                <c:pt idx="6">
                  <c:v>16526.8</c:v>
                </c:pt>
                <c:pt idx="7">
                  <c:v>16609.900000000001</c:v>
                </c:pt>
                <c:pt idx="8">
                  <c:v>7504.1</c:v>
                </c:pt>
                <c:pt idx="9">
                  <c:v>9262.6</c:v>
                </c:pt>
                <c:pt idx="10">
                  <c:v>12940.1</c:v>
                </c:pt>
                <c:pt idx="11">
                  <c:v>11226.6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4C-47E3-83F5-E8FDA911B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Geraçaõ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Janeiro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Barreirinhas'!$A$4:$A$34</c:f>
              <c:numCache>
                <c:formatCode>m/d/yyyy</c:formatCode>
                <c:ptCount val="3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</c:numCache>
            </c:numRef>
          </c:cat>
          <c:val>
            <c:numRef>
              <c:f>'USINA 01 - Barreirinhas'!$B$4:$B$34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1-4F4D-9F6D-73B41AB62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Fevereiro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Barreirinhas'!$Y$40:$Y$68</c:f>
              <c:numCache>
                <c:formatCode>m/d/yyyy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'USINA 01 - Barreirinhas'!$Z$40:$Z$68</c:f>
              <c:numCache>
                <c:formatCode>0.0</c:formatCode>
                <c:ptCount val="29"/>
                <c:pt idx="0">
                  <c:v>405</c:v>
                </c:pt>
                <c:pt idx="1">
                  <c:v>475.1</c:v>
                </c:pt>
                <c:pt idx="2">
                  <c:v>441.1</c:v>
                </c:pt>
                <c:pt idx="3">
                  <c:v>477.3</c:v>
                </c:pt>
                <c:pt idx="4">
                  <c:v>531.70000000000005</c:v>
                </c:pt>
                <c:pt idx="5">
                  <c:v>514.29999999999995</c:v>
                </c:pt>
                <c:pt idx="6">
                  <c:v>520.70000000000005</c:v>
                </c:pt>
                <c:pt idx="7">
                  <c:v>452.9</c:v>
                </c:pt>
                <c:pt idx="8">
                  <c:v>370.8</c:v>
                </c:pt>
                <c:pt idx="9">
                  <c:v>368.7</c:v>
                </c:pt>
                <c:pt idx="10">
                  <c:v>451.7</c:v>
                </c:pt>
                <c:pt idx="11">
                  <c:v>363.7</c:v>
                </c:pt>
                <c:pt idx="12">
                  <c:v>171.3</c:v>
                </c:pt>
                <c:pt idx="13">
                  <c:v>497.3</c:v>
                </c:pt>
                <c:pt idx="14">
                  <c:v>485.2</c:v>
                </c:pt>
                <c:pt idx="15">
                  <c:v>393.1</c:v>
                </c:pt>
                <c:pt idx="16">
                  <c:v>491.8</c:v>
                </c:pt>
                <c:pt idx="17">
                  <c:v>473.3</c:v>
                </c:pt>
                <c:pt idx="18">
                  <c:v>85.2</c:v>
                </c:pt>
                <c:pt idx="19">
                  <c:v>359.4</c:v>
                </c:pt>
                <c:pt idx="20">
                  <c:v>298.8</c:v>
                </c:pt>
                <c:pt idx="21">
                  <c:v>453.2</c:v>
                </c:pt>
                <c:pt idx="22">
                  <c:v>456.4</c:v>
                </c:pt>
                <c:pt idx="23">
                  <c:v>535.29999999999995</c:v>
                </c:pt>
                <c:pt idx="24">
                  <c:v>214.5</c:v>
                </c:pt>
                <c:pt idx="25">
                  <c:v>283</c:v>
                </c:pt>
                <c:pt idx="26">
                  <c:v>79.900000000000006</c:v>
                </c:pt>
                <c:pt idx="27">
                  <c:v>261.5</c:v>
                </c:pt>
                <c:pt idx="28">
                  <c:v>411.9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0B-4868-93B6-0D249CE15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01 - Barreirinhas'!$H$6</c:f>
              <c:strCache>
                <c:ptCount val="1"/>
                <c:pt idx="0">
                  <c:v>Supervisório (kWh)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'USINA 01 - Barreirinhas'!$AH$4:$AS$4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'USINA 01 - Barreirinhas'!$AH$6:$AS$6</c:f>
              <c:numCache>
                <c:formatCode>#,##0</c:formatCode>
                <c:ptCount val="12"/>
                <c:pt idx="0">
                  <c:v>12403.7</c:v>
                </c:pt>
                <c:pt idx="1">
                  <c:v>11324.1</c:v>
                </c:pt>
                <c:pt idx="2">
                  <c:v>12777.9</c:v>
                </c:pt>
                <c:pt idx="3">
                  <c:v>12706.2</c:v>
                </c:pt>
                <c:pt idx="4">
                  <c:v>14754.5</c:v>
                </c:pt>
                <c:pt idx="5">
                  <c:v>10264.9</c:v>
                </c:pt>
                <c:pt idx="6">
                  <c:v>16180.8</c:v>
                </c:pt>
                <c:pt idx="7">
                  <c:v>14513.9</c:v>
                </c:pt>
                <c:pt idx="8">
                  <c:v>16702.3</c:v>
                </c:pt>
                <c:pt idx="9">
                  <c:v>15717.8</c:v>
                </c:pt>
                <c:pt idx="10">
                  <c:v>13932.6</c:v>
                </c:pt>
                <c:pt idx="11">
                  <c:v>11859.7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62-4257-8B1F-0753014F5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GEraçaõ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Fevereiro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Barreirinhas'!$AX$46:$AX$73</c:f>
              <c:numCache>
                <c:formatCode>m/d/yyyy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'USINA 01 - Barreirinhas'!$AY$46:$AY$73</c:f>
              <c:numCache>
                <c:formatCode>0.0</c:formatCode>
                <c:ptCount val="28"/>
                <c:pt idx="0">
                  <c:v>167.5</c:v>
                </c:pt>
                <c:pt idx="1">
                  <c:v>109.9</c:v>
                </c:pt>
                <c:pt idx="2">
                  <c:v>205.2</c:v>
                </c:pt>
                <c:pt idx="3">
                  <c:v>258.3</c:v>
                </c:pt>
                <c:pt idx="4">
                  <c:v>195.1</c:v>
                </c:pt>
                <c:pt idx="5">
                  <c:v>433.3</c:v>
                </c:pt>
                <c:pt idx="6">
                  <c:v>292.7</c:v>
                </c:pt>
                <c:pt idx="7">
                  <c:v>315.8</c:v>
                </c:pt>
                <c:pt idx="8">
                  <c:v>334.3</c:v>
                </c:pt>
                <c:pt idx="9">
                  <c:v>379.2</c:v>
                </c:pt>
                <c:pt idx="10">
                  <c:v>278</c:v>
                </c:pt>
                <c:pt idx="11">
                  <c:v>239</c:v>
                </c:pt>
                <c:pt idx="12">
                  <c:v>322.5</c:v>
                </c:pt>
                <c:pt idx="13">
                  <c:v>377.9</c:v>
                </c:pt>
                <c:pt idx="14">
                  <c:v>465.8</c:v>
                </c:pt>
                <c:pt idx="15">
                  <c:v>282.10000000000002</c:v>
                </c:pt>
                <c:pt idx="16">
                  <c:v>421.8</c:v>
                </c:pt>
                <c:pt idx="17">
                  <c:v>425.5</c:v>
                </c:pt>
                <c:pt idx="18">
                  <c:v>353.8</c:v>
                </c:pt>
                <c:pt idx="19">
                  <c:v>494.9</c:v>
                </c:pt>
                <c:pt idx="20">
                  <c:v>489.3</c:v>
                </c:pt>
                <c:pt idx="21">
                  <c:v>471.4</c:v>
                </c:pt>
                <c:pt idx="22">
                  <c:v>364.1</c:v>
                </c:pt>
                <c:pt idx="23">
                  <c:v>286.3</c:v>
                </c:pt>
                <c:pt idx="24">
                  <c:v>345</c:v>
                </c:pt>
                <c:pt idx="25">
                  <c:v>338.7</c:v>
                </c:pt>
                <c:pt idx="26">
                  <c:v>172.3</c:v>
                </c:pt>
                <c:pt idx="27">
                  <c:v>207.9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C-45F4-823E-4ED9B098F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01 - Barreirinhas'!$H$7</c:f>
              <c:strCache>
                <c:ptCount val="1"/>
                <c:pt idx="0">
                  <c:v>Diferença (kWh)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'USINA 01 - Barreirinhas'!$BG$4:$BR$4</c:f>
              <c:numCache>
                <c:formatCode>mmm\-yy</c:formatCode>
                <c:ptCount val="1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</c:numCache>
            </c:numRef>
          </c:cat>
          <c:val>
            <c:numRef>
              <c:f>'USINA 01 - Barreirinhas'!$BG$6:$BR$6</c:f>
              <c:numCache>
                <c:formatCode>#,##0</c:formatCode>
                <c:ptCount val="11"/>
                <c:pt idx="0">
                  <c:v>9089.5</c:v>
                </c:pt>
                <c:pt idx="1">
                  <c:v>9027.6</c:v>
                </c:pt>
                <c:pt idx="2">
                  <c:v>8751</c:v>
                </c:pt>
                <c:pt idx="3">
                  <c:v>13720.3</c:v>
                </c:pt>
                <c:pt idx="4">
                  <c:v>14433.7</c:v>
                </c:pt>
                <c:pt idx="5">
                  <c:v>14774.8</c:v>
                </c:pt>
                <c:pt idx="6">
                  <c:v>15755.8</c:v>
                </c:pt>
                <c:pt idx="7">
                  <c:v>16483.5</c:v>
                </c:pt>
                <c:pt idx="8">
                  <c:v>16424.3</c:v>
                </c:pt>
                <c:pt idx="9">
                  <c:v>16177.7</c:v>
                </c:pt>
                <c:pt idx="10">
                  <c:v>14812.7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01-4A12-AB39-B92A0B22A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GEraçaõ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Janeiro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Barreirinhas'!$Y$9:$Y$39</c:f>
              <c:numCache>
                <c:formatCode>m/d/yyyy</c:formatCode>
                <c:ptCount val="31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</c:numCache>
            </c:numRef>
          </c:cat>
          <c:val>
            <c:numRef>
              <c:f>'USINA 01 - Barreirinhas'!$Z$9:$Z$38</c:f>
              <c:numCache>
                <c:formatCode>0.0</c:formatCode>
                <c:ptCount val="30"/>
                <c:pt idx="0">
                  <c:v>396.8</c:v>
                </c:pt>
                <c:pt idx="1">
                  <c:v>336</c:v>
                </c:pt>
                <c:pt idx="2">
                  <c:v>352.1</c:v>
                </c:pt>
                <c:pt idx="3">
                  <c:v>489.5</c:v>
                </c:pt>
                <c:pt idx="4">
                  <c:v>529.5</c:v>
                </c:pt>
                <c:pt idx="5">
                  <c:v>442</c:v>
                </c:pt>
                <c:pt idx="6">
                  <c:v>216.7</c:v>
                </c:pt>
                <c:pt idx="7">
                  <c:v>435.5</c:v>
                </c:pt>
                <c:pt idx="8">
                  <c:v>359</c:v>
                </c:pt>
                <c:pt idx="9">
                  <c:v>448.8</c:v>
                </c:pt>
                <c:pt idx="10">
                  <c:v>440.1</c:v>
                </c:pt>
                <c:pt idx="11">
                  <c:v>109.6</c:v>
                </c:pt>
                <c:pt idx="12">
                  <c:v>193.7</c:v>
                </c:pt>
                <c:pt idx="13">
                  <c:v>418.2</c:v>
                </c:pt>
                <c:pt idx="14">
                  <c:v>394.6</c:v>
                </c:pt>
                <c:pt idx="15">
                  <c:v>431.8</c:v>
                </c:pt>
                <c:pt idx="16">
                  <c:v>502.3</c:v>
                </c:pt>
                <c:pt idx="17">
                  <c:v>517.20000000000005</c:v>
                </c:pt>
                <c:pt idx="18">
                  <c:v>504.4</c:v>
                </c:pt>
                <c:pt idx="19">
                  <c:v>403.4</c:v>
                </c:pt>
                <c:pt idx="20">
                  <c:v>481.4</c:v>
                </c:pt>
                <c:pt idx="21">
                  <c:v>243.7</c:v>
                </c:pt>
                <c:pt idx="22">
                  <c:v>440.2</c:v>
                </c:pt>
                <c:pt idx="23">
                  <c:v>427.2</c:v>
                </c:pt>
                <c:pt idx="24">
                  <c:v>510.5</c:v>
                </c:pt>
                <c:pt idx="25">
                  <c:v>481</c:v>
                </c:pt>
                <c:pt idx="26">
                  <c:v>287.5</c:v>
                </c:pt>
                <c:pt idx="27">
                  <c:v>377.7</c:v>
                </c:pt>
                <c:pt idx="28">
                  <c:v>459.4</c:v>
                </c:pt>
                <c:pt idx="29">
                  <c:v>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CB-47D0-AB4B-460D950C94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Janeiro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Barreirinhas'!$AX$15:$AX$45</c:f>
              <c:numCache>
                <c:formatCode>m/d/yyyy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'USINA 01 - Barreirinhas'!$AY$15:$AY$45</c:f>
              <c:numCache>
                <c:formatCode>0.0</c:formatCode>
                <c:ptCount val="31"/>
                <c:pt idx="0">
                  <c:v>459.1</c:v>
                </c:pt>
                <c:pt idx="1">
                  <c:v>467.2</c:v>
                </c:pt>
                <c:pt idx="2">
                  <c:v>459</c:v>
                </c:pt>
                <c:pt idx="3">
                  <c:v>344.2</c:v>
                </c:pt>
                <c:pt idx="4">
                  <c:v>461</c:v>
                </c:pt>
                <c:pt idx="5">
                  <c:v>460.4</c:v>
                </c:pt>
                <c:pt idx="6">
                  <c:v>318.8</c:v>
                </c:pt>
                <c:pt idx="7">
                  <c:v>352.4</c:v>
                </c:pt>
                <c:pt idx="8">
                  <c:v>329.6</c:v>
                </c:pt>
                <c:pt idx="9">
                  <c:v>419.8</c:v>
                </c:pt>
                <c:pt idx="10">
                  <c:v>442.2</c:v>
                </c:pt>
                <c:pt idx="11">
                  <c:v>369.6</c:v>
                </c:pt>
                <c:pt idx="12">
                  <c:v>355.6</c:v>
                </c:pt>
                <c:pt idx="13">
                  <c:v>73.3</c:v>
                </c:pt>
                <c:pt idx="14">
                  <c:v>176.7</c:v>
                </c:pt>
                <c:pt idx="15">
                  <c:v>231.2</c:v>
                </c:pt>
                <c:pt idx="16">
                  <c:v>235.5</c:v>
                </c:pt>
                <c:pt idx="17">
                  <c:v>36.9</c:v>
                </c:pt>
                <c:pt idx="18">
                  <c:v>251.4</c:v>
                </c:pt>
                <c:pt idx="19">
                  <c:v>162.1</c:v>
                </c:pt>
                <c:pt idx="20">
                  <c:v>249.2</c:v>
                </c:pt>
                <c:pt idx="21">
                  <c:v>253</c:v>
                </c:pt>
                <c:pt idx="22">
                  <c:v>218.4</c:v>
                </c:pt>
                <c:pt idx="23">
                  <c:v>234.4</c:v>
                </c:pt>
                <c:pt idx="24">
                  <c:v>255.5</c:v>
                </c:pt>
                <c:pt idx="25">
                  <c:v>156</c:v>
                </c:pt>
                <c:pt idx="26">
                  <c:v>259.5</c:v>
                </c:pt>
                <c:pt idx="27">
                  <c:v>285.10000000000002</c:v>
                </c:pt>
                <c:pt idx="28">
                  <c:v>233.8</c:v>
                </c:pt>
                <c:pt idx="29">
                  <c:v>268.60000000000002</c:v>
                </c:pt>
                <c:pt idx="30">
                  <c:v>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B-4180-9657-16AF7F948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Março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Barreirinhas'!$Y$69:$Y$99</c:f>
              <c:numCache>
                <c:formatCode>m/d/yyyy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'USINA 01 - Barreirinhas'!$Z$69:$Z$99</c:f>
              <c:numCache>
                <c:formatCode>0.0</c:formatCode>
                <c:ptCount val="31"/>
                <c:pt idx="0">
                  <c:v>478.5</c:v>
                </c:pt>
                <c:pt idx="1">
                  <c:v>368.4</c:v>
                </c:pt>
                <c:pt idx="2">
                  <c:v>445.9</c:v>
                </c:pt>
                <c:pt idx="3">
                  <c:v>452.3</c:v>
                </c:pt>
                <c:pt idx="4">
                  <c:v>485</c:v>
                </c:pt>
                <c:pt idx="5">
                  <c:v>434.1</c:v>
                </c:pt>
                <c:pt idx="6">
                  <c:v>320.8</c:v>
                </c:pt>
                <c:pt idx="7">
                  <c:v>321.60000000000002</c:v>
                </c:pt>
                <c:pt idx="8">
                  <c:v>386.5</c:v>
                </c:pt>
                <c:pt idx="9">
                  <c:v>224.8</c:v>
                </c:pt>
                <c:pt idx="10">
                  <c:v>422.3</c:v>
                </c:pt>
                <c:pt idx="11">
                  <c:v>560.9</c:v>
                </c:pt>
                <c:pt idx="12">
                  <c:v>563.1</c:v>
                </c:pt>
                <c:pt idx="13">
                  <c:v>548.29999999999995</c:v>
                </c:pt>
                <c:pt idx="14">
                  <c:v>241.7</c:v>
                </c:pt>
                <c:pt idx="15">
                  <c:v>369.2</c:v>
                </c:pt>
                <c:pt idx="16">
                  <c:v>242.9</c:v>
                </c:pt>
                <c:pt idx="17">
                  <c:v>381.2</c:v>
                </c:pt>
                <c:pt idx="18">
                  <c:v>342.4</c:v>
                </c:pt>
                <c:pt idx="19">
                  <c:v>427.1</c:v>
                </c:pt>
                <c:pt idx="20">
                  <c:v>386.8</c:v>
                </c:pt>
                <c:pt idx="21">
                  <c:v>426.2</c:v>
                </c:pt>
                <c:pt idx="22">
                  <c:v>362.7</c:v>
                </c:pt>
                <c:pt idx="23">
                  <c:v>506</c:v>
                </c:pt>
                <c:pt idx="24">
                  <c:v>418.4</c:v>
                </c:pt>
                <c:pt idx="25">
                  <c:v>392.8</c:v>
                </c:pt>
                <c:pt idx="26">
                  <c:v>333.2</c:v>
                </c:pt>
                <c:pt idx="27">
                  <c:v>587.70000000000005</c:v>
                </c:pt>
                <c:pt idx="28">
                  <c:v>423.1</c:v>
                </c:pt>
                <c:pt idx="29">
                  <c:v>381</c:v>
                </c:pt>
                <c:pt idx="30">
                  <c:v>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A-4909-B0BF-178C1CEBD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Abril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Barreirinhas'!$Y$100:$Y$129</c:f>
              <c:numCache>
                <c:formatCode>m/d/yyyy</c:formatCode>
                <c:ptCount val="30"/>
                <c:pt idx="0">
                  <c:v>45383</c:v>
                </c:pt>
                <c:pt idx="1">
                  <c:v>45384</c:v>
                </c:pt>
                <c:pt idx="2">
                  <c:v>45385</c:v>
                </c:pt>
                <c:pt idx="3">
                  <c:v>45386</c:v>
                </c:pt>
                <c:pt idx="4">
                  <c:v>45387</c:v>
                </c:pt>
                <c:pt idx="5">
                  <c:v>45388</c:v>
                </c:pt>
                <c:pt idx="6">
                  <c:v>45389</c:v>
                </c:pt>
                <c:pt idx="7">
                  <c:v>45390</c:v>
                </c:pt>
                <c:pt idx="8">
                  <c:v>45391</c:v>
                </c:pt>
                <c:pt idx="9">
                  <c:v>45392</c:v>
                </c:pt>
                <c:pt idx="10">
                  <c:v>45393</c:v>
                </c:pt>
                <c:pt idx="11">
                  <c:v>45394</c:v>
                </c:pt>
                <c:pt idx="12">
                  <c:v>45395</c:v>
                </c:pt>
                <c:pt idx="13">
                  <c:v>45396</c:v>
                </c:pt>
                <c:pt idx="14">
                  <c:v>45397</c:v>
                </c:pt>
                <c:pt idx="15">
                  <c:v>45398</c:v>
                </c:pt>
                <c:pt idx="16">
                  <c:v>45399</c:v>
                </c:pt>
                <c:pt idx="17">
                  <c:v>45400</c:v>
                </c:pt>
                <c:pt idx="18">
                  <c:v>45401</c:v>
                </c:pt>
                <c:pt idx="19">
                  <c:v>45402</c:v>
                </c:pt>
                <c:pt idx="20">
                  <c:v>45403</c:v>
                </c:pt>
                <c:pt idx="21">
                  <c:v>45404</c:v>
                </c:pt>
                <c:pt idx="22">
                  <c:v>45405</c:v>
                </c:pt>
                <c:pt idx="23">
                  <c:v>45406</c:v>
                </c:pt>
                <c:pt idx="24">
                  <c:v>45407</c:v>
                </c:pt>
                <c:pt idx="25">
                  <c:v>45408</c:v>
                </c:pt>
                <c:pt idx="26">
                  <c:v>45409</c:v>
                </c:pt>
                <c:pt idx="27">
                  <c:v>45410</c:v>
                </c:pt>
                <c:pt idx="28">
                  <c:v>45411</c:v>
                </c:pt>
                <c:pt idx="29">
                  <c:v>45412</c:v>
                </c:pt>
              </c:numCache>
            </c:numRef>
          </c:cat>
          <c:val>
            <c:numRef>
              <c:f>'USINA 01 - Barreirinhas'!$Z$100:$Z$129</c:f>
              <c:numCache>
                <c:formatCode>0.0</c:formatCode>
                <c:ptCount val="30"/>
                <c:pt idx="0">
                  <c:v>459.5</c:v>
                </c:pt>
                <c:pt idx="1">
                  <c:v>531.5</c:v>
                </c:pt>
                <c:pt idx="2">
                  <c:v>342.5</c:v>
                </c:pt>
                <c:pt idx="3">
                  <c:v>532.1</c:v>
                </c:pt>
                <c:pt idx="4">
                  <c:v>569.5</c:v>
                </c:pt>
                <c:pt idx="5">
                  <c:v>474.5</c:v>
                </c:pt>
                <c:pt idx="6">
                  <c:v>243.7</c:v>
                </c:pt>
                <c:pt idx="7">
                  <c:v>453.1</c:v>
                </c:pt>
                <c:pt idx="8">
                  <c:v>589.70000000000005</c:v>
                </c:pt>
                <c:pt idx="9">
                  <c:v>434.2</c:v>
                </c:pt>
                <c:pt idx="10">
                  <c:v>414.5</c:v>
                </c:pt>
                <c:pt idx="11">
                  <c:v>376.3</c:v>
                </c:pt>
                <c:pt idx="12">
                  <c:v>309.3</c:v>
                </c:pt>
                <c:pt idx="13">
                  <c:v>385.2</c:v>
                </c:pt>
                <c:pt idx="14">
                  <c:v>460.2</c:v>
                </c:pt>
                <c:pt idx="15">
                  <c:v>391.8</c:v>
                </c:pt>
                <c:pt idx="16">
                  <c:v>531.1</c:v>
                </c:pt>
                <c:pt idx="17">
                  <c:v>126.6</c:v>
                </c:pt>
                <c:pt idx="18">
                  <c:v>329.2</c:v>
                </c:pt>
                <c:pt idx="19">
                  <c:v>361.4</c:v>
                </c:pt>
                <c:pt idx="20">
                  <c:v>590.79999999999995</c:v>
                </c:pt>
                <c:pt idx="21">
                  <c:v>305.5</c:v>
                </c:pt>
                <c:pt idx="22">
                  <c:v>493.6</c:v>
                </c:pt>
                <c:pt idx="23">
                  <c:v>508.6</c:v>
                </c:pt>
                <c:pt idx="24">
                  <c:v>306.60000000000002</c:v>
                </c:pt>
                <c:pt idx="25">
                  <c:v>521.6</c:v>
                </c:pt>
                <c:pt idx="26">
                  <c:v>250.6</c:v>
                </c:pt>
                <c:pt idx="27">
                  <c:v>408.4</c:v>
                </c:pt>
                <c:pt idx="28">
                  <c:v>611.4</c:v>
                </c:pt>
                <c:pt idx="29">
                  <c:v>393.2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B-4137-9E9D-5E6CF79E9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Maio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Barreirinhas'!$Y$130:$Y$160</c:f>
              <c:numCache>
                <c:formatCode>m/d/yyyy</c:formatCode>
                <c:ptCount val="31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45442</c:v>
                </c:pt>
                <c:pt idx="30">
                  <c:v>45443</c:v>
                </c:pt>
              </c:numCache>
            </c:numRef>
          </c:cat>
          <c:val>
            <c:numRef>
              <c:f>'USINA 01 - Barreirinhas'!$Z$130:$Z$160</c:f>
              <c:numCache>
                <c:formatCode>0.0</c:formatCode>
                <c:ptCount val="31"/>
                <c:pt idx="0">
                  <c:v>385.3</c:v>
                </c:pt>
                <c:pt idx="1">
                  <c:v>528.29999999999995</c:v>
                </c:pt>
                <c:pt idx="2">
                  <c:v>501.1</c:v>
                </c:pt>
                <c:pt idx="3">
                  <c:v>368.2</c:v>
                </c:pt>
                <c:pt idx="4">
                  <c:v>508.3</c:v>
                </c:pt>
                <c:pt idx="5">
                  <c:v>433</c:v>
                </c:pt>
                <c:pt idx="6">
                  <c:v>499.2</c:v>
                </c:pt>
                <c:pt idx="7">
                  <c:v>485.9</c:v>
                </c:pt>
                <c:pt idx="8">
                  <c:v>530.6</c:v>
                </c:pt>
                <c:pt idx="9">
                  <c:v>554.70000000000005</c:v>
                </c:pt>
                <c:pt idx="10">
                  <c:v>358.2</c:v>
                </c:pt>
                <c:pt idx="11">
                  <c:v>435.6</c:v>
                </c:pt>
                <c:pt idx="12">
                  <c:v>485.9</c:v>
                </c:pt>
                <c:pt idx="13">
                  <c:v>478.5</c:v>
                </c:pt>
                <c:pt idx="14">
                  <c:v>402</c:v>
                </c:pt>
                <c:pt idx="15">
                  <c:v>474.5</c:v>
                </c:pt>
                <c:pt idx="16">
                  <c:v>374.8</c:v>
                </c:pt>
                <c:pt idx="17">
                  <c:v>599.9</c:v>
                </c:pt>
                <c:pt idx="18">
                  <c:v>596.5</c:v>
                </c:pt>
                <c:pt idx="19">
                  <c:v>449.8</c:v>
                </c:pt>
                <c:pt idx="20">
                  <c:v>551.29999999999995</c:v>
                </c:pt>
                <c:pt idx="21">
                  <c:v>455.4</c:v>
                </c:pt>
                <c:pt idx="22">
                  <c:v>484.6</c:v>
                </c:pt>
                <c:pt idx="23">
                  <c:v>330</c:v>
                </c:pt>
                <c:pt idx="24">
                  <c:v>532.70000000000005</c:v>
                </c:pt>
                <c:pt idx="25">
                  <c:v>414.9</c:v>
                </c:pt>
                <c:pt idx="26">
                  <c:v>591.29999999999995</c:v>
                </c:pt>
                <c:pt idx="27">
                  <c:v>552.5</c:v>
                </c:pt>
                <c:pt idx="28">
                  <c:v>380.6</c:v>
                </c:pt>
                <c:pt idx="29">
                  <c:v>488.6</c:v>
                </c:pt>
                <c:pt idx="30">
                  <c:v>522.29999999999995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7-4ECB-9379-EF4E87B9F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Junho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Barreirinhas'!$Y$161:$Y$190</c:f>
              <c:numCache>
                <c:formatCode>m/d/yyyy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</c:numCache>
            </c:numRef>
          </c:cat>
          <c:val>
            <c:numRef>
              <c:f>'USINA 01 - Barreirinhas'!$Z$161:$Z$190</c:f>
              <c:numCache>
                <c:formatCode>0.0</c:formatCode>
                <c:ptCount val="30"/>
                <c:pt idx="0">
                  <c:v>446</c:v>
                </c:pt>
                <c:pt idx="1">
                  <c:v>503.7</c:v>
                </c:pt>
                <c:pt idx="2">
                  <c:v>516.6</c:v>
                </c:pt>
                <c:pt idx="3">
                  <c:v>434.7</c:v>
                </c:pt>
                <c:pt idx="4">
                  <c:v>531.1</c:v>
                </c:pt>
                <c:pt idx="5">
                  <c:v>350.6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508.4</c:v>
                </c:pt>
                <c:pt idx="16">
                  <c:v>470.1</c:v>
                </c:pt>
                <c:pt idx="17">
                  <c:v>576.1</c:v>
                </c:pt>
                <c:pt idx="18">
                  <c:v>510.1</c:v>
                </c:pt>
                <c:pt idx="19">
                  <c:v>427.3</c:v>
                </c:pt>
                <c:pt idx="20">
                  <c:v>490.5</c:v>
                </c:pt>
                <c:pt idx="21">
                  <c:v>545.9</c:v>
                </c:pt>
                <c:pt idx="22">
                  <c:v>199.9</c:v>
                </c:pt>
                <c:pt idx="23">
                  <c:v>522.70000000000005</c:v>
                </c:pt>
                <c:pt idx="24">
                  <c:v>538.29999999999995</c:v>
                </c:pt>
                <c:pt idx="25">
                  <c:v>518.4</c:v>
                </c:pt>
                <c:pt idx="26">
                  <c:v>566.79999999999995</c:v>
                </c:pt>
                <c:pt idx="27">
                  <c:v>535.9</c:v>
                </c:pt>
                <c:pt idx="28">
                  <c:v>527.70000000000005</c:v>
                </c:pt>
                <c:pt idx="29">
                  <c:v>544.1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1-46B9-8F09-AF27AFBD8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Julho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Barreirinhas'!$Y$191:$Y$221</c:f>
              <c:numCache>
                <c:formatCode>m/d/yyyy</c:formatCode>
                <c:ptCount val="3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45503</c:v>
                </c:pt>
                <c:pt idx="30">
                  <c:v>45504</c:v>
                </c:pt>
              </c:numCache>
            </c:numRef>
          </c:cat>
          <c:val>
            <c:numRef>
              <c:f>'USINA 01 - Barreirinhas'!$Z$191:$Z$221</c:f>
              <c:numCache>
                <c:formatCode>0.0</c:formatCode>
                <c:ptCount val="31"/>
                <c:pt idx="0">
                  <c:v>540.9</c:v>
                </c:pt>
                <c:pt idx="1">
                  <c:v>478.6</c:v>
                </c:pt>
                <c:pt idx="2">
                  <c:v>395.6</c:v>
                </c:pt>
                <c:pt idx="3">
                  <c:v>448.7</c:v>
                </c:pt>
                <c:pt idx="4">
                  <c:v>513.5</c:v>
                </c:pt>
                <c:pt idx="5">
                  <c:v>581.4</c:v>
                </c:pt>
                <c:pt idx="6">
                  <c:v>467</c:v>
                </c:pt>
                <c:pt idx="7">
                  <c:v>417</c:v>
                </c:pt>
                <c:pt idx="8">
                  <c:v>589.4</c:v>
                </c:pt>
                <c:pt idx="9">
                  <c:v>546.70000000000005</c:v>
                </c:pt>
                <c:pt idx="10">
                  <c:v>509.6</c:v>
                </c:pt>
                <c:pt idx="11">
                  <c:v>544.6</c:v>
                </c:pt>
                <c:pt idx="12">
                  <c:v>458.4</c:v>
                </c:pt>
                <c:pt idx="13">
                  <c:v>594.4</c:v>
                </c:pt>
                <c:pt idx="14">
                  <c:v>576.79999999999995</c:v>
                </c:pt>
                <c:pt idx="15">
                  <c:v>528.79999999999995</c:v>
                </c:pt>
                <c:pt idx="16">
                  <c:v>502.6</c:v>
                </c:pt>
                <c:pt idx="17">
                  <c:v>495.1</c:v>
                </c:pt>
                <c:pt idx="18">
                  <c:v>522.5</c:v>
                </c:pt>
                <c:pt idx="19">
                  <c:v>486.4</c:v>
                </c:pt>
                <c:pt idx="20">
                  <c:v>585.20000000000005</c:v>
                </c:pt>
                <c:pt idx="21">
                  <c:v>512.1</c:v>
                </c:pt>
                <c:pt idx="22">
                  <c:v>515.5</c:v>
                </c:pt>
                <c:pt idx="23">
                  <c:v>565.1</c:v>
                </c:pt>
                <c:pt idx="24">
                  <c:v>470.1</c:v>
                </c:pt>
                <c:pt idx="25">
                  <c:v>525.29999999999995</c:v>
                </c:pt>
                <c:pt idx="26">
                  <c:v>589.70000000000005</c:v>
                </c:pt>
                <c:pt idx="27">
                  <c:v>558.5</c:v>
                </c:pt>
                <c:pt idx="28">
                  <c:v>561.6</c:v>
                </c:pt>
                <c:pt idx="29">
                  <c:v>544.29999999999995</c:v>
                </c:pt>
                <c:pt idx="30">
                  <c:v>555.4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4-4884-B812-95F62AA99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Agosto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Barreirinhas'!$Y$222:$Y$252</c:f>
              <c:numCache>
                <c:formatCode>m/d/yyyy</c:formatCode>
                <c:ptCount val="31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</c:numCache>
            </c:numRef>
          </c:cat>
          <c:val>
            <c:numRef>
              <c:f>'USINA 01 - Barreirinhas'!$Z$222:$Z$252</c:f>
              <c:numCache>
                <c:formatCode>0.0</c:formatCode>
                <c:ptCount val="31"/>
                <c:pt idx="0">
                  <c:v>520.70000000000005</c:v>
                </c:pt>
                <c:pt idx="1">
                  <c:v>575.5</c:v>
                </c:pt>
                <c:pt idx="2">
                  <c:v>583.5</c:v>
                </c:pt>
                <c:pt idx="3">
                  <c:v>543.20000000000005</c:v>
                </c:pt>
                <c:pt idx="4">
                  <c:v>558.6</c:v>
                </c:pt>
                <c:pt idx="5">
                  <c:v>514.79999999999995</c:v>
                </c:pt>
                <c:pt idx="6">
                  <c:v>569.29999999999995</c:v>
                </c:pt>
                <c:pt idx="7">
                  <c:v>548.79999999999995</c:v>
                </c:pt>
                <c:pt idx="8">
                  <c:v>592.4</c:v>
                </c:pt>
                <c:pt idx="9">
                  <c:v>570.29999999999995</c:v>
                </c:pt>
                <c:pt idx="10">
                  <c:v>544.20000000000005</c:v>
                </c:pt>
                <c:pt idx="11">
                  <c:v>549.5</c:v>
                </c:pt>
                <c:pt idx="12">
                  <c:v>568.9</c:v>
                </c:pt>
                <c:pt idx="13">
                  <c:v>527.20000000000005</c:v>
                </c:pt>
                <c:pt idx="14">
                  <c:v>551.20000000000005</c:v>
                </c:pt>
                <c:pt idx="15">
                  <c:v>532.29999999999995</c:v>
                </c:pt>
                <c:pt idx="16">
                  <c:v>562.20000000000005</c:v>
                </c:pt>
                <c:pt idx="17">
                  <c:v>558.5</c:v>
                </c:pt>
                <c:pt idx="18">
                  <c:v>540.70000000000005</c:v>
                </c:pt>
                <c:pt idx="19">
                  <c:v>576.4</c:v>
                </c:pt>
                <c:pt idx="20">
                  <c:v>542</c:v>
                </c:pt>
                <c:pt idx="21">
                  <c:v>236.7</c:v>
                </c:pt>
                <c:pt idx="22">
                  <c:v>248</c:v>
                </c:pt>
                <c:pt idx="23">
                  <c:v>245</c:v>
                </c:pt>
                <c:pt idx="24">
                  <c:v>246.6</c:v>
                </c:pt>
                <c:pt idx="25">
                  <c:v>238.9</c:v>
                </c:pt>
                <c:pt idx="26">
                  <c:v>238.7</c:v>
                </c:pt>
                <c:pt idx="27">
                  <c:v>252.3</c:v>
                </c:pt>
                <c:pt idx="28">
                  <c:v>254.2</c:v>
                </c:pt>
                <c:pt idx="29">
                  <c:v>347.7</c:v>
                </c:pt>
                <c:pt idx="30">
                  <c:v>575.6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4D-4795-9C0F-924CECB29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-Setembro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Barreirinhas'!$Y$253:$Y$282</c:f>
              <c:numCache>
                <c:formatCode>m/d/yyyy</c:formatCode>
                <c:ptCount val="30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  <c:pt idx="29">
                  <c:v>45565</c:v>
                </c:pt>
              </c:numCache>
            </c:numRef>
          </c:cat>
          <c:val>
            <c:numRef>
              <c:f>'USINA 01 - Barreirinhas'!$Z$253:$Z$282</c:f>
              <c:numCache>
                <c:formatCode>0.0</c:formatCode>
                <c:ptCount val="30"/>
                <c:pt idx="0">
                  <c:v>581.29999999999995</c:v>
                </c:pt>
                <c:pt idx="1">
                  <c:v>551.70000000000005</c:v>
                </c:pt>
                <c:pt idx="2">
                  <c:v>588.29999999999995</c:v>
                </c:pt>
                <c:pt idx="3">
                  <c:v>586.1</c:v>
                </c:pt>
                <c:pt idx="4">
                  <c:v>587.4</c:v>
                </c:pt>
                <c:pt idx="5">
                  <c:v>548.20000000000005</c:v>
                </c:pt>
                <c:pt idx="6">
                  <c:v>581.6</c:v>
                </c:pt>
                <c:pt idx="7">
                  <c:v>565.70000000000005</c:v>
                </c:pt>
                <c:pt idx="8">
                  <c:v>565.79999999999995</c:v>
                </c:pt>
                <c:pt idx="9">
                  <c:v>567.9</c:v>
                </c:pt>
                <c:pt idx="10">
                  <c:v>546.1</c:v>
                </c:pt>
                <c:pt idx="11">
                  <c:v>584.5</c:v>
                </c:pt>
                <c:pt idx="12">
                  <c:v>564.1</c:v>
                </c:pt>
                <c:pt idx="13">
                  <c:v>572.6</c:v>
                </c:pt>
                <c:pt idx="14">
                  <c:v>585.1</c:v>
                </c:pt>
                <c:pt idx="15">
                  <c:v>576.6</c:v>
                </c:pt>
                <c:pt idx="16">
                  <c:v>567.4</c:v>
                </c:pt>
                <c:pt idx="17">
                  <c:v>521.20000000000005</c:v>
                </c:pt>
                <c:pt idx="18">
                  <c:v>569.79999999999995</c:v>
                </c:pt>
                <c:pt idx="19">
                  <c:v>552.6</c:v>
                </c:pt>
                <c:pt idx="20">
                  <c:v>527.79999999999995</c:v>
                </c:pt>
                <c:pt idx="21">
                  <c:v>566.20000000000005</c:v>
                </c:pt>
                <c:pt idx="22">
                  <c:v>540.79999999999995</c:v>
                </c:pt>
                <c:pt idx="23">
                  <c:v>538.29999999999995</c:v>
                </c:pt>
                <c:pt idx="24">
                  <c:v>518.4</c:v>
                </c:pt>
                <c:pt idx="25">
                  <c:v>518.20000000000005</c:v>
                </c:pt>
                <c:pt idx="26">
                  <c:v>528.79999999999995</c:v>
                </c:pt>
                <c:pt idx="27">
                  <c:v>517.4</c:v>
                </c:pt>
                <c:pt idx="28">
                  <c:v>529.5</c:v>
                </c:pt>
                <c:pt idx="29">
                  <c:v>552.9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6-4AEB-A013-AD0CCC50E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-Outubro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Barreirinhas'!$Y$283:$Y$313</c:f>
              <c:numCache>
                <c:formatCode>m/d/yyyy</c:formatCode>
                <c:ptCount val="31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</c:numCache>
            </c:numRef>
          </c:cat>
          <c:val>
            <c:numRef>
              <c:f>'USINA 01 - Barreirinhas'!$Z$283:$Z$313</c:f>
              <c:numCache>
                <c:formatCode>0.0</c:formatCode>
                <c:ptCount val="31"/>
                <c:pt idx="0">
                  <c:v>493.5</c:v>
                </c:pt>
                <c:pt idx="1">
                  <c:v>525.29999999999995</c:v>
                </c:pt>
                <c:pt idx="2">
                  <c:v>572.6</c:v>
                </c:pt>
                <c:pt idx="3">
                  <c:v>524.29999999999995</c:v>
                </c:pt>
                <c:pt idx="4">
                  <c:v>515.29999999999995</c:v>
                </c:pt>
                <c:pt idx="5">
                  <c:v>500.6</c:v>
                </c:pt>
                <c:pt idx="6">
                  <c:v>500.3</c:v>
                </c:pt>
                <c:pt idx="7">
                  <c:v>468.5</c:v>
                </c:pt>
                <c:pt idx="8">
                  <c:v>561.29999999999995</c:v>
                </c:pt>
                <c:pt idx="9">
                  <c:v>512.4</c:v>
                </c:pt>
                <c:pt idx="10">
                  <c:v>412.9</c:v>
                </c:pt>
                <c:pt idx="11">
                  <c:v>496.8</c:v>
                </c:pt>
                <c:pt idx="12">
                  <c:v>562.5</c:v>
                </c:pt>
                <c:pt idx="13">
                  <c:v>545.6</c:v>
                </c:pt>
                <c:pt idx="14">
                  <c:v>494.4</c:v>
                </c:pt>
                <c:pt idx="15">
                  <c:v>457.9</c:v>
                </c:pt>
                <c:pt idx="16">
                  <c:v>493.4</c:v>
                </c:pt>
                <c:pt idx="17">
                  <c:v>456.6</c:v>
                </c:pt>
                <c:pt idx="18">
                  <c:v>539.9</c:v>
                </c:pt>
                <c:pt idx="19">
                  <c:v>491.2</c:v>
                </c:pt>
                <c:pt idx="20">
                  <c:v>562.1</c:v>
                </c:pt>
                <c:pt idx="21">
                  <c:v>547.4</c:v>
                </c:pt>
                <c:pt idx="22">
                  <c:v>500.1</c:v>
                </c:pt>
                <c:pt idx="23">
                  <c:v>496.7</c:v>
                </c:pt>
                <c:pt idx="24">
                  <c:v>481.3</c:v>
                </c:pt>
                <c:pt idx="25">
                  <c:v>509.7</c:v>
                </c:pt>
                <c:pt idx="26">
                  <c:v>538.20000000000005</c:v>
                </c:pt>
                <c:pt idx="27">
                  <c:v>544.70000000000005</c:v>
                </c:pt>
                <c:pt idx="28">
                  <c:v>523</c:v>
                </c:pt>
                <c:pt idx="29">
                  <c:v>477.6</c:v>
                </c:pt>
                <c:pt idx="30">
                  <c:v>411.7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8-42C9-92DF-9A21532DE6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-Novembro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Barreirinhas'!$Y$314:$Y$343</c:f>
              <c:numCache>
                <c:formatCode>m/d/yyyy</c:formatCode>
                <c:ptCount val="30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  <c:pt idx="29">
                  <c:v>45626</c:v>
                </c:pt>
              </c:numCache>
            </c:numRef>
          </c:cat>
          <c:val>
            <c:numRef>
              <c:f>'USINA 01 - Barreirinhas'!$Z$314:$Z$343</c:f>
              <c:numCache>
                <c:formatCode>0.0</c:formatCode>
                <c:ptCount val="30"/>
                <c:pt idx="0">
                  <c:v>450.1</c:v>
                </c:pt>
                <c:pt idx="1">
                  <c:v>449.9</c:v>
                </c:pt>
                <c:pt idx="2">
                  <c:v>520.79999999999995</c:v>
                </c:pt>
                <c:pt idx="3">
                  <c:v>519.6</c:v>
                </c:pt>
                <c:pt idx="4">
                  <c:v>492.4</c:v>
                </c:pt>
                <c:pt idx="5">
                  <c:v>411.1</c:v>
                </c:pt>
                <c:pt idx="6">
                  <c:v>335.2</c:v>
                </c:pt>
                <c:pt idx="7">
                  <c:v>474.4</c:v>
                </c:pt>
                <c:pt idx="8">
                  <c:v>503.9</c:v>
                </c:pt>
                <c:pt idx="9">
                  <c:v>511.2</c:v>
                </c:pt>
                <c:pt idx="10">
                  <c:v>404.8</c:v>
                </c:pt>
                <c:pt idx="11">
                  <c:v>483.7</c:v>
                </c:pt>
                <c:pt idx="12">
                  <c:v>457.4</c:v>
                </c:pt>
                <c:pt idx="13">
                  <c:v>491.8</c:v>
                </c:pt>
                <c:pt idx="14">
                  <c:v>498.4</c:v>
                </c:pt>
                <c:pt idx="15">
                  <c:v>448.1</c:v>
                </c:pt>
                <c:pt idx="16">
                  <c:v>456.6</c:v>
                </c:pt>
                <c:pt idx="17">
                  <c:v>501.5</c:v>
                </c:pt>
                <c:pt idx="18">
                  <c:v>406.4</c:v>
                </c:pt>
                <c:pt idx="19">
                  <c:v>480.5</c:v>
                </c:pt>
                <c:pt idx="20">
                  <c:v>449.4</c:v>
                </c:pt>
                <c:pt idx="21">
                  <c:v>476.1</c:v>
                </c:pt>
                <c:pt idx="22">
                  <c:v>459.9</c:v>
                </c:pt>
                <c:pt idx="23">
                  <c:v>451.2</c:v>
                </c:pt>
                <c:pt idx="24">
                  <c:v>397.4</c:v>
                </c:pt>
                <c:pt idx="25">
                  <c:v>490.3</c:v>
                </c:pt>
                <c:pt idx="26">
                  <c:v>493.5</c:v>
                </c:pt>
                <c:pt idx="27">
                  <c:v>509.7</c:v>
                </c:pt>
                <c:pt idx="28">
                  <c:v>467.2</c:v>
                </c:pt>
                <c:pt idx="29">
                  <c:v>440.1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B-4CBD-800A-5C4D8D42A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-Dezembro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Barreirinhas'!$Y$344:$Y$374</c:f>
              <c:numCache>
                <c:formatCode>m/d/yyyy</c:formatCode>
                <c:ptCount val="31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  <c:pt idx="29">
                  <c:v>45656</c:v>
                </c:pt>
                <c:pt idx="30">
                  <c:v>45657</c:v>
                </c:pt>
              </c:numCache>
            </c:numRef>
          </c:cat>
          <c:val>
            <c:numRef>
              <c:f>'USINA 01 - Barreirinhas'!$Z$344:$Z$374</c:f>
              <c:numCache>
                <c:formatCode>0.0</c:formatCode>
                <c:ptCount val="31"/>
                <c:pt idx="0">
                  <c:v>434.6</c:v>
                </c:pt>
                <c:pt idx="1">
                  <c:v>352.8</c:v>
                </c:pt>
                <c:pt idx="2">
                  <c:v>370.9</c:v>
                </c:pt>
                <c:pt idx="3">
                  <c:v>396.4</c:v>
                </c:pt>
                <c:pt idx="4">
                  <c:v>382.4</c:v>
                </c:pt>
                <c:pt idx="5">
                  <c:v>156.1</c:v>
                </c:pt>
                <c:pt idx="6">
                  <c:v>312.8</c:v>
                </c:pt>
                <c:pt idx="7">
                  <c:v>519.20000000000005</c:v>
                </c:pt>
                <c:pt idx="8">
                  <c:v>450.8</c:v>
                </c:pt>
                <c:pt idx="9">
                  <c:v>431.8</c:v>
                </c:pt>
                <c:pt idx="10">
                  <c:v>357.2</c:v>
                </c:pt>
                <c:pt idx="11">
                  <c:v>493</c:v>
                </c:pt>
                <c:pt idx="12">
                  <c:v>493.3</c:v>
                </c:pt>
                <c:pt idx="13">
                  <c:v>429.2</c:v>
                </c:pt>
                <c:pt idx="14">
                  <c:v>398</c:v>
                </c:pt>
                <c:pt idx="15">
                  <c:v>500.5</c:v>
                </c:pt>
                <c:pt idx="16">
                  <c:v>491.5</c:v>
                </c:pt>
                <c:pt idx="17">
                  <c:v>488.1</c:v>
                </c:pt>
                <c:pt idx="18">
                  <c:v>453.4</c:v>
                </c:pt>
                <c:pt idx="19">
                  <c:v>426.1</c:v>
                </c:pt>
                <c:pt idx="20">
                  <c:v>464.4</c:v>
                </c:pt>
                <c:pt idx="21">
                  <c:v>209.8</c:v>
                </c:pt>
                <c:pt idx="22">
                  <c:v>210</c:v>
                </c:pt>
                <c:pt idx="23">
                  <c:v>163.4</c:v>
                </c:pt>
                <c:pt idx="24">
                  <c:v>199.6</c:v>
                </c:pt>
                <c:pt idx="25">
                  <c:v>213.4</c:v>
                </c:pt>
                <c:pt idx="26">
                  <c:v>221.4</c:v>
                </c:pt>
                <c:pt idx="27">
                  <c:v>395.8</c:v>
                </c:pt>
                <c:pt idx="28">
                  <c:v>483.7</c:v>
                </c:pt>
                <c:pt idx="29">
                  <c:v>482.2</c:v>
                </c:pt>
                <c:pt idx="30">
                  <c:v>477.9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3-4FF5-B7EF-477F8C9E4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Março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Barreirinhas'!$AX$74:$AX$104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'USINA 01 - Barreirinhas'!$AY$74:$AY$104</c:f>
              <c:numCache>
                <c:formatCode>0.0</c:formatCode>
                <c:ptCount val="31"/>
                <c:pt idx="0">
                  <c:v>223.4</c:v>
                </c:pt>
                <c:pt idx="1">
                  <c:v>219</c:v>
                </c:pt>
                <c:pt idx="2">
                  <c:v>222.8</c:v>
                </c:pt>
                <c:pt idx="3">
                  <c:v>115.5</c:v>
                </c:pt>
                <c:pt idx="4">
                  <c:v>289.5</c:v>
                </c:pt>
                <c:pt idx="5">
                  <c:v>176.3</c:v>
                </c:pt>
                <c:pt idx="6">
                  <c:v>252.8</c:v>
                </c:pt>
                <c:pt idx="7">
                  <c:v>191.5</c:v>
                </c:pt>
                <c:pt idx="8">
                  <c:v>226.7</c:v>
                </c:pt>
                <c:pt idx="9">
                  <c:v>358.4</c:v>
                </c:pt>
                <c:pt idx="10">
                  <c:v>173.8</c:v>
                </c:pt>
                <c:pt idx="11">
                  <c:v>352.2</c:v>
                </c:pt>
                <c:pt idx="12">
                  <c:v>314.10000000000002</c:v>
                </c:pt>
                <c:pt idx="13">
                  <c:v>91.5</c:v>
                </c:pt>
                <c:pt idx="14">
                  <c:v>265.60000000000002</c:v>
                </c:pt>
                <c:pt idx="15">
                  <c:v>256.89999999999998</c:v>
                </c:pt>
                <c:pt idx="16">
                  <c:v>275.89999999999998</c:v>
                </c:pt>
                <c:pt idx="17">
                  <c:v>290.7</c:v>
                </c:pt>
                <c:pt idx="18">
                  <c:v>251.4</c:v>
                </c:pt>
                <c:pt idx="19">
                  <c:v>294.10000000000002</c:v>
                </c:pt>
                <c:pt idx="20">
                  <c:v>317.10000000000002</c:v>
                </c:pt>
                <c:pt idx="21">
                  <c:v>314.8</c:v>
                </c:pt>
                <c:pt idx="22">
                  <c:v>288.3</c:v>
                </c:pt>
                <c:pt idx="23">
                  <c:v>268</c:v>
                </c:pt>
                <c:pt idx="24">
                  <c:v>436.6</c:v>
                </c:pt>
                <c:pt idx="25">
                  <c:v>561.6</c:v>
                </c:pt>
                <c:pt idx="26">
                  <c:v>465.4</c:v>
                </c:pt>
                <c:pt idx="27">
                  <c:v>443.5</c:v>
                </c:pt>
                <c:pt idx="28">
                  <c:v>139.30000000000001</c:v>
                </c:pt>
                <c:pt idx="29">
                  <c:v>269.3</c:v>
                </c:pt>
                <c:pt idx="30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C-4C1D-97A1-ED864BAA8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Abril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Barreirinhas'!$AX$105:$AX$134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'USINA 01 - Barreirinhas'!$AY$105:$AY$134</c:f>
              <c:numCache>
                <c:formatCode>0.0</c:formatCode>
                <c:ptCount val="30"/>
                <c:pt idx="0">
                  <c:v>498</c:v>
                </c:pt>
                <c:pt idx="1">
                  <c:v>409.3</c:v>
                </c:pt>
                <c:pt idx="2">
                  <c:v>355.9</c:v>
                </c:pt>
                <c:pt idx="3">
                  <c:v>426.5</c:v>
                </c:pt>
                <c:pt idx="4">
                  <c:v>540.5</c:v>
                </c:pt>
                <c:pt idx="5">
                  <c:v>440</c:v>
                </c:pt>
                <c:pt idx="6">
                  <c:v>499.9</c:v>
                </c:pt>
                <c:pt idx="7">
                  <c:v>598.6</c:v>
                </c:pt>
                <c:pt idx="8">
                  <c:v>387.6</c:v>
                </c:pt>
                <c:pt idx="9">
                  <c:v>405.6</c:v>
                </c:pt>
                <c:pt idx="10">
                  <c:v>429.2</c:v>
                </c:pt>
                <c:pt idx="11">
                  <c:v>423.2</c:v>
                </c:pt>
                <c:pt idx="12">
                  <c:v>457</c:v>
                </c:pt>
                <c:pt idx="13">
                  <c:v>563</c:v>
                </c:pt>
                <c:pt idx="14">
                  <c:v>532.79999999999995</c:v>
                </c:pt>
                <c:pt idx="15">
                  <c:v>526.70000000000005</c:v>
                </c:pt>
                <c:pt idx="16">
                  <c:v>556.5</c:v>
                </c:pt>
                <c:pt idx="17">
                  <c:v>530.20000000000005</c:v>
                </c:pt>
                <c:pt idx="18">
                  <c:v>402.5</c:v>
                </c:pt>
                <c:pt idx="19">
                  <c:v>425.8</c:v>
                </c:pt>
                <c:pt idx="20">
                  <c:v>392.7</c:v>
                </c:pt>
                <c:pt idx="21">
                  <c:v>514.1</c:v>
                </c:pt>
                <c:pt idx="22">
                  <c:v>435.9</c:v>
                </c:pt>
                <c:pt idx="23">
                  <c:v>528.5</c:v>
                </c:pt>
                <c:pt idx="24">
                  <c:v>276.5</c:v>
                </c:pt>
                <c:pt idx="25">
                  <c:v>564</c:v>
                </c:pt>
                <c:pt idx="26">
                  <c:v>445.1</c:v>
                </c:pt>
                <c:pt idx="27">
                  <c:v>143.19999999999999</c:v>
                </c:pt>
                <c:pt idx="28">
                  <c:v>423.5</c:v>
                </c:pt>
                <c:pt idx="29">
                  <c:v>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7-4512-B851-04C7777BE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-Maio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Barreirinhas'!$AX$135:$AX$165</c:f>
              <c:numCache>
                <c:formatCode>m/d/yyyy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'USINA 01 - Barreirinhas'!$AY$135:$AY$165</c:f>
              <c:numCache>
                <c:formatCode>0.0</c:formatCode>
                <c:ptCount val="31"/>
                <c:pt idx="0">
                  <c:v>557</c:v>
                </c:pt>
                <c:pt idx="1">
                  <c:v>526.1</c:v>
                </c:pt>
                <c:pt idx="2">
                  <c:v>504.1</c:v>
                </c:pt>
                <c:pt idx="3">
                  <c:v>474.7</c:v>
                </c:pt>
                <c:pt idx="4">
                  <c:v>566.5</c:v>
                </c:pt>
                <c:pt idx="5">
                  <c:v>525.79999999999995</c:v>
                </c:pt>
                <c:pt idx="6">
                  <c:v>479.6</c:v>
                </c:pt>
                <c:pt idx="7">
                  <c:v>502.4</c:v>
                </c:pt>
                <c:pt idx="8">
                  <c:v>420.2</c:v>
                </c:pt>
                <c:pt idx="9">
                  <c:v>363.7</c:v>
                </c:pt>
                <c:pt idx="10">
                  <c:v>467.3</c:v>
                </c:pt>
                <c:pt idx="11">
                  <c:v>404.6</c:v>
                </c:pt>
                <c:pt idx="12">
                  <c:v>328.9</c:v>
                </c:pt>
                <c:pt idx="13">
                  <c:v>503.6</c:v>
                </c:pt>
                <c:pt idx="14">
                  <c:v>260.8</c:v>
                </c:pt>
                <c:pt idx="15">
                  <c:v>285.2</c:v>
                </c:pt>
                <c:pt idx="16">
                  <c:v>497.8</c:v>
                </c:pt>
                <c:pt idx="17">
                  <c:v>333.5</c:v>
                </c:pt>
                <c:pt idx="18">
                  <c:v>440</c:v>
                </c:pt>
                <c:pt idx="19">
                  <c:v>500.4</c:v>
                </c:pt>
                <c:pt idx="20">
                  <c:v>420.9</c:v>
                </c:pt>
                <c:pt idx="21">
                  <c:v>525.29999999999995</c:v>
                </c:pt>
                <c:pt idx="22">
                  <c:v>512.79999999999995</c:v>
                </c:pt>
                <c:pt idx="23">
                  <c:v>589.20000000000005</c:v>
                </c:pt>
                <c:pt idx="24">
                  <c:v>481.1</c:v>
                </c:pt>
                <c:pt idx="25">
                  <c:v>546.29999999999995</c:v>
                </c:pt>
                <c:pt idx="26">
                  <c:v>508.8</c:v>
                </c:pt>
                <c:pt idx="27">
                  <c:v>564.1</c:v>
                </c:pt>
                <c:pt idx="28">
                  <c:v>217.5</c:v>
                </c:pt>
                <c:pt idx="29">
                  <c:v>569</c:v>
                </c:pt>
                <c:pt idx="30">
                  <c:v>556.5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9-486F-A1E3-C61C70462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Junho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Barreirinhas'!$AX$166:$AX$195</c:f>
              <c:numCache>
                <c:formatCode>m/d/yyyy</c:formatCode>
                <c:ptCount val="30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  <c:pt idx="29">
                  <c:v>45838</c:v>
                </c:pt>
              </c:numCache>
            </c:numRef>
          </c:cat>
          <c:val>
            <c:numRef>
              <c:f>'USINA 01 - Barreirinhas'!$AY$166:$AY$195</c:f>
              <c:numCache>
                <c:formatCode>0.0</c:formatCode>
                <c:ptCount val="30"/>
                <c:pt idx="0">
                  <c:v>486.3</c:v>
                </c:pt>
                <c:pt idx="1">
                  <c:v>544.29999999999995</c:v>
                </c:pt>
                <c:pt idx="2">
                  <c:v>558.1</c:v>
                </c:pt>
                <c:pt idx="3">
                  <c:v>454.4</c:v>
                </c:pt>
                <c:pt idx="4">
                  <c:v>507.1</c:v>
                </c:pt>
                <c:pt idx="5">
                  <c:v>447.2</c:v>
                </c:pt>
                <c:pt idx="6">
                  <c:v>546.1</c:v>
                </c:pt>
                <c:pt idx="7">
                  <c:v>540.1</c:v>
                </c:pt>
                <c:pt idx="8">
                  <c:v>507.1</c:v>
                </c:pt>
                <c:pt idx="9">
                  <c:v>567.4</c:v>
                </c:pt>
                <c:pt idx="10">
                  <c:v>548.79999999999995</c:v>
                </c:pt>
                <c:pt idx="11">
                  <c:v>434.3</c:v>
                </c:pt>
                <c:pt idx="12">
                  <c:v>475.9</c:v>
                </c:pt>
                <c:pt idx="13">
                  <c:v>439.5</c:v>
                </c:pt>
                <c:pt idx="14">
                  <c:v>385</c:v>
                </c:pt>
                <c:pt idx="15">
                  <c:v>384.6</c:v>
                </c:pt>
                <c:pt idx="16">
                  <c:v>565.4</c:v>
                </c:pt>
                <c:pt idx="17">
                  <c:v>556.79999999999995</c:v>
                </c:pt>
                <c:pt idx="18">
                  <c:v>445.7</c:v>
                </c:pt>
                <c:pt idx="19">
                  <c:v>462.6</c:v>
                </c:pt>
                <c:pt idx="20">
                  <c:v>566.20000000000005</c:v>
                </c:pt>
                <c:pt idx="21">
                  <c:v>435.5</c:v>
                </c:pt>
                <c:pt idx="22">
                  <c:v>558.4</c:v>
                </c:pt>
                <c:pt idx="23">
                  <c:v>456.6</c:v>
                </c:pt>
                <c:pt idx="24">
                  <c:v>568.9</c:v>
                </c:pt>
                <c:pt idx="25">
                  <c:v>448.2</c:v>
                </c:pt>
                <c:pt idx="26">
                  <c:v>516.79999999999995</c:v>
                </c:pt>
                <c:pt idx="27">
                  <c:v>541.5</c:v>
                </c:pt>
                <c:pt idx="28">
                  <c:v>398.4</c:v>
                </c:pt>
                <c:pt idx="29">
                  <c:v>427.6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B-4F08-89AF-149EA24791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Julho 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2025</a:t>
            </a:r>
            <a:endParaRPr lang="pt-BR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Barreirinhas'!$AX$196:$AX$226</c:f>
              <c:numCache>
                <c:formatCode>m/d/yyyy</c:formatCode>
                <c:ptCount val="31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</c:numCache>
            </c:numRef>
          </c:cat>
          <c:val>
            <c:numRef>
              <c:f>'USINA 01 - Barreirinhas'!$AY$196:$AY$226</c:f>
              <c:numCache>
                <c:formatCode>0.0</c:formatCode>
                <c:ptCount val="31"/>
                <c:pt idx="0">
                  <c:v>482</c:v>
                </c:pt>
                <c:pt idx="1">
                  <c:v>521.1</c:v>
                </c:pt>
                <c:pt idx="2">
                  <c:v>511.5</c:v>
                </c:pt>
                <c:pt idx="3">
                  <c:v>567.1</c:v>
                </c:pt>
                <c:pt idx="4">
                  <c:v>418</c:v>
                </c:pt>
                <c:pt idx="5">
                  <c:v>523.79999999999995</c:v>
                </c:pt>
                <c:pt idx="6">
                  <c:v>392</c:v>
                </c:pt>
                <c:pt idx="7">
                  <c:v>448.2</c:v>
                </c:pt>
                <c:pt idx="8">
                  <c:v>527.29999999999995</c:v>
                </c:pt>
                <c:pt idx="9">
                  <c:v>480.6</c:v>
                </c:pt>
                <c:pt idx="10">
                  <c:v>499.1</c:v>
                </c:pt>
                <c:pt idx="11">
                  <c:v>577.70000000000005</c:v>
                </c:pt>
                <c:pt idx="12">
                  <c:v>485.2</c:v>
                </c:pt>
                <c:pt idx="13">
                  <c:v>561</c:v>
                </c:pt>
                <c:pt idx="14">
                  <c:v>422.2</c:v>
                </c:pt>
                <c:pt idx="15">
                  <c:v>454.7</c:v>
                </c:pt>
                <c:pt idx="16">
                  <c:v>486.1</c:v>
                </c:pt>
                <c:pt idx="17">
                  <c:v>567.79999999999995</c:v>
                </c:pt>
                <c:pt idx="18">
                  <c:v>535.20000000000005</c:v>
                </c:pt>
                <c:pt idx="19">
                  <c:v>533.9</c:v>
                </c:pt>
                <c:pt idx="20">
                  <c:v>566</c:v>
                </c:pt>
                <c:pt idx="21">
                  <c:v>457.1</c:v>
                </c:pt>
                <c:pt idx="22">
                  <c:v>517</c:v>
                </c:pt>
                <c:pt idx="23">
                  <c:v>554.9</c:v>
                </c:pt>
                <c:pt idx="24">
                  <c:v>546.6</c:v>
                </c:pt>
                <c:pt idx="25">
                  <c:v>583.20000000000005</c:v>
                </c:pt>
                <c:pt idx="26">
                  <c:v>529.79999999999995</c:v>
                </c:pt>
                <c:pt idx="27">
                  <c:v>551.79999999999995</c:v>
                </c:pt>
                <c:pt idx="28">
                  <c:v>505.5</c:v>
                </c:pt>
                <c:pt idx="29">
                  <c:v>407.1</c:v>
                </c:pt>
                <c:pt idx="30">
                  <c:v>542.29999999999995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6-403A-ACEA-A45D29BCA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Agosto 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Barreirinhas'!$AX$227:$AX$257</c:f>
              <c:numCache>
                <c:formatCode>m/d/yyyy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'USINA 01 - Barreirinhas'!$AY$227:$AY$257</c:f>
              <c:numCache>
                <c:formatCode>0.0</c:formatCode>
                <c:ptCount val="31"/>
                <c:pt idx="0">
                  <c:v>537.4</c:v>
                </c:pt>
                <c:pt idx="1">
                  <c:v>529.29999999999995</c:v>
                </c:pt>
                <c:pt idx="2">
                  <c:v>436.8</c:v>
                </c:pt>
                <c:pt idx="3">
                  <c:v>565.29999999999995</c:v>
                </c:pt>
                <c:pt idx="4">
                  <c:v>517.29999999999995</c:v>
                </c:pt>
                <c:pt idx="5">
                  <c:v>562.79999999999995</c:v>
                </c:pt>
                <c:pt idx="6">
                  <c:v>550.20000000000005</c:v>
                </c:pt>
                <c:pt idx="7">
                  <c:v>588.9</c:v>
                </c:pt>
                <c:pt idx="8">
                  <c:v>513.20000000000005</c:v>
                </c:pt>
                <c:pt idx="9">
                  <c:v>550.20000000000005</c:v>
                </c:pt>
                <c:pt idx="10">
                  <c:v>415.3</c:v>
                </c:pt>
                <c:pt idx="11">
                  <c:v>190.3</c:v>
                </c:pt>
                <c:pt idx="12">
                  <c:v>526.1</c:v>
                </c:pt>
                <c:pt idx="13">
                  <c:v>611.70000000000005</c:v>
                </c:pt>
                <c:pt idx="14">
                  <c:v>508.9</c:v>
                </c:pt>
                <c:pt idx="15">
                  <c:v>507.8</c:v>
                </c:pt>
                <c:pt idx="16">
                  <c:v>540.79999999999995</c:v>
                </c:pt>
                <c:pt idx="17">
                  <c:v>564.1</c:v>
                </c:pt>
                <c:pt idx="18">
                  <c:v>595.5</c:v>
                </c:pt>
                <c:pt idx="19">
                  <c:v>599.20000000000005</c:v>
                </c:pt>
                <c:pt idx="20">
                  <c:v>597</c:v>
                </c:pt>
                <c:pt idx="21">
                  <c:v>591.20000000000005</c:v>
                </c:pt>
                <c:pt idx="22">
                  <c:v>571.1</c:v>
                </c:pt>
                <c:pt idx="23">
                  <c:v>601.9</c:v>
                </c:pt>
                <c:pt idx="24">
                  <c:v>569.9</c:v>
                </c:pt>
                <c:pt idx="25">
                  <c:v>511.2</c:v>
                </c:pt>
                <c:pt idx="26">
                  <c:v>523.5</c:v>
                </c:pt>
                <c:pt idx="27">
                  <c:v>537</c:v>
                </c:pt>
                <c:pt idx="28">
                  <c:v>540</c:v>
                </c:pt>
                <c:pt idx="29">
                  <c:v>520.6</c:v>
                </c:pt>
                <c:pt idx="30">
                  <c:v>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26-4B20-A6CF-42E7C5ECD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Setembro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Barreirinhas'!$AX$258:$AX$287</c:f>
              <c:numCache>
                <c:formatCode>m/d/yyyy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'USINA 01 - Barreirinhas'!$AY$258:$AY$287</c:f>
              <c:numCache>
                <c:formatCode>0.0</c:formatCode>
                <c:ptCount val="30"/>
                <c:pt idx="0">
                  <c:v>517.20000000000005</c:v>
                </c:pt>
                <c:pt idx="1">
                  <c:v>560</c:v>
                </c:pt>
                <c:pt idx="2">
                  <c:v>556.9</c:v>
                </c:pt>
                <c:pt idx="3">
                  <c:v>521.6</c:v>
                </c:pt>
                <c:pt idx="4">
                  <c:v>520.29999999999995</c:v>
                </c:pt>
                <c:pt idx="5">
                  <c:v>547</c:v>
                </c:pt>
                <c:pt idx="6">
                  <c:v>578.79999999999995</c:v>
                </c:pt>
                <c:pt idx="7">
                  <c:v>565.29999999999995</c:v>
                </c:pt>
                <c:pt idx="8">
                  <c:v>529.20000000000005</c:v>
                </c:pt>
                <c:pt idx="9">
                  <c:v>578.5</c:v>
                </c:pt>
                <c:pt idx="10">
                  <c:v>535.6</c:v>
                </c:pt>
                <c:pt idx="11">
                  <c:v>555.20000000000005</c:v>
                </c:pt>
                <c:pt idx="12">
                  <c:v>520.5</c:v>
                </c:pt>
                <c:pt idx="13">
                  <c:v>531.4</c:v>
                </c:pt>
                <c:pt idx="14">
                  <c:v>577.4</c:v>
                </c:pt>
                <c:pt idx="15">
                  <c:v>556</c:v>
                </c:pt>
                <c:pt idx="16">
                  <c:v>545.5</c:v>
                </c:pt>
                <c:pt idx="17">
                  <c:v>546.5</c:v>
                </c:pt>
                <c:pt idx="18">
                  <c:v>507.4</c:v>
                </c:pt>
                <c:pt idx="19">
                  <c:v>561.70000000000005</c:v>
                </c:pt>
                <c:pt idx="20">
                  <c:v>555.4</c:v>
                </c:pt>
                <c:pt idx="21">
                  <c:v>536.70000000000005</c:v>
                </c:pt>
                <c:pt idx="22">
                  <c:v>497.1</c:v>
                </c:pt>
                <c:pt idx="23">
                  <c:v>586.29999999999995</c:v>
                </c:pt>
                <c:pt idx="24">
                  <c:v>553.1</c:v>
                </c:pt>
                <c:pt idx="25">
                  <c:v>538.4</c:v>
                </c:pt>
                <c:pt idx="26">
                  <c:v>572.1</c:v>
                </c:pt>
                <c:pt idx="27">
                  <c:v>559.79999999999995</c:v>
                </c:pt>
                <c:pt idx="28">
                  <c:v>547.79999999999995</c:v>
                </c:pt>
                <c:pt idx="29">
                  <c:v>565.6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63-48BA-9A79-AA6755F08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Outubro 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Barreirinhas'!$AX$288:$AX$318</c:f>
              <c:numCache>
                <c:formatCode>m/d/yyyy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'USINA 01 - Barreirinhas'!$AY$288:$AY$318</c:f>
              <c:numCache>
                <c:formatCode>0.0</c:formatCode>
                <c:ptCount val="31"/>
                <c:pt idx="0">
                  <c:v>231.8</c:v>
                </c:pt>
                <c:pt idx="1">
                  <c:v>493.4</c:v>
                </c:pt>
                <c:pt idx="2">
                  <c:v>532.9</c:v>
                </c:pt>
                <c:pt idx="3">
                  <c:v>580.70000000000005</c:v>
                </c:pt>
                <c:pt idx="4">
                  <c:v>550.6</c:v>
                </c:pt>
                <c:pt idx="5">
                  <c:v>568.29999999999995</c:v>
                </c:pt>
                <c:pt idx="6">
                  <c:v>555.1</c:v>
                </c:pt>
                <c:pt idx="7">
                  <c:v>508.8</c:v>
                </c:pt>
                <c:pt idx="8">
                  <c:v>502.4</c:v>
                </c:pt>
                <c:pt idx="9">
                  <c:v>558.5</c:v>
                </c:pt>
                <c:pt idx="10">
                  <c:v>546.1</c:v>
                </c:pt>
                <c:pt idx="11">
                  <c:v>575</c:v>
                </c:pt>
                <c:pt idx="12">
                  <c:v>552.1</c:v>
                </c:pt>
                <c:pt idx="13">
                  <c:v>560.9</c:v>
                </c:pt>
                <c:pt idx="14">
                  <c:v>577.70000000000005</c:v>
                </c:pt>
                <c:pt idx="15">
                  <c:v>514.70000000000005</c:v>
                </c:pt>
                <c:pt idx="16">
                  <c:v>547.29999999999995</c:v>
                </c:pt>
                <c:pt idx="17">
                  <c:v>536.4</c:v>
                </c:pt>
                <c:pt idx="18">
                  <c:v>428</c:v>
                </c:pt>
                <c:pt idx="19">
                  <c:v>488.3</c:v>
                </c:pt>
                <c:pt idx="20">
                  <c:v>460.6</c:v>
                </c:pt>
                <c:pt idx="21">
                  <c:v>534.9</c:v>
                </c:pt>
                <c:pt idx="22">
                  <c:v>557.9</c:v>
                </c:pt>
                <c:pt idx="23">
                  <c:v>552.29999999999995</c:v>
                </c:pt>
                <c:pt idx="24">
                  <c:v>533.9</c:v>
                </c:pt>
                <c:pt idx="25">
                  <c:v>542.79999999999995</c:v>
                </c:pt>
                <c:pt idx="26">
                  <c:v>540.4</c:v>
                </c:pt>
                <c:pt idx="27">
                  <c:v>552.79999999999995</c:v>
                </c:pt>
                <c:pt idx="28">
                  <c:v>543.6</c:v>
                </c:pt>
                <c:pt idx="29">
                  <c:v>519.1</c:v>
                </c:pt>
                <c:pt idx="30">
                  <c:v>430.4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45-4DE9-8548-173292BBE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Novembro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Barreirinhas'!$AX$319:$AX$348</c:f>
              <c:numCache>
                <c:formatCode>m/d/yyyy</c:formatCode>
                <c:ptCount val="30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</c:numCache>
            </c:numRef>
          </c:cat>
          <c:val>
            <c:numRef>
              <c:f>'USINA 01 - Barreirinhas'!$AY$319:$AY$348</c:f>
              <c:numCache>
                <c:formatCode>0.0</c:formatCode>
                <c:ptCount val="30"/>
                <c:pt idx="0">
                  <c:v>513.9</c:v>
                </c:pt>
                <c:pt idx="1">
                  <c:v>423</c:v>
                </c:pt>
                <c:pt idx="2">
                  <c:v>512.4</c:v>
                </c:pt>
                <c:pt idx="3">
                  <c:v>530</c:v>
                </c:pt>
                <c:pt idx="4">
                  <c:v>500.6</c:v>
                </c:pt>
                <c:pt idx="5">
                  <c:v>474.6</c:v>
                </c:pt>
                <c:pt idx="6">
                  <c:v>501.3</c:v>
                </c:pt>
                <c:pt idx="7">
                  <c:v>496.4</c:v>
                </c:pt>
                <c:pt idx="8">
                  <c:v>508.8</c:v>
                </c:pt>
                <c:pt idx="9">
                  <c:v>483.2</c:v>
                </c:pt>
                <c:pt idx="10">
                  <c:v>501.3</c:v>
                </c:pt>
                <c:pt idx="11">
                  <c:v>510.6</c:v>
                </c:pt>
                <c:pt idx="12">
                  <c:v>490.6</c:v>
                </c:pt>
                <c:pt idx="13">
                  <c:v>506.8</c:v>
                </c:pt>
                <c:pt idx="14">
                  <c:v>515.4</c:v>
                </c:pt>
                <c:pt idx="15">
                  <c:v>498.9</c:v>
                </c:pt>
                <c:pt idx="16">
                  <c:v>508.8</c:v>
                </c:pt>
                <c:pt idx="17">
                  <c:v>502.8</c:v>
                </c:pt>
                <c:pt idx="18">
                  <c:v>470.2</c:v>
                </c:pt>
                <c:pt idx="19">
                  <c:v>478.2</c:v>
                </c:pt>
                <c:pt idx="20">
                  <c:v>521</c:v>
                </c:pt>
                <c:pt idx="21">
                  <c:v>475.1</c:v>
                </c:pt>
                <c:pt idx="22">
                  <c:v>491</c:v>
                </c:pt>
                <c:pt idx="23">
                  <c:v>512.79999999999995</c:v>
                </c:pt>
                <c:pt idx="24">
                  <c:v>510.8</c:v>
                </c:pt>
                <c:pt idx="25">
                  <c:v>484.8</c:v>
                </c:pt>
                <c:pt idx="26">
                  <c:v>455.1</c:v>
                </c:pt>
                <c:pt idx="27">
                  <c:v>492.6</c:v>
                </c:pt>
                <c:pt idx="28">
                  <c:v>456.3</c:v>
                </c:pt>
                <c:pt idx="29">
                  <c:v>485.4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E9-4BFF-ACF6-B76DAAB3D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Dezembro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Barreirinhas'!$AX$349:$AX$379</c:f>
              <c:numCache>
                <c:formatCode>m/d/yyyy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'USINA 01 - Barreirinhas'!$AY$349:$AY$379</c:f>
              <c:numCache>
                <c:formatCode>0.0</c:formatCode>
                <c:ptCount val="31"/>
                <c:pt idx="0">
                  <c:v>428.8</c:v>
                </c:pt>
                <c:pt idx="1">
                  <c:v>401.1</c:v>
                </c:pt>
                <c:pt idx="2">
                  <c:v>485</c:v>
                </c:pt>
                <c:pt idx="3">
                  <c:v>469.2</c:v>
                </c:pt>
                <c:pt idx="4">
                  <c:v>373.5</c:v>
                </c:pt>
                <c:pt idx="5">
                  <c:v>447.2</c:v>
                </c:pt>
                <c:pt idx="6">
                  <c:v>376.9</c:v>
                </c:pt>
                <c:pt idx="7">
                  <c:v>502.4</c:v>
                </c:pt>
                <c:pt idx="8">
                  <c:v>498.1</c:v>
                </c:pt>
                <c:pt idx="9">
                  <c:v>435.9</c:v>
                </c:pt>
                <c:pt idx="10">
                  <c:v>474.7</c:v>
                </c:pt>
                <c:pt idx="11">
                  <c:v>415</c:v>
                </c:pt>
                <c:pt idx="12">
                  <c:v>453.6</c:v>
                </c:pt>
                <c:pt idx="13">
                  <c:v>430.8</c:v>
                </c:pt>
                <c:pt idx="14">
                  <c:v>439.8</c:v>
                </c:pt>
                <c:pt idx="15">
                  <c:v>405.7</c:v>
                </c:pt>
                <c:pt idx="16">
                  <c:v>414.2</c:v>
                </c:pt>
                <c:pt idx="17">
                  <c:v>203.2</c:v>
                </c:pt>
                <c:pt idx="18">
                  <c:v>316.60000000000002</c:v>
                </c:pt>
                <c:pt idx="19">
                  <c:v>481.1</c:v>
                </c:pt>
                <c:pt idx="20">
                  <c:v>322.89999999999998</c:v>
                </c:pt>
                <c:pt idx="21">
                  <c:v>153.69999999999999</c:v>
                </c:pt>
                <c:pt idx="22">
                  <c:v>435.7</c:v>
                </c:pt>
                <c:pt idx="23">
                  <c:v>491.5</c:v>
                </c:pt>
                <c:pt idx="24">
                  <c:v>185.1</c:v>
                </c:pt>
                <c:pt idx="25">
                  <c:v>203.7</c:v>
                </c:pt>
                <c:pt idx="26">
                  <c:v>179.4</c:v>
                </c:pt>
                <c:pt idx="27">
                  <c:v>197.9</c:v>
                </c:pt>
                <c:pt idx="28">
                  <c:v>204.5</c:v>
                </c:pt>
                <c:pt idx="29">
                  <c:v>187.8</c:v>
                </c:pt>
                <c:pt idx="30">
                  <c:v>179.7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1-4374-A5DA-A0C910D750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Fevereiro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Barreirinhas'!$BZ$45:$BZ$72</c:f>
              <c:numCache>
                <c:formatCode>m/d/yyyy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'USINA 01 - Barreirinhas'!$CA$45:$CA$72</c:f>
              <c:numCache>
                <c:formatCode>0.0</c:formatCode>
                <c:ptCount val="28"/>
                <c:pt idx="0">
                  <c:v>529</c:v>
                </c:pt>
                <c:pt idx="1">
                  <c:v>425.8</c:v>
                </c:pt>
                <c:pt idx="2">
                  <c:v>443.6</c:v>
                </c:pt>
                <c:pt idx="3">
                  <c:v>400.1</c:v>
                </c:pt>
                <c:pt idx="4">
                  <c:v>487.7</c:v>
                </c:pt>
                <c:pt idx="5">
                  <c:v>524.9</c:v>
                </c:pt>
                <c:pt idx="6">
                  <c:v>457.3</c:v>
                </c:pt>
                <c:pt idx="7">
                  <c:v>233.9</c:v>
                </c:pt>
                <c:pt idx="8">
                  <c:v>504.5</c:v>
                </c:pt>
                <c:pt idx="9">
                  <c:v>508.9</c:v>
                </c:pt>
                <c:pt idx="10">
                  <c:v>383.9</c:v>
                </c:pt>
                <c:pt idx="11">
                  <c:v>419.5</c:v>
                </c:pt>
                <c:pt idx="12">
                  <c:v>472.4</c:v>
                </c:pt>
                <c:pt idx="13">
                  <c:v>414</c:v>
                </c:pt>
                <c:pt idx="14">
                  <c:v>530</c:v>
                </c:pt>
                <c:pt idx="15">
                  <c:v>494.9</c:v>
                </c:pt>
                <c:pt idx="16">
                  <c:v>384.9</c:v>
                </c:pt>
                <c:pt idx="17">
                  <c:v>433.9</c:v>
                </c:pt>
                <c:pt idx="18">
                  <c:v>482.3</c:v>
                </c:pt>
                <c:pt idx="19">
                  <c:v>512.1</c:v>
                </c:pt>
                <c:pt idx="20">
                  <c:v>513.1</c:v>
                </c:pt>
                <c:pt idx="21">
                  <c:v>485.1</c:v>
                </c:pt>
                <c:pt idx="22">
                  <c:v>507.8</c:v>
                </c:pt>
                <c:pt idx="23">
                  <c:v>400.7</c:v>
                </c:pt>
                <c:pt idx="24">
                  <c:v>412.5</c:v>
                </c:pt>
                <c:pt idx="25">
                  <c:v>503.3</c:v>
                </c:pt>
                <c:pt idx="26">
                  <c:v>354.3</c:v>
                </c:pt>
                <c:pt idx="27">
                  <c:v>111.8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68-4FE3-8AC0-AC48C5203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01 - Barreirinhas'!$CH$7</c:f>
              <c:strCache>
                <c:ptCount val="1"/>
                <c:pt idx="0">
                  <c:v>Diferença (kWh)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'USINA 01 - Barreirinhas'!$CI$4:$CT$4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'USINA 01 - Barreirinhas'!$CI$6:$CT$6</c:f>
              <c:numCache>
                <c:formatCode>#,##0</c:formatCode>
                <c:ptCount val="12"/>
                <c:pt idx="0">
                  <c:v>12203.2</c:v>
                </c:pt>
                <c:pt idx="1">
                  <c:v>12332.2</c:v>
                </c:pt>
                <c:pt idx="2">
                  <c:v>11132.2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6-497A-9E2F-05599F25C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GEraçaõ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Janeiro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Barreirinhas'!$BZ$14:$BZ$44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'USINA 01 - Barreirinhas'!$CA$14:$CA$44</c:f>
              <c:numCache>
                <c:formatCode>0.0</c:formatCode>
                <c:ptCount val="31"/>
                <c:pt idx="0">
                  <c:v>182.1</c:v>
                </c:pt>
                <c:pt idx="1">
                  <c:v>183.3</c:v>
                </c:pt>
                <c:pt idx="2">
                  <c:v>199.3</c:v>
                </c:pt>
                <c:pt idx="3">
                  <c:v>198.3</c:v>
                </c:pt>
                <c:pt idx="4">
                  <c:v>200.8</c:v>
                </c:pt>
                <c:pt idx="5">
                  <c:v>428.3</c:v>
                </c:pt>
                <c:pt idx="6">
                  <c:v>439</c:v>
                </c:pt>
                <c:pt idx="7">
                  <c:v>491.6</c:v>
                </c:pt>
                <c:pt idx="8">
                  <c:v>495.1</c:v>
                </c:pt>
                <c:pt idx="9">
                  <c:v>495.9</c:v>
                </c:pt>
                <c:pt idx="10">
                  <c:v>460.6</c:v>
                </c:pt>
                <c:pt idx="11">
                  <c:v>496.7</c:v>
                </c:pt>
                <c:pt idx="12">
                  <c:v>466.6</c:v>
                </c:pt>
                <c:pt idx="13">
                  <c:v>472.7</c:v>
                </c:pt>
                <c:pt idx="14">
                  <c:v>429.6</c:v>
                </c:pt>
                <c:pt idx="15">
                  <c:v>465.8</c:v>
                </c:pt>
                <c:pt idx="16">
                  <c:v>449.3</c:v>
                </c:pt>
                <c:pt idx="17">
                  <c:v>289.2</c:v>
                </c:pt>
                <c:pt idx="18">
                  <c:v>143.30000000000001</c:v>
                </c:pt>
                <c:pt idx="19">
                  <c:v>413.2</c:v>
                </c:pt>
                <c:pt idx="20">
                  <c:v>421.4</c:v>
                </c:pt>
                <c:pt idx="21">
                  <c:v>496.8</c:v>
                </c:pt>
                <c:pt idx="22">
                  <c:v>410.1</c:v>
                </c:pt>
                <c:pt idx="23">
                  <c:v>456.1</c:v>
                </c:pt>
                <c:pt idx="24">
                  <c:v>526.9</c:v>
                </c:pt>
                <c:pt idx="25">
                  <c:v>455.4</c:v>
                </c:pt>
                <c:pt idx="26">
                  <c:v>78.599999999999994</c:v>
                </c:pt>
                <c:pt idx="27">
                  <c:v>452.4</c:v>
                </c:pt>
                <c:pt idx="28">
                  <c:v>508.5</c:v>
                </c:pt>
                <c:pt idx="29">
                  <c:v>479.2</c:v>
                </c:pt>
                <c:pt idx="30">
                  <c:v>517.1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A-4516-9591-14621955E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Março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Barreirinhas'!$BZ$73:$BZ$103</c:f>
              <c:numCache>
                <c:formatCode>m/d/yyyy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'USINA 01 - Barreirinhas'!$CA$73:$CA$103</c:f>
              <c:numCache>
                <c:formatCode>0.0</c:formatCode>
                <c:ptCount val="31"/>
                <c:pt idx="0">
                  <c:v>436</c:v>
                </c:pt>
                <c:pt idx="1">
                  <c:v>247.1</c:v>
                </c:pt>
                <c:pt idx="2">
                  <c:v>322.3</c:v>
                </c:pt>
                <c:pt idx="3">
                  <c:v>333</c:v>
                </c:pt>
                <c:pt idx="4">
                  <c:v>371.5</c:v>
                </c:pt>
                <c:pt idx="5">
                  <c:v>430.9</c:v>
                </c:pt>
                <c:pt idx="6">
                  <c:v>505.4</c:v>
                </c:pt>
                <c:pt idx="7">
                  <c:v>562</c:v>
                </c:pt>
                <c:pt idx="8">
                  <c:v>493.1</c:v>
                </c:pt>
                <c:pt idx="9">
                  <c:v>224.9</c:v>
                </c:pt>
                <c:pt idx="10">
                  <c:v>420.6</c:v>
                </c:pt>
                <c:pt idx="11">
                  <c:v>367.9</c:v>
                </c:pt>
                <c:pt idx="12">
                  <c:v>431.7</c:v>
                </c:pt>
                <c:pt idx="13">
                  <c:v>360.1</c:v>
                </c:pt>
                <c:pt idx="14">
                  <c:v>346.6</c:v>
                </c:pt>
                <c:pt idx="15">
                  <c:v>334.4</c:v>
                </c:pt>
                <c:pt idx="16">
                  <c:v>192.1</c:v>
                </c:pt>
                <c:pt idx="17">
                  <c:v>481.2</c:v>
                </c:pt>
                <c:pt idx="18">
                  <c:v>292.39999999999998</c:v>
                </c:pt>
                <c:pt idx="19">
                  <c:v>570.70000000000005</c:v>
                </c:pt>
                <c:pt idx="20">
                  <c:v>292.10000000000002</c:v>
                </c:pt>
                <c:pt idx="21">
                  <c:v>367</c:v>
                </c:pt>
                <c:pt idx="22">
                  <c:v>244.7</c:v>
                </c:pt>
                <c:pt idx="23">
                  <c:v>202.1</c:v>
                </c:pt>
                <c:pt idx="24">
                  <c:v>244.5</c:v>
                </c:pt>
                <c:pt idx="25">
                  <c:v>14.3</c:v>
                </c:pt>
                <c:pt idx="26">
                  <c:v>362.7</c:v>
                </c:pt>
                <c:pt idx="27">
                  <c:v>287</c:v>
                </c:pt>
                <c:pt idx="28">
                  <c:v>448.6</c:v>
                </c:pt>
                <c:pt idx="29">
                  <c:v>349.3</c:v>
                </c:pt>
                <c:pt idx="30">
                  <c:v>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1-4318-A296-F32717C28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Abril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Barreirinhas'!$BZ$104:$BZ$133</c:f>
              <c:numCache>
                <c:formatCode>m/d/yyyy</c:formatCode>
                <c:ptCount val="30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</c:numCache>
            </c:numRef>
          </c:cat>
          <c:val>
            <c:numRef>
              <c:f>'USINA 01 - Barreirinhas'!$CA$104:$CA$133</c:f>
              <c:numCache>
                <c:formatCode>0.0</c:formatCode>
                <c:ptCount val="30"/>
                <c:pt idx="0">
                  <c:v>321.39999999999998</c:v>
                </c:pt>
                <c:pt idx="1">
                  <c:v>267.7</c:v>
                </c:pt>
                <c:pt idx="2">
                  <c:v>517.5</c:v>
                </c:pt>
                <c:pt idx="3">
                  <c:v>531.29999999999995</c:v>
                </c:pt>
                <c:pt idx="4">
                  <c:v>415.9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07-4BAC-9BBD-208E5EC8E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-Maio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Barreirinhas'!$BZ$134:$BZ$164</c:f>
              <c:numCache>
                <c:formatCode>m/d/yyyy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'USINA 01 - Barreirinhas'!$CA$134:$CA$164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622F-4D5A-B0EB-A8CF395C1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Junho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Barreirinhas'!$BZ$165:$BZ$194</c:f>
              <c:numCache>
                <c:formatCode>m/d/yyyy</c:formatCode>
                <c:ptCount val="30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</c:numCache>
            </c:numRef>
          </c:cat>
          <c:val>
            <c:numRef>
              <c:f>'USINA 01 - Barreirinhas'!$CA$165:$CA$194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63DC-4278-BB35-A6276EDCF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Julho 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2026</a:t>
            </a:r>
            <a:endParaRPr lang="pt-BR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Barreirinhas'!$BZ$195:$BZ$225</c:f>
              <c:numCache>
                <c:formatCode>m/d/yyyy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'USINA 01 - Barreirinhas'!$CA$195:$CA$225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2EFC-4EBD-B4DB-FA951DA75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Agosto 2026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Barreirinhas'!$BZ$226:$BZ$256</c:f>
              <c:numCache>
                <c:formatCode>m/d/yyyy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'USINA 01 - Barreirinhas'!$CA$226:$CA$256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F41C-46CB-9655-119D02443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Setembro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Barreirinhas'!$BZ$257:$BZ$286</c:f>
              <c:numCache>
                <c:formatCode>m/d/yyyy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'USINA 01 - Barreirinhas'!$CA$257:$CA$286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CFC2-4AC7-A9EA-7D35BE4AE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Outubro 2026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Barreirinhas'!$BZ$287:$BZ$317</c:f>
              <c:numCache>
                <c:formatCode>m/d/yyyy</c:formatCode>
                <c:ptCount val="31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  <c:pt idx="13">
                  <c:v>46309</c:v>
                </c:pt>
                <c:pt idx="14">
                  <c:v>46310</c:v>
                </c:pt>
                <c:pt idx="15">
                  <c:v>46311</c:v>
                </c:pt>
                <c:pt idx="16">
                  <c:v>46312</c:v>
                </c:pt>
                <c:pt idx="17">
                  <c:v>46313</c:v>
                </c:pt>
                <c:pt idx="18">
                  <c:v>46314</c:v>
                </c:pt>
                <c:pt idx="19">
                  <c:v>46315</c:v>
                </c:pt>
                <c:pt idx="20">
                  <c:v>46316</c:v>
                </c:pt>
                <c:pt idx="21">
                  <c:v>46317</c:v>
                </c:pt>
                <c:pt idx="22">
                  <c:v>46318</c:v>
                </c:pt>
                <c:pt idx="23">
                  <c:v>46319</c:v>
                </c:pt>
                <c:pt idx="24">
                  <c:v>46320</c:v>
                </c:pt>
                <c:pt idx="25">
                  <c:v>46321</c:v>
                </c:pt>
                <c:pt idx="26">
                  <c:v>46322</c:v>
                </c:pt>
                <c:pt idx="27">
                  <c:v>46323</c:v>
                </c:pt>
                <c:pt idx="28">
                  <c:v>46324</c:v>
                </c:pt>
                <c:pt idx="29">
                  <c:v>46325</c:v>
                </c:pt>
                <c:pt idx="30">
                  <c:v>46326</c:v>
                </c:pt>
              </c:numCache>
            </c:numRef>
          </c:cat>
          <c:val>
            <c:numRef>
              <c:f>'USINA 01 - Barreirinhas'!$CA$287:$CA$317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C12C-4FEF-9936-04A73B1E7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Novembro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Barreirinhas'!$BZ$318:$BZ$347</c:f>
              <c:numCache>
                <c:formatCode>m/d/yyyy</c:formatCode>
                <c:ptCount val="30"/>
                <c:pt idx="0">
                  <c:v>46327</c:v>
                </c:pt>
                <c:pt idx="1">
                  <c:v>46328</c:v>
                </c:pt>
                <c:pt idx="2">
                  <c:v>46329</c:v>
                </c:pt>
                <c:pt idx="3">
                  <c:v>46330</c:v>
                </c:pt>
                <c:pt idx="4">
                  <c:v>46331</c:v>
                </c:pt>
                <c:pt idx="5">
                  <c:v>46332</c:v>
                </c:pt>
                <c:pt idx="6">
                  <c:v>46333</c:v>
                </c:pt>
                <c:pt idx="7">
                  <c:v>46334</c:v>
                </c:pt>
                <c:pt idx="8">
                  <c:v>46335</c:v>
                </c:pt>
                <c:pt idx="9">
                  <c:v>46336</c:v>
                </c:pt>
                <c:pt idx="10">
                  <c:v>46337</c:v>
                </c:pt>
                <c:pt idx="11">
                  <c:v>46338</c:v>
                </c:pt>
                <c:pt idx="12">
                  <c:v>46339</c:v>
                </c:pt>
                <c:pt idx="13">
                  <c:v>46340</c:v>
                </c:pt>
                <c:pt idx="14">
                  <c:v>46341</c:v>
                </c:pt>
                <c:pt idx="15">
                  <c:v>46342</c:v>
                </c:pt>
                <c:pt idx="16">
                  <c:v>46343</c:v>
                </c:pt>
                <c:pt idx="17">
                  <c:v>46344</c:v>
                </c:pt>
                <c:pt idx="18">
                  <c:v>46345</c:v>
                </c:pt>
                <c:pt idx="19">
                  <c:v>46346</c:v>
                </c:pt>
                <c:pt idx="20">
                  <c:v>46347</c:v>
                </c:pt>
                <c:pt idx="21">
                  <c:v>46348</c:v>
                </c:pt>
                <c:pt idx="22">
                  <c:v>46349</c:v>
                </c:pt>
                <c:pt idx="23">
                  <c:v>46350</c:v>
                </c:pt>
                <c:pt idx="24">
                  <c:v>46351</c:v>
                </c:pt>
                <c:pt idx="25">
                  <c:v>46352</c:v>
                </c:pt>
                <c:pt idx="26">
                  <c:v>46353</c:v>
                </c:pt>
                <c:pt idx="27">
                  <c:v>46354</c:v>
                </c:pt>
                <c:pt idx="28">
                  <c:v>46355</c:v>
                </c:pt>
                <c:pt idx="29">
                  <c:v>46356</c:v>
                </c:pt>
              </c:numCache>
            </c:numRef>
          </c:cat>
          <c:val>
            <c:numRef>
              <c:f>'USINA 01 - Barreirinhas'!$CA$318:$CA$347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827F-482F-84CE-DBEFA006B6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Dezembro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Barreirinhas'!$BZ$348:$BZ$378</c:f>
              <c:numCache>
                <c:formatCode>m/d/yyyy</c:formatCode>
                <c:ptCount val="31"/>
                <c:pt idx="0">
                  <c:v>46357</c:v>
                </c:pt>
                <c:pt idx="1">
                  <c:v>46358</c:v>
                </c:pt>
                <c:pt idx="2">
                  <c:v>46359</c:v>
                </c:pt>
                <c:pt idx="3">
                  <c:v>46360</c:v>
                </c:pt>
                <c:pt idx="4">
                  <c:v>46361</c:v>
                </c:pt>
                <c:pt idx="5">
                  <c:v>46362</c:v>
                </c:pt>
                <c:pt idx="6">
                  <c:v>46363</c:v>
                </c:pt>
                <c:pt idx="7">
                  <c:v>46364</c:v>
                </c:pt>
                <c:pt idx="8">
                  <c:v>46365</c:v>
                </c:pt>
                <c:pt idx="9">
                  <c:v>46366</c:v>
                </c:pt>
                <c:pt idx="10">
                  <c:v>46367</c:v>
                </c:pt>
                <c:pt idx="11">
                  <c:v>46368</c:v>
                </c:pt>
                <c:pt idx="12">
                  <c:v>46369</c:v>
                </c:pt>
                <c:pt idx="13">
                  <c:v>46370</c:v>
                </c:pt>
                <c:pt idx="14">
                  <c:v>46371</c:v>
                </c:pt>
                <c:pt idx="15">
                  <c:v>46372</c:v>
                </c:pt>
                <c:pt idx="16">
                  <c:v>46373</c:v>
                </c:pt>
                <c:pt idx="17">
                  <c:v>46374</c:v>
                </c:pt>
                <c:pt idx="18">
                  <c:v>46375</c:v>
                </c:pt>
                <c:pt idx="19">
                  <c:v>46376</c:v>
                </c:pt>
                <c:pt idx="20">
                  <c:v>46377</c:v>
                </c:pt>
                <c:pt idx="21">
                  <c:v>46378</c:v>
                </c:pt>
                <c:pt idx="22">
                  <c:v>46379</c:v>
                </c:pt>
                <c:pt idx="23">
                  <c:v>46380</c:v>
                </c:pt>
                <c:pt idx="24">
                  <c:v>46381</c:v>
                </c:pt>
                <c:pt idx="25">
                  <c:v>46382</c:v>
                </c:pt>
                <c:pt idx="26">
                  <c:v>46383</c:v>
                </c:pt>
                <c:pt idx="27">
                  <c:v>46384</c:v>
                </c:pt>
                <c:pt idx="28">
                  <c:v>46385</c:v>
                </c:pt>
                <c:pt idx="29">
                  <c:v>46386</c:v>
                </c:pt>
                <c:pt idx="30">
                  <c:v>46387</c:v>
                </c:pt>
              </c:numCache>
            </c:numRef>
          </c:cat>
          <c:val>
            <c:numRef>
              <c:f>'USINA 01 - Barreirinhas'!$CA$348:$CA$378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C034-47E8-B7A2-AD674E1A4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Outubro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Barreirinhas'!$A$277:$A$307</c:f>
              <c:numCache>
                <c:formatCode>m/d/yyyy</c:formatCode>
                <c:ptCount val="31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  <c:pt idx="30">
                  <c:v>45230</c:v>
                </c:pt>
              </c:numCache>
            </c:numRef>
          </c:cat>
          <c:val>
            <c:numRef>
              <c:f>'USINA 02 - Barreirinhas'!$B$277:$B$307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D335-4E2E-A1C7-CA8E7447F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Novembro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Barreirinhas'!$A$308:$A$337</c:f>
              <c:numCache>
                <c:formatCode>m/d/yyyy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'USINA 02 - Barreirinhas'!$B$308:$B$336</c:f>
              <c:numCache>
                <c:formatCode>0.0</c:formatCode>
                <c:ptCount val="29"/>
              </c:numCache>
            </c:numRef>
          </c:val>
          <c:extLst>
            <c:ext xmlns:c16="http://schemas.microsoft.com/office/drawing/2014/chart" uri="{C3380CC4-5D6E-409C-BE32-E72D297353CC}">
              <c16:uniqueId val="{00000000-CB75-4CFF-B9C9-01676F106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Dezembro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Barreirinhas'!$A$338:$A$368</c:f>
              <c:numCache>
                <c:formatCode>m/d/yyyy</c:formatCode>
                <c:ptCount val="31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  <c:pt idx="30">
                  <c:v>45291</c:v>
                </c:pt>
              </c:numCache>
            </c:numRef>
          </c:cat>
          <c:val>
            <c:numRef>
              <c:f>'USINA 02 - Barreirinhas'!$B$338:$B$368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73FE-4B91-9CED-9F087F1DA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Maio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Barreirinhas'!$A$124:$A$154</c:f>
              <c:numCache>
                <c:formatCode>m/d/yyyy</c:formatCode>
                <c:ptCount val="31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45052</c:v>
                </c:pt>
                <c:pt idx="6">
                  <c:v>45053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45059</c:v>
                </c:pt>
                <c:pt idx="13">
                  <c:v>45060</c:v>
                </c:pt>
                <c:pt idx="14">
                  <c:v>45061</c:v>
                </c:pt>
                <c:pt idx="15">
                  <c:v>45062</c:v>
                </c:pt>
                <c:pt idx="16">
                  <c:v>45063</c:v>
                </c:pt>
                <c:pt idx="17">
                  <c:v>45064</c:v>
                </c:pt>
                <c:pt idx="18">
                  <c:v>45065</c:v>
                </c:pt>
                <c:pt idx="19">
                  <c:v>45066</c:v>
                </c:pt>
                <c:pt idx="20">
                  <c:v>45067</c:v>
                </c:pt>
                <c:pt idx="21">
                  <c:v>45068</c:v>
                </c:pt>
                <c:pt idx="22">
                  <c:v>45069</c:v>
                </c:pt>
                <c:pt idx="23">
                  <c:v>45070</c:v>
                </c:pt>
                <c:pt idx="24">
                  <c:v>45071</c:v>
                </c:pt>
                <c:pt idx="25">
                  <c:v>45072</c:v>
                </c:pt>
                <c:pt idx="26">
                  <c:v>45073</c:v>
                </c:pt>
                <c:pt idx="27">
                  <c:v>45074</c:v>
                </c:pt>
                <c:pt idx="28">
                  <c:v>45075</c:v>
                </c:pt>
                <c:pt idx="29">
                  <c:v>45076</c:v>
                </c:pt>
                <c:pt idx="30">
                  <c:v>45077</c:v>
                </c:pt>
              </c:numCache>
            </c:numRef>
          </c:cat>
          <c:val>
            <c:numRef>
              <c:f>'USINA 02 - Barreirinhas'!$B$124:$B$154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84A6-408B-83DE-7A9828671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Junho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Barreirinhas'!$A$155:$A$184</c:f>
              <c:numCache>
                <c:formatCode>m/d/yyyy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'USINA 02 - Barreirinhas'!$B$155:$B$184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47AE-4DC8-A12F-00740F5AB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Julho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Barreirinhas'!$A$185:$A$215</c:f>
              <c:numCache>
                <c:formatCode>m/d/yyyy</c:formatCode>
                <c:ptCount val="31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  <c:pt idx="30">
                  <c:v>45138</c:v>
                </c:pt>
              </c:numCache>
            </c:numRef>
          </c:cat>
          <c:val>
            <c:numRef>
              <c:f>'USINA 02 - Barreirinhas'!$B$185:$B$215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F374-4A0A-818B-877DE45F5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Fevereiro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Barreirinhas'!$A$35:$A$62</c:f>
              <c:numCache>
                <c:formatCode>m/d/yyyy</c:formatCode>
                <c:ptCount val="28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</c:numCache>
            </c:numRef>
          </c:cat>
          <c:val>
            <c:numRef>
              <c:f>'USINA 02 - Barreirinhas'!$B$35:$B$62</c:f>
              <c:numCache>
                <c:formatCode>0.0</c:formatCode>
                <c:ptCount val="28"/>
              </c:numCache>
            </c:numRef>
          </c:val>
          <c:extLst>
            <c:ext xmlns:c16="http://schemas.microsoft.com/office/drawing/2014/chart" uri="{C3380CC4-5D6E-409C-BE32-E72D297353CC}">
              <c16:uniqueId val="{00000000-3839-4769-B6BC-876999E9C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Março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Barreirinhas'!$A$63:$A$93</c:f>
              <c:numCache>
                <c:formatCode>m/d/yyyy</c:formatCode>
                <c:ptCount val="31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  <c:pt idx="28">
                  <c:v>45014</c:v>
                </c:pt>
                <c:pt idx="29">
                  <c:v>45015</c:v>
                </c:pt>
                <c:pt idx="30">
                  <c:v>45016</c:v>
                </c:pt>
              </c:numCache>
            </c:numRef>
          </c:cat>
          <c:val>
            <c:numRef>
              <c:f>'USINA 02 - Barreirinhas'!$B$63:$B$93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0F4A-43AA-A592-91A8F16C4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Abril 2023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'USINA 02 - Barreirinhas'!$A$94:$A$123</c:f>
              <c:numCache>
                <c:formatCode>m/d/yyyy</c:formatCode>
                <c:ptCount val="30"/>
                <c:pt idx="0">
                  <c:v>45017</c:v>
                </c:pt>
                <c:pt idx="1">
                  <c:v>45018</c:v>
                </c:pt>
                <c:pt idx="2">
                  <c:v>45019</c:v>
                </c:pt>
                <c:pt idx="3">
                  <c:v>45020</c:v>
                </c:pt>
                <c:pt idx="4">
                  <c:v>45021</c:v>
                </c:pt>
                <c:pt idx="5">
                  <c:v>45022</c:v>
                </c:pt>
                <c:pt idx="6">
                  <c:v>45023</c:v>
                </c:pt>
                <c:pt idx="7">
                  <c:v>45024</c:v>
                </c:pt>
                <c:pt idx="8">
                  <c:v>45025</c:v>
                </c:pt>
                <c:pt idx="9">
                  <c:v>45026</c:v>
                </c:pt>
                <c:pt idx="10">
                  <c:v>45027</c:v>
                </c:pt>
                <c:pt idx="11">
                  <c:v>45028</c:v>
                </c:pt>
                <c:pt idx="12">
                  <c:v>45029</c:v>
                </c:pt>
                <c:pt idx="13">
                  <c:v>45030</c:v>
                </c:pt>
                <c:pt idx="14">
                  <c:v>45031</c:v>
                </c:pt>
                <c:pt idx="15">
                  <c:v>45032</c:v>
                </c:pt>
                <c:pt idx="16">
                  <c:v>45033</c:v>
                </c:pt>
                <c:pt idx="17">
                  <c:v>45034</c:v>
                </c:pt>
                <c:pt idx="18">
                  <c:v>45035</c:v>
                </c:pt>
                <c:pt idx="19">
                  <c:v>45036</c:v>
                </c:pt>
                <c:pt idx="20">
                  <c:v>45037</c:v>
                </c:pt>
                <c:pt idx="21">
                  <c:v>45038</c:v>
                </c:pt>
                <c:pt idx="22">
                  <c:v>45039</c:v>
                </c:pt>
                <c:pt idx="23">
                  <c:v>45040</c:v>
                </c:pt>
                <c:pt idx="24">
                  <c:v>45041</c:v>
                </c:pt>
                <c:pt idx="25">
                  <c:v>45042</c:v>
                </c:pt>
                <c:pt idx="26">
                  <c:v>45043</c:v>
                </c:pt>
                <c:pt idx="27">
                  <c:v>45044</c:v>
                </c:pt>
                <c:pt idx="28">
                  <c:v>45045</c:v>
                </c:pt>
                <c:pt idx="29">
                  <c:v>45046</c:v>
                </c:pt>
              </c:numCache>
            </c:numRef>
          </c:cat>
          <c:val>
            <c:numRef>
              <c:f>'USINA 02 - Barreirinhas'!$B$94:$B$123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FE91-4BB3-888F-8A235B507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-Agosto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Barreirinhas'!$A$216:$A$246</c:f>
              <c:numCache>
                <c:formatCode>m/d/yyyy</c:formatCode>
                <c:ptCount val="31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  <c:pt idx="30">
                  <c:v>45169</c:v>
                </c:pt>
              </c:numCache>
            </c:numRef>
          </c:cat>
          <c:val>
            <c:numRef>
              <c:f>'USINA 02 - Barreirinhas'!$B$216:$B$246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8E21-4413-BB47-9B5999C03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Setembro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Barreirinhas'!$A$247:$A$276</c:f>
              <c:numCache>
                <c:formatCode>m/d/yyyy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'USINA 02 - Barreirinhas'!$B$247:$B$276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BD1C-465C-B5BB-8E9E6B990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02 - Barreirinhas'!$H$6</c:f>
              <c:strCache>
                <c:ptCount val="1"/>
                <c:pt idx="0">
                  <c:v>Supervisório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Barreirinhas'!$I$4:$T$4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'USINA 02 - Barreirinhas'!$I$6:$T$6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D94C-499D-B79C-85704A191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Geraçaõ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Janeiro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Barreirinhas'!$A$4:$A$34</c:f>
              <c:numCache>
                <c:formatCode>m/d/yyyy</c:formatCode>
                <c:ptCount val="3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</c:numCache>
            </c:numRef>
          </c:cat>
          <c:val>
            <c:numRef>
              <c:f>'USINA 02 - Barreirinhas'!$B$4:$B$34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27C1-461B-898C-1059D0D1A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Fevereiro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Barreirinhas'!$Y$40:$Y$68</c:f>
              <c:numCache>
                <c:formatCode>m/d/yyyy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'USINA 02 - Barreirinhas'!$Z$40:$Z$68</c:f>
              <c:numCache>
                <c:formatCode>0.0</c:formatCode>
                <c:ptCount val="29"/>
                <c:pt idx="0">
                  <c:v>409.8</c:v>
                </c:pt>
                <c:pt idx="1">
                  <c:v>507.3</c:v>
                </c:pt>
                <c:pt idx="2">
                  <c:v>453.3</c:v>
                </c:pt>
                <c:pt idx="3">
                  <c:v>498.2</c:v>
                </c:pt>
                <c:pt idx="4">
                  <c:v>559.1</c:v>
                </c:pt>
                <c:pt idx="5">
                  <c:v>544.20000000000005</c:v>
                </c:pt>
                <c:pt idx="6">
                  <c:v>530</c:v>
                </c:pt>
                <c:pt idx="7">
                  <c:v>476.3</c:v>
                </c:pt>
                <c:pt idx="8">
                  <c:v>365.5</c:v>
                </c:pt>
                <c:pt idx="9">
                  <c:v>393.1</c:v>
                </c:pt>
                <c:pt idx="10">
                  <c:v>513.6</c:v>
                </c:pt>
                <c:pt idx="11">
                  <c:v>361.5</c:v>
                </c:pt>
                <c:pt idx="12">
                  <c:v>180.4</c:v>
                </c:pt>
                <c:pt idx="13">
                  <c:v>525.4</c:v>
                </c:pt>
                <c:pt idx="14">
                  <c:v>505.8</c:v>
                </c:pt>
                <c:pt idx="15">
                  <c:v>438.2</c:v>
                </c:pt>
                <c:pt idx="16">
                  <c:v>511.5</c:v>
                </c:pt>
                <c:pt idx="17">
                  <c:v>489.2</c:v>
                </c:pt>
                <c:pt idx="18">
                  <c:v>47.7</c:v>
                </c:pt>
                <c:pt idx="19">
                  <c:v>365.8</c:v>
                </c:pt>
                <c:pt idx="20">
                  <c:v>318</c:v>
                </c:pt>
                <c:pt idx="21">
                  <c:v>493.2</c:v>
                </c:pt>
                <c:pt idx="22">
                  <c:v>482.7</c:v>
                </c:pt>
                <c:pt idx="23">
                  <c:v>551.5</c:v>
                </c:pt>
                <c:pt idx="24">
                  <c:v>226.1</c:v>
                </c:pt>
                <c:pt idx="25">
                  <c:v>290.39999999999998</c:v>
                </c:pt>
                <c:pt idx="26">
                  <c:v>84</c:v>
                </c:pt>
                <c:pt idx="27">
                  <c:v>271.39999999999998</c:v>
                </c:pt>
                <c:pt idx="28">
                  <c:v>422.8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EF-46DA-8930-266DE5700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02 - Barreirinhas'!$H$6</c:f>
              <c:strCache>
                <c:ptCount val="1"/>
                <c:pt idx="0">
                  <c:v>Supervisório (kWh)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'USINA 02 - Barreirinhas'!$AH$4:$AS$4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'USINA 02 - Barreirinhas'!$AH$6:$AS$6</c:f>
              <c:numCache>
                <c:formatCode>#,##0</c:formatCode>
                <c:ptCount val="12"/>
                <c:pt idx="0">
                  <c:v>11968.3</c:v>
                </c:pt>
                <c:pt idx="1">
                  <c:v>11816</c:v>
                </c:pt>
                <c:pt idx="2">
                  <c:v>13142.6</c:v>
                </c:pt>
                <c:pt idx="3">
                  <c:v>12696.7</c:v>
                </c:pt>
                <c:pt idx="4">
                  <c:v>14678.8</c:v>
                </c:pt>
                <c:pt idx="5">
                  <c:v>14329.2</c:v>
                </c:pt>
                <c:pt idx="6">
                  <c:v>16065.3</c:v>
                </c:pt>
                <c:pt idx="7">
                  <c:v>17159.599999999999</c:v>
                </c:pt>
                <c:pt idx="8">
                  <c:v>16824</c:v>
                </c:pt>
                <c:pt idx="9">
                  <c:v>15913.8</c:v>
                </c:pt>
                <c:pt idx="10">
                  <c:v>12892.7</c:v>
                </c:pt>
                <c:pt idx="11">
                  <c:v>12577.5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93-42E4-BA4D-46D9CD0FB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GEraçaõ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Fevereiro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Barreirinhas'!$AX$46:$AX$73</c:f>
              <c:numCache>
                <c:formatCode>m/d/yyyy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'USINA 02 - Barreirinhas'!$AY$46:$AY$73</c:f>
              <c:numCache>
                <c:formatCode>0.0</c:formatCode>
                <c:ptCount val="28"/>
                <c:pt idx="0">
                  <c:v>327</c:v>
                </c:pt>
                <c:pt idx="1">
                  <c:v>211.2</c:v>
                </c:pt>
                <c:pt idx="2">
                  <c:v>374.6</c:v>
                </c:pt>
                <c:pt idx="3">
                  <c:v>501.2</c:v>
                </c:pt>
                <c:pt idx="4">
                  <c:v>353.1</c:v>
                </c:pt>
                <c:pt idx="5">
                  <c:v>491.1</c:v>
                </c:pt>
                <c:pt idx="6">
                  <c:v>316.8</c:v>
                </c:pt>
                <c:pt idx="7">
                  <c:v>332.4</c:v>
                </c:pt>
                <c:pt idx="8">
                  <c:v>372.8</c:v>
                </c:pt>
                <c:pt idx="9">
                  <c:v>403.7</c:v>
                </c:pt>
                <c:pt idx="10">
                  <c:v>309.39999999999998</c:v>
                </c:pt>
                <c:pt idx="11">
                  <c:v>271</c:v>
                </c:pt>
                <c:pt idx="12">
                  <c:v>341.2</c:v>
                </c:pt>
                <c:pt idx="13">
                  <c:v>421.2</c:v>
                </c:pt>
                <c:pt idx="14">
                  <c:v>526.70000000000005</c:v>
                </c:pt>
                <c:pt idx="15">
                  <c:v>316.8</c:v>
                </c:pt>
                <c:pt idx="16">
                  <c:v>450.1</c:v>
                </c:pt>
                <c:pt idx="17">
                  <c:v>478.4</c:v>
                </c:pt>
                <c:pt idx="18">
                  <c:v>372.3</c:v>
                </c:pt>
                <c:pt idx="19">
                  <c:v>519.4</c:v>
                </c:pt>
                <c:pt idx="20">
                  <c:v>526.29999999999995</c:v>
                </c:pt>
                <c:pt idx="21">
                  <c:v>510.6</c:v>
                </c:pt>
                <c:pt idx="22">
                  <c:v>393.4</c:v>
                </c:pt>
                <c:pt idx="23">
                  <c:v>308.39999999999998</c:v>
                </c:pt>
                <c:pt idx="24">
                  <c:v>385.7</c:v>
                </c:pt>
                <c:pt idx="25">
                  <c:v>357.5</c:v>
                </c:pt>
                <c:pt idx="26">
                  <c:v>199.8</c:v>
                </c:pt>
                <c:pt idx="27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B-446A-9E5D-CCFB23981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02 - Barreirinhas'!$H$7</c:f>
              <c:strCache>
                <c:ptCount val="1"/>
                <c:pt idx="0">
                  <c:v>Diferença (kWh)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'USINA 02 - Barreirinhas'!$BG$4:$BR$4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'USINA 02 - Barreirinhas'!$BG$6:$BR$6</c:f>
              <c:numCache>
                <c:formatCode>#,##0</c:formatCode>
                <c:ptCount val="12"/>
                <c:pt idx="0">
                  <c:v>13186.3</c:v>
                </c:pt>
                <c:pt idx="1">
                  <c:v>10613.1</c:v>
                </c:pt>
                <c:pt idx="2">
                  <c:v>13530.6</c:v>
                </c:pt>
                <c:pt idx="3">
                  <c:v>13883.2</c:v>
                </c:pt>
                <c:pt idx="4">
                  <c:v>14553.5</c:v>
                </c:pt>
                <c:pt idx="5">
                  <c:v>14505.4</c:v>
                </c:pt>
                <c:pt idx="6">
                  <c:v>15599.2</c:v>
                </c:pt>
                <c:pt idx="7">
                  <c:v>16530.7</c:v>
                </c:pt>
                <c:pt idx="8">
                  <c:v>16429.599999999999</c:v>
                </c:pt>
                <c:pt idx="9">
                  <c:v>17094.7</c:v>
                </c:pt>
                <c:pt idx="10">
                  <c:v>15617</c:v>
                </c:pt>
                <c:pt idx="11">
                  <c:v>13793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87-41EA-B901-2C68A1BAD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GEraçaõ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Janeiro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Barreirinhas'!$Y$9:$Y$39</c:f>
              <c:numCache>
                <c:formatCode>m/d/yyyy</c:formatCode>
                <c:ptCount val="31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</c:numCache>
            </c:numRef>
          </c:cat>
          <c:val>
            <c:numRef>
              <c:f>'USINA 02 - Barreirinhas'!$Z$9:$Z$39</c:f>
              <c:numCache>
                <c:formatCode>0.0</c:formatCode>
                <c:ptCount val="31"/>
                <c:pt idx="1">
                  <c:v>0</c:v>
                </c:pt>
                <c:pt idx="2">
                  <c:v>266.39999999999998</c:v>
                </c:pt>
                <c:pt idx="3">
                  <c:v>175</c:v>
                </c:pt>
                <c:pt idx="4">
                  <c:v>576.20000000000005</c:v>
                </c:pt>
                <c:pt idx="5">
                  <c:v>498.6</c:v>
                </c:pt>
                <c:pt idx="6">
                  <c:v>245.5</c:v>
                </c:pt>
                <c:pt idx="7">
                  <c:v>479.2</c:v>
                </c:pt>
                <c:pt idx="8">
                  <c:v>376.6</c:v>
                </c:pt>
                <c:pt idx="9">
                  <c:v>476.5</c:v>
                </c:pt>
                <c:pt idx="10">
                  <c:v>457.7</c:v>
                </c:pt>
                <c:pt idx="11">
                  <c:v>125.7</c:v>
                </c:pt>
                <c:pt idx="12">
                  <c:v>201.8</c:v>
                </c:pt>
                <c:pt idx="13">
                  <c:v>449.8</c:v>
                </c:pt>
                <c:pt idx="14">
                  <c:v>419.6</c:v>
                </c:pt>
                <c:pt idx="15">
                  <c:v>457.6</c:v>
                </c:pt>
                <c:pt idx="16">
                  <c:v>541.4</c:v>
                </c:pt>
                <c:pt idx="17">
                  <c:v>556</c:v>
                </c:pt>
                <c:pt idx="18">
                  <c:v>540.1</c:v>
                </c:pt>
                <c:pt idx="19">
                  <c:v>426</c:v>
                </c:pt>
                <c:pt idx="20">
                  <c:v>507.5</c:v>
                </c:pt>
                <c:pt idx="21">
                  <c:v>276.3</c:v>
                </c:pt>
                <c:pt idx="22">
                  <c:v>442.1</c:v>
                </c:pt>
                <c:pt idx="23">
                  <c:v>451.6</c:v>
                </c:pt>
                <c:pt idx="24">
                  <c:v>543.1</c:v>
                </c:pt>
                <c:pt idx="25">
                  <c:v>514.79999999999995</c:v>
                </c:pt>
                <c:pt idx="26">
                  <c:v>296</c:v>
                </c:pt>
                <c:pt idx="27">
                  <c:v>376.7</c:v>
                </c:pt>
                <c:pt idx="28">
                  <c:v>475</c:v>
                </c:pt>
                <c:pt idx="29">
                  <c:v>501.6</c:v>
                </c:pt>
                <c:pt idx="30">
                  <c:v>313.89999999999998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B-4C07-821C-62F3F807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Janeiro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Barreirinhas'!$AX$15:$AX$45</c:f>
              <c:numCache>
                <c:formatCode>m/d/yyyy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'USINA 02 - Barreirinhas'!$AY$15:$AY$45</c:f>
              <c:numCache>
                <c:formatCode>0.0</c:formatCode>
                <c:ptCount val="31"/>
                <c:pt idx="0">
                  <c:v>508</c:v>
                </c:pt>
                <c:pt idx="1">
                  <c:v>531.4</c:v>
                </c:pt>
                <c:pt idx="2">
                  <c:v>506.5</c:v>
                </c:pt>
                <c:pt idx="3">
                  <c:v>444.2</c:v>
                </c:pt>
                <c:pt idx="4">
                  <c:v>506.1</c:v>
                </c:pt>
                <c:pt idx="5">
                  <c:v>511</c:v>
                </c:pt>
                <c:pt idx="6">
                  <c:v>328.5</c:v>
                </c:pt>
                <c:pt idx="7">
                  <c:v>437.3</c:v>
                </c:pt>
                <c:pt idx="8">
                  <c:v>342.4</c:v>
                </c:pt>
                <c:pt idx="9">
                  <c:v>447.5</c:v>
                </c:pt>
                <c:pt idx="10">
                  <c:v>462</c:v>
                </c:pt>
                <c:pt idx="11">
                  <c:v>390</c:v>
                </c:pt>
                <c:pt idx="12">
                  <c:v>395</c:v>
                </c:pt>
                <c:pt idx="13">
                  <c:v>143.6</c:v>
                </c:pt>
                <c:pt idx="14">
                  <c:v>335.4</c:v>
                </c:pt>
                <c:pt idx="15">
                  <c:v>458</c:v>
                </c:pt>
                <c:pt idx="16">
                  <c:v>453.5</c:v>
                </c:pt>
                <c:pt idx="17">
                  <c:v>74.599999999999994</c:v>
                </c:pt>
                <c:pt idx="18">
                  <c:v>498.3</c:v>
                </c:pt>
                <c:pt idx="19">
                  <c:v>299.89999999999998</c:v>
                </c:pt>
                <c:pt idx="20">
                  <c:v>487.3</c:v>
                </c:pt>
                <c:pt idx="21">
                  <c:v>486.4</c:v>
                </c:pt>
                <c:pt idx="22">
                  <c:v>404.2</c:v>
                </c:pt>
                <c:pt idx="23">
                  <c:v>432.9</c:v>
                </c:pt>
                <c:pt idx="24">
                  <c:v>484.6</c:v>
                </c:pt>
                <c:pt idx="25">
                  <c:v>293.8</c:v>
                </c:pt>
                <c:pt idx="26">
                  <c:v>513</c:v>
                </c:pt>
                <c:pt idx="27">
                  <c:v>548.70000000000005</c:v>
                </c:pt>
                <c:pt idx="28">
                  <c:v>431.7</c:v>
                </c:pt>
                <c:pt idx="29">
                  <c:v>511</c:v>
                </c:pt>
                <c:pt idx="30">
                  <c:v>519.5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2-4461-B2A4-470C248FA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Março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Barreirinhas'!$Y$69:$Y$99</c:f>
              <c:numCache>
                <c:formatCode>m/d/yyyy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'USINA 02 - Barreirinhas'!$Z$69:$Z$99</c:f>
              <c:numCache>
                <c:formatCode>0.0</c:formatCode>
                <c:ptCount val="31"/>
                <c:pt idx="0">
                  <c:v>551.29999999999995</c:v>
                </c:pt>
                <c:pt idx="1">
                  <c:v>383.1</c:v>
                </c:pt>
                <c:pt idx="2">
                  <c:v>493.9</c:v>
                </c:pt>
                <c:pt idx="3">
                  <c:v>494.3</c:v>
                </c:pt>
                <c:pt idx="4">
                  <c:v>502.9</c:v>
                </c:pt>
                <c:pt idx="5">
                  <c:v>461.5</c:v>
                </c:pt>
                <c:pt idx="6">
                  <c:v>346.2</c:v>
                </c:pt>
                <c:pt idx="7">
                  <c:v>319.89999999999998</c:v>
                </c:pt>
                <c:pt idx="8">
                  <c:v>383.6</c:v>
                </c:pt>
                <c:pt idx="9">
                  <c:v>221.8</c:v>
                </c:pt>
                <c:pt idx="10">
                  <c:v>435.3</c:v>
                </c:pt>
                <c:pt idx="11">
                  <c:v>561.79999999999995</c:v>
                </c:pt>
                <c:pt idx="12">
                  <c:v>564.4</c:v>
                </c:pt>
                <c:pt idx="13">
                  <c:v>558.1</c:v>
                </c:pt>
                <c:pt idx="14">
                  <c:v>250.7</c:v>
                </c:pt>
                <c:pt idx="15">
                  <c:v>368.2</c:v>
                </c:pt>
                <c:pt idx="16">
                  <c:v>249.8</c:v>
                </c:pt>
                <c:pt idx="17">
                  <c:v>381.2</c:v>
                </c:pt>
                <c:pt idx="18">
                  <c:v>345.3</c:v>
                </c:pt>
                <c:pt idx="19">
                  <c:v>426.2</c:v>
                </c:pt>
                <c:pt idx="20">
                  <c:v>382.1</c:v>
                </c:pt>
                <c:pt idx="21">
                  <c:v>433.4</c:v>
                </c:pt>
                <c:pt idx="22">
                  <c:v>364.6</c:v>
                </c:pt>
                <c:pt idx="23">
                  <c:v>505.9</c:v>
                </c:pt>
                <c:pt idx="24">
                  <c:v>430.3</c:v>
                </c:pt>
                <c:pt idx="25">
                  <c:v>401.2</c:v>
                </c:pt>
                <c:pt idx="26">
                  <c:v>366.3</c:v>
                </c:pt>
                <c:pt idx="27">
                  <c:v>589.6</c:v>
                </c:pt>
                <c:pt idx="28">
                  <c:v>427.8</c:v>
                </c:pt>
                <c:pt idx="29">
                  <c:v>410.8</c:v>
                </c:pt>
                <c:pt idx="30">
                  <c:v>531.1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8-4691-88C2-95BFBD39F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Abril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Barreirinhas'!$Y$100:$Y$129</c:f>
              <c:numCache>
                <c:formatCode>m/d/yyyy</c:formatCode>
                <c:ptCount val="30"/>
                <c:pt idx="0">
                  <c:v>45383</c:v>
                </c:pt>
                <c:pt idx="1">
                  <c:v>45384</c:v>
                </c:pt>
                <c:pt idx="2">
                  <c:v>45385</c:v>
                </c:pt>
                <c:pt idx="3">
                  <c:v>45386</c:v>
                </c:pt>
                <c:pt idx="4">
                  <c:v>45387</c:v>
                </c:pt>
                <c:pt idx="5">
                  <c:v>45388</c:v>
                </c:pt>
                <c:pt idx="6">
                  <c:v>45389</c:v>
                </c:pt>
                <c:pt idx="7">
                  <c:v>45390</c:v>
                </c:pt>
                <c:pt idx="8">
                  <c:v>45391</c:v>
                </c:pt>
                <c:pt idx="9">
                  <c:v>45392</c:v>
                </c:pt>
                <c:pt idx="10">
                  <c:v>45393</c:v>
                </c:pt>
                <c:pt idx="11">
                  <c:v>45394</c:v>
                </c:pt>
                <c:pt idx="12">
                  <c:v>45395</c:v>
                </c:pt>
                <c:pt idx="13">
                  <c:v>45396</c:v>
                </c:pt>
                <c:pt idx="14">
                  <c:v>45397</c:v>
                </c:pt>
                <c:pt idx="15">
                  <c:v>45398</c:v>
                </c:pt>
                <c:pt idx="16">
                  <c:v>45399</c:v>
                </c:pt>
                <c:pt idx="17">
                  <c:v>45400</c:v>
                </c:pt>
                <c:pt idx="18">
                  <c:v>45401</c:v>
                </c:pt>
                <c:pt idx="19">
                  <c:v>45402</c:v>
                </c:pt>
                <c:pt idx="20">
                  <c:v>45403</c:v>
                </c:pt>
                <c:pt idx="21">
                  <c:v>45404</c:v>
                </c:pt>
                <c:pt idx="22">
                  <c:v>45405</c:v>
                </c:pt>
                <c:pt idx="23">
                  <c:v>45406</c:v>
                </c:pt>
                <c:pt idx="24">
                  <c:v>45407</c:v>
                </c:pt>
                <c:pt idx="25">
                  <c:v>45408</c:v>
                </c:pt>
                <c:pt idx="26">
                  <c:v>45409</c:v>
                </c:pt>
                <c:pt idx="27">
                  <c:v>45410</c:v>
                </c:pt>
                <c:pt idx="28">
                  <c:v>45411</c:v>
                </c:pt>
                <c:pt idx="29">
                  <c:v>45412</c:v>
                </c:pt>
              </c:numCache>
            </c:numRef>
          </c:cat>
          <c:val>
            <c:numRef>
              <c:f>'USINA 02 - Barreirinhas'!$Z$100:$Z$129</c:f>
              <c:numCache>
                <c:formatCode>0.0</c:formatCode>
                <c:ptCount val="30"/>
                <c:pt idx="0">
                  <c:v>480.6</c:v>
                </c:pt>
                <c:pt idx="1">
                  <c:v>558.29999999999995</c:v>
                </c:pt>
                <c:pt idx="2">
                  <c:v>368.2</c:v>
                </c:pt>
                <c:pt idx="3">
                  <c:v>539.70000000000005</c:v>
                </c:pt>
                <c:pt idx="4">
                  <c:v>562.5</c:v>
                </c:pt>
                <c:pt idx="5">
                  <c:v>471</c:v>
                </c:pt>
                <c:pt idx="6">
                  <c:v>253.8</c:v>
                </c:pt>
                <c:pt idx="7">
                  <c:v>461.6</c:v>
                </c:pt>
                <c:pt idx="8">
                  <c:v>569.70000000000005</c:v>
                </c:pt>
                <c:pt idx="9">
                  <c:v>430.6</c:v>
                </c:pt>
                <c:pt idx="10">
                  <c:v>410.8</c:v>
                </c:pt>
                <c:pt idx="11">
                  <c:v>369.8</c:v>
                </c:pt>
                <c:pt idx="12">
                  <c:v>281.2</c:v>
                </c:pt>
                <c:pt idx="13">
                  <c:v>391.8</c:v>
                </c:pt>
                <c:pt idx="14">
                  <c:v>472.8</c:v>
                </c:pt>
                <c:pt idx="15">
                  <c:v>376.7</c:v>
                </c:pt>
                <c:pt idx="16">
                  <c:v>517</c:v>
                </c:pt>
                <c:pt idx="17">
                  <c:v>131.5</c:v>
                </c:pt>
                <c:pt idx="18">
                  <c:v>324.5</c:v>
                </c:pt>
                <c:pt idx="19">
                  <c:v>347.2</c:v>
                </c:pt>
                <c:pt idx="20">
                  <c:v>575.9</c:v>
                </c:pt>
                <c:pt idx="21">
                  <c:v>308.60000000000002</c:v>
                </c:pt>
                <c:pt idx="22">
                  <c:v>476.2</c:v>
                </c:pt>
                <c:pt idx="23">
                  <c:v>495.7</c:v>
                </c:pt>
                <c:pt idx="24">
                  <c:v>331.3</c:v>
                </c:pt>
                <c:pt idx="25">
                  <c:v>498.8</c:v>
                </c:pt>
                <c:pt idx="26">
                  <c:v>257</c:v>
                </c:pt>
                <c:pt idx="27">
                  <c:v>412.8</c:v>
                </c:pt>
                <c:pt idx="28">
                  <c:v>605.4</c:v>
                </c:pt>
                <c:pt idx="29">
                  <c:v>415.7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56-4BB2-8BB5-D6A7302AE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Maio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Barreirinhas'!$Y$130:$Y$160</c:f>
              <c:numCache>
                <c:formatCode>m/d/yyyy</c:formatCode>
                <c:ptCount val="31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45442</c:v>
                </c:pt>
                <c:pt idx="30">
                  <c:v>45443</c:v>
                </c:pt>
              </c:numCache>
            </c:numRef>
          </c:cat>
          <c:val>
            <c:numRef>
              <c:f>'USINA 02 - Barreirinhas'!$Z$130:$Z$160</c:f>
              <c:numCache>
                <c:formatCode>0.0</c:formatCode>
                <c:ptCount val="31"/>
                <c:pt idx="0">
                  <c:v>400.1</c:v>
                </c:pt>
                <c:pt idx="1">
                  <c:v>512.1</c:v>
                </c:pt>
                <c:pt idx="2">
                  <c:v>492.5</c:v>
                </c:pt>
                <c:pt idx="3">
                  <c:v>368.4</c:v>
                </c:pt>
                <c:pt idx="4">
                  <c:v>512.70000000000005</c:v>
                </c:pt>
                <c:pt idx="5">
                  <c:v>411.9</c:v>
                </c:pt>
                <c:pt idx="6">
                  <c:v>495.8</c:v>
                </c:pt>
                <c:pt idx="7">
                  <c:v>459.1</c:v>
                </c:pt>
                <c:pt idx="8">
                  <c:v>526.20000000000005</c:v>
                </c:pt>
                <c:pt idx="9">
                  <c:v>551.1</c:v>
                </c:pt>
                <c:pt idx="10">
                  <c:v>361.7</c:v>
                </c:pt>
                <c:pt idx="11">
                  <c:v>453.5</c:v>
                </c:pt>
                <c:pt idx="12">
                  <c:v>488.1</c:v>
                </c:pt>
                <c:pt idx="13">
                  <c:v>474.2</c:v>
                </c:pt>
                <c:pt idx="14">
                  <c:v>404.9</c:v>
                </c:pt>
                <c:pt idx="15">
                  <c:v>469.6</c:v>
                </c:pt>
                <c:pt idx="16">
                  <c:v>362</c:v>
                </c:pt>
                <c:pt idx="17">
                  <c:v>593.70000000000005</c:v>
                </c:pt>
                <c:pt idx="18">
                  <c:v>592</c:v>
                </c:pt>
                <c:pt idx="19">
                  <c:v>451.2</c:v>
                </c:pt>
                <c:pt idx="20">
                  <c:v>542.79999999999995</c:v>
                </c:pt>
                <c:pt idx="21">
                  <c:v>442.7</c:v>
                </c:pt>
                <c:pt idx="22">
                  <c:v>478.9</c:v>
                </c:pt>
                <c:pt idx="23">
                  <c:v>330.9</c:v>
                </c:pt>
                <c:pt idx="24">
                  <c:v>533.9</c:v>
                </c:pt>
                <c:pt idx="25">
                  <c:v>431.6</c:v>
                </c:pt>
                <c:pt idx="26">
                  <c:v>588.20000000000005</c:v>
                </c:pt>
                <c:pt idx="27">
                  <c:v>547.29999999999995</c:v>
                </c:pt>
                <c:pt idx="28">
                  <c:v>375.5</c:v>
                </c:pt>
                <c:pt idx="29">
                  <c:v>494.8</c:v>
                </c:pt>
                <c:pt idx="30">
                  <c:v>531.4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2B-4463-88C7-ED70A87CC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Junho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Barreirinhas'!$Y$161:$Y$190</c:f>
              <c:numCache>
                <c:formatCode>m/d/yyyy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</c:numCache>
            </c:numRef>
          </c:cat>
          <c:val>
            <c:numRef>
              <c:f>'USINA 02 - Barreirinhas'!$Z$161:$Z$190</c:f>
              <c:numCache>
                <c:formatCode>0.0</c:formatCode>
                <c:ptCount val="30"/>
                <c:pt idx="0">
                  <c:v>432.8</c:v>
                </c:pt>
                <c:pt idx="1">
                  <c:v>476.5</c:v>
                </c:pt>
                <c:pt idx="2">
                  <c:v>515.1</c:v>
                </c:pt>
                <c:pt idx="3">
                  <c:v>432.3</c:v>
                </c:pt>
                <c:pt idx="4">
                  <c:v>507.6</c:v>
                </c:pt>
                <c:pt idx="5">
                  <c:v>342.5</c:v>
                </c:pt>
                <c:pt idx="6">
                  <c:v>332.3</c:v>
                </c:pt>
                <c:pt idx="7">
                  <c:v>544</c:v>
                </c:pt>
                <c:pt idx="8">
                  <c:v>253.2</c:v>
                </c:pt>
                <c:pt idx="9">
                  <c:v>478</c:v>
                </c:pt>
                <c:pt idx="10">
                  <c:v>523.1</c:v>
                </c:pt>
                <c:pt idx="11">
                  <c:v>528.1</c:v>
                </c:pt>
                <c:pt idx="12">
                  <c:v>544.1</c:v>
                </c:pt>
                <c:pt idx="13">
                  <c:v>416.4</c:v>
                </c:pt>
                <c:pt idx="14">
                  <c:v>558.4</c:v>
                </c:pt>
                <c:pt idx="15">
                  <c:v>502.4</c:v>
                </c:pt>
                <c:pt idx="16">
                  <c:v>466.9</c:v>
                </c:pt>
                <c:pt idx="17">
                  <c:v>569.9</c:v>
                </c:pt>
                <c:pt idx="18">
                  <c:v>517.6</c:v>
                </c:pt>
                <c:pt idx="19">
                  <c:v>437.7</c:v>
                </c:pt>
                <c:pt idx="20">
                  <c:v>473.5</c:v>
                </c:pt>
                <c:pt idx="21">
                  <c:v>547.70000000000005</c:v>
                </c:pt>
                <c:pt idx="22">
                  <c:v>207</c:v>
                </c:pt>
                <c:pt idx="23">
                  <c:v>509</c:v>
                </c:pt>
                <c:pt idx="24">
                  <c:v>516.4</c:v>
                </c:pt>
                <c:pt idx="25">
                  <c:v>542.20000000000005</c:v>
                </c:pt>
                <c:pt idx="26">
                  <c:v>564.79999999999995</c:v>
                </c:pt>
                <c:pt idx="27">
                  <c:v>532.70000000000005</c:v>
                </c:pt>
                <c:pt idx="28">
                  <c:v>527.5</c:v>
                </c:pt>
                <c:pt idx="29">
                  <c:v>529.5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46-4E2B-9AE7-C1F41617E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Julho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Barreirinhas'!$Y$191:$Y$221</c:f>
              <c:numCache>
                <c:formatCode>m/d/yyyy</c:formatCode>
                <c:ptCount val="3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45503</c:v>
                </c:pt>
                <c:pt idx="30">
                  <c:v>45504</c:v>
                </c:pt>
              </c:numCache>
            </c:numRef>
          </c:cat>
          <c:val>
            <c:numRef>
              <c:f>'USINA 02 - Barreirinhas'!$Z$191:$Z$221</c:f>
              <c:numCache>
                <c:formatCode>0.0</c:formatCode>
                <c:ptCount val="31"/>
                <c:pt idx="0">
                  <c:v>544.9</c:v>
                </c:pt>
                <c:pt idx="1">
                  <c:v>542.4</c:v>
                </c:pt>
                <c:pt idx="2">
                  <c:v>398.8</c:v>
                </c:pt>
                <c:pt idx="3">
                  <c:v>443.5</c:v>
                </c:pt>
                <c:pt idx="4">
                  <c:v>508.9</c:v>
                </c:pt>
                <c:pt idx="5">
                  <c:v>568.5</c:v>
                </c:pt>
                <c:pt idx="6">
                  <c:v>460.1</c:v>
                </c:pt>
                <c:pt idx="7">
                  <c:v>431.7</c:v>
                </c:pt>
                <c:pt idx="8">
                  <c:v>580.70000000000005</c:v>
                </c:pt>
                <c:pt idx="9">
                  <c:v>544.6</c:v>
                </c:pt>
                <c:pt idx="10">
                  <c:v>518.5</c:v>
                </c:pt>
                <c:pt idx="11">
                  <c:v>536.9</c:v>
                </c:pt>
                <c:pt idx="12">
                  <c:v>463.6</c:v>
                </c:pt>
                <c:pt idx="13">
                  <c:v>583.20000000000005</c:v>
                </c:pt>
                <c:pt idx="14">
                  <c:v>565.9</c:v>
                </c:pt>
                <c:pt idx="15">
                  <c:v>502.7</c:v>
                </c:pt>
                <c:pt idx="16">
                  <c:v>503.7</c:v>
                </c:pt>
                <c:pt idx="17">
                  <c:v>487</c:v>
                </c:pt>
                <c:pt idx="18">
                  <c:v>527.9</c:v>
                </c:pt>
                <c:pt idx="19">
                  <c:v>486.6</c:v>
                </c:pt>
                <c:pt idx="20">
                  <c:v>567.1</c:v>
                </c:pt>
                <c:pt idx="21">
                  <c:v>506.7</c:v>
                </c:pt>
                <c:pt idx="22">
                  <c:v>489.3</c:v>
                </c:pt>
                <c:pt idx="23">
                  <c:v>540.5</c:v>
                </c:pt>
                <c:pt idx="24">
                  <c:v>467</c:v>
                </c:pt>
                <c:pt idx="25">
                  <c:v>517.6</c:v>
                </c:pt>
                <c:pt idx="26">
                  <c:v>580</c:v>
                </c:pt>
                <c:pt idx="27">
                  <c:v>544.4</c:v>
                </c:pt>
                <c:pt idx="28">
                  <c:v>558</c:v>
                </c:pt>
                <c:pt idx="29">
                  <c:v>538.4</c:v>
                </c:pt>
                <c:pt idx="30">
                  <c:v>556.20000000000005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F-4B3B-AC9C-579F96652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Agosto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Barreirinhas'!$Y$222:$Y$252</c:f>
              <c:numCache>
                <c:formatCode>m/d/yyyy</c:formatCode>
                <c:ptCount val="31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</c:numCache>
            </c:numRef>
          </c:cat>
          <c:val>
            <c:numRef>
              <c:f>'USINA 02 - Barreirinhas'!$Z$222:$Z$252</c:f>
              <c:numCache>
                <c:formatCode>0.0</c:formatCode>
                <c:ptCount val="31"/>
                <c:pt idx="0">
                  <c:v>521.1</c:v>
                </c:pt>
                <c:pt idx="1">
                  <c:v>569.5</c:v>
                </c:pt>
                <c:pt idx="2">
                  <c:v>582.6</c:v>
                </c:pt>
                <c:pt idx="3">
                  <c:v>552.29999999999995</c:v>
                </c:pt>
                <c:pt idx="4">
                  <c:v>555.5</c:v>
                </c:pt>
                <c:pt idx="5">
                  <c:v>516.20000000000005</c:v>
                </c:pt>
                <c:pt idx="6">
                  <c:v>576.6</c:v>
                </c:pt>
                <c:pt idx="7">
                  <c:v>555</c:v>
                </c:pt>
                <c:pt idx="8">
                  <c:v>588.20000000000005</c:v>
                </c:pt>
                <c:pt idx="9">
                  <c:v>562.6</c:v>
                </c:pt>
                <c:pt idx="10">
                  <c:v>542.70000000000005</c:v>
                </c:pt>
                <c:pt idx="11">
                  <c:v>554.6</c:v>
                </c:pt>
                <c:pt idx="12">
                  <c:v>564.70000000000005</c:v>
                </c:pt>
                <c:pt idx="13">
                  <c:v>521.6</c:v>
                </c:pt>
                <c:pt idx="14">
                  <c:v>542.79999999999995</c:v>
                </c:pt>
                <c:pt idx="15">
                  <c:v>535.20000000000005</c:v>
                </c:pt>
                <c:pt idx="16">
                  <c:v>554.79999999999995</c:v>
                </c:pt>
                <c:pt idx="17">
                  <c:v>556</c:v>
                </c:pt>
                <c:pt idx="18">
                  <c:v>545.6</c:v>
                </c:pt>
                <c:pt idx="19">
                  <c:v>572.5</c:v>
                </c:pt>
                <c:pt idx="20">
                  <c:v>556.29999999999995</c:v>
                </c:pt>
                <c:pt idx="21">
                  <c:v>529.70000000000005</c:v>
                </c:pt>
                <c:pt idx="22">
                  <c:v>558.20000000000005</c:v>
                </c:pt>
                <c:pt idx="23">
                  <c:v>553.79999999999995</c:v>
                </c:pt>
                <c:pt idx="24">
                  <c:v>554.1</c:v>
                </c:pt>
                <c:pt idx="25">
                  <c:v>547.9</c:v>
                </c:pt>
                <c:pt idx="26">
                  <c:v>543.5</c:v>
                </c:pt>
                <c:pt idx="27">
                  <c:v>565.79999999999995</c:v>
                </c:pt>
                <c:pt idx="28">
                  <c:v>564.79999999999995</c:v>
                </c:pt>
                <c:pt idx="29">
                  <c:v>540.9</c:v>
                </c:pt>
                <c:pt idx="30">
                  <c:v>574.5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8-4070-BE36-235D886F1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-Setembro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Barreirinhas'!$Y$253:$Y$282</c:f>
              <c:numCache>
                <c:formatCode>m/d/yyyy</c:formatCode>
                <c:ptCount val="30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  <c:pt idx="29">
                  <c:v>45565</c:v>
                </c:pt>
              </c:numCache>
            </c:numRef>
          </c:cat>
          <c:val>
            <c:numRef>
              <c:f>'USINA 02 - Barreirinhas'!$Z$253:$Z$282</c:f>
              <c:numCache>
                <c:formatCode>0.0</c:formatCode>
                <c:ptCount val="30"/>
                <c:pt idx="0">
                  <c:v>577.70000000000005</c:v>
                </c:pt>
                <c:pt idx="1">
                  <c:v>557.5</c:v>
                </c:pt>
                <c:pt idx="2">
                  <c:v>585.4</c:v>
                </c:pt>
                <c:pt idx="3">
                  <c:v>583.70000000000005</c:v>
                </c:pt>
                <c:pt idx="4">
                  <c:v>585.70000000000005</c:v>
                </c:pt>
                <c:pt idx="5">
                  <c:v>557.79999999999995</c:v>
                </c:pt>
                <c:pt idx="6">
                  <c:v>579.4</c:v>
                </c:pt>
                <c:pt idx="7">
                  <c:v>569.1</c:v>
                </c:pt>
                <c:pt idx="8">
                  <c:v>563.70000000000005</c:v>
                </c:pt>
                <c:pt idx="9">
                  <c:v>570.5</c:v>
                </c:pt>
                <c:pt idx="10">
                  <c:v>555.79999999999995</c:v>
                </c:pt>
                <c:pt idx="11">
                  <c:v>584.6</c:v>
                </c:pt>
                <c:pt idx="12">
                  <c:v>564.79999999999995</c:v>
                </c:pt>
                <c:pt idx="13">
                  <c:v>570.5</c:v>
                </c:pt>
                <c:pt idx="14">
                  <c:v>585.20000000000005</c:v>
                </c:pt>
                <c:pt idx="15">
                  <c:v>579.29999999999995</c:v>
                </c:pt>
                <c:pt idx="16">
                  <c:v>572.4</c:v>
                </c:pt>
                <c:pt idx="17">
                  <c:v>532.5</c:v>
                </c:pt>
                <c:pt idx="18">
                  <c:v>572.20000000000005</c:v>
                </c:pt>
                <c:pt idx="19">
                  <c:v>561.5</c:v>
                </c:pt>
                <c:pt idx="20">
                  <c:v>536</c:v>
                </c:pt>
                <c:pt idx="21">
                  <c:v>571.20000000000005</c:v>
                </c:pt>
                <c:pt idx="22">
                  <c:v>549.9</c:v>
                </c:pt>
                <c:pt idx="23">
                  <c:v>548.20000000000005</c:v>
                </c:pt>
                <c:pt idx="24">
                  <c:v>541.6</c:v>
                </c:pt>
                <c:pt idx="25">
                  <c:v>534.79999999999995</c:v>
                </c:pt>
                <c:pt idx="26">
                  <c:v>538.9</c:v>
                </c:pt>
                <c:pt idx="27">
                  <c:v>525.4</c:v>
                </c:pt>
                <c:pt idx="28">
                  <c:v>529.9</c:v>
                </c:pt>
                <c:pt idx="29">
                  <c:v>538.79999999999995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5-4799-BD8F-363B3B34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-Outubro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Barreirinhas'!$Y$283:$Y$313</c:f>
              <c:numCache>
                <c:formatCode>m/d/yyyy</c:formatCode>
                <c:ptCount val="31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</c:numCache>
            </c:numRef>
          </c:cat>
          <c:val>
            <c:numRef>
              <c:f>'USINA 02 - Barreirinhas'!$Z$283:$Z$313</c:f>
              <c:numCache>
                <c:formatCode>0.0</c:formatCode>
                <c:ptCount val="31"/>
                <c:pt idx="0">
                  <c:v>445.9</c:v>
                </c:pt>
                <c:pt idx="1">
                  <c:v>521.29999999999995</c:v>
                </c:pt>
                <c:pt idx="2">
                  <c:v>565.5</c:v>
                </c:pt>
                <c:pt idx="3">
                  <c:v>525.4</c:v>
                </c:pt>
                <c:pt idx="4">
                  <c:v>517.29999999999995</c:v>
                </c:pt>
                <c:pt idx="5">
                  <c:v>508.9</c:v>
                </c:pt>
                <c:pt idx="6">
                  <c:v>512.70000000000005</c:v>
                </c:pt>
                <c:pt idx="7">
                  <c:v>483.1</c:v>
                </c:pt>
                <c:pt idx="8">
                  <c:v>566.1</c:v>
                </c:pt>
                <c:pt idx="9">
                  <c:v>507.6</c:v>
                </c:pt>
                <c:pt idx="10">
                  <c:v>426.5</c:v>
                </c:pt>
                <c:pt idx="11">
                  <c:v>505.3</c:v>
                </c:pt>
                <c:pt idx="12">
                  <c:v>561.1</c:v>
                </c:pt>
                <c:pt idx="13">
                  <c:v>545.1</c:v>
                </c:pt>
                <c:pt idx="14">
                  <c:v>514.29999999999995</c:v>
                </c:pt>
                <c:pt idx="15">
                  <c:v>473</c:v>
                </c:pt>
                <c:pt idx="16">
                  <c:v>509.2</c:v>
                </c:pt>
                <c:pt idx="17">
                  <c:v>453.2</c:v>
                </c:pt>
                <c:pt idx="18">
                  <c:v>545.5</c:v>
                </c:pt>
                <c:pt idx="19">
                  <c:v>504.5</c:v>
                </c:pt>
                <c:pt idx="20">
                  <c:v>566.29999999999995</c:v>
                </c:pt>
                <c:pt idx="21">
                  <c:v>554.79999999999995</c:v>
                </c:pt>
                <c:pt idx="22">
                  <c:v>517.5</c:v>
                </c:pt>
                <c:pt idx="23">
                  <c:v>514.9</c:v>
                </c:pt>
                <c:pt idx="24">
                  <c:v>485.5</c:v>
                </c:pt>
                <c:pt idx="25">
                  <c:v>521.5</c:v>
                </c:pt>
                <c:pt idx="26">
                  <c:v>553.20000000000005</c:v>
                </c:pt>
                <c:pt idx="27">
                  <c:v>551.9</c:v>
                </c:pt>
                <c:pt idx="28">
                  <c:v>532.1</c:v>
                </c:pt>
                <c:pt idx="29">
                  <c:v>489.1</c:v>
                </c:pt>
                <c:pt idx="30">
                  <c:v>435.5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E-4CFC-861F-18613D0F8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-Novembro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Barreirinhas'!$Y$314:$Y$343</c:f>
              <c:numCache>
                <c:formatCode>m/d/yyyy</c:formatCode>
                <c:ptCount val="30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  <c:pt idx="29">
                  <c:v>45626</c:v>
                </c:pt>
              </c:numCache>
            </c:numRef>
          </c:cat>
          <c:val>
            <c:numRef>
              <c:f>'USINA 02 - Barreirinhas'!$Z$314:$Z$343</c:f>
              <c:numCache>
                <c:formatCode>0.0</c:formatCode>
                <c:ptCount val="30"/>
                <c:pt idx="0">
                  <c:v>469.8</c:v>
                </c:pt>
                <c:pt idx="1">
                  <c:v>473.2</c:v>
                </c:pt>
                <c:pt idx="2">
                  <c:v>532.5</c:v>
                </c:pt>
                <c:pt idx="3">
                  <c:v>536.4</c:v>
                </c:pt>
                <c:pt idx="4">
                  <c:v>498.1</c:v>
                </c:pt>
                <c:pt idx="5">
                  <c:v>418</c:v>
                </c:pt>
                <c:pt idx="6">
                  <c:v>326.60000000000002</c:v>
                </c:pt>
                <c:pt idx="7">
                  <c:v>508.8</c:v>
                </c:pt>
                <c:pt idx="8">
                  <c:v>526.1</c:v>
                </c:pt>
                <c:pt idx="9">
                  <c:v>529.79999999999995</c:v>
                </c:pt>
                <c:pt idx="10">
                  <c:v>416.1</c:v>
                </c:pt>
                <c:pt idx="11">
                  <c:v>507.5</c:v>
                </c:pt>
                <c:pt idx="12">
                  <c:v>486.8</c:v>
                </c:pt>
                <c:pt idx="13">
                  <c:v>500.4</c:v>
                </c:pt>
                <c:pt idx="14">
                  <c:v>514.29999999999995</c:v>
                </c:pt>
                <c:pt idx="15">
                  <c:v>464.9</c:v>
                </c:pt>
                <c:pt idx="16">
                  <c:v>484.1</c:v>
                </c:pt>
                <c:pt idx="17">
                  <c:v>517.29999999999995</c:v>
                </c:pt>
                <c:pt idx="18">
                  <c:v>429.6</c:v>
                </c:pt>
                <c:pt idx="19">
                  <c:v>495.1</c:v>
                </c:pt>
                <c:pt idx="20">
                  <c:v>471.6</c:v>
                </c:pt>
                <c:pt idx="21">
                  <c:v>505.7</c:v>
                </c:pt>
                <c:pt idx="22">
                  <c:v>503.9</c:v>
                </c:pt>
                <c:pt idx="23">
                  <c:v>473.5</c:v>
                </c:pt>
                <c:pt idx="24">
                  <c:v>426.3</c:v>
                </c:pt>
                <c:pt idx="25">
                  <c:v>507.3</c:v>
                </c:pt>
                <c:pt idx="26">
                  <c:v>165.8</c:v>
                </c:pt>
                <c:pt idx="27">
                  <c:v>0</c:v>
                </c:pt>
                <c:pt idx="28">
                  <c:v>0</c:v>
                </c:pt>
                <c:pt idx="29">
                  <c:v>203.2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0-41D5-B0FD-FEE6F83EB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-Dezembro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Barreirinhas'!$Y$344:$Y$374</c:f>
              <c:numCache>
                <c:formatCode>m/d/yyyy</c:formatCode>
                <c:ptCount val="31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  <c:pt idx="29">
                  <c:v>45656</c:v>
                </c:pt>
                <c:pt idx="30">
                  <c:v>45657</c:v>
                </c:pt>
              </c:numCache>
            </c:numRef>
          </c:cat>
          <c:val>
            <c:numRef>
              <c:f>'USINA 02 - Barreirinhas'!$Z$344:$Z$374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149.4</c:v>
                </c:pt>
                <c:pt idx="6">
                  <c:v>323.10000000000002</c:v>
                </c:pt>
                <c:pt idx="7">
                  <c:v>560.4</c:v>
                </c:pt>
                <c:pt idx="8">
                  <c:v>505.7</c:v>
                </c:pt>
                <c:pt idx="9">
                  <c:v>479.5</c:v>
                </c:pt>
                <c:pt idx="10">
                  <c:v>386.8</c:v>
                </c:pt>
                <c:pt idx="11">
                  <c:v>543.29999999999995</c:v>
                </c:pt>
                <c:pt idx="12">
                  <c:v>530.70000000000005</c:v>
                </c:pt>
                <c:pt idx="13">
                  <c:v>459.1</c:v>
                </c:pt>
                <c:pt idx="14">
                  <c:v>439.1</c:v>
                </c:pt>
                <c:pt idx="15">
                  <c:v>545</c:v>
                </c:pt>
                <c:pt idx="16">
                  <c:v>540.4</c:v>
                </c:pt>
                <c:pt idx="17">
                  <c:v>537</c:v>
                </c:pt>
                <c:pt idx="18">
                  <c:v>504.8</c:v>
                </c:pt>
                <c:pt idx="19">
                  <c:v>466.8</c:v>
                </c:pt>
                <c:pt idx="20">
                  <c:v>524.5</c:v>
                </c:pt>
                <c:pt idx="21">
                  <c:v>506.9</c:v>
                </c:pt>
                <c:pt idx="22">
                  <c:v>519.79999999999995</c:v>
                </c:pt>
                <c:pt idx="23">
                  <c:v>404.1</c:v>
                </c:pt>
                <c:pt idx="24">
                  <c:v>474</c:v>
                </c:pt>
                <c:pt idx="25">
                  <c:v>533.5</c:v>
                </c:pt>
                <c:pt idx="26">
                  <c:v>538</c:v>
                </c:pt>
                <c:pt idx="27">
                  <c:v>526.1</c:v>
                </c:pt>
                <c:pt idx="28">
                  <c:v>536</c:v>
                </c:pt>
                <c:pt idx="29">
                  <c:v>525.4</c:v>
                </c:pt>
                <c:pt idx="30">
                  <c:v>518.1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C-47A3-A251-7D31BED58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Março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Barreirinhas'!$AX$74:$AX$104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'USINA 02 - Barreirinhas'!$AY$74:$AY$104</c:f>
              <c:numCache>
                <c:formatCode>0.0</c:formatCode>
                <c:ptCount val="31"/>
                <c:pt idx="0">
                  <c:v>425.2</c:v>
                </c:pt>
                <c:pt idx="1">
                  <c:v>404.5</c:v>
                </c:pt>
                <c:pt idx="2">
                  <c:v>398.8</c:v>
                </c:pt>
                <c:pt idx="3">
                  <c:v>240.9</c:v>
                </c:pt>
                <c:pt idx="4">
                  <c:v>518.1</c:v>
                </c:pt>
                <c:pt idx="5">
                  <c:v>243.3</c:v>
                </c:pt>
                <c:pt idx="6">
                  <c:v>467.9</c:v>
                </c:pt>
                <c:pt idx="7">
                  <c:v>377.2</c:v>
                </c:pt>
                <c:pt idx="8">
                  <c:v>423.8</c:v>
                </c:pt>
                <c:pt idx="9">
                  <c:v>472.2</c:v>
                </c:pt>
                <c:pt idx="10">
                  <c:v>203.1</c:v>
                </c:pt>
                <c:pt idx="11">
                  <c:v>361.1</c:v>
                </c:pt>
                <c:pt idx="12">
                  <c:v>555.4</c:v>
                </c:pt>
                <c:pt idx="13">
                  <c:v>169.4</c:v>
                </c:pt>
                <c:pt idx="14">
                  <c:v>476.9</c:v>
                </c:pt>
                <c:pt idx="15">
                  <c:v>476.4</c:v>
                </c:pt>
                <c:pt idx="16">
                  <c:v>518.1</c:v>
                </c:pt>
                <c:pt idx="17">
                  <c:v>525.79999999999995</c:v>
                </c:pt>
                <c:pt idx="18">
                  <c:v>459.6</c:v>
                </c:pt>
                <c:pt idx="19">
                  <c:v>543.79999999999995</c:v>
                </c:pt>
                <c:pt idx="20">
                  <c:v>562.79999999999995</c:v>
                </c:pt>
                <c:pt idx="21">
                  <c:v>560.29999999999995</c:v>
                </c:pt>
                <c:pt idx="22">
                  <c:v>522.6</c:v>
                </c:pt>
                <c:pt idx="23">
                  <c:v>453.2</c:v>
                </c:pt>
                <c:pt idx="24">
                  <c:v>421</c:v>
                </c:pt>
                <c:pt idx="25">
                  <c:v>568.5</c:v>
                </c:pt>
                <c:pt idx="26">
                  <c:v>489.5</c:v>
                </c:pt>
                <c:pt idx="27">
                  <c:v>431.9</c:v>
                </c:pt>
                <c:pt idx="28">
                  <c:v>257.7</c:v>
                </c:pt>
                <c:pt idx="29">
                  <c:v>479.9</c:v>
                </c:pt>
                <c:pt idx="30">
                  <c:v>521.6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A-4925-9AEC-302078E7C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Abril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Barreirinhas'!$AX$105:$AX$134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'USINA 02 - Barreirinhas'!$AY$105:$AY$134</c:f>
              <c:numCache>
                <c:formatCode>0.0</c:formatCode>
                <c:ptCount val="30"/>
                <c:pt idx="0">
                  <c:v>512</c:v>
                </c:pt>
                <c:pt idx="1">
                  <c:v>478.4</c:v>
                </c:pt>
                <c:pt idx="2">
                  <c:v>372.2</c:v>
                </c:pt>
                <c:pt idx="3">
                  <c:v>437.3</c:v>
                </c:pt>
                <c:pt idx="4">
                  <c:v>548.1</c:v>
                </c:pt>
                <c:pt idx="5">
                  <c:v>441.3</c:v>
                </c:pt>
                <c:pt idx="6">
                  <c:v>501.6</c:v>
                </c:pt>
                <c:pt idx="7">
                  <c:v>591.6</c:v>
                </c:pt>
                <c:pt idx="8">
                  <c:v>395.4</c:v>
                </c:pt>
                <c:pt idx="9">
                  <c:v>405.5</c:v>
                </c:pt>
                <c:pt idx="10">
                  <c:v>425.9</c:v>
                </c:pt>
                <c:pt idx="11">
                  <c:v>418.1</c:v>
                </c:pt>
                <c:pt idx="12">
                  <c:v>469.3</c:v>
                </c:pt>
                <c:pt idx="13">
                  <c:v>558.9</c:v>
                </c:pt>
                <c:pt idx="14">
                  <c:v>545.4</c:v>
                </c:pt>
                <c:pt idx="15">
                  <c:v>544.4</c:v>
                </c:pt>
                <c:pt idx="16">
                  <c:v>559.4</c:v>
                </c:pt>
                <c:pt idx="17">
                  <c:v>515.4</c:v>
                </c:pt>
                <c:pt idx="18">
                  <c:v>415</c:v>
                </c:pt>
                <c:pt idx="19">
                  <c:v>439.3</c:v>
                </c:pt>
                <c:pt idx="20">
                  <c:v>402.3</c:v>
                </c:pt>
                <c:pt idx="21">
                  <c:v>497.7</c:v>
                </c:pt>
                <c:pt idx="22">
                  <c:v>451.7</c:v>
                </c:pt>
                <c:pt idx="23">
                  <c:v>522.70000000000005</c:v>
                </c:pt>
                <c:pt idx="24">
                  <c:v>274.89999999999998</c:v>
                </c:pt>
                <c:pt idx="25">
                  <c:v>563.6</c:v>
                </c:pt>
                <c:pt idx="26">
                  <c:v>424.7</c:v>
                </c:pt>
                <c:pt idx="27">
                  <c:v>151.1</c:v>
                </c:pt>
                <c:pt idx="28">
                  <c:v>440.3</c:v>
                </c:pt>
                <c:pt idx="29">
                  <c:v>579.70000000000005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A-4DC4-980C-E7D1C63DD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-Maio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Barreirinhas'!$AX$135:$AX$165</c:f>
              <c:numCache>
                <c:formatCode>m/d/yyyy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'USINA 02 - Barreirinhas'!$AY$135:$AY$165</c:f>
              <c:numCache>
                <c:formatCode>0.0</c:formatCode>
                <c:ptCount val="31"/>
                <c:pt idx="0">
                  <c:v>540.9</c:v>
                </c:pt>
                <c:pt idx="1">
                  <c:v>524.5</c:v>
                </c:pt>
                <c:pt idx="2">
                  <c:v>501</c:v>
                </c:pt>
                <c:pt idx="3">
                  <c:v>483.3</c:v>
                </c:pt>
                <c:pt idx="4">
                  <c:v>563.79999999999995</c:v>
                </c:pt>
                <c:pt idx="5">
                  <c:v>522.20000000000005</c:v>
                </c:pt>
                <c:pt idx="6">
                  <c:v>484.2</c:v>
                </c:pt>
                <c:pt idx="7">
                  <c:v>495.6</c:v>
                </c:pt>
                <c:pt idx="8">
                  <c:v>430.3</c:v>
                </c:pt>
                <c:pt idx="9">
                  <c:v>369.9</c:v>
                </c:pt>
                <c:pt idx="10">
                  <c:v>469.2</c:v>
                </c:pt>
                <c:pt idx="11">
                  <c:v>399.1</c:v>
                </c:pt>
                <c:pt idx="12">
                  <c:v>314.5</c:v>
                </c:pt>
                <c:pt idx="13">
                  <c:v>507.5</c:v>
                </c:pt>
                <c:pt idx="14">
                  <c:v>252</c:v>
                </c:pt>
                <c:pt idx="15">
                  <c:v>291.7</c:v>
                </c:pt>
                <c:pt idx="16">
                  <c:v>472.3</c:v>
                </c:pt>
                <c:pt idx="17">
                  <c:v>342.9</c:v>
                </c:pt>
                <c:pt idx="18">
                  <c:v>431.1</c:v>
                </c:pt>
                <c:pt idx="19">
                  <c:v>482.7</c:v>
                </c:pt>
                <c:pt idx="20">
                  <c:v>431.6</c:v>
                </c:pt>
                <c:pt idx="21">
                  <c:v>510.9</c:v>
                </c:pt>
                <c:pt idx="22">
                  <c:v>500.7</c:v>
                </c:pt>
                <c:pt idx="23">
                  <c:v>573.79999999999995</c:v>
                </c:pt>
                <c:pt idx="24">
                  <c:v>488.2</c:v>
                </c:pt>
                <c:pt idx="25">
                  <c:v>526.1</c:v>
                </c:pt>
                <c:pt idx="26">
                  <c:v>493.5</c:v>
                </c:pt>
                <c:pt idx="27">
                  <c:v>551.5</c:v>
                </c:pt>
                <c:pt idx="28">
                  <c:v>486.2</c:v>
                </c:pt>
                <c:pt idx="29">
                  <c:v>561.20000000000005</c:v>
                </c:pt>
                <c:pt idx="30">
                  <c:v>551.1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E-408B-8732-B0ED7BFE6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Junho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Barreirinhas'!$AX$166:$AX$195</c:f>
              <c:numCache>
                <c:formatCode>m/d/yyyy</c:formatCode>
                <c:ptCount val="30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  <c:pt idx="29">
                  <c:v>45838</c:v>
                </c:pt>
              </c:numCache>
            </c:numRef>
          </c:cat>
          <c:val>
            <c:numRef>
              <c:f>'USINA 02 - Barreirinhas'!$AY$166:$AY$195</c:f>
              <c:numCache>
                <c:formatCode>0.0</c:formatCode>
                <c:ptCount val="30"/>
                <c:pt idx="0">
                  <c:v>478.3</c:v>
                </c:pt>
                <c:pt idx="1">
                  <c:v>539</c:v>
                </c:pt>
                <c:pt idx="2">
                  <c:v>548.9</c:v>
                </c:pt>
                <c:pt idx="3">
                  <c:v>444.1</c:v>
                </c:pt>
                <c:pt idx="4">
                  <c:v>493.9</c:v>
                </c:pt>
                <c:pt idx="5">
                  <c:v>420.6</c:v>
                </c:pt>
                <c:pt idx="6">
                  <c:v>531.4</c:v>
                </c:pt>
                <c:pt idx="7">
                  <c:v>525.79999999999995</c:v>
                </c:pt>
                <c:pt idx="8">
                  <c:v>500.2</c:v>
                </c:pt>
                <c:pt idx="9">
                  <c:v>550.5</c:v>
                </c:pt>
                <c:pt idx="10">
                  <c:v>531.5</c:v>
                </c:pt>
                <c:pt idx="11">
                  <c:v>439.4</c:v>
                </c:pt>
                <c:pt idx="12">
                  <c:v>476.6</c:v>
                </c:pt>
                <c:pt idx="13">
                  <c:v>431.7</c:v>
                </c:pt>
                <c:pt idx="14">
                  <c:v>366.8</c:v>
                </c:pt>
                <c:pt idx="15">
                  <c:v>364.9</c:v>
                </c:pt>
                <c:pt idx="16">
                  <c:v>546</c:v>
                </c:pt>
                <c:pt idx="17">
                  <c:v>528.6</c:v>
                </c:pt>
                <c:pt idx="18">
                  <c:v>433.9</c:v>
                </c:pt>
                <c:pt idx="19">
                  <c:v>456.9</c:v>
                </c:pt>
                <c:pt idx="20">
                  <c:v>559.6</c:v>
                </c:pt>
                <c:pt idx="21">
                  <c:v>446</c:v>
                </c:pt>
                <c:pt idx="22">
                  <c:v>543.1</c:v>
                </c:pt>
                <c:pt idx="23">
                  <c:v>451.3</c:v>
                </c:pt>
                <c:pt idx="24">
                  <c:v>555.79999999999995</c:v>
                </c:pt>
                <c:pt idx="25">
                  <c:v>446.8</c:v>
                </c:pt>
                <c:pt idx="26">
                  <c:v>519.1</c:v>
                </c:pt>
                <c:pt idx="27">
                  <c:v>533.9</c:v>
                </c:pt>
                <c:pt idx="28">
                  <c:v>405.8</c:v>
                </c:pt>
                <c:pt idx="29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3-41B8-BC23-06314E48C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Julho 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2025</a:t>
            </a:r>
            <a:endParaRPr lang="pt-BR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Barreirinhas'!$AX$196:$AX$226</c:f>
              <c:numCache>
                <c:formatCode>m/d/yyyy</c:formatCode>
                <c:ptCount val="31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</c:numCache>
            </c:numRef>
          </c:cat>
          <c:val>
            <c:numRef>
              <c:f>'USINA 02 - Barreirinhas'!$AY$196:$AY$226</c:f>
              <c:numCache>
                <c:formatCode>0.0</c:formatCode>
                <c:ptCount val="31"/>
                <c:pt idx="0">
                  <c:v>466.2</c:v>
                </c:pt>
                <c:pt idx="1">
                  <c:v>500</c:v>
                </c:pt>
                <c:pt idx="2">
                  <c:v>508.9</c:v>
                </c:pt>
                <c:pt idx="3">
                  <c:v>557.6</c:v>
                </c:pt>
                <c:pt idx="4">
                  <c:v>431</c:v>
                </c:pt>
                <c:pt idx="5">
                  <c:v>514.20000000000005</c:v>
                </c:pt>
                <c:pt idx="6">
                  <c:v>378.6</c:v>
                </c:pt>
                <c:pt idx="7">
                  <c:v>435.2</c:v>
                </c:pt>
                <c:pt idx="8">
                  <c:v>530.79999999999995</c:v>
                </c:pt>
                <c:pt idx="9">
                  <c:v>477.1</c:v>
                </c:pt>
                <c:pt idx="10">
                  <c:v>500.4</c:v>
                </c:pt>
                <c:pt idx="11">
                  <c:v>558.1</c:v>
                </c:pt>
                <c:pt idx="12">
                  <c:v>528</c:v>
                </c:pt>
                <c:pt idx="13">
                  <c:v>550.79999999999995</c:v>
                </c:pt>
                <c:pt idx="14">
                  <c:v>436.1</c:v>
                </c:pt>
                <c:pt idx="15">
                  <c:v>445.3</c:v>
                </c:pt>
                <c:pt idx="16">
                  <c:v>488.6</c:v>
                </c:pt>
                <c:pt idx="17">
                  <c:v>568.1</c:v>
                </c:pt>
                <c:pt idx="18">
                  <c:v>521.5</c:v>
                </c:pt>
                <c:pt idx="19">
                  <c:v>515.1</c:v>
                </c:pt>
                <c:pt idx="20">
                  <c:v>558</c:v>
                </c:pt>
                <c:pt idx="21">
                  <c:v>449.1</c:v>
                </c:pt>
                <c:pt idx="22">
                  <c:v>507.5</c:v>
                </c:pt>
                <c:pt idx="23">
                  <c:v>555.6</c:v>
                </c:pt>
                <c:pt idx="24">
                  <c:v>538.29999999999995</c:v>
                </c:pt>
                <c:pt idx="25">
                  <c:v>581.9</c:v>
                </c:pt>
                <c:pt idx="26">
                  <c:v>531.1</c:v>
                </c:pt>
                <c:pt idx="27">
                  <c:v>540.1</c:v>
                </c:pt>
                <c:pt idx="28">
                  <c:v>491</c:v>
                </c:pt>
                <c:pt idx="29">
                  <c:v>408.4</c:v>
                </c:pt>
                <c:pt idx="30">
                  <c:v>526.6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DC-44B5-9218-5169B2A30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Agosto 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Barreirinhas'!$AX$227:$AX$257</c:f>
              <c:numCache>
                <c:formatCode>m/d/yyyy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'USINA 02 - Barreirinhas'!$AY$227:$AY$257</c:f>
              <c:numCache>
                <c:formatCode>0.0</c:formatCode>
                <c:ptCount val="31"/>
                <c:pt idx="0">
                  <c:v>523.29999999999995</c:v>
                </c:pt>
                <c:pt idx="1">
                  <c:v>539</c:v>
                </c:pt>
                <c:pt idx="2">
                  <c:v>449.9</c:v>
                </c:pt>
                <c:pt idx="3">
                  <c:v>542</c:v>
                </c:pt>
                <c:pt idx="4">
                  <c:v>529.79999999999995</c:v>
                </c:pt>
                <c:pt idx="5">
                  <c:v>569.70000000000005</c:v>
                </c:pt>
                <c:pt idx="6">
                  <c:v>556.5</c:v>
                </c:pt>
                <c:pt idx="7">
                  <c:v>583.29999999999995</c:v>
                </c:pt>
                <c:pt idx="8">
                  <c:v>509.2</c:v>
                </c:pt>
                <c:pt idx="9">
                  <c:v>552.5</c:v>
                </c:pt>
                <c:pt idx="10">
                  <c:v>415.5</c:v>
                </c:pt>
                <c:pt idx="11">
                  <c:v>213.8</c:v>
                </c:pt>
                <c:pt idx="12">
                  <c:v>543.4</c:v>
                </c:pt>
                <c:pt idx="13">
                  <c:v>599</c:v>
                </c:pt>
                <c:pt idx="14">
                  <c:v>514.70000000000005</c:v>
                </c:pt>
                <c:pt idx="15">
                  <c:v>528.4</c:v>
                </c:pt>
                <c:pt idx="16">
                  <c:v>532.20000000000005</c:v>
                </c:pt>
                <c:pt idx="17">
                  <c:v>555.79999999999995</c:v>
                </c:pt>
                <c:pt idx="18">
                  <c:v>584.70000000000005</c:v>
                </c:pt>
                <c:pt idx="19">
                  <c:v>589.4</c:v>
                </c:pt>
                <c:pt idx="20">
                  <c:v>595.20000000000005</c:v>
                </c:pt>
                <c:pt idx="21">
                  <c:v>586.79999999999995</c:v>
                </c:pt>
                <c:pt idx="22">
                  <c:v>576.20000000000005</c:v>
                </c:pt>
                <c:pt idx="23">
                  <c:v>595.9</c:v>
                </c:pt>
                <c:pt idx="24">
                  <c:v>568.70000000000005</c:v>
                </c:pt>
                <c:pt idx="25">
                  <c:v>519.6</c:v>
                </c:pt>
                <c:pt idx="26">
                  <c:v>525.70000000000005</c:v>
                </c:pt>
                <c:pt idx="27">
                  <c:v>541.29999999999995</c:v>
                </c:pt>
                <c:pt idx="28">
                  <c:v>538.5</c:v>
                </c:pt>
                <c:pt idx="29">
                  <c:v>533.4</c:v>
                </c:pt>
                <c:pt idx="30">
                  <c:v>517.29999999999995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3-4F69-987E-B2D398587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Setembro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Barreirinhas'!$AX$258:$AX$287</c:f>
              <c:numCache>
                <c:formatCode>m/d/yyyy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'USINA 02 - Barreirinhas'!$AY$258:$AY$287</c:f>
              <c:numCache>
                <c:formatCode>0.0</c:formatCode>
                <c:ptCount val="30"/>
                <c:pt idx="0">
                  <c:v>516.79999999999995</c:v>
                </c:pt>
                <c:pt idx="1">
                  <c:v>549.6</c:v>
                </c:pt>
                <c:pt idx="2">
                  <c:v>548.29999999999995</c:v>
                </c:pt>
                <c:pt idx="3">
                  <c:v>508.1</c:v>
                </c:pt>
                <c:pt idx="4">
                  <c:v>502.1</c:v>
                </c:pt>
                <c:pt idx="5">
                  <c:v>548.20000000000005</c:v>
                </c:pt>
                <c:pt idx="6">
                  <c:v>573.4</c:v>
                </c:pt>
                <c:pt idx="7">
                  <c:v>560.4</c:v>
                </c:pt>
                <c:pt idx="8">
                  <c:v>523.6</c:v>
                </c:pt>
                <c:pt idx="9">
                  <c:v>573.79999999999995</c:v>
                </c:pt>
                <c:pt idx="10">
                  <c:v>544.1</c:v>
                </c:pt>
                <c:pt idx="11">
                  <c:v>557.1</c:v>
                </c:pt>
                <c:pt idx="12">
                  <c:v>521.79999999999995</c:v>
                </c:pt>
                <c:pt idx="13">
                  <c:v>536.1</c:v>
                </c:pt>
                <c:pt idx="14">
                  <c:v>574.79999999999995</c:v>
                </c:pt>
                <c:pt idx="15">
                  <c:v>558.79999999999995</c:v>
                </c:pt>
                <c:pt idx="16">
                  <c:v>547.4</c:v>
                </c:pt>
                <c:pt idx="17">
                  <c:v>542.4</c:v>
                </c:pt>
                <c:pt idx="18">
                  <c:v>513.20000000000005</c:v>
                </c:pt>
                <c:pt idx="19">
                  <c:v>561.6</c:v>
                </c:pt>
                <c:pt idx="20">
                  <c:v>563.70000000000005</c:v>
                </c:pt>
                <c:pt idx="21">
                  <c:v>542.5</c:v>
                </c:pt>
                <c:pt idx="22">
                  <c:v>511.3</c:v>
                </c:pt>
                <c:pt idx="23">
                  <c:v>584.4</c:v>
                </c:pt>
                <c:pt idx="24">
                  <c:v>565.20000000000005</c:v>
                </c:pt>
                <c:pt idx="25">
                  <c:v>539.6</c:v>
                </c:pt>
                <c:pt idx="26">
                  <c:v>571.5</c:v>
                </c:pt>
                <c:pt idx="27">
                  <c:v>563.4</c:v>
                </c:pt>
                <c:pt idx="28">
                  <c:v>560.4</c:v>
                </c:pt>
                <c:pt idx="29">
                  <c:v>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D-4937-A15E-575209DCA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Outubro 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Barreirinhas'!$AX$288:$AX$318</c:f>
              <c:numCache>
                <c:formatCode>m/d/yyyy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'USINA 02 - Barreirinhas'!$AY$288:$AY$319</c:f>
              <c:numCache>
                <c:formatCode>0.0</c:formatCode>
                <c:ptCount val="32"/>
                <c:pt idx="0">
                  <c:v>529</c:v>
                </c:pt>
                <c:pt idx="1">
                  <c:v>510.9</c:v>
                </c:pt>
                <c:pt idx="2">
                  <c:v>547.29999999999995</c:v>
                </c:pt>
                <c:pt idx="3">
                  <c:v>589.29999999999995</c:v>
                </c:pt>
                <c:pt idx="4">
                  <c:v>566.70000000000005</c:v>
                </c:pt>
                <c:pt idx="5">
                  <c:v>584.1</c:v>
                </c:pt>
                <c:pt idx="6">
                  <c:v>580.6</c:v>
                </c:pt>
                <c:pt idx="7">
                  <c:v>537.70000000000005</c:v>
                </c:pt>
                <c:pt idx="8">
                  <c:v>526</c:v>
                </c:pt>
                <c:pt idx="9">
                  <c:v>575.79999999999995</c:v>
                </c:pt>
                <c:pt idx="10">
                  <c:v>560.79999999999995</c:v>
                </c:pt>
                <c:pt idx="11">
                  <c:v>590.5</c:v>
                </c:pt>
                <c:pt idx="12">
                  <c:v>558.6</c:v>
                </c:pt>
                <c:pt idx="13">
                  <c:v>575.9</c:v>
                </c:pt>
                <c:pt idx="14">
                  <c:v>588.1</c:v>
                </c:pt>
                <c:pt idx="15">
                  <c:v>540.5</c:v>
                </c:pt>
                <c:pt idx="16">
                  <c:v>561.29999999999995</c:v>
                </c:pt>
                <c:pt idx="17">
                  <c:v>568</c:v>
                </c:pt>
                <c:pt idx="18">
                  <c:v>476.4</c:v>
                </c:pt>
                <c:pt idx="19">
                  <c:v>526.20000000000005</c:v>
                </c:pt>
                <c:pt idx="20">
                  <c:v>462.1</c:v>
                </c:pt>
                <c:pt idx="21">
                  <c:v>547.5</c:v>
                </c:pt>
                <c:pt idx="22">
                  <c:v>582.1</c:v>
                </c:pt>
                <c:pt idx="23">
                  <c:v>569.29999999999995</c:v>
                </c:pt>
                <c:pt idx="24">
                  <c:v>545.79999999999995</c:v>
                </c:pt>
                <c:pt idx="25">
                  <c:v>568.9</c:v>
                </c:pt>
                <c:pt idx="26">
                  <c:v>567.9</c:v>
                </c:pt>
                <c:pt idx="27">
                  <c:v>573.5</c:v>
                </c:pt>
                <c:pt idx="28">
                  <c:v>569.1</c:v>
                </c:pt>
                <c:pt idx="29">
                  <c:v>544.29999999999995</c:v>
                </c:pt>
                <c:pt idx="30">
                  <c:v>470.5</c:v>
                </c:pt>
                <c:pt idx="31">
                  <c:v>528.4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2-423F-9453-29C0311F5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Novembro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Barreirinhas'!$AX$319:$AX$348</c:f>
              <c:numCache>
                <c:formatCode>m/d/yyyy</c:formatCode>
                <c:ptCount val="30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</c:numCache>
            </c:numRef>
          </c:cat>
          <c:val>
            <c:numRef>
              <c:f>'USINA 02 - Barreirinhas'!$AY$320:$AY$348</c:f>
              <c:numCache>
                <c:formatCode>0.0</c:formatCode>
                <c:ptCount val="29"/>
                <c:pt idx="0">
                  <c:v>449.7</c:v>
                </c:pt>
                <c:pt idx="1">
                  <c:v>541.1</c:v>
                </c:pt>
                <c:pt idx="2">
                  <c:v>561.29999999999995</c:v>
                </c:pt>
                <c:pt idx="3">
                  <c:v>525.79999999999995</c:v>
                </c:pt>
                <c:pt idx="4">
                  <c:v>495.2</c:v>
                </c:pt>
                <c:pt idx="5">
                  <c:v>504.8</c:v>
                </c:pt>
                <c:pt idx="6">
                  <c:v>515.4</c:v>
                </c:pt>
                <c:pt idx="7">
                  <c:v>527.6</c:v>
                </c:pt>
                <c:pt idx="8">
                  <c:v>511.8</c:v>
                </c:pt>
                <c:pt idx="9">
                  <c:v>528.6</c:v>
                </c:pt>
                <c:pt idx="10">
                  <c:v>532.79999999999995</c:v>
                </c:pt>
                <c:pt idx="11">
                  <c:v>514.29999999999995</c:v>
                </c:pt>
                <c:pt idx="12">
                  <c:v>538.5</c:v>
                </c:pt>
                <c:pt idx="13">
                  <c:v>540.29999999999995</c:v>
                </c:pt>
                <c:pt idx="14">
                  <c:v>523.20000000000005</c:v>
                </c:pt>
                <c:pt idx="15">
                  <c:v>535.5</c:v>
                </c:pt>
                <c:pt idx="16">
                  <c:v>528.5</c:v>
                </c:pt>
                <c:pt idx="17">
                  <c:v>498.8</c:v>
                </c:pt>
                <c:pt idx="18">
                  <c:v>493.9</c:v>
                </c:pt>
                <c:pt idx="19">
                  <c:v>553.4</c:v>
                </c:pt>
                <c:pt idx="20">
                  <c:v>501.3</c:v>
                </c:pt>
                <c:pt idx="21">
                  <c:v>530.1</c:v>
                </c:pt>
                <c:pt idx="22">
                  <c:v>542.20000000000005</c:v>
                </c:pt>
                <c:pt idx="23">
                  <c:v>548.20000000000005</c:v>
                </c:pt>
                <c:pt idx="24">
                  <c:v>520.20000000000005</c:v>
                </c:pt>
                <c:pt idx="25">
                  <c:v>486.1</c:v>
                </c:pt>
                <c:pt idx="26">
                  <c:v>524.70000000000005</c:v>
                </c:pt>
                <c:pt idx="27">
                  <c:v>493</c:v>
                </c:pt>
                <c:pt idx="28">
                  <c:v>522.29999999999995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BF-46F8-9000-41D491141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Dezembro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02 - Barreirinhas'!$AX$349:$AX$379</c:f>
              <c:numCache>
                <c:formatCode>m/d/yyyy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'USINA 02 - Barreirinhas'!$AY$349:$AY$379</c:f>
              <c:numCache>
                <c:formatCode>0.0</c:formatCode>
                <c:ptCount val="31"/>
                <c:pt idx="0">
                  <c:v>478.4</c:v>
                </c:pt>
                <c:pt idx="1">
                  <c:v>424.7</c:v>
                </c:pt>
                <c:pt idx="2">
                  <c:v>530.1</c:v>
                </c:pt>
                <c:pt idx="3">
                  <c:v>514.29999999999995</c:v>
                </c:pt>
                <c:pt idx="4">
                  <c:v>375.8</c:v>
                </c:pt>
                <c:pt idx="5">
                  <c:v>479.4</c:v>
                </c:pt>
                <c:pt idx="6">
                  <c:v>410</c:v>
                </c:pt>
                <c:pt idx="7">
                  <c:v>536.20000000000005</c:v>
                </c:pt>
                <c:pt idx="8">
                  <c:v>532.20000000000005</c:v>
                </c:pt>
                <c:pt idx="9">
                  <c:v>467.3</c:v>
                </c:pt>
                <c:pt idx="10">
                  <c:v>520.20000000000005</c:v>
                </c:pt>
                <c:pt idx="11">
                  <c:v>442.8</c:v>
                </c:pt>
                <c:pt idx="12">
                  <c:v>488.2</c:v>
                </c:pt>
                <c:pt idx="13">
                  <c:v>457.9</c:v>
                </c:pt>
                <c:pt idx="14">
                  <c:v>474</c:v>
                </c:pt>
                <c:pt idx="15">
                  <c:v>449.3</c:v>
                </c:pt>
                <c:pt idx="16">
                  <c:v>441.3</c:v>
                </c:pt>
                <c:pt idx="17">
                  <c:v>209</c:v>
                </c:pt>
                <c:pt idx="18">
                  <c:v>313.3</c:v>
                </c:pt>
                <c:pt idx="19">
                  <c:v>498</c:v>
                </c:pt>
                <c:pt idx="20">
                  <c:v>309.8</c:v>
                </c:pt>
                <c:pt idx="21">
                  <c:v>151.69999999999999</c:v>
                </c:pt>
                <c:pt idx="22">
                  <c:v>450.7</c:v>
                </c:pt>
                <c:pt idx="23">
                  <c:v>522.29999999999995</c:v>
                </c:pt>
                <c:pt idx="24">
                  <c:v>438.2</c:v>
                </c:pt>
                <c:pt idx="25">
                  <c:v>501.6</c:v>
                </c:pt>
                <c:pt idx="26">
                  <c:v>457.8</c:v>
                </c:pt>
                <c:pt idx="27">
                  <c:v>490.2</c:v>
                </c:pt>
                <c:pt idx="28">
                  <c:v>510.2</c:v>
                </c:pt>
                <c:pt idx="29">
                  <c:v>480.7</c:v>
                </c:pt>
                <c:pt idx="30">
                  <c:v>437.4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C-482F-B033-E55533C27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Fevereiro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Barreirinhas'!$BZ$45:$BZ$72</c:f>
              <c:numCache>
                <c:formatCode>m/d/yyyy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'USINA 01 - Barreirinhas'!$CA$45:$CA$72</c:f>
              <c:numCache>
                <c:formatCode>0.0</c:formatCode>
                <c:ptCount val="28"/>
                <c:pt idx="0">
                  <c:v>529</c:v>
                </c:pt>
                <c:pt idx="1">
                  <c:v>425.8</c:v>
                </c:pt>
                <c:pt idx="2">
                  <c:v>443.6</c:v>
                </c:pt>
                <c:pt idx="3">
                  <c:v>400.1</c:v>
                </c:pt>
                <c:pt idx="4">
                  <c:v>487.7</c:v>
                </c:pt>
                <c:pt idx="5">
                  <c:v>524.9</c:v>
                </c:pt>
                <c:pt idx="6">
                  <c:v>457.3</c:v>
                </c:pt>
                <c:pt idx="7">
                  <c:v>233.9</c:v>
                </c:pt>
                <c:pt idx="8">
                  <c:v>504.5</c:v>
                </c:pt>
                <c:pt idx="9">
                  <c:v>508.9</c:v>
                </c:pt>
                <c:pt idx="10">
                  <c:v>383.9</c:v>
                </c:pt>
                <c:pt idx="11">
                  <c:v>419.5</c:v>
                </c:pt>
                <c:pt idx="12">
                  <c:v>472.4</c:v>
                </c:pt>
                <c:pt idx="13">
                  <c:v>414</c:v>
                </c:pt>
                <c:pt idx="14">
                  <c:v>530</c:v>
                </c:pt>
                <c:pt idx="15">
                  <c:v>494.9</c:v>
                </c:pt>
                <c:pt idx="16">
                  <c:v>384.9</c:v>
                </c:pt>
                <c:pt idx="17">
                  <c:v>433.9</c:v>
                </c:pt>
                <c:pt idx="18">
                  <c:v>482.3</c:v>
                </c:pt>
                <c:pt idx="19">
                  <c:v>512.1</c:v>
                </c:pt>
                <c:pt idx="20">
                  <c:v>513.1</c:v>
                </c:pt>
                <c:pt idx="21">
                  <c:v>485.1</c:v>
                </c:pt>
                <c:pt idx="22">
                  <c:v>507.8</c:v>
                </c:pt>
                <c:pt idx="23">
                  <c:v>400.7</c:v>
                </c:pt>
                <c:pt idx="24">
                  <c:v>412.5</c:v>
                </c:pt>
                <c:pt idx="25">
                  <c:v>503.3</c:v>
                </c:pt>
                <c:pt idx="26">
                  <c:v>354.3</c:v>
                </c:pt>
                <c:pt idx="27">
                  <c:v>111.8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89-4F21-B39B-084BF75C07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01 - Barreirinhas'!$CH$7</c:f>
              <c:strCache>
                <c:ptCount val="1"/>
                <c:pt idx="0">
                  <c:v>Diferença (kWh)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'USINA 01 - Barreirinhas'!$CI$4:$CT$4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'USINA 01 - Barreirinhas'!$CI$6:$CT$6</c:f>
              <c:numCache>
                <c:formatCode>#,##0</c:formatCode>
                <c:ptCount val="12"/>
                <c:pt idx="0">
                  <c:v>12203.2</c:v>
                </c:pt>
                <c:pt idx="1">
                  <c:v>12332.2</c:v>
                </c:pt>
                <c:pt idx="2">
                  <c:v>11132.2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F-4DD6-8D7B-D4BEED66F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GEraçaõ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Janeiro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Barreirinhas'!$BZ$14:$BZ$44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'USINA 01 - Barreirinhas'!$CA$14:$CA$44</c:f>
              <c:numCache>
                <c:formatCode>0.0</c:formatCode>
                <c:ptCount val="31"/>
                <c:pt idx="0">
                  <c:v>182.1</c:v>
                </c:pt>
                <c:pt idx="1">
                  <c:v>183.3</c:v>
                </c:pt>
                <c:pt idx="2">
                  <c:v>199.3</c:v>
                </c:pt>
                <c:pt idx="3">
                  <c:v>198.3</c:v>
                </c:pt>
                <c:pt idx="4">
                  <c:v>200.8</c:v>
                </c:pt>
                <c:pt idx="5">
                  <c:v>428.3</c:v>
                </c:pt>
                <c:pt idx="6">
                  <c:v>439</c:v>
                </c:pt>
                <c:pt idx="7">
                  <c:v>491.6</c:v>
                </c:pt>
                <c:pt idx="8">
                  <c:v>495.1</c:v>
                </c:pt>
                <c:pt idx="9">
                  <c:v>495.9</c:v>
                </c:pt>
                <c:pt idx="10">
                  <c:v>460.6</c:v>
                </c:pt>
                <c:pt idx="11">
                  <c:v>496.7</c:v>
                </c:pt>
                <c:pt idx="12">
                  <c:v>466.6</c:v>
                </c:pt>
                <c:pt idx="13">
                  <c:v>472.7</c:v>
                </c:pt>
                <c:pt idx="14">
                  <c:v>429.6</c:v>
                </c:pt>
                <c:pt idx="15">
                  <c:v>465.8</c:v>
                </c:pt>
                <c:pt idx="16">
                  <c:v>449.3</c:v>
                </c:pt>
                <c:pt idx="17">
                  <c:v>289.2</c:v>
                </c:pt>
                <c:pt idx="18">
                  <c:v>143.30000000000001</c:v>
                </c:pt>
                <c:pt idx="19">
                  <c:v>413.2</c:v>
                </c:pt>
                <c:pt idx="20">
                  <c:v>421.4</c:v>
                </c:pt>
                <c:pt idx="21">
                  <c:v>496.8</c:v>
                </c:pt>
                <c:pt idx="22">
                  <c:v>410.1</c:v>
                </c:pt>
                <c:pt idx="23">
                  <c:v>456.1</c:v>
                </c:pt>
                <c:pt idx="24">
                  <c:v>526.9</c:v>
                </c:pt>
                <c:pt idx="25">
                  <c:v>455.4</c:v>
                </c:pt>
                <c:pt idx="26">
                  <c:v>78.599999999999994</c:v>
                </c:pt>
                <c:pt idx="27">
                  <c:v>452.4</c:v>
                </c:pt>
                <c:pt idx="28">
                  <c:v>508.5</c:v>
                </c:pt>
                <c:pt idx="29">
                  <c:v>479.2</c:v>
                </c:pt>
                <c:pt idx="30">
                  <c:v>517.1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F-4290-9CA9-F24BAD766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Março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Barreirinhas'!$BZ$73:$BZ$103</c:f>
              <c:numCache>
                <c:formatCode>m/d/yyyy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'USINA 01 - Barreirinhas'!$CA$73:$CA$103</c:f>
              <c:numCache>
                <c:formatCode>0.0</c:formatCode>
                <c:ptCount val="31"/>
                <c:pt idx="0">
                  <c:v>436</c:v>
                </c:pt>
                <c:pt idx="1">
                  <c:v>247.1</c:v>
                </c:pt>
                <c:pt idx="2">
                  <c:v>322.3</c:v>
                </c:pt>
                <c:pt idx="3">
                  <c:v>333</c:v>
                </c:pt>
                <c:pt idx="4">
                  <c:v>371.5</c:v>
                </c:pt>
                <c:pt idx="5">
                  <c:v>430.9</c:v>
                </c:pt>
                <c:pt idx="6">
                  <c:v>505.4</c:v>
                </c:pt>
                <c:pt idx="7">
                  <c:v>562</c:v>
                </c:pt>
                <c:pt idx="8">
                  <c:v>493.1</c:v>
                </c:pt>
                <c:pt idx="9">
                  <c:v>224.9</c:v>
                </c:pt>
                <c:pt idx="10">
                  <c:v>420.6</c:v>
                </c:pt>
                <c:pt idx="11">
                  <c:v>367.9</c:v>
                </c:pt>
                <c:pt idx="12">
                  <c:v>431.7</c:v>
                </c:pt>
                <c:pt idx="13">
                  <c:v>360.1</c:v>
                </c:pt>
                <c:pt idx="14">
                  <c:v>346.6</c:v>
                </c:pt>
                <c:pt idx="15">
                  <c:v>334.4</c:v>
                </c:pt>
                <c:pt idx="16">
                  <c:v>192.1</c:v>
                </c:pt>
                <c:pt idx="17">
                  <c:v>481.2</c:v>
                </c:pt>
                <c:pt idx="18">
                  <c:v>292.39999999999998</c:v>
                </c:pt>
                <c:pt idx="19">
                  <c:v>570.70000000000005</c:v>
                </c:pt>
                <c:pt idx="20">
                  <c:v>292.10000000000002</c:v>
                </c:pt>
                <c:pt idx="21">
                  <c:v>367</c:v>
                </c:pt>
                <c:pt idx="22">
                  <c:v>244.7</c:v>
                </c:pt>
                <c:pt idx="23">
                  <c:v>202.1</c:v>
                </c:pt>
                <c:pt idx="24">
                  <c:v>244.5</c:v>
                </c:pt>
                <c:pt idx="25">
                  <c:v>14.3</c:v>
                </c:pt>
                <c:pt idx="26">
                  <c:v>362.7</c:v>
                </c:pt>
                <c:pt idx="27">
                  <c:v>287</c:v>
                </c:pt>
                <c:pt idx="28">
                  <c:v>448.6</c:v>
                </c:pt>
                <c:pt idx="29">
                  <c:v>349.3</c:v>
                </c:pt>
                <c:pt idx="30">
                  <c:v>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9-4548-95E3-8B6AAC641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Abril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Barreirinhas'!$BZ$104:$BZ$133</c:f>
              <c:numCache>
                <c:formatCode>m/d/yyyy</c:formatCode>
                <c:ptCount val="30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</c:numCache>
            </c:numRef>
          </c:cat>
          <c:val>
            <c:numRef>
              <c:f>'USINA 01 - Barreirinhas'!$CA$104:$CA$133</c:f>
              <c:numCache>
                <c:formatCode>0.0</c:formatCode>
                <c:ptCount val="30"/>
                <c:pt idx="0">
                  <c:v>321.39999999999998</c:v>
                </c:pt>
                <c:pt idx="1">
                  <c:v>267.7</c:v>
                </c:pt>
                <c:pt idx="2">
                  <c:v>517.5</c:v>
                </c:pt>
                <c:pt idx="3">
                  <c:v>531.29999999999995</c:v>
                </c:pt>
                <c:pt idx="4">
                  <c:v>415.9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9-47CE-921A-976CD3DD3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-Maio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Barreirinhas'!$BZ$134:$BZ$164</c:f>
              <c:numCache>
                <c:formatCode>m/d/yyyy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'USINA 01 - Barreirinhas'!$CA$134:$CA$164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4D0B-46D1-8E4E-EB67507E8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Junho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Barreirinhas'!$BZ$165:$BZ$194</c:f>
              <c:numCache>
                <c:formatCode>m/d/yyyy</c:formatCode>
                <c:ptCount val="30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</c:numCache>
            </c:numRef>
          </c:cat>
          <c:val>
            <c:numRef>
              <c:f>'USINA 01 - Barreirinhas'!$CA$165:$CA$194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2B3C-4130-9222-EAD8FF3C2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Julho 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2026</a:t>
            </a:r>
            <a:endParaRPr lang="pt-BR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Barreirinhas'!$BZ$195:$BZ$225</c:f>
              <c:numCache>
                <c:formatCode>m/d/yyyy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'USINA 01 - Barreirinhas'!$CA$195:$CA$225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8801-4BBA-AD61-E8E3C8722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Agosto 2026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Barreirinhas'!$BZ$226:$BZ$256</c:f>
              <c:numCache>
                <c:formatCode>m/d/yyyy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'USINA 01 - Barreirinhas'!$CA$226:$CA$256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BD0F-467E-81E1-BDFFE652B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Setembro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Barreirinhas'!$BZ$257:$BZ$286</c:f>
              <c:numCache>
                <c:formatCode>m/d/yyyy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'USINA 01 - Barreirinhas'!$CA$257:$CA$286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D48F-4B84-9B77-3C798F2E8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Outubro 2026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Barreirinhas'!$BZ$287:$BZ$317</c:f>
              <c:numCache>
                <c:formatCode>m/d/yyyy</c:formatCode>
                <c:ptCount val="31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  <c:pt idx="13">
                  <c:v>46309</c:v>
                </c:pt>
                <c:pt idx="14">
                  <c:v>46310</c:v>
                </c:pt>
                <c:pt idx="15">
                  <c:v>46311</c:v>
                </c:pt>
                <c:pt idx="16">
                  <c:v>46312</c:v>
                </c:pt>
                <c:pt idx="17">
                  <c:v>46313</c:v>
                </c:pt>
                <c:pt idx="18">
                  <c:v>46314</c:v>
                </c:pt>
                <c:pt idx="19">
                  <c:v>46315</c:v>
                </c:pt>
                <c:pt idx="20">
                  <c:v>46316</c:v>
                </c:pt>
                <c:pt idx="21">
                  <c:v>46317</c:v>
                </c:pt>
                <c:pt idx="22">
                  <c:v>46318</c:v>
                </c:pt>
                <c:pt idx="23">
                  <c:v>46319</c:v>
                </c:pt>
                <c:pt idx="24">
                  <c:v>46320</c:v>
                </c:pt>
                <c:pt idx="25">
                  <c:v>46321</c:v>
                </c:pt>
                <c:pt idx="26">
                  <c:v>46322</c:v>
                </c:pt>
                <c:pt idx="27">
                  <c:v>46323</c:v>
                </c:pt>
                <c:pt idx="28">
                  <c:v>46324</c:v>
                </c:pt>
                <c:pt idx="29">
                  <c:v>46325</c:v>
                </c:pt>
                <c:pt idx="30">
                  <c:v>46326</c:v>
                </c:pt>
              </c:numCache>
            </c:numRef>
          </c:cat>
          <c:val>
            <c:numRef>
              <c:f>'USINA 01 - Barreirinhas'!$CA$287:$CA$317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AC2B-4844-86DF-D7A318450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Novembro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Barreirinhas'!$BZ$318:$BZ$347</c:f>
              <c:numCache>
                <c:formatCode>m/d/yyyy</c:formatCode>
                <c:ptCount val="30"/>
                <c:pt idx="0">
                  <c:v>46327</c:v>
                </c:pt>
                <c:pt idx="1">
                  <c:v>46328</c:v>
                </c:pt>
                <c:pt idx="2">
                  <c:v>46329</c:v>
                </c:pt>
                <c:pt idx="3">
                  <c:v>46330</c:v>
                </c:pt>
                <c:pt idx="4">
                  <c:v>46331</c:v>
                </c:pt>
                <c:pt idx="5">
                  <c:v>46332</c:v>
                </c:pt>
                <c:pt idx="6">
                  <c:v>46333</c:v>
                </c:pt>
                <c:pt idx="7">
                  <c:v>46334</c:v>
                </c:pt>
                <c:pt idx="8">
                  <c:v>46335</c:v>
                </c:pt>
                <c:pt idx="9">
                  <c:v>46336</c:v>
                </c:pt>
                <c:pt idx="10">
                  <c:v>46337</c:v>
                </c:pt>
                <c:pt idx="11">
                  <c:v>46338</c:v>
                </c:pt>
                <c:pt idx="12">
                  <c:v>46339</c:v>
                </c:pt>
                <c:pt idx="13">
                  <c:v>46340</c:v>
                </c:pt>
                <c:pt idx="14">
                  <c:v>46341</c:v>
                </c:pt>
                <c:pt idx="15">
                  <c:v>46342</c:v>
                </c:pt>
                <c:pt idx="16">
                  <c:v>46343</c:v>
                </c:pt>
                <c:pt idx="17">
                  <c:v>46344</c:v>
                </c:pt>
                <c:pt idx="18">
                  <c:v>46345</c:v>
                </c:pt>
                <c:pt idx="19">
                  <c:v>46346</c:v>
                </c:pt>
                <c:pt idx="20">
                  <c:v>46347</c:v>
                </c:pt>
                <c:pt idx="21">
                  <c:v>46348</c:v>
                </c:pt>
                <c:pt idx="22">
                  <c:v>46349</c:v>
                </c:pt>
                <c:pt idx="23">
                  <c:v>46350</c:v>
                </c:pt>
                <c:pt idx="24">
                  <c:v>46351</c:v>
                </c:pt>
                <c:pt idx="25">
                  <c:v>46352</c:v>
                </c:pt>
                <c:pt idx="26">
                  <c:v>46353</c:v>
                </c:pt>
                <c:pt idx="27">
                  <c:v>46354</c:v>
                </c:pt>
                <c:pt idx="28">
                  <c:v>46355</c:v>
                </c:pt>
                <c:pt idx="29">
                  <c:v>46356</c:v>
                </c:pt>
              </c:numCache>
            </c:numRef>
          </c:cat>
          <c:val>
            <c:numRef>
              <c:f>'USINA 01 - Barreirinhas'!$CA$318:$CA$347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DC15-4D32-929A-1C69F14BD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Dezembro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Barreirinhas'!$BZ$348:$BZ$378</c:f>
              <c:numCache>
                <c:formatCode>m/d/yyyy</c:formatCode>
                <c:ptCount val="31"/>
                <c:pt idx="0">
                  <c:v>46357</c:v>
                </c:pt>
                <c:pt idx="1">
                  <c:v>46358</c:v>
                </c:pt>
                <c:pt idx="2">
                  <c:v>46359</c:v>
                </c:pt>
                <c:pt idx="3">
                  <c:v>46360</c:v>
                </c:pt>
                <c:pt idx="4">
                  <c:v>46361</c:v>
                </c:pt>
                <c:pt idx="5">
                  <c:v>46362</c:v>
                </c:pt>
                <c:pt idx="6">
                  <c:v>46363</c:v>
                </c:pt>
                <c:pt idx="7">
                  <c:v>46364</c:v>
                </c:pt>
                <c:pt idx="8">
                  <c:v>46365</c:v>
                </c:pt>
                <c:pt idx="9">
                  <c:v>46366</c:v>
                </c:pt>
                <c:pt idx="10">
                  <c:v>46367</c:v>
                </c:pt>
                <c:pt idx="11">
                  <c:v>46368</c:v>
                </c:pt>
                <c:pt idx="12">
                  <c:v>46369</c:v>
                </c:pt>
                <c:pt idx="13">
                  <c:v>46370</c:v>
                </c:pt>
                <c:pt idx="14">
                  <c:v>46371</c:v>
                </c:pt>
                <c:pt idx="15">
                  <c:v>46372</c:v>
                </c:pt>
                <c:pt idx="16">
                  <c:v>46373</c:v>
                </c:pt>
                <c:pt idx="17">
                  <c:v>46374</c:v>
                </c:pt>
                <c:pt idx="18">
                  <c:v>46375</c:v>
                </c:pt>
                <c:pt idx="19">
                  <c:v>46376</c:v>
                </c:pt>
                <c:pt idx="20">
                  <c:v>46377</c:v>
                </c:pt>
                <c:pt idx="21">
                  <c:v>46378</c:v>
                </c:pt>
                <c:pt idx="22">
                  <c:v>46379</c:v>
                </c:pt>
                <c:pt idx="23">
                  <c:v>46380</c:v>
                </c:pt>
                <c:pt idx="24">
                  <c:v>46381</c:v>
                </c:pt>
                <c:pt idx="25">
                  <c:v>46382</c:v>
                </c:pt>
                <c:pt idx="26">
                  <c:v>46383</c:v>
                </c:pt>
                <c:pt idx="27">
                  <c:v>46384</c:v>
                </c:pt>
                <c:pt idx="28">
                  <c:v>46385</c:v>
                </c:pt>
                <c:pt idx="29">
                  <c:v>46386</c:v>
                </c:pt>
                <c:pt idx="30">
                  <c:v>46387</c:v>
                </c:pt>
              </c:numCache>
            </c:numRef>
          </c:cat>
          <c:val>
            <c:numRef>
              <c:f>'USINA 01 - Barreirinhas'!$CA$348:$CA$378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1F29-4863-8E11-FE05383AA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Outubro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Barreirinhas'!$A$277:$A$307</c:f>
              <c:numCache>
                <c:formatCode>m/d/yyyy</c:formatCode>
                <c:ptCount val="31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  <c:pt idx="30">
                  <c:v>45230</c:v>
                </c:pt>
              </c:numCache>
            </c:numRef>
          </c:cat>
          <c:val>
            <c:numRef>
              <c:f>'USINA 03 - Barreirinhas'!$B$277:$B$307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7DE2-4053-8528-39454EF12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Novembro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Barreirinhas'!$A$308:$A$337</c:f>
              <c:numCache>
                <c:formatCode>m/d/yyyy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'USINA 03 - Barreirinhas'!$B$308:$B$336</c:f>
              <c:numCache>
                <c:formatCode>0.0</c:formatCode>
                <c:ptCount val="29"/>
              </c:numCache>
            </c:numRef>
          </c:val>
          <c:extLst>
            <c:ext xmlns:c16="http://schemas.microsoft.com/office/drawing/2014/chart" uri="{C3380CC4-5D6E-409C-BE32-E72D297353CC}">
              <c16:uniqueId val="{00000000-304C-405A-AD51-67D2DE1FC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Dezembro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Barreirinhas'!$A$338:$A$368</c:f>
              <c:numCache>
                <c:formatCode>m/d/yyyy</c:formatCode>
                <c:ptCount val="31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  <c:pt idx="30">
                  <c:v>45291</c:v>
                </c:pt>
              </c:numCache>
            </c:numRef>
          </c:cat>
          <c:val>
            <c:numRef>
              <c:f>'USINA 03 - Barreirinhas'!$B$338:$B$368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C924-457B-8F21-0EADA2E38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Maio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Barreirinhas'!$A$124:$A$154</c:f>
              <c:numCache>
                <c:formatCode>m/d/yyyy</c:formatCode>
                <c:ptCount val="31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45052</c:v>
                </c:pt>
                <c:pt idx="6">
                  <c:v>45053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45059</c:v>
                </c:pt>
                <c:pt idx="13">
                  <c:v>45060</c:v>
                </c:pt>
                <c:pt idx="14">
                  <c:v>45061</c:v>
                </c:pt>
                <c:pt idx="15">
                  <c:v>45062</c:v>
                </c:pt>
                <c:pt idx="16">
                  <c:v>45063</c:v>
                </c:pt>
                <c:pt idx="17">
                  <c:v>45064</c:v>
                </c:pt>
                <c:pt idx="18">
                  <c:v>45065</c:v>
                </c:pt>
                <c:pt idx="19">
                  <c:v>45066</c:v>
                </c:pt>
                <c:pt idx="20">
                  <c:v>45067</c:v>
                </c:pt>
                <c:pt idx="21">
                  <c:v>45068</c:v>
                </c:pt>
                <c:pt idx="22">
                  <c:v>45069</c:v>
                </c:pt>
                <c:pt idx="23">
                  <c:v>45070</c:v>
                </c:pt>
                <c:pt idx="24">
                  <c:v>45071</c:v>
                </c:pt>
                <c:pt idx="25">
                  <c:v>45072</c:v>
                </c:pt>
                <c:pt idx="26">
                  <c:v>45073</c:v>
                </c:pt>
                <c:pt idx="27">
                  <c:v>45074</c:v>
                </c:pt>
                <c:pt idx="28">
                  <c:v>45075</c:v>
                </c:pt>
                <c:pt idx="29">
                  <c:v>45076</c:v>
                </c:pt>
                <c:pt idx="30">
                  <c:v>45077</c:v>
                </c:pt>
              </c:numCache>
            </c:numRef>
          </c:cat>
          <c:val>
            <c:numRef>
              <c:f>'USINA 03 - Barreirinhas'!$B$124:$B$154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4A6D-4638-AEED-A075F6ED2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Junho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Barreirinhas'!$A$155:$A$184</c:f>
              <c:numCache>
                <c:formatCode>m/d/yyyy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'USINA 03 - Barreirinhas'!$B$155:$B$184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41A1-4581-95B1-9EFB2E3FF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Julho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Barreirinhas'!$A$185:$A$215</c:f>
              <c:numCache>
                <c:formatCode>m/d/yyyy</c:formatCode>
                <c:ptCount val="31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  <c:pt idx="30">
                  <c:v>45138</c:v>
                </c:pt>
              </c:numCache>
            </c:numRef>
          </c:cat>
          <c:val>
            <c:numRef>
              <c:f>'USINA 03 - Barreirinhas'!$B$185:$B$215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FB27-4642-9AC5-3ADD819C7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Fevereiro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Barreirinhas'!$A$35:$A$62</c:f>
              <c:numCache>
                <c:formatCode>m/d/yyyy</c:formatCode>
                <c:ptCount val="28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</c:numCache>
            </c:numRef>
          </c:cat>
          <c:val>
            <c:numRef>
              <c:f>'USINA 03 - Barreirinhas'!$B$35:$B$62</c:f>
              <c:numCache>
                <c:formatCode>0.0</c:formatCode>
                <c:ptCount val="28"/>
              </c:numCache>
            </c:numRef>
          </c:val>
          <c:extLst>
            <c:ext xmlns:c16="http://schemas.microsoft.com/office/drawing/2014/chart" uri="{C3380CC4-5D6E-409C-BE32-E72D297353CC}">
              <c16:uniqueId val="{00000000-BF71-4AC7-A91E-DE3E628F4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Março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Barreirinhas'!$A$63:$A$93</c:f>
              <c:numCache>
                <c:formatCode>m/d/yyyy</c:formatCode>
                <c:ptCount val="31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  <c:pt idx="28">
                  <c:v>45014</c:v>
                </c:pt>
                <c:pt idx="29">
                  <c:v>45015</c:v>
                </c:pt>
                <c:pt idx="30">
                  <c:v>45016</c:v>
                </c:pt>
              </c:numCache>
            </c:numRef>
          </c:cat>
          <c:val>
            <c:numRef>
              <c:f>'USINA 03 - Barreirinhas'!$B$63:$B$93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63E9-4374-9E3D-42782E4F8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Abril 2023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'USINA 03 - Barreirinhas'!$A$94:$A$123</c:f>
              <c:numCache>
                <c:formatCode>m/d/yyyy</c:formatCode>
                <c:ptCount val="30"/>
                <c:pt idx="0">
                  <c:v>45017</c:v>
                </c:pt>
                <c:pt idx="1">
                  <c:v>45018</c:v>
                </c:pt>
                <c:pt idx="2">
                  <c:v>45019</c:v>
                </c:pt>
                <c:pt idx="3">
                  <c:v>45020</c:v>
                </c:pt>
                <c:pt idx="4">
                  <c:v>45021</c:v>
                </c:pt>
                <c:pt idx="5">
                  <c:v>45022</c:v>
                </c:pt>
                <c:pt idx="6">
                  <c:v>45023</c:v>
                </c:pt>
                <c:pt idx="7">
                  <c:v>45024</c:v>
                </c:pt>
                <c:pt idx="8">
                  <c:v>45025</c:v>
                </c:pt>
                <c:pt idx="9">
                  <c:v>45026</c:v>
                </c:pt>
                <c:pt idx="10">
                  <c:v>45027</c:v>
                </c:pt>
                <c:pt idx="11">
                  <c:v>45028</c:v>
                </c:pt>
                <c:pt idx="12">
                  <c:v>45029</c:v>
                </c:pt>
                <c:pt idx="13">
                  <c:v>45030</c:v>
                </c:pt>
                <c:pt idx="14">
                  <c:v>45031</c:v>
                </c:pt>
                <c:pt idx="15">
                  <c:v>45032</c:v>
                </c:pt>
                <c:pt idx="16">
                  <c:v>45033</c:v>
                </c:pt>
                <c:pt idx="17">
                  <c:v>45034</c:v>
                </c:pt>
                <c:pt idx="18">
                  <c:v>45035</c:v>
                </c:pt>
                <c:pt idx="19">
                  <c:v>45036</c:v>
                </c:pt>
                <c:pt idx="20">
                  <c:v>45037</c:v>
                </c:pt>
                <c:pt idx="21">
                  <c:v>45038</c:v>
                </c:pt>
                <c:pt idx="22">
                  <c:v>45039</c:v>
                </c:pt>
                <c:pt idx="23">
                  <c:v>45040</c:v>
                </c:pt>
                <c:pt idx="24">
                  <c:v>45041</c:v>
                </c:pt>
                <c:pt idx="25">
                  <c:v>45042</c:v>
                </c:pt>
                <c:pt idx="26">
                  <c:v>45043</c:v>
                </c:pt>
                <c:pt idx="27">
                  <c:v>45044</c:v>
                </c:pt>
                <c:pt idx="28">
                  <c:v>45045</c:v>
                </c:pt>
                <c:pt idx="29">
                  <c:v>45046</c:v>
                </c:pt>
              </c:numCache>
            </c:numRef>
          </c:cat>
          <c:val>
            <c:numRef>
              <c:f>'USINA 03 - Barreirinhas'!$B$94:$B$123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5DFC-4C71-BBE6-D22B87291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-Agosto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Barreirinhas'!$A$216:$A$246</c:f>
              <c:numCache>
                <c:formatCode>m/d/yyyy</c:formatCode>
                <c:ptCount val="31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  <c:pt idx="30">
                  <c:v>45169</c:v>
                </c:pt>
              </c:numCache>
            </c:numRef>
          </c:cat>
          <c:val>
            <c:numRef>
              <c:f>'USINA 03 - Barreirinhas'!$B$216:$B$246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223E-4197-AE45-4D95F48F5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Setembro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Barreirinhas'!$A$247:$A$276</c:f>
              <c:numCache>
                <c:formatCode>m/d/yyyy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'USINA 03 - Barreirinhas'!$B$247:$B$276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E437-4C0A-95FA-CC7209193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03 - Barreirinhas'!$H$6</c:f>
              <c:strCache>
                <c:ptCount val="1"/>
                <c:pt idx="0">
                  <c:v>Supervisório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Barreirinhas'!$I$4:$T$4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'USINA 03 - Barreirinhas'!$I$6:$T$6</c:f>
              <c:numCache>
                <c:formatCode>#,##0</c:formatCode>
                <c:ptCount val="12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F4-4986-9B6B-84C01BB01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Geraçaõ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Janeiro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Barreirinhas'!$A$4:$A$34</c:f>
              <c:numCache>
                <c:formatCode>m/d/yyyy</c:formatCode>
                <c:ptCount val="3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</c:numCache>
            </c:numRef>
          </c:cat>
          <c:val>
            <c:numRef>
              <c:f>'USINA 03 - Barreirinhas'!$B$4:$B$34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F85E-4D20-9F4E-9D139E762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Fevereiro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Barreirinhas'!$Y$40:$Y$68</c:f>
              <c:numCache>
                <c:formatCode>m/d/yyyy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'USINA 03 - Barreirinhas'!$Z$40:$Z$68</c:f>
              <c:numCache>
                <c:formatCode>0.0</c:formatCode>
                <c:ptCount val="29"/>
              </c:numCache>
            </c:numRef>
          </c:val>
          <c:extLst>
            <c:ext xmlns:c16="http://schemas.microsoft.com/office/drawing/2014/chart" uri="{C3380CC4-5D6E-409C-BE32-E72D297353CC}">
              <c16:uniqueId val="{00000000-BEE8-4249-9DE2-13641ACD6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03 - Barreirinhas'!$H$6</c:f>
              <c:strCache>
                <c:ptCount val="1"/>
                <c:pt idx="0">
                  <c:v>Supervisório (kWh)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'USINA 03 - Barreirinhas'!$AH$4:$AS$4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'USINA 03 - Barreirinhas'!$AH$6:$AS$6</c:f>
              <c:numCache>
                <c:formatCode>#,##0</c:formatCode>
                <c:ptCount val="12"/>
                <c:pt idx="7">
                  <c:v>4407.3</c:v>
                </c:pt>
                <c:pt idx="8">
                  <c:v>17100.400000000001</c:v>
                </c:pt>
                <c:pt idx="9">
                  <c:v>16410.099999999999</c:v>
                </c:pt>
                <c:pt idx="10">
                  <c:v>15260.1</c:v>
                </c:pt>
                <c:pt idx="11">
                  <c:v>14864.2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68-4A9A-85BC-A72409000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GEraçaõ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Fevereiro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Barreirinhas'!$AX$46:$AX$73</c:f>
              <c:numCache>
                <c:formatCode>m/d/yyyy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'USINA 03 - Barreirinhas'!$AY$46:$AY$73</c:f>
              <c:numCache>
                <c:formatCode>0.0</c:formatCode>
                <c:ptCount val="28"/>
                <c:pt idx="0">
                  <c:v>336.7</c:v>
                </c:pt>
                <c:pt idx="1">
                  <c:v>268.2</c:v>
                </c:pt>
                <c:pt idx="2">
                  <c:v>353.8</c:v>
                </c:pt>
                <c:pt idx="3">
                  <c:v>491.9</c:v>
                </c:pt>
                <c:pt idx="4">
                  <c:v>381.3</c:v>
                </c:pt>
                <c:pt idx="5">
                  <c:v>466.3</c:v>
                </c:pt>
                <c:pt idx="6">
                  <c:v>361.9</c:v>
                </c:pt>
                <c:pt idx="7">
                  <c:v>329.5</c:v>
                </c:pt>
                <c:pt idx="8">
                  <c:v>361.7</c:v>
                </c:pt>
                <c:pt idx="9">
                  <c:v>384.1</c:v>
                </c:pt>
                <c:pt idx="10">
                  <c:v>334.6</c:v>
                </c:pt>
                <c:pt idx="11">
                  <c:v>284.8</c:v>
                </c:pt>
                <c:pt idx="12">
                  <c:v>356.2</c:v>
                </c:pt>
                <c:pt idx="13">
                  <c:v>417.2</c:v>
                </c:pt>
                <c:pt idx="14">
                  <c:v>525.29999999999995</c:v>
                </c:pt>
                <c:pt idx="15">
                  <c:v>335.4</c:v>
                </c:pt>
                <c:pt idx="16">
                  <c:v>455.8</c:v>
                </c:pt>
                <c:pt idx="17">
                  <c:v>465.3</c:v>
                </c:pt>
                <c:pt idx="18">
                  <c:v>367.6</c:v>
                </c:pt>
                <c:pt idx="19">
                  <c:v>530.70000000000005</c:v>
                </c:pt>
                <c:pt idx="20">
                  <c:v>514.9</c:v>
                </c:pt>
                <c:pt idx="21">
                  <c:v>454</c:v>
                </c:pt>
                <c:pt idx="22">
                  <c:v>381.4</c:v>
                </c:pt>
                <c:pt idx="23">
                  <c:v>285</c:v>
                </c:pt>
                <c:pt idx="24">
                  <c:v>389.4</c:v>
                </c:pt>
                <c:pt idx="25">
                  <c:v>348.6</c:v>
                </c:pt>
                <c:pt idx="26">
                  <c:v>188.7</c:v>
                </c:pt>
                <c:pt idx="27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A-40EC-A10C-469C8DF0B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03 - Barreirinhas'!$H$7</c:f>
              <c:strCache>
                <c:ptCount val="1"/>
                <c:pt idx="0">
                  <c:v>Diferença (kWh)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'USINA 03 - Barreirinhas'!$BG$4:$BR$4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'USINA 03 - Barreirinhas'!$BG$6:$BR$6</c:f>
              <c:numCache>
                <c:formatCode>#,##0</c:formatCode>
                <c:ptCount val="12"/>
                <c:pt idx="0">
                  <c:v>12706</c:v>
                </c:pt>
                <c:pt idx="1">
                  <c:v>10575.3</c:v>
                </c:pt>
                <c:pt idx="2">
                  <c:v>12895</c:v>
                </c:pt>
                <c:pt idx="3">
                  <c:v>11937.5</c:v>
                </c:pt>
                <c:pt idx="4">
                  <c:v>14278</c:v>
                </c:pt>
                <c:pt idx="5">
                  <c:v>14028</c:v>
                </c:pt>
                <c:pt idx="6">
                  <c:v>15266.3</c:v>
                </c:pt>
                <c:pt idx="7">
                  <c:v>16201.8</c:v>
                </c:pt>
                <c:pt idx="8">
                  <c:v>16582.599999999999</c:v>
                </c:pt>
                <c:pt idx="9">
                  <c:v>16965.5</c:v>
                </c:pt>
                <c:pt idx="10">
                  <c:v>15411.9</c:v>
                </c:pt>
                <c:pt idx="11">
                  <c:v>13346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AC-4721-9BAF-3817795F2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GEraçaõ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Janeiro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Barreirinhas'!$Y$9:$Y$39</c:f>
              <c:numCache>
                <c:formatCode>m/d/yyyy</c:formatCode>
                <c:ptCount val="31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</c:numCache>
            </c:numRef>
          </c:cat>
          <c:val>
            <c:numRef>
              <c:f>'USINA 03 - Barreirinhas'!$Z$9:$Z$39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08CE-422B-A019-6D10D39FB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Janeiro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Barreirinhas'!$AX$15:$AX$45</c:f>
              <c:numCache>
                <c:formatCode>m/d/yyyy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'USINA 03 - Barreirinhas'!$AY$15:$AY$45</c:f>
              <c:numCache>
                <c:formatCode>0.0</c:formatCode>
                <c:ptCount val="31"/>
                <c:pt idx="0">
                  <c:v>516.20000000000005</c:v>
                </c:pt>
                <c:pt idx="1">
                  <c:v>478.4</c:v>
                </c:pt>
                <c:pt idx="2">
                  <c:v>492.5</c:v>
                </c:pt>
                <c:pt idx="3">
                  <c:v>422.7</c:v>
                </c:pt>
                <c:pt idx="4">
                  <c:v>461.3</c:v>
                </c:pt>
                <c:pt idx="5">
                  <c:v>464.9</c:v>
                </c:pt>
                <c:pt idx="6">
                  <c:v>319.89999999999998</c:v>
                </c:pt>
                <c:pt idx="7">
                  <c:v>350.7</c:v>
                </c:pt>
                <c:pt idx="8">
                  <c:v>345.1</c:v>
                </c:pt>
                <c:pt idx="9">
                  <c:v>480.1</c:v>
                </c:pt>
                <c:pt idx="10">
                  <c:v>432.9</c:v>
                </c:pt>
                <c:pt idx="11">
                  <c:v>357.8</c:v>
                </c:pt>
                <c:pt idx="12">
                  <c:v>384.4</c:v>
                </c:pt>
                <c:pt idx="13">
                  <c:v>140.69999999999999</c:v>
                </c:pt>
                <c:pt idx="14">
                  <c:v>365.3</c:v>
                </c:pt>
                <c:pt idx="15">
                  <c:v>448.8</c:v>
                </c:pt>
                <c:pt idx="16">
                  <c:v>441.1</c:v>
                </c:pt>
                <c:pt idx="17">
                  <c:v>75.599999999999994</c:v>
                </c:pt>
                <c:pt idx="18">
                  <c:v>529.6</c:v>
                </c:pt>
                <c:pt idx="19">
                  <c:v>234.1</c:v>
                </c:pt>
                <c:pt idx="20">
                  <c:v>464.5</c:v>
                </c:pt>
                <c:pt idx="21">
                  <c:v>428.8</c:v>
                </c:pt>
                <c:pt idx="22">
                  <c:v>398.2</c:v>
                </c:pt>
                <c:pt idx="23">
                  <c:v>434.1</c:v>
                </c:pt>
                <c:pt idx="24">
                  <c:v>465</c:v>
                </c:pt>
                <c:pt idx="25">
                  <c:v>291.8</c:v>
                </c:pt>
                <c:pt idx="26">
                  <c:v>480.5</c:v>
                </c:pt>
                <c:pt idx="27">
                  <c:v>538.79999999999995</c:v>
                </c:pt>
                <c:pt idx="28">
                  <c:v>471.3</c:v>
                </c:pt>
                <c:pt idx="29">
                  <c:v>533.1</c:v>
                </c:pt>
                <c:pt idx="30">
                  <c:v>457.8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8A-45EE-A515-90DC6FA13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Março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Barreirinhas'!$Y$69:$Y$99</c:f>
              <c:numCache>
                <c:formatCode>m/d/yyyy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'USINA 03 - Barreirinhas'!$Z$69:$Z$99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76F9-4C36-A0B6-21604BC52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Abril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Barreirinhas'!$Y$100:$Y$129</c:f>
              <c:numCache>
                <c:formatCode>m/d/yyyy</c:formatCode>
                <c:ptCount val="30"/>
                <c:pt idx="0">
                  <c:v>45383</c:v>
                </c:pt>
                <c:pt idx="1">
                  <c:v>45384</c:v>
                </c:pt>
                <c:pt idx="2">
                  <c:v>45385</c:v>
                </c:pt>
                <c:pt idx="3">
                  <c:v>45386</c:v>
                </c:pt>
                <c:pt idx="4">
                  <c:v>45387</c:v>
                </c:pt>
                <c:pt idx="5">
                  <c:v>45388</c:v>
                </c:pt>
                <c:pt idx="6">
                  <c:v>45389</c:v>
                </c:pt>
                <c:pt idx="7">
                  <c:v>45390</c:v>
                </c:pt>
                <c:pt idx="8">
                  <c:v>45391</c:v>
                </c:pt>
                <c:pt idx="9">
                  <c:v>45392</c:v>
                </c:pt>
                <c:pt idx="10">
                  <c:v>45393</c:v>
                </c:pt>
                <c:pt idx="11">
                  <c:v>45394</c:v>
                </c:pt>
                <c:pt idx="12">
                  <c:v>45395</c:v>
                </c:pt>
                <c:pt idx="13">
                  <c:v>45396</c:v>
                </c:pt>
                <c:pt idx="14">
                  <c:v>45397</c:v>
                </c:pt>
                <c:pt idx="15">
                  <c:v>45398</c:v>
                </c:pt>
                <c:pt idx="16">
                  <c:v>45399</c:v>
                </c:pt>
                <c:pt idx="17">
                  <c:v>45400</c:v>
                </c:pt>
                <c:pt idx="18">
                  <c:v>45401</c:v>
                </c:pt>
                <c:pt idx="19">
                  <c:v>45402</c:v>
                </c:pt>
                <c:pt idx="20">
                  <c:v>45403</c:v>
                </c:pt>
                <c:pt idx="21">
                  <c:v>45404</c:v>
                </c:pt>
                <c:pt idx="22">
                  <c:v>45405</c:v>
                </c:pt>
                <c:pt idx="23">
                  <c:v>45406</c:v>
                </c:pt>
                <c:pt idx="24">
                  <c:v>45407</c:v>
                </c:pt>
                <c:pt idx="25">
                  <c:v>45408</c:v>
                </c:pt>
                <c:pt idx="26">
                  <c:v>45409</c:v>
                </c:pt>
                <c:pt idx="27">
                  <c:v>45410</c:v>
                </c:pt>
                <c:pt idx="28">
                  <c:v>45411</c:v>
                </c:pt>
                <c:pt idx="29">
                  <c:v>45412</c:v>
                </c:pt>
              </c:numCache>
            </c:numRef>
          </c:cat>
          <c:val>
            <c:numRef>
              <c:f>'USINA 03 - Barreirinhas'!$Z$100:$Z$129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76C4-43C1-A646-B587B9ECB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Maio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Barreirinhas'!$Y$130:$Y$160</c:f>
              <c:numCache>
                <c:formatCode>m/d/yyyy</c:formatCode>
                <c:ptCount val="31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45442</c:v>
                </c:pt>
                <c:pt idx="30">
                  <c:v>45443</c:v>
                </c:pt>
              </c:numCache>
            </c:numRef>
          </c:cat>
          <c:val>
            <c:numRef>
              <c:f>'USINA 03 - Barreirinhas'!$Z$130:$Z$160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0CA6-4B49-B144-32E4316E0F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Junho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Barreirinhas'!$Y$161:$Y$190</c:f>
              <c:numCache>
                <c:formatCode>m/d/yyyy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</c:numCache>
            </c:numRef>
          </c:cat>
          <c:val>
            <c:numRef>
              <c:f>'USINA 03 - Barreirinhas'!$Z$161:$Z$190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1153-4739-99B7-BF169FA8D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Julho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Barreirinhas'!$Y$191:$Y$221</c:f>
              <c:numCache>
                <c:formatCode>m/d/yyyy</c:formatCode>
                <c:ptCount val="3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45503</c:v>
                </c:pt>
                <c:pt idx="30">
                  <c:v>45504</c:v>
                </c:pt>
              </c:numCache>
            </c:numRef>
          </c:cat>
          <c:val>
            <c:numRef>
              <c:f>'USINA 03 - Barreirinhas'!$Z$191:$Z$221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56C5-4E38-A2B2-7FAAD30EF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Agosto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Barreirinhas'!$Y$222:$Y$252</c:f>
              <c:numCache>
                <c:formatCode>m/d/yyyy</c:formatCode>
                <c:ptCount val="31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</c:numCache>
            </c:numRef>
          </c:cat>
          <c:val>
            <c:numRef>
              <c:f>'USINA 03 - Barreirinhas'!$Z$222:$Z$252</c:f>
              <c:numCache>
                <c:formatCode>0.0</c:formatCode>
                <c:ptCount val="31"/>
                <c:pt idx="22">
                  <c:v>4.4000000000000004</c:v>
                </c:pt>
                <c:pt idx="23">
                  <c:v>556.6</c:v>
                </c:pt>
                <c:pt idx="24">
                  <c:v>554.79999999999995</c:v>
                </c:pt>
                <c:pt idx="25">
                  <c:v>553.4</c:v>
                </c:pt>
                <c:pt idx="26">
                  <c:v>521.79999999999995</c:v>
                </c:pt>
                <c:pt idx="27">
                  <c:v>563.5</c:v>
                </c:pt>
                <c:pt idx="28">
                  <c:v>563.4</c:v>
                </c:pt>
                <c:pt idx="29">
                  <c:v>523.79999999999995</c:v>
                </c:pt>
                <c:pt idx="30">
                  <c:v>565.6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4C-484D-8E2C-77D0A20ED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-Setembro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Barreirinhas'!$Y$253:$Y$282</c:f>
              <c:numCache>
                <c:formatCode>m/d/yyyy</c:formatCode>
                <c:ptCount val="30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  <c:pt idx="29">
                  <c:v>45565</c:v>
                </c:pt>
              </c:numCache>
            </c:numRef>
          </c:cat>
          <c:val>
            <c:numRef>
              <c:f>'USINA 03 - Barreirinhas'!$Z$253:$Z$282</c:f>
              <c:numCache>
                <c:formatCode>0.0</c:formatCode>
                <c:ptCount val="30"/>
                <c:pt idx="0">
                  <c:v>578.9</c:v>
                </c:pt>
                <c:pt idx="1">
                  <c:v>574</c:v>
                </c:pt>
                <c:pt idx="2">
                  <c:v>588.5</c:v>
                </c:pt>
                <c:pt idx="3">
                  <c:v>586.9</c:v>
                </c:pt>
                <c:pt idx="4">
                  <c:v>590</c:v>
                </c:pt>
                <c:pt idx="5">
                  <c:v>570.6</c:v>
                </c:pt>
                <c:pt idx="6">
                  <c:v>581.79999999999995</c:v>
                </c:pt>
                <c:pt idx="7">
                  <c:v>578.70000000000005</c:v>
                </c:pt>
                <c:pt idx="8">
                  <c:v>569.70000000000005</c:v>
                </c:pt>
                <c:pt idx="9">
                  <c:v>573.4</c:v>
                </c:pt>
                <c:pt idx="10">
                  <c:v>561.70000000000005</c:v>
                </c:pt>
                <c:pt idx="11">
                  <c:v>589.79999999999995</c:v>
                </c:pt>
                <c:pt idx="12">
                  <c:v>561.6</c:v>
                </c:pt>
                <c:pt idx="13">
                  <c:v>584.5</c:v>
                </c:pt>
                <c:pt idx="14">
                  <c:v>586.5</c:v>
                </c:pt>
                <c:pt idx="15">
                  <c:v>585.70000000000005</c:v>
                </c:pt>
                <c:pt idx="16">
                  <c:v>574.70000000000005</c:v>
                </c:pt>
                <c:pt idx="17">
                  <c:v>556.6</c:v>
                </c:pt>
                <c:pt idx="18">
                  <c:v>583.5</c:v>
                </c:pt>
                <c:pt idx="19">
                  <c:v>566.4</c:v>
                </c:pt>
                <c:pt idx="20">
                  <c:v>554.4</c:v>
                </c:pt>
                <c:pt idx="21">
                  <c:v>579.4</c:v>
                </c:pt>
                <c:pt idx="22">
                  <c:v>565.5</c:v>
                </c:pt>
                <c:pt idx="23">
                  <c:v>571</c:v>
                </c:pt>
                <c:pt idx="24">
                  <c:v>557.4</c:v>
                </c:pt>
                <c:pt idx="25">
                  <c:v>539.9</c:v>
                </c:pt>
                <c:pt idx="26">
                  <c:v>548.9</c:v>
                </c:pt>
                <c:pt idx="27">
                  <c:v>556.4</c:v>
                </c:pt>
                <c:pt idx="28">
                  <c:v>536</c:v>
                </c:pt>
                <c:pt idx="29">
                  <c:v>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0-418E-8EB7-AA47F8139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-Outubro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Barreirinhas'!$Y$283:$Y$313</c:f>
              <c:numCache>
                <c:formatCode>m/d/yyyy</c:formatCode>
                <c:ptCount val="31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</c:numCache>
            </c:numRef>
          </c:cat>
          <c:val>
            <c:numRef>
              <c:f>'USINA 03 - Barreirinhas'!$Z$283:$Z$313</c:f>
              <c:numCache>
                <c:formatCode>0.0</c:formatCode>
                <c:ptCount val="31"/>
                <c:pt idx="0">
                  <c:v>523.70000000000005</c:v>
                </c:pt>
                <c:pt idx="1">
                  <c:v>511.3</c:v>
                </c:pt>
                <c:pt idx="2">
                  <c:v>576.9</c:v>
                </c:pt>
                <c:pt idx="3">
                  <c:v>537.29999999999995</c:v>
                </c:pt>
                <c:pt idx="4">
                  <c:v>526.29999999999995</c:v>
                </c:pt>
                <c:pt idx="5">
                  <c:v>526</c:v>
                </c:pt>
                <c:pt idx="6">
                  <c:v>541.20000000000005</c:v>
                </c:pt>
                <c:pt idx="7">
                  <c:v>505.2</c:v>
                </c:pt>
                <c:pt idx="8">
                  <c:v>574.9</c:v>
                </c:pt>
                <c:pt idx="9">
                  <c:v>487.1</c:v>
                </c:pt>
                <c:pt idx="10">
                  <c:v>415.5</c:v>
                </c:pt>
                <c:pt idx="11">
                  <c:v>536</c:v>
                </c:pt>
                <c:pt idx="12">
                  <c:v>578.1</c:v>
                </c:pt>
                <c:pt idx="13">
                  <c:v>555.6</c:v>
                </c:pt>
                <c:pt idx="14">
                  <c:v>520.29999999999995</c:v>
                </c:pt>
                <c:pt idx="15">
                  <c:v>483.6</c:v>
                </c:pt>
                <c:pt idx="16">
                  <c:v>509.6</c:v>
                </c:pt>
                <c:pt idx="17">
                  <c:v>443.5</c:v>
                </c:pt>
                <c:pt idx="18">
                  <c:v>561.9</c:v>
                </c:pt>
                <c:pt idx="19">
                  <c:v>514.29999999999995</c:v>
                </c:pt>
                <c:pt idx="20">
                  <c:v>585.4</c:v>
                </c:pt>
                <c:pt idx="21">
                  <c:v>560.5</c:v>
                </c:pt>
                <c:pt idx="22">
                  <c:v>533.70000000000005</c:v>
                </c:pt>
                <c:pt idx="23">
                  <c:v>546.70000000000005</c:v>
                </c:pt>
                <c:pt idx="24">
                  <c:v>549.9</c:v>
                </c:pt>
                <c:pt idx="25">
                  <c:v>534.6</c:v>
                </c:pt>
                <c:pt idx="26">
                  <c:v>551.9</c:v>
                </c:pt>
                <c:pt idx="27">
                  <c:v>568.79999999999995</c:v>
                </c:pt>
                <c:pt idx="28">
                  <c:v>546.70000000000005</c:v>
                </c:pt>
                <c:pt idx="29">
                  <c:v>515.5</c:v>
                </c:pt>
                <c:pt idx="30">
                  <c:v>488.1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D-4323-AC9C-E799A295B6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-Novembro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Barreirinhas'!$Y$314:$Y$343</c:f>
              <c:numCache>
                <c:formatCode>m/d/yyyy</c:formatCode>
                <c:ptCount val="30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  <c:pt idx="29">
                  <c:v>45626</c:v>
                </c:pt>
              </c:numCache>
            </c:numRef>
          </c:cat>
          <c:val>
            <c:numRef>
              <c:f>'USINA 03 - Barreirinhas'!$Z$314:$Z$343</c:f>
              <c:numCache>
                <c:formatCode>0.0</c:formatCode>
                <c:ptCount val="30"/>
                <c:pt idx="0">
                  <c:v>502.8</c:v>
                </c:pt>
                <c:pt idx="1">
                  <c:v>499.1</c:v>
                </c:pt>
                <c:pt idx="2">
                  <c:v>564</c:v>
                </c:pt>
                <c:pt idx="3">
                  <c:v>551.29999999999995</c:v>
                </c:pt>
                <c:pt idx="4">
                  <c:v>533.1</c:v>
                </c:pt>
                <c:pt idx="5">
                  <c:v>439</c:v>
                </c:pt>
                <c:pt idx="6">
                  <c:v>373.8</c:v>
                </c:pt>
                <c:pt idx="7">
                  <c:v>516</c:v>
                </c:pt>
                <c:pt idx="8">
                  <c:v>536.29999999999995</c:v>
                </c:pt>
                <c:pt idx="9">
                  <c:v>561.79999999999995</c:v>
                </c:pt>
                <c:pt idx="10">
                  <c:v>424.3</c:v>
                </c:pt>
                <c:pt idx="11">
                  <c:v>513.29999999999995</c:v>
                </c:pt>
                <c:pt idx="12">
                  <c:v>518.20000000000005</c:v>
                </c:pt>
                <c:pt idx="13">
                  <c:v>512.70000000000005</c:v>
                </c:pt>
                <c:pt idx="14">
                  <c:v>539.4</c:v>
                </c:pt>
                <c:pt idx="15">
                  <c:v>501.2</c:v>
                </c:pt>
                <c:pt idx="16">
                  <c:v>517</c:v>
                </c:pt>
                <c:pt idx="17">
                  <c:v>543.1</c:v>
                </c:pt>
                <c:pt idx="18">
                  <c:v>480</c:v>
                </c:pt>
                <c:pt idx="19">
                  <c:v>531.79999999999995</c:v>
                </c:pt>
                <c:pt idx="20">
                  <c:v>502.3</c:v>
                </c:pt>
                <c:pt idx="21">
                  <c:v>501</c:v>
                </c:pt>
                <c:pt idx="22">
                  <c:v>532.1</c:v>
                </c:pt>
                <c:pt idx="23">
                  <c:v>505.5</c:v>
                </c:pt>
                <c:pt idx="24">
                  <c:v>464.6</c:v>
                </c:pt>
                <c:pt idx="25">
                  <c:v>501.4</c:v>
                </c:pt>
                <c:pt idx="26">
                  <c:v>528.6</c:v>
                </c:pt>
                <c:pt idx="27">
                  <c:v>554.5</c:v>
                </c:pt>
                <c:pt idx="28">
                  <c:v>510.1</c:v>
                </c:pt>
                <c:pt idx="29">
                  <c:v>501.8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4-4E83-A27E-2E1215D25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-Dezembro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Barreirinhas'!$Y$344:$Y$374</c:f>
              <c:numCache>
                <c:formatCode>m/d/yyyy</c:formatCode>
                <c:ptCount val="31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  <c:pt idx="29">
                  <c:v>45656</c:v>
                </c:pt>
                <c:pt idx="30">
                  <c:v>45657</c:v>
                </c:pt>
              </c:numCache>
            </c:numRef>
          </c:cat>
          <c:val>
            <c:numRef>
              <c:f>'USINA 03 - Barreirinhas'!$Z$344:$Z$374</c:f>
              <c:numCache>
                <c:formatCode>0.0</c:formatCode>
                <c:ptCount val="31"/>
                <c:pt idx="0">
                  <c:v>490.1</c:v>
                </c:pt>
                <c:pt idx="1">
                  <c:v>405.1</c:v>
                </c:pt>
                <c:pt idx="2">
                  <c:v>435.6</c:v>
                </c:pt>
                <c:pt idx="3">
                  <c:v>462.2</c:v>
                </c:pt>
                <c:pt idx="4">
                  <c:v>397.4</c:v>
                </c:pt>
                <c:pt idx="5">
                  <c:v>166.9</c:v>
                </c:pt>
                <c:pt idx="6">
                  <c:v>445</c:v>
                </c:pt>
                <c:pt idx="7">
                  <c:v>538.1</c:v>
                </c:pt>
                <c:pt idx="8">
                  <c:v>503.9</c:v>
                </c:pt>
                <c:pt idx="9">
                  <c:v>484.7</c:v>
                </c:pt>
                <c:pt idx="10">
                  <c:v>380.5</c:v>
                </c:pt>
                <c:pt idx="11">
                  <c:v>527</c:v>
                </c:pt>
                <c:pt idx="12">
                  <c:v>531.5</c:v>
                </c:pt>
                <c:pt idx="13">
                  <c:v>485.4</c:v>
                </c:pt>
                <c:pt idx="14">
                  <c:v>433.1</c:v>
                </c:pt>
                <c:pt idx="15">
                  <c:v>533</c:v>
                </c:pt>
                <c:pt idx="16">
                  <c:v>535</c:v>
                </c:pt>
                <c:pt idx="17">
                  <c:v>524.79999999999995</c:v>
                </c:pt>
                <c:pt idx="18">
                  <c:v>508.5</c:v>
                </c:pt>
                <c:pt idx="19">
                  <c:v>503.8</c:v>
                </c:pt>
                <c:pt idx="20">
                  <c:v>519.79999999999995</c:v>
                </c:pt>
                <c:pt idx="21">
                  <c:v>507.5</c:v>
                </c:pt>
                <c:pt idx="22">
                  <c:v>509.9</c:v>
                </c:pt>
                <c:pt idx="23">
                  <c:v>418.8</c:v>
                </c:pt>
                <c:pt idx="24">
                  <c:v>467.6</c:v>
                </c:pt>
                <c:pt idx="25">
                  <c:v>544.9</c:v>
                </c:pt>
                <c:pt idx="26">
                  <c:v>521.1</c:v>
                </c:pt>
                <c:pt idx="27">
                  <c:v>535.4</c:v>
                </c:pt>
                <c:pt idx="28">
                  <c:v>524.5</c:v>
                </c:pt>
                <c:pt idx="29">
                  <c:v>524.4</c:v>
                </c:pt>
                <c:pt idx="30">
                  <c:v>498.7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BB-4DE7-B781-E67F15702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Março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Barreirinhas'!$AX$74:$AX$104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'USINA 03 - Barreirinhas'!$AY$74:$AY$104</c:f>
              <c:numCache>
                <c:formatCode>0.0</c:formatCode>
                <c:ptCount val="31"/>
                <c:pt idx="0">
                  <c:v>375</c:v>
                </c:pt>
                <c:pt idx="1">
                  <c:v>403.4</c:v>
                </c:pt>
                <c:pt idx="2">
                  <c:v>387.2</c:v>
                </c:pt>
                <c:pt idx="3">
                  <c:v>179.4</c:v>
                </c:pt>
                <c:pt idx="4">
                  <c:v>465</c:v>
                </c:pt>
                <c:pt idx="5">
                  <c:v>263.5</c:v>
                </c:pt>
                <c:pt idx="6">
                  <c:v>448.9</c:v>
                </c:pt>
                <c:pt idx="7">
                  <c:v>365.6</c:v>
                </c:pt>
                <c:pt idx="8">
                  <c:v>419.6</c:v>
                </c:pt>
                <c:pt idx="9">
                  <c:v>470.2</c:v>
                </c:pt>
                <c:pt idx="10">
                  <c:v>270.3</c:v>
                </c:pt>
                <c:pt idx="11">
                  <c:v>350.6</c:v>
                </c:pt>
                <c:pt idx="12">
                  <c:v>531.6</c:v>
                </c:pt>
                <c:pt idx="13">
                  <c:v>196.9</c:v>
                </c:pt>
                <c:pt idx="14">
                  <c:v>456.6</c:v>
                </c:pt>
                <c:pt idx="15">
                  <c:v>415.6</c:v>
                </c:pt>
                <c:pt idx="16">
                  <c:v>503.2</c:v>
                </c:pt>
                <c:pt idx="17">
                  <c:v>495.8</c:v>
                </c:pt>
                <c:pt idx="18">
                  <c:v>435.4</c:v>
                </c:pt>
                <c:pt idx="19">
                  <c:v>523.1</c:v>
                </c:pt>
                <c:pt idx="20">
                  <c:v>523.6</c:v>
                </c:pt>
                <c:pt idx="21">
                  <c:v>491.6</c:v>
                </c:pt>
                <c:pt idx="22">
                  <c:v>493.5</c:v>
                </c:pt>
                <c:pt idx="23">
                  <c:v>468.1</c:v>
                </c:pt>
                <c:pt idx="24">
                  <c:v>422.5</c:v>
                </c:pt>
                <c:pt idx="25">
                  <c:v>543.79999999999995</c:v>
                </c:pt>
                <c:pt idx="26">
                  <c:v>389.8</c:v>
                </c:pt>
                <c:pt idx="27">
                  <c:v>417.7</c:v>
                </c:pt>
                <c:pt idx="28">
                  <c:v>250.2</c:v>
                </c:pt>
                <c:pt idx="29">
                  <c:v>432.6</c:v>
                </c:pt>
                <c:pt idx="30">
                  <c:v>504.7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3-4191-8037-A9B6A85C0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Abril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Barreirinhas'!$AX$105:$AX$134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'USINA 03 - Barreirinhas'!$AY$105:$AY$134</c:f>
              <c:numCache>
                <c:formatCode>0.0</c:formatCode>
                <c:ptCount val="30"/>
                <c:pt idx="0">
                  <c:v>501.8</c:v>
                </c:pt>
                <c:pt idx="1">
                  <c:v>448</c:v>
                </c:pt>
                <c:pt idx="2">
                  <c:v>387.3</c:v>
                </c:pt>
                <c:pt idx="3">
                  <c:v>401</c:v>
                </c:pt>
                <c:pt idx="4">
                  <c:v>538.20000000000005</c:v>
                </c:pt>
                <c:pt idx="5">
                  <c:v>400.2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395.3</c:v>
                </c:pt>
                <c:pt idx="10">
                  <c:v>407.6</c:v>
                </c:pt>
                <c:pt idx="11">
                  <c:v>406.3</c:v>
                </c:pt>
                <c:pt idx="12">
                  <c:v>459.9</c:v>
                </c:pt>
                <c:pt idx="13">
                  <c:v>556.79999999999995</c:v>
                </c:pt>
                <c:pt idx="14">
                  <c:v>497</c:v>
                </c:pt>
                <c:pt idx="15">
                  <c:v>532.1</c:v>
                </c:pt>
                <c:pt idx="16">
                  <c:v>523.6</c:v>
                </c:pt>
                <c:pt idx="17">
                  <c:v>478.8</c:v>
                </c:pt>
                <c:pt idx="18">
                  <c:v>389.1</c:v>
                </c:pt>
                <c:pt idx="19">
                  <c:v>454</c:v>
                </c:pt>
                <c:pt idx="20">
                  <c:v>400.3</c:v>
                </c:pt>
                <c:pt idx="21">
                  <c:v>451.6</c:v>
                </c:pt>
                <c:pt idx="22">
                  <c:v>406.6</c:v>
                </c:pt>
                <c:pt idx="23">
                  <c:v>520.6</c:v>
                </c:pt>
                <c:pt idx="24">
                  <c:v>278.2</c:v>
                </c:pt>
                <c:pt idx="25">
                  <c:v>578.20000000000005</c:v>
                </c:pt>
                <c:pt idx="26">
                  <c:v>385.8</c:v>
                </c:pt>
                <c:pt idx="27">
                  <c:v>150.80000000000001</c:v>
                </c:pt>
                <c:pt idx="28">
                  <c:v>430.9</c:v>
                </c:pt>
                <c:pt idx="29">
                  <c:v>557.5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7-45BA-8AA1-657951974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-Maio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Barreirinhas'!$AX$135:$AX$165</c:f>
              <c:numCache>
                <c:formatCode>m/d/yyyy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'USINA 03 - Barreirinhas'!$AY$135:$AY$165</c:f>
              <c:numCache>
                <c:formatCode>0.0</c:formatCode>
                <c:ptCount val="31"/>
                <c:pt idx="0">
                  <c:v>554.20000000000005</c:v>
                </c:pt>
                <c:pt idx="1">
                  <c:v>524.79999999999995</c:v>
                </c:pt>
                <c:pt idx="2">
                  <c:v>516.79999999999995</c:v>
                </c:pt>
                <c:pt idx="3">
                  <c:v>495.7</c:v>
                </c:pt>
                <c:pt idx="4">
                  <c:v>538.4</c:v>
                </c:pt>
                <c:pt idx="5">
                  <c:v>496.6</c:v>
                </c:pt>
                <c:pt idx="6">
                  <c:v>504.3</c:v>
                </c:pt>
                <c:pt idx="7">
                  <c:v>491.4</c:v>
                </c:pt>
                <c:pt idx="8">
                  <c:v>422</c:v>
                </c:pt>
                <c:pt idx="9">
                  <c:v>338.8</c:v>
                </c:pt>
                <c:pt idx="10">
                  <c:v>464.7</c:v>
                </c:pt>
                <c:pt idx="11">
                  <c:v>472.8</c:v>
                </c:pt>
                <c:pt idx="12">
                  <c:v>321.89999999999998</c:v>
                </c:pt>
                <c:pt idx="13">
                  <c:v>469.1</c:v>
                </c:pt>
                <c:pt idx="14">
                  <c:v>285</c:v>
                </c:pt>
                <c:pt idx="15">
                  <c:v>309.89999999999998</c:v>
                </c:pt>
                <c:pt idx="16">
                  <c:v>445.5</c:v>
                </c:pt>
                <c:pt idx="17">
                  <c:v>332.4</c:v>
                </c:pt>
                <c:pt idx="18">
                  <c:v>414.1</c:v>
                </c:pt>
                <c:pt idx="19">
                  <c:v>491</c:v>
                </c:pt>
                <c:pt idx="20">
                  <c:v>356</c:v>
                </c:pt>
                <c:pt idx="21">
                  <c:v>493.4</c:v>
                </c:pt>
                <c:pt idx="22">
                  <c:v>494.6</c:v>
                </c:pt>
                <c:pt idx="23">
                  <c:v>568</c:v>
                </c:pt>
                <c:pt idx="24">
                  <c:v>456.3</c:v>
                </c:pt>
                <c:pt idx="25">
                  <c:v>504.6</c:v>
                </c:pt>
                <c:pt idx="26">
                  <c:v>474.8</c:v>
                </c:pt>
                <c:pt idx="27">
                  <c:v>534.4</c:v>
                </c:pt>
                <c:pt idx="28">
                  <c:v>446.7</c:v>
                </c:pt>
                <c:pt idx="29">
                  <c:v>527.9</c:v>
                </c:pt>
                <c:pt idx="30">
                  <c:v>531.9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A-4681-B08C-F60D0C2C2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Junho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Barreirinhas'!$AX$166:$AX$195</c:f>
              <c:numCache>
                <c:formatCode>m/d/yyyy</c:formatCode>
                <c:ptCount val="30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  <c:pt idx="29">
                  <c:v>45838</c:v>
                </c:pt>
              </c:numCache>
            </c:numRef>
          </c:cat>
          <c:val>
            <c:numRef>
              <c:f>'USINA 03 - Barreirinhas'!$AY$166:$AY$195</c:f>
              <c:numCache>
                <c:formatCode>0.0</c:formatCode>
                <c:ptCount val="30"/>
                <c:pt idx="0">
                  <c:v>478.4</c:v>
                </c:pt>
                <c:pt idx="1">
                  <c:v>521</c:v>
                </c:pt>
                <c:pt idx="2">
                  <c:v>546.79999999999995</c:v>
                </c:pt>
                <c:pt idx="3">
                  <c:v>462.8</c:v>
                </c:pt>
                <c:pt idx="4">
                  <c:v>519.20000000000005</c:v>
                </c:pt>
                <c:pt idx="5">
                  <c:v>411.9</c:v>
                </c:pt>
                <c:pt idx="6">
                  <c:v>493.5</c:v>
                </c:pt>
                <c:pt idx="7">
                  <c:v>510.4</c:v>
                </c:pt>
                <c:pt idx="8">
                  <c:v>537.29999999999995</c:v>
                </c:pt>
                <c:pt idx="9">
                  <c:v>564.29999999999995</c:v>
                </c:pt>
                <c:pt idx="10">
                  <c:v>500.1</c:v>
                </c:pt>
                <c:pt idx="11">
                  <c:v>451.8</c:v>
                </c:pt>
                <c:pt idx="12">
                  <c:v>467.1</c:v>
                </c:pt>
                <c:pt idx="13">
                  <c:v>404.9</c:v>
                </c:pt>
                <c:pt idx="14">
                  <c:v>369.4</c:v>
                </c:pt>
                <c:pt idx="15">
                  <c:v>110.4</c:v>
                </c:pt>
                <c:pt idx="16">
                  <c:v>552.79999999999995</c:v>
                </c:pt>
                <c:pt idx="17">
                  <c:v>514.70000000000005</c:v>
                </c:pt>
                <c:pt idx="18">
                  <c:v>413.6</c:v>
                </c:pt>
                <c:pt idx="19">
                  <c:v>433.7</c:v>
                </c:pt>
                <c:pt idx="20">
                  <c:v>532.9</c:v>
                </c:pt>
                <c:pt idx="21">
                  <c:v>450.6</c:v>
                </c:pt>
                <c:pt idx="22">
                  <c:v>524.29999999999995</c:v>
                </c:pt>
                <c:pt idx="23">
                  <c:v>489.5</c:v>
                </c:pt>
                <c:pt idx="24">
                  <c:v>553.4</c:v>
                </c:pt>
                <c:pt idx="25">
                  <c:v>434.7</c:v>
                </c:pt>
                <c:pt idx="26">
                  <c:v>429.8</c:v>
                </c:pt>
                <c:pt idx="27">
                  <c:v>550.6</c:v>
                </c:pt>
                <c:pt idx="28">
                  <c:v>323</c:v>
                </c:pt>
                <c:pt idx="29">
                  <c:v>475.1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0-4A2C-B662-3DA055F21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Julho 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2025</a:t>
            </a:r>
            <a:endParaRPr lang="pt-BR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Barreirinhas'!$AX$196:$AX$226</c:f>
              <c:numCache>
                <c:formatCode>m/d/yyyy</c:formatCode>
                <c:ptCount val="31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</c:numCache>
            </c:numRef>
          </c:cat>
          <c:val>
            <c:numRef>
              <c:f>'USINA 03 - Barreirinhas'!$AY$196:$AY$226</c:f>
              <c:numCache>
                <c:formatCode>0.0</c:formatCode>
                <c:ptCount val="31"/>
                <c:pt idx="0">
                  <c:v>494.9</c:v>
                </c:pt>
                <c:pt idx="1">
                  <c:v>483.7</c:v>
                </c:pt>
                <c:pt idx="2">
                  <c:v>453.6</c:v>
                </c:pt>
                <c:pt idx="3">
                  <c:v>550.79999999999995</c:v>
                </c:pt>
                <c:pt idx="4">
                  <c:v>396.9</c:v>
                </c:pt>
                <c:pt idx="5">
                  <c:v>464.3</c:v>
                </c:pt>
                <c:pt idx="6">
                  <c:v>415.7</c:v>
                </c:pt>
                <c:pt idx="7">
                  <c:v>379.1</c:v>
                </c:pt>
                <c:pt idx="8">
                  <c:v>496.3</c:v>
                </c:pt>
                <c:pt idx="9">
                  <c:v>463.4</c:v>
                </c:pt>
                <c:pt idx="10">
                  <c:v>490.3</c:v>
                </c:pt>
                <c:pt idx="11">
                  <c:v>539.4</c:v>
                </c:pt>
                <c:pt idx="12">
                  <c:v>510.1</c:v>
                </c:pt>
                <c:pt idx="13">
                  <c:v>566.5</c:v>
                </c:pt>
                <c:pt idx="14">
                  <c:v>373.1</c:v>
                </c:pt>
                <c:pt idx="15">
                  <c:v>442.6</c:v>
                </c:pt>
                <c:pt idx="16">
                  <c:v>477.9</c:v>
                </c:pt>
                <c:pt idx="17">
                  <c:v>554.20000000000005</c:v>
                </c:pt>
                <c:pt idx="18">
                  <c:v>506</c:v>
                </c:pt>
                <c:pt idx="19">
                  <c:v>533.6</c:v>
                </c:pt>
                <c:pt idx="20">
                  <c:v>554.29999999999995</c:v>
                </c:pt>
                <c:pt idx="21">
                  <c:v>486.6</c:v>
                </c:pt>
                <c:pt idx="22">
                  <c:v>498.8</c:v>
                </c:pt>
                <c:pt idx="23">
                  <c:v>545.70000000000005</c:v>
                </c:pt>
                <c:pt idx="24">
                  <c:v>547.29999999999995</c:v>
                </c:pt>
                <c:pt idx="25">
                  <c:v>576</c:v>
                </c:pt>
                <c:pt idx="26">
                  <c:v>546</c:v>
                </c:pt>
                <c:pt idx="27">
                  <c:v>489.8</c:v>
                </c:pt>
                <c:pt idx="28">
                  <c:v>489.9</c:v>
                </c:pt>
                <c:pt idx="29">
                  <c:v>398.7</c:v>
                </c:pt>
                <c:pt idx="30">
                  <c:v>540.79999999999995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3A-44AB-8F12-E061D3E90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Agosto 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Barreirinhas'!$AX$227:$AX$257</c:f>
              <c:numCache>
                <c:formatCode>m/d/yyyy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'USINA 03 - Barreirinhas'!$AY$227:$AY$257</c:f>
              <c:numCache>
                <c:formatCode>0.0</c:formatCode>
                <c:ptCount val="31"/>
                <c:pt idx="0">
                  <c:v>546.4</c:v>
                </c:pt>
                <c:pt idx="1">
                  <c:v>513.79999999999995</c:v>
                </c:pt>
                <c:pt idx="2">
                  <c:v>460.7</c:v>
                </c:pt>
                <c:pt idx="3">
                  <c:v>552.6</c:v>
                </c:pt>
                <c:pt idx="4">
                  <c:v>502.7</c:v>
                </c:pt>
                <c:pt idx="5">
                  <c:v>552.79999999999995</c:v>
                </c:pt>
                <c:pt idx="6">
                  <c:v>545.20000000000005</c:v>
                </c:pt>
                <c:pt idx="7">
                  <c:v>573.1</c:v>
                </c:pt>
                <c:pt idx="8">
                  <c:v>469.5</c:v>
                </c:pt>
                <c:pt idx="9">
                  <c:v>514.20000000000005</c:v>
                </c:pt>
                <c:pt idx="10">
                  <c:v>346.4</c:v>
                </c:pt>
                <c:pt idx="11">
                  <c:v>210.8</c:v>
                </c:pt>
                <c:pt idx="12">
                  <c:v>544.1</c:v>
                </c:pt>
                <c:pt idx="13">
                  <c:v>593</c:v>
                </c:pt>
                <c:pt idx="14">
                  <c:v>518.6</c:v>
                </c:pt>
                <c:pt idx="15">
                  <c:v>532.4</c:v>
                </c:pt>
                <c:pt idx="16">
                  <c:v>532.6</c:v>
                </c:pt>
                <c:pt idx="17">
                  <c:v>567.9</c:v>
                </c:pt>
                <c:pt idx="18">
                  <c:v>576.29999999999995</c:v>
                </c:pt>
                <c:pt idx="19">
                  <c:v>579</c:v>
                </c:pt>
                <c:pt idx="20">
                  <c:v>572.9</c:v>
                </c:pt>
                <c:pt idx="21">
                  <c:v>574.5</c:v>
                </c:pt>
                <c:pt idx="22">
                  <c:v>554.70000000000005</c:v>
                </c:pt>
                <c:pt idx="23">
                  <c:v>593.20000000000005</c:v>
                </c:pt>
                <c:pt idx="24">
                  <c:v>521.1</c:v>
                </c:pt>
                <c:pt idx="25">
                  <c:v>528.9</c:v>
                </c:pt>
                <c:pt idx="26">
                  <c:v>530.29999999999995</c:v>
                </c:pt>
                <c:pt idx="27">
                  <c:v>548.20000000000005</c:v>
                </c:pt>
                <c:pt idx="28">
                  <c:v>493</c:v>
                </c:pt>
                <c:pt idx="29">
                  <c:v>527</c:v>
                </c:pt>
                <c:pt idx="30">
                  <c:v>525.9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3-4BB7-86CA-72B3483CA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Setembro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Barreirinhas'!$AX$258:$AX$287</c:f>
              <c:numCache>
                <c:formatCode>m/d/yyyy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'USINA 03 - Barreirinhas'!$AY$258:$AY$287</c:f>
              <c:numCache>
                <c:formatCode>0.0</c:formatCode>
                <c:ptCount val="30"/>
                <c:pt idx="0">
                  <c:v>521.5</c:v>
                </c:pt>
                <c:pt idx="1">
                  <c:v>544.79999999999995</c:v>
                </c:pt>
                <c:pt idx="2">
                  <c:v>528.6</c:v>
                </c:pt>
                <c:pt idx="3">
                  <c:v>500.2</c:v>
                </c:pt>
                <c:pt idx="4">
                  <c:v>502</c:v>
                </c:pt>
                <c:pt idx="5">
                  <c:v>553.70000000000005</c:v>
                </c:pt>
                <c:pt idx="6">
                  <c:v>576.9</c:v>
                </c:pt>
                <c:pt idx="7">
                  <c:v>547.1</c:v>
                </c:pt>
                <c:pt idx="8">
                  <c:v>518.9</c:v>
                </c:pt>
                <c:pt idx="9">
                  <c:v>578</c:v>
                </c:pt>
                <c:pt idx="10">
                  <c:v>550.20000000000005</c:v>
                </c:pt>
                <c:pt idx="11">
                  <c:v>566.6</c:v>
                </c:pt>
                <c:pt idx="12">
                  <c:v>533.1</c:v>
                </c:pt>
                <c:pt idx="13">
                  <c:v>537.9</c:v>
                </c:pt>
                <c:pt idx="14">
                  <c:v>587.20000000000005</c:v>
                </c:pt>
                <c:pt idx="15">
                  <c:v>566.5</c:v>
                </c:pt>
                <c:pt idx="16">
                  <c:v>552.6</c:v>
                </c:pt>
                <c:pt idx="17">
                  <c:v>553</c:v>
                </c:pt>
                <c:pt idx="18">
                  <c:v>533.6</c:v>
                </c:pt>
                <c:pt idx="19">
                  <c:v>563.4</c:v>
                </c:pt>
                <c:pt idx="20">
                  <c:v>589.1</c:v>
                </c:pt>
                <c:pt idx="21">
                  <c:v>549.5</c:v>
                </c:pt>
                <c:pt idx="22">
                  <c:v>534.6</c:v>
                </c:pt>
                <c:pt idx="23">
                  <c:v>590.5</c:v>
                </c:pt>
                <c:pt idx="24">
                  <c:v>563.4</c:v>
                </c:pt>
                <c:pt idx="25">
                  <c:v>559.20000000000005</c:v>
                </c:pt>
                <c:pt idx="26">
                  <c:v>572.1</c:v>
                </c:pt>
                <c:pt idx="27">
                  <c:v>570.79999999999995</c:v>
                </c:pt>
                <c:pt idx="28">
                  <c:v>562.4</c:v>
                </c:pt>
                <c:pt idx="29">
                  <c:v>575.20000000000005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8-47A5-B594-FF79FD690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Outubro 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Barreirinhas'!$AX$288:$AX$318</c:f>
              <c:numCache>
                <c:formatCode>m/d/yyyy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'USINA 03 - Barreirinhas'!$AY$288:$AY$318</c:f>
              <c:numCache>
                <c:formatCode>0.0</c:formatCode>
                <c:ptCount val="31"/>
                <c:pt idx="0">
                  <c:v>548.70000000000005</c:v>
                </c:pt>
                <c:pt idx="1">
                  <c:v>529.6</c:v>
                </c:pt>
                <c:pt idx="2">
                  <c:v>525</c:v>
                </c:pt>
                <c:pt idx="3">
                  <c:v>564.5</c:v>
                </c:pt>
                <c:pt idx="4">
                  <c:v>551.6</c:v>
                </c:pt>
                <c:pt idx="5">
                  <c:v>576</c:v>
                </c:pt>
                <c:pt idx="6">
                  <c:v>585.1</c:v>
                </c:pt>
                <c:pt idx="7">
                  <c:v>546.79999999999995</c:v>
                </c:pt>
                <c:pt idx="8">
                  <c:v>522.6</c:v>
                </c:pt>
                <c:pt idx="9">
                  <c:v>552.6</c:v>
                </c:pt>
                <c:pt idx="10">
                  <c:v>541.4</c:v>
                </c:pt>
                <c:pt idx="11">
                  <c:v>580.29999999999995</c:v>
                </c:pt>
                <c:pt idx="12">
                  <c:v>556.4</c:v>
                </c:pt>
                <c:pt idx="13">
                  <c:v>557.1</c:v>
                </c:pt>
                <c:pt idx="14">
                  <c:v>583.29999999999995</c:v>
                </c:pt>
                <c:pt idx="15">
                  <c:v>518.20000000000005</c:v>
                </c:pt>
                <c:pt idx="16">
                  <c:v>548.1</c:v>
                </c:pt>
                <c:pt idx="17">
                  <c:v>548.20000000000005</c:v>
                </c:pt>
                <c:pt idx="18">
                  <c:v>522.4</c:v>
                </c:pt>
                <c:pt idx="19">
                  <c:v>509.2</c:v>
                </c:pt>
                <c:pt idx="20">
                  <c:v>476.6</c:v>
                </c:pt>
                <c:pt idx="21">
                  <c:v>543</c:v>
                </c:pt>
                <c:pt idx="22">
                  <c:v>571.79999999999995</c:v>
                </c:pt>
                <c:pt idx="23">
                  <c:v>569.1</c:v>
                </c:pt>
                <c:pt idx="24">
                  <c:v>538.20000000000005</c:v>
                </c:pt>
                <c:pt idx="25">
                  <c:v>563.1</c:v>
                </c:pt>
                <c:pt idx="26">
                  <c:v>566.9</c:v>
                </c:pt>
                <c:pt idx="27">
                  <c:v>568.1</c:v>
                </c:pt>
                <c:pt idx="28">
                  <c:v>566.1</c:v>
                </c:pt>
                <c:pt idx="29">
                  <c:v>558.6</c:v>
                </c:pt>
                <c:pt idx="30">
                  <c:v>476.9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3-4508-B98F-D188E68B8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Novembro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Barreirinhas'!$AX$319:$AX$348</c:f>
              <c:numCache>
                <c:formatCode>m/d/yyyy</c:formatCode>
                <c:ptCount val="30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</c:numCache>
            </c:numRef>
          </c:cat>
          <c:val>
            <c:numRef>
              <c:f>'USINA 03 - Barreirinhas'!$AY$319:$AY$348</c:f>
              <c:numCache>
                <c:formatCode>0.0</c:formatCode>
                <c:ptCount val="30"/>
                <c:pt idx="0">
                  <c:v>512.70000000000005</c:v>
                </c:pt>
                <c:pt idx="1">
                  <c:v>451.5</c:v>
                </c:pt>
                <c:pt idx="2">
                  <c:v>414.2</c:v>
                </c:pt>
                <c:pt idx="3">
                  <c:v>547.1</c:v>
                </c:pt>
                <c:pt idx="4">
                  <c:v>516.5</c:v>
                </c:pt>
                <c:pt idx="5">
                  <c:v>515.9</c:v>
                </c:pt>
                <c:pt idx="6">
                  <c:v>488.8</c:v>
                </c:pt>
                <c:pt idx="7">
                  <c:v>489.5</c:v>
                </c:pt>
                <c:pt idx="8">
                  <c:v>526</c:v>
                </c:pt>
                <c:pt idx="9">
                  <c:v>514</c:v>
                </c:pt>
                <c:pt idx="10">
                  <c:v>518.6</c:v>
                </c:pt>
                <c:pt idx="11">
                  <c:v>538</c:v>
                </c:pt>
                <c:pt idx="12">
                  <c:v>517</c:v>
                </c:pt>
                <c:pt idx="13">
                  <c:v>549</c:v>
                </c:pt>
                <c:pt idx="14">
                  <c:v>547.79999999999995</c:v>
                </c:pt>
                <c:pt idx="15">
                  <c:v>533</c:v>
                </c:pt>
                <c:pt idx="16">
                  <c:v>540.6</c:v>
                </c:pt>
                <c:pt idx="17">
                  <c:v>528.20000000000005</c:v>
                </c:pt>
                <c:pt idx="18">
                  <c:v>475.8</c:v>
                </c:pt>
                <c:pt idx="19">
                  <c:v>456.5</c:v>
                </c:pt>
                <c:pt idx="20">
                  <c:v>533.1</c:v>
                </c:pt>
                <c:pt idx="21">
                  <c:v>511.6</c:v>
                </c:pt>
                <c:pt idx="22">
                  <c:v>547.79999999999995</c:v>
                </c:pt>
                <c:pt idx="23">
                  <c:v>548.5</c:v>
                </c:pt>
                <c:pt idx="24">
                  <c:v>550.29999999999995</c:v>
                </c:pt>
                <c:pt idx="25">
                  <c:v>510.7</c:v>
                </c:pt>
                <c:pt idx="26">
                  <c:v>478.5</c:v>
                </c:pt>
                <c:pt idx="27">
                  <c:v>530.79999999999995</c:v>
                </c:pt>
                <c:pt idx="28">
                  <c:v>511.2</c:v>
                </c:pt>
                <c:pt idx="29">
                  <c:v>508.7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4-4BBF-AA47-708ADBCB1F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Dezembro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03 - Barreirinhas'!$AX$349:$AX$379</c:f>
              <c:numCache>
                <c:formatCode>m/d/yyyy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'USINA 03 - Barreirinhas'!$AY$349:$AY$379</c:f>
              <c:numCache>
                <c:formatCode>0.0</c:formatCode>
                <c:ptCount val="31"/>
                <c:pt idx="0">
                  <c:v>480.8</c:v>
                </c:pt>
                <c:pt idx="1">
                  <c:v>447.8</c:v>
                </c:pt>
                <c:pt idx="2">
                  <c:v>562.20000000000005</c:v>
                </c:pt>
                <c:pt idx="3">
                  <c:v>512.9</c:v>
                </c:pt>
                <c:pt idx="4">
                  <c:v>437.3</c:v>
                </c:pt>
                <c:pt idx="5">
                  <c:v>460.7</c:v>
                </c:pt>
                <c:pt idx="6">
                  <c:v>428.8</c:v>
                </c:pt>
                <c:pt idx="7">
                  <c:v>544.70000000000005</c:v>
                </c:pt>
                <c:pt idx="8">
                  <c:v>551.79999999999995</c:v>
                </c:pt>
                <c:pt idx="9">
                  <c:v>521.1</c:v>
                </c:pt>
                <c:pt idx="10">
                  <c:v>537.5</c:v>
                </c:pt>
                <c:pt idx="11">
                  <c:v>451.8</c:v>
                </c:pt>
                <c:pt idx="12">
                  <c:v>511.2</c:v>
                </c:pt>
                <c:pt idx="13">
                  <c:v>492.8</c:v>
                </c:pt>
                <c:pt idx="14">
                  <c:v>501</c:v>
                </c:pt>
                <c:pt idx="15">
                  <c:v>469.7</c:v>
                </c:pt>
                <c:pt idx="16">
                  <c:v>446.3</c:v>
                </c:pt>
                <c:pt idx="17">
                  <c:v>369.4</c:v>
                </c:pt>
                <c:pt idx="18">
                  <c:v>354.8</c:v>
                </c:pt>
                <c:pt idx="19">
                  <c:v>508.6</c:v>
                </c:pt>
                <c:pt idx="20">
                  <c:v>294.8</c:v>
                </c:pt>
                <c:pt idx="21">
                  <c:v>159.80000000000001</c:v>
                </c:pt>
                <c:pt idx="22">
                  <c:v>181.9</c:v>
                </c:pt>
                <c:pt idx="23">
                  <c:v>0</c:v>
                </c:pt>
                <c:pt idx="24">
                  <c:v>273.39999999999998</c:v>
                </c:pt>
                <c:pt idx="25">
                  <c:v>507.4</c:v>
                </c:pt>
                <c:pt idx="26">
                  <c:v>472.7</c:v>
                </c:pt>
                <c:pt idx="27">
                  <c:v>504.4</c:v>
                </c:pt>
                <c:pt idx="28">
                  <c:v>484.8</c:v>
                </c:pt>
                <c:pt idx="29">
                  <c:v>462.7</c:v>
                </c:pt>
                <c:pt idx="30">
                  <c:v>412.9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B-46C8-B930-2EDE2B2789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Fevereiro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Barreirinhas'!$BZ$45:$BZ$72</c:f>
              <c:numCache>
                <c:formatCode>m/d/yyyy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'USINA 01 - Barreirinhas'!$CA$45:$CA$72</c:f>
              <c:numCache>
                <c:formatCode>0.0</c:formatCode>
                <c:ptCount val="28"/>
                <c:pt idx="0">
                  <c:v>529</c:v>
                </c:pt>
                <c:pt idx="1">
                  <c:v>425.8</c:v>
                </c:pt>
                <c:pt idx="2">
                  <c:v>443.6</c:v>
                </c:pt>
                <c:pt idx="3">
                  <c:v>400.1</c:v>
                </c:pt>
                <c:pt idx="4">
                  <c:v>487.7</c:v>
                </c:pt>
                <c:pt idx="5">
                  <c:v>524.9</c:v>
                </c:pt>
                <c:pt idx="6">
                  <c:v>457.3</c:v>
                </c:pt>
                <c:pt idx="7">
                  <c:v>233.9</c:v>
                </c:pt>
                <c:pt idx="8">
                  <c:v>504.5</c:v>
                </c:pt>
                <c:pt idx="9">
                  <c:v>508.9</c:v>
                </c:pt>
                <c:pt idx="10">
                  <c:v>383.9</c:v>
                </c:pt>
                <c:pt idx="11">
                  <c:v>419.5</c:v>
                </c:pt>
                <c:pt idx="12">
                  <c:v>472.4</c:v>
                </c:pt>
                <c:pt idx="13">
                  <c:v>414</c:v>
                </c:pt>
                <c:pt idx="14">
                  <c:v>530</c:v>
                </c:pt>
                <c:pt idx="15">
                  <c:v>494.9</c:v>
                </c:pt>
                <c:pt idx="16">
                  <c:v>384.9</c:v>
                </c:pt>
                <c:pt idx="17">
                  <c:v>433.9</c:v>
                </c:pt>
                <c:pt idx="18">
                  <c:v>482.3</c:v>
                </c:pt>
                <c:pt idx="19">
                  <c:v>512.1</c:v>
                </c:pt>
                <c:pt idx="20">
                  <c:v>513.1</c:v>
                </c:pt>
                <c:pt idx="21">
                  <c:v>485.1</c:v>
                </c:pt>
                <c:pt idx="22">
                  <c:v>507.8</c:v>
                </c:pt>
                <c:pt idx="23">
                  <c:v>400.7</c:v>
                </c:pt>
                <c:pt idx="24">
                  <c:v>412.5</c:v>
                </c:pt>
                <c:pt idx="25">
                  <c:v>503.3</c:v>
                </c:pt>
                <c:pt idx="26">
                  <c:v>354.3</c:v>
                </c:pt>
                <c:pt idx="27">
                  <c:v>111.8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F-4904-9256-FB7EDB568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01 - Barreirinhas'!$CH$7</c:f>
              <c:strCache>
                <c:ptCount val="1"/>
                <c:pt idx="0">
                  <c:v>Diferença (kWh)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'USINA 01 - Barreirinhas'!$CI$4:$CT$4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'USINA 01 - Barreirinhas'!$CI$6:$CT$6</c:f>
              <c:numCache>
                <c:formatCode>#,##0</c:formatCode>
                <c:ptCount val="12"/>
                <c:pt idx="0">
                  <c:v>12203.2</c:v>
                </c:pt>
                <c:pt idx="1">
                  <c:v>12332.2</c:v>
                </c:pt>
                <c:pt idx="2">
                  <c:v>11132.2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F-4173-B5B0-132C235BB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GEraçaõ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Janeiro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Barreirinhas'!$BZ$14:$BZ$44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'USINA 01 - Barreirinhas'!$CA$14:$CA$44</c:f>
              <c:numCache>
                <c:formatCode>0.0</c:formatCode>
                <c:ptCount val="31"/>
                <c:pt idx="0">
                  <c:v>182.1</c:v>
                </c:pt>
                <c:pt idx="1">
                  <c:v>183.3</c:v>
                </c:pt>
                <c:pt idx="2">
                  <c:v>199.3</c:v>
                </c:pt>
                <c:pt idx="3">
                  <c:v>198.3</c:v>
                </c:pt>
                <c:pt idx="4">
                  <c:v>200.8</c:v>
                </c:pt>
                <c:pt idx="5">
                  <c:v>428.3</c:v>
                </c:pt>
                <c:pt idx="6">
                  <c:v>439</c:v>
                </c:pt>
                <c:pt idx="7">
                  <c:v>491.6</c:v>
                </c:pt>
                <c:pt idx="8">
                  <c:v>495.1</c:v>
                </c:pt>
                <c:pt idx="9">
                  <c:v>495.9</c:v>
                </c:pt>
                <c:pt idx="10">
                  <c:v>460.6</c:v>
                </c:pt>
                <c:pt idx="11">
                  <c:v>496.7</c:v>
                </c:pt>
                <c:pt idx="12">
                  <c:v>466.6</c:v>
                </c:pt>
                <c:pt idx="13">
                  <c:v>472.7</c:v>
                </c:pt>
                <c:pt idx="14">
                  <c:v>429.6</c:v>
                </c:pt>
                <c:pt idx="15">
                  <c:v>465.8</c:v>
                </c:pt>
                <c:pt idx="16">
                  <c:v>449.3</c:v>
                </c:pt>
                <c:pt idx="17">
                  <c:v>289.2</c:v>
                </c:pt>
                <c:pt idx="18">
                  <c:v>143.30000000000001</c:v>
                </c:pt>
                <c:pt idx="19">
                  <c:v>413.2</c:v>
                </c:pt>
                <c:pt idx="20">
                  <c:v>421.4</c:v>
                </c:pt>
                <c:pt idx="21">
                  <c:v>496.8</c:v>
                </c:pt>
                <c:pt idx="22">
                  <c:v>410.1</c:v>
                </c:pt>
                <c:pt idx="23">
                  <c:v>456.1</c:v>
                </c:pt>
                <c:pt idx="24">
                  <c:v>526.9</c:v>
                </c:pt>
                <c:pt idx="25">
                  <c:v>455.4</c:v>
                </c:pt>
                <c:pt idx="26">
                  <c:v>78.599999999999994</c:v>
                </c:pt>
                <c:pt idx="27">
                  <c:v>452.4</c:v>
                </c:pt>
                <c:pt idx="28">
                  <c:v>508.5</c:v>
                </c:pt>
                <c:pt idx="29">
                  <c:v>479.2</c:v>
                </c:pt>
                <c:pt idx="30">
                  <c:v>517.1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D-40DD-A848-70E88C455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Março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Barreirinhas'!$BZ$73:$BZ$103</c:f>
              <c:numCache>
                <c:formatCode>m/d/yyyy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'USINA 01 - Barreirinhas'!$CA$73:$CA$103</c:f>
              <c:numCache>
                <c:formatCode>0.0</c:formatCode>
                <c:ptCount val="31"/>
                <c:pt idx="0">
                  <c:v>436</c:v>
                </c:pt>
                <c:pt idx="1">
                  <c:v>247.1</c:v>
                </c:pt>
                <c:pt idx="2">
                  <c:v>322.3</c:v>
                </c:pt>
                <c:pt idx="3">
                  <c:v>333</c:v>
                </c:pt>
                <c:pt idx="4">
                  <c:v>371.5</c:v>
                </c:pt>
                <c:pt idx="5">
                  <c:v>430.9</c:v>
                </c:pt>
                <c:pt idx="6">
                  <c:v>505.4</c:v>
                </c:pt>
                <c:pt idx="7">
                  <c:v>562</c:v>
                </c:pt>
                <c:pt idx="8">
                  <c:v>493.1</c:v>
                </c:pt>
                <c:pt idx="9">
                  <c:v>224.9</c:v>
                </c:pt>
                <c:pt idx="10">
                  <c:v>420.6</c:v>
                </c:pt>
                <c:pt idx="11">
                  <c:v>367.9</c:v>
                </c:pt>
                <c:pt idx="12">
                  <c:v>431.7</c:v>
                </c:pt>
                <c:pt idx="13">
                  <c:v>360.1</c:v>
                </c:pt>
                <c:pt idx="14">
                  <c:v>346.6</c:v>
                </c:pt>
                <c:pt idx="15">
                  <c:v>334.4</c:v>
                </c:pt>
                <c:pt idx="16">
                  <c:v>192.1</c:v>
                </c:pt>
                <c:pt idx="17">
                  <c:v>481.2</c:v>
                </c:pt>
                <c:pt idx="18">
                  <c:v>292.39999999999998</c:v>
                </c:pt>
                <c:pt idx="19">
                  <c:v>570.70000000000005</c:v>
                </c:pt>
                <c:pt idx="20">
                  <c:v>292.10000000000002</c:v>
                </c:pt>
                <c:pt idx="21">
                  <c:v>367</c:v>
                </c:pt>
                <c:pt idx="22">
                  <c:v>244.7</c:v>
                </c:pt>
                <c:pt idx="23">
                  <c:v>202.1</c:v>
                </c:pt>
                <c:pt idx="24">
                  <c:v>244.5</c:v>
                </c:pt>
                <c:pt idx="25">
                  <c:v>14.3</c:v>
                </c:pt>
                <c:pt idx="26">
                  <c:v>362.7</c:v>
                </c:pt>
                <c:pt idx="27">
                  <c:v>287</c:v>
                </c:pt>
                <c:pt idx="28">
                  <c:v>448.6</c:v>
                </c:pt>
                <c:pt idx="29">
                  <c:v>349.3</c:v>
                </c:pt>
                <c:pt idx="30">
                  <c:v>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F-4976-AE5A-F4ED09710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Abril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Barreirinhas'!$BZ$104:$BZ$133</c:f>
              <c:numCache>
                <c:formatCode>m/d/yyyy</c:formatCode>
                <c:ptCount val="30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</c:numCache>
            </c:numRef>
          </c:cat>
          <c:val>
            <c:numRef>
              <c:f>'USINA 01 - Barreirinhas'!$CA$104:$CA$133</c:f>
              <c:numCache>
                <c:formatCode>0.0</c:formatCode>
                <c:ptCount val="30"/>
                <c:pt idx="0">
                  <c:v>321.39999999999998</c:v>
                </c:pt>
                <c:pt idx="1">
                  <c:v>267.7</c:v>
                </c:pt>
                <c:pt idx="2">
                  <c:v>517.5</c:v>
                </c:pt>
                <c:pt idx="3">
                  <c:v>531.29999999999995</c:v>
                </c:pt>
                <c:pt idx="4">
                  <c:v>415.9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1-4C6E-8D5F-1D6BD753A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-Maio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Barreirinhas'!$BZ$134:$BZ$164</c:f>
              <c:numCache>
                <c:formatCode>m/d/yyyy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'USINA 01 - Barreirinhas'!$CA$134:$CA$164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3919-4CA8-9F45-2AB5D2FED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Junho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Barreirinhas'!$BZ$165:$BZ$194</c:f>
              <c:numCache>
                <c:formatCode>m/d/yyyy</c:formatCode>
                <c:ptCount val="30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</c:numCache>
            </c:numRef>
          </c:cat>
          <c:val>
            <c:numRef>
              <c:f>'USINA 01 - Barreirinhas'!$CA$165:$CA$194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5635-4ECF-8309-359D7C91C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Julho 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2026</a:t>
            </a:r>
            <a:endParaRPr lang="pt-BR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Barreirinhas'!$BZ$195:$BZ$225</c:f>
              <c:numCache>
                <c:formatCode>m/d/yyyy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'USINA 01 - Barreirinhas'!$CA$195:$CA$225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6C40-4DEE-B9F7-0BBE21FBD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Agosto 2026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Barreirinhas'!$BZ$226:$BZ$256</c:f>
              <c:numCache>
                <c:formatCode>m/d/yyyy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'USINA 01 - Barreirinhas'!$CA$226:$CA$256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2868-4323-9418-4F4A23E08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Setembro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Barreirinhas'!$BZ$257:$BZ$286</c:f>
              <c:numCache>
                <c:formatCode>m/d/yyyy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'USINA 01 - Barreirinhas'!$CA$257:$CA$286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970A-4535-A885-288FCD3BB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Outubro 2026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Barreirinhas'!$BZ$287:$BZ$317</c:f>
              <c:numCache>
                <c:formatCode>m/d/yyyy</c:formatCode>
                <c:ptCount val="31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  <c:pt idx="13">
                  <c:v>46309</c:v>
                </c:pt>
                <c:pt idx="14">
                  <c:v>46310</c:v>
                </c:pt>
                <c:pt idx="15">
                  <c:v>46311</c:v>
                </c:pt>
                <c:pt idx="16">
                  <c:v>46312</c:v>
                </c:pt>
                <c:pt idx="17">
                  <c:v>46313</c:v>
                </c:pt>
                <c:pt idx="18">
                  <c:v>46314</c:v>
                </c:pt>
                <c:pt idx="19">
                  <c:v>46315</c:v>
                </c:pt>
                <c:pt idx="20">
                  <c:v>46316</c:v>
                </c:pt>
                <c:pt idx="21">
                  <c:v>46317</c:v>
                </c:pt>
                <c:pt idx="22">
                  <c:v>46318</c:v>
                </c:pt>
                <c:pt idx="23">
                  <c:v>46319</c:v>
                </c:pt>
                <c:pt idx="24">
                  <c:v>46320</c:v>
                </c:pt>
                <c:pt idx="25">
                  <c:v>46321</c:v>
                </c:pt>
                <c:pt idx="26">
                  <c:v>46322</c:v>
                </c:pt>
                <c:pt idx="27">
                  <c:v>46323</c:v>
                </c:pt>
                <c:pt idx="28">
                  <c:v>46324</c:v>
                </c:pt>
                <c:pt idx="29">
                  <c:v>46325</c:v>
                </c:pt>
                <c:pt idx="30">
                  <c:v>46326</c:v>
                </c:pt>
              </c:numCache>
            </c:numRef>
          </c:cat>
          <c:val>
            <c:numRef>
              <c:f>'USINA 01 - Barreirinhas'!$CA$287:$CA$317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FED7-4EF7-9611-6019B692D4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Novembro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Barreirinhas'!$BZ$318:$BZ$347</c:f>
              <c:numCache>
                <c:formatCode>m/d/yyyy</c:formatCode>
                <c:ptCount val="30"/>
                <c:pt idx="0">
                  <c:v>46327</c:v>
                </c:pt>
                <c:pt idx="1">
                  <c:v>46328</c:v>
                </c:pt>
                <c:pt idx="2">
                  <c:v>46329</c:v>
                </c:pt>
                <c:pt idx="3">
                  <c:v>46330</c:v>
                </c:pt>
                <c:pt idx="4">
                  <c:v>46331</c:v>
                </c:pt>
                <c:pt idx="5">
                  <c:v>46332</c:v>
                </c:pt>
                <c:pt idx="6">
                  <c:v>46333</c:v>
                </c:pt>
                <c:pt idx="7">
                  <c:v>46334</c:v>
                </c:pt>
                <c:pt idx="8">
                  <c:v>46335</c:v>
                </c:pt>
                <c:pt idx="9">
                  <c:v>46336</c:v>
                </c:pt>
                <c:pt idx="10">
                  <c:v>46337</c:v>
                </c:pt>
                <c:pt idx="11">
                  <c:v>46338</c:v>
                </c:pt>
                <c:pt idx="12">
                  <c:v>46339</c:v>
                </c:pt>
                <c:pt idx="13">
                  <c:v>46340</c:v>
                </c:pt>
                <c:pt idx="14">
                  <c:v>46341</c:v>
                </c:pt>
                <c:pt idx="15">
                  <c:v>46342</c:v>
                </c:pt>
                <c:pt idx="16">
                  <c:v>46343</c:v>
                </c:pt>
                <c:pt idx="17">
                  <c:v>46344</c:v>
                </c:pt>
                <c:pt idx="18">
                  <c:v>46345</c:v>
                </c:pt>
                <c:pt idx="19">
                  <c:v>46346</c:v>
                </c:pt>
                <c:pt idx="20">
                  <c:v>46347</c:v>
                </c:pt>
                <c:pt idx="21">
                  <c:v>46348</c:v>
                </c:pt>
                <c:pt idx="22">
                  <c:v>46349</c:v>
                </c:pt>
                <c:pt idx="23">
                  <c:v>46350</c:v>
                </c:pt>
                <c:pt idx="24">
                  <c:v>46351</c:v>
                </c:pt>
                <c:pt idx="25">
                  <c:v>46352</c:v>
                </c:pt>
                <c:pt idx="26">
                  <c:v>46353</c:v>
                </c:pt>
                <c:pt idx="27">
                  <c:v>46354</c:v>
                </c:pt>
                <c:pt idx="28">
                  <c:v>46355</c:v>
                </c:pt>
                <c:pt idx="29">
                  <c:v>46356</c:v>
                </c:pt>
              </c:numCache>
            </c:numRef>
          </c:cat>
          <c:val>
            <c:numRef>
              <c:f>'USINA 01 - Barreirinhas'!$CA$318:$CA$347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4889-4740-9517-B215B77C8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Dezembro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Barreirinhas'!$BZ$348:$BZ$378</c:f>
              <c:numCache>
                <c:formatCode>m/d/yyyy</c:formatCode>
                <c:ptCount val="31"/>
                <c:pt idx="0">
                  <c:v>46357</c:v>
                </c:pt>
                <c:pt idx="1">
                  <c:v>46358</c:v>
                </c:pt>
                <c:pt idx="2">
                  <c:v>46359</c:v>
                </c:pt>
                <c:pt idx="3">
                  <c:v>46360</c:v>
                </c:pt>
                <c:pt idx="4">
                  <c:v>46361</c:v>
                </c:pt>
                <c:pt idx="5">
                  <c:v>46362</c:v>
                </c:pt>
                <c:pt idx="6">
                  <c:v>46363</c:v>
                </c:pt>
                <c:pt idx="7">
                  <c:v>46364</c:v>
                </c:pt>
                <c:pt idx="8">
                  <c:v>46365</c:v>
                </c:pt>
                <c:pt idx="9">
                  <c:v>46366</c:v>
                </c:pt>
                <c:pt idx="10">
                  <c:v>46367</c:v>
                </c:pt>
                <c:pt idx="11">
                  <c:v>46368</c:v>
                </c:pt>
                <c:pt idx="12">
                  <c:v>46369</c:v>
                </c:pt>
                <c:pt idx="13">
                  <c:v>46370</c:v>
                </c:pt>
                <c:pt idx="14">
                  <c:v>46371</c:v>
                </c:pt>
                <c:pt idx="15">
                  <c:v>46372</c:v>
                </c:pt>
                <c:pt idx="16">
                  <c:v>46373</c:v>
                </c:pt>
                <c:pt idx="17">
                  <c:v>46374</c:v>
                </c:pt>
                <c:pt idx="18">
                  <c:v>46375</c:v>
                </c:pt>
                <c:pt idx="19">
                  <c:v>46376</c:v>
                </c:pt>
                <c:pt idx="20">
                  <c:v>46377</c:v>
                </c:pt>
                <c:pt idx="21">
                  <c:v>46378</c:v>
                </c:pt>
                <c:pt idx="22">
                  <c:v>46379</c:v>
                </c:pt>
                <c:pt idx="23">
                  <c:v>46380</c:v>
                </c:pt>
                <c:pt idx="24">
                  <c:v>46381</c:v>
                </c:pt>
                <c:pt idx="25">
                  <c:v>46382</c:v>
                </c:pt>
                <c:pt idx="26">
                  <c:v>46383</c:v>
                </c:pt>
                <c:pt idx="27">
                  <c:v>46384</c:v>
                </c:pt>
                <c:pt idx="28">
                  <c:v>46385</c:v>
                </c:pt>
                <c:pt idx="29">
                  <c:v>46386</c:v>
                </c:pt>
                <c:pt idx="30">
                  <c:v>46387</c:v>
                </c:pt>
              </c:numCache>
            </c:numRef>
          </c:cat>
          <c:val>
            <c:numRef>
              <c:f>'USINA 01 - Barreirinhas'!$CA$348:$CA$378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BC89-4AF0-A218-01E7A7C00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Outubro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Barreirinhas'!$B$277:$B$307</c:f>
              <c:numCache>
                <c:formatCode>m/d/yyyy</c:formatCode>
                <c:ptCount val="31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  <c:pt idx="30">
                  <c:v>45230</c:v>
                </c:pt>
              </c:numCache>
            </c:numRef>
          </c:cat>
          <c:val>
            <c:numRef>
              <c:f>'USINA 05 - Barreirinhas'!$C$277:$C$307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6498-4616-9997-24704B5CF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Novembro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Barreirinhas'!$B$308:$B$337</c:f>
              <c:numCache>
                <c:formatCode>m/d/yyyy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'USINA 05 - Barreirinhas'!$C$308:$C$336</c:f>
              <c:numCache>
                <c:formatCode>0.0</c:formatCode>
                <c:ptCount val="29"/>
              </c:numCache>
            </c:numRef>
          </c:val>
          <c:extLst>
            <c:ext xmlns:c16="http://schemas.microsoft.com/office/drawing/2014/chart" uri="{C3380CC4-5D6E-409C-BE32-E72D297353CC}">
              <c16:uniqueId val="{00000000-BB18-4EB5-9963-58842DBB7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Dezembro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Barreirinhas'!$B$338:$B$368</c:f>
              <c:numCache>
                <c:formatCode>m/d/yyyy</c:formatCode>
                <c:ptCount val="31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  <c:pt idx="30">
                  <c:v>45291</c:v>
                </c:pt>
              </c:numCache>
            </c:numRef>
          </c:cat>
          <c:val>
            <c:numRef>
              <c:f>'USINA 05 - Barreirinhas'!$C$338:$C$368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6701-4595-B057-73824B4D2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Maio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Barreirinhas'!$B$124:$B$154</c:f>
              <c:numCache>
                <c:formatCode>m/d/yyyy</c:formatCode>
                <c:ptCount val="31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45052</c:v>
                </c:pt>
                <c:pt idx="6">
                  <c:v>45053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45059</c:v>
                </c:pt>
                <c:pt idx="13">
                  <c:v>45060</c:v>
                </c:pt>
                <c:pt idx="14">
                  <c:v>45061</c:v>
                </c:pt>
                <c:pt idx="15">
                  <c:v>45062</c:v>
                </c:pt>
                <c:pt idx="16">
                  <c:v>45063</c:v>
                </c:pt>
                <c:pt idx="17">
                  <c:v>45064</c:v>
                </c:pt>
                <c:pt idx="18">
                  <c:v>45065</c:v>
                </c:pt>
                <c:pt idx="19">
                  <c:v>45066</c:v>
                </c:pt>
                <c:pt idx="20">
                  <c:v>45067</c:v>
                </c:pt>
                <c:pt idx="21">
                  <c:v>45068</c:v>
                </c:pt>
                <c:pt idx="22">
                  <c:v>45069</c:v>
                </c:pt>
                <c:pt idx="23">
                  <c:v>45070</c:v>
                </c:pt>
                <c:pt idx="24">
                  <c:v>45071</c:v>
                </c:pt>
                <c:pt idx="25">
                  <c:v>45072</c:v>
                </c:pt>
                <c:pt idx="26">
                  <c:v>45073</c:v>
                </c:pt>
                <c:pt idx="27">
                  <c:v>45074</c:v>
                </c:pt>
                <c:pt idx="28">
                  <c:v>45075</c:v>
                </c:pt>
                <c:pt idx="29">
                  <c:v>45076</c:v>
                </c:pt>
                <c:pt idx="30">
                  <c:v>45077</c:v>
                </c:pt>
              </c:numCache>
            </c:numRef>
          </c:cat>
          <c:val>
            <c:numRef>
              <c:f>'USINA 05 - Barreirinhas'!$C$124:$C$154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7241-4EBD-934A-49693E7B6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Junho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Barreirinhas'!$B$155:$B$184</c:f>
              <c:numCache>
                <c:formatCode>m/d/yyyy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'USINA 05 - Barreirinhas'!$C$155:$C$184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FD73-4244-80E8-FA66197EC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Julho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Barreirinhas'!$B$185:$B$215</c:f>
              <c:numCache>
                <c:formatCode>m/d/yyyy</c:formatCode>
                <c:ptCount val="31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  <c:pt idx="30">
                  <c:v>45138</c:v>
                </c:pt>
              </c:numCache>
            </c:numRef>
          </c:cat>
          <c:val>
            <c:numRef>
              <c:f>'USINA 05 - Barreirinhas'!$C$185:$C$215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2894-4772-A3E8-10A2EC44F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Fevereiro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Barreirinhas'!$B$35:$B$62</c:f>
              <c:numCache>
                <c:formatCode>m/d/yyyy</c:formatCode>
                <c:ptCount val="28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</c:numCache>
            </c:numRef>
          </c:cat>
          <c:val>
            <c:numRef>
              <c:f>'USINA 05 - Barreirinhas'!$C$35:$C$62</c:f>
              <c:numCache>
                <c:formatCode>0.0</c:formatCode>
                <c:ptCount val="28"/>
              </c:numCache>
            </c:numRef>
          </c:val>
          <c:extLst>
            <c:ext xmlns:c16="http://schemas.microsoft.com/office/drawing/2014/chart" uri="{C3380CC4-5D6E-409C-BE32-E72D297353CC}">
              <c16:uniqueId val="{00000000-0353-4EBA-B34B-1A725DBD5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Março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Barreirinhas'!$B$63:$B$93</c:f>
              <c:numCache>
                <c:formatCode>m/d/yyyy</c:formatCode>
                <c:ptCount val="31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  <c:pt idx="28">
                  <c:v>45014</c:v>
                </c:pt>
                <c:pt idx="29">
                  <c:v>45015</c:v>
                </c:pt>
                <c:pt idx="30">
                  <c:v>45016</c:v>
                </c:pt>
              </c:numCache>
            </c:numRef>
          </c:cat>
          <c:val>
            <c:numRef>
              <c:f>'USINA 05 - Barreirinhas'!$C$63:$C$93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0F10-4262-B642-ACC511445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Abril 2023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'USINA 05 - Barreirinhas'!$B$94:$B$123</c:f>
              <c:numCache>
                <c:formatCode>m/d/yyyy</c:formatCode>
                <c:ptCount val="30"/>
                <c:pt idx="0">
                  <c:v>45017</c:v>
                </c:pt>
                <c:pt idx="1">
                  <c:v>45018</c:v>
                </c:pt>
                <c:pt idx="2">
                  <c:v>45019</c:v>
                </c:pt>
                <c:pt idx="3">
                  <c:v>45020</c:v>
                </c:pt>
                <c:pt idx="4">
                  <c:v>45021</c:v>
                </c:pt>
                <c:pt idx="5">
                  <c:v>45022</c:v>
                </c:pt>
                <c:pt idx="6">
                  <c:v>45023</c:v>
                </c:pt>
                <c:pt idx="7">
                  <c:v>45024</c:v>
                </c:pt>
                <c:pt idx="8">
                  <c:v>45025</c:v>
                </c:pt>
                <c:pt idx="9">
                  <c:v>45026</c:v>
                </c:pt>
                <c:pt idx="10">
                  <c:v>45027</c:v>
                </c:pt>
                <c:pt idx="11">
                  <c:v>45028</c:v>
                </c:pt>
                <c:pt idx="12">
                  <c:v>45029</c:v>
                </c:pt>
                <c:pt idx="13">
                  <c:v>45030</c:v>
                </c:pt>
                <c:pt idx="14">
                  <c:v>45031</c:v>
                </c:pt>
                <c:pt idx="15">
                  <c:v>45032</c:v>
                </c:pt>
                <c:pt idx="16">
                  <c:v>45033</c:v>
                </c:pt>
                <c:pt idx="17">
                  <c:v>45034</c:v>
                </c:pt>
                <c:pt idx="18">
                  <c:v>45035</c:v>
                </c:pt>
                <c:pt idx="19">
                  <c:v>45036</c:v>
                </c:pt>
                <c:pt idx="20">
                  <c:v>45037</c:v>
                </c:pt>
                <c:pt idx="21">
                  <c:v>45038</c:v>
                </c:pt>
                <c:pt idx="22">
                  <c:v>45039</c:v>
                </c:pt>
                <c:pt idx="23">
                  <c:v>45040</c:v>
                </c:pt>
                <c:pt idx="24">
                  <c:v>45041</c:v>
                </c:pt>
                <c:pt idx="25">
                  <c:v>45042</c:v>
                </c:pt>
                <c:pt idx="26">
                  <c:v>45043</c:v>
                </c:pt>
                <c:pt idx="27">
                  <c:v>45044</c:v>
                </c:pt>
                <c:pt idx="28">
                  <c:v>45045</c:v>
                </c:pt>
                <c:pt idx="29">
                  <c:v>45046</c:v>
                </c:pt>
              </c:numCache>
            </c:numRef>
          </c:cat>
          <c:val>
            <c:numRef>
              <c:f>'USINA 05 - Barreirinhas'!$C$94:$C$123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B09F-45DD-AC15-F104CE8D6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-Agosto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Barreirinhas'!$B$216:$B$246</c:f>
              <c:numCache>
                <c:formatCode>m/d/yyyy</c:formatCode>
                <c:ptCount val="31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  <c:pt idx="30">
                  <c:v>45169</c:v>
                </c:pt>
              </c:numCache>
            </c:numRef>
          </c:cat>
          <c:val>
            <c:numRef>
              <c:f>'USINA 05 - Barreirinhas'!$C$216:$C$246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70A5-434E-93C6-2F3FC7313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Setembro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Barreirinhas'!$B$247:$B$276</c:f>
              <c:numCache>
                <c:formatCode>m/d/yyyy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'USINA 05 - Barreirinhas'!$C$247:$C$276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FF04-47BC-9CB3-5C3DB3CD0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05 - Barreirinhas'!$I$6</c:f>
              <c:strCache>
                <c:ptCount val="1"/>
                <c:pt idx="0">
                  <c:v>Supervisório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Barreirinhas'!$J$4:$U$4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'USINA 05 - Barreirinhas'!$J$6:$U$6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A9F0-4F8E-809D-734D2340D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Geraçaõ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Janeiro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Barreirinhas'!$B$4:$B$34</c:f>
              <c:numCache>
                <c:formatCode>m/d/yyyy</c:formatCode>
                <c:ptCount val="3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</c:numCache>
            </c:numRef>
          </c:cat>
          <c:val>
            <c:numRef>
              <c:f>'USINA 05 - Barreirinhas'!$C$4:$C$34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690F-4A77-B1D5-542FDF801C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Fevereiro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Barreirinhas'!$Z$40:$Z$68</c:f>
              <c:numCache>
                <c:formatCode>m/d/yyyy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'USINA 05 - Barreirinhas'!$AA$40:$AA$68</c:f>
              <c:numCache>
                <c:formatCode>0.0</c:formatCode>
                <c:ptCount val="29"/>
                <c:pt idx="0">
                  <c:v>406.1</c:v>
                </c:pt>
                <c:pt idx="1">
                  <c:v>472</c:v>
                </c:pt>
                <c:pt idx="2">
                  <c:v>438.3</c:v>
                </c:pt>
                <c:pt idx="3">
                  <c:v>459.5</c:v>
                </c:pt>
                <c:pt idx="4">
                  <c:v>562.1</c:v>
                </c:pt>
                <c:pt idx="5">
                  <c:v>529</c:v>
                </c:pt>
                <c:pt idx="6">
                  <c:v>517.79999999999995</c:v>
                </c:pt>
                <c:pt idx="7">
                  <c:v>462</c:v>
                </c:pt>
                <c:pt idx="8">
                  <c:v>427.3</c:v>
                </c:pt>
                <c:pt idx="9">
                  <c:v>377.4</c:v>
                </c:pt>
                <c:pt idx="10">
                  <c:v>441.2</c:v>
                </c:pt>
                <c:pt idx="11">
                  <c:v>371.8</c:v>
                </c:pt>
                <c:pt idx="12">
                  <c:v>161.69999999999999</c:v>
                </c:pt>
                <c:pt idx="13">
                  <c:v>497.9</c:v>
                </c:pt>
                <c:pt idx="14">
                  <c:v>495.2</c:v>
                </c:pt>
                <c:pt idx="15">
                  <c:v>386.6</c:v>
                </c:pt>
                <c:pt idx="16">
                  <c:v>466.4</c:v>
                </c:pt>
                <c:pt idx="17">
                  <c:v>442.5</c:v>
                </c:pt>
                <c:pt idx="18">
                  <c:v>116.9</c:v>
                </c:pt>
                <c:pt idx="19">
                  <c:v>237.2</c:v>
                </c:pt>
                <c:pt idx="20">
                  <c:v>266.3</c:v>
                </c:pt>
                <c:pt idx="21">
                  <c:v>358.6</c:v>
                </c:pt>
                <c:pt idx="22">
                  <c:v>446.8</c:v>
                </c:pt>
                <c:pt idx="23">
                  <c:v>484.5</c:v>
                </c:pt>
                <c:pt idx="24">
                  <c:v>206.6</c:v>
                </c:pt>
                <c:pt idx="25">
                  <c:v>280.5</c:v>
                </c:pt>
                <c:pt idx="26">
                  <c:v>112.4</c:v>
                </c:pt>
                <c:pt idx="27">
                  <c:v>256.10000000000002</c:v>
                </c:pt>
                <c:pt idx="28">
                  <c:v>427.5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1-45F6-B0CA-E5A190E69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05 - Barreirinhas'!$I$6</c:f>
              <c:strCache>
                <c:ptCount val="1"/>
                <c:pt idx="0">
                  <c:v>Supervisório (kWh)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'USINA 05 - Barreirinhas'!$AH$4:$AS$4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'USINA 05 - Barreirinhas'!$AH$6:$AS$6</c:f>
              <c:numCache>
                <c:formatCode>#,##0</c:formatCode>
                <c:ptCount val="12"/>
                <c:pt idx="0">
                  <c:v>7762.6</c:v>
                </c:pt>
                <c:pt idx="1">
                  <c:v>11108.2</c:v>
                </c:pt>
                <c:pt idx="2">
                  <c:v>12184.2</c:v>
                </c:pt>
                <c:pt idx="3">
                  <c:v>11092.4</c:v>
                </c:pt>
                <c:pt idx="4">
                  <c:v>14108.3</c:v>
                </c:pt>
                <c:pt idx="5">
                  <c:v>9513.2000000000007</c:v>
                </c:pt>
                <c:pt idx="6">
                  <c:v>15155.8</c:v>
                </c:pt>
                <c:pt idx="7">
                  <c:v>12545.7</c:v>
                </c:pt>
                <c:pt idx="8">
                  <c:v>16731.599999999999</c:v>
                </c:pt>
                <c:pt idx="9">
                  <c:v>15900.4</c:v>
                </c:pt>
                <c:pt idx="10">
                  <c:v>14660.8</c:v>
                </c:pt>
                <c:pt idx="11">
                  <c:v>14109.7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2-4444-AEC3-9D2F15091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GEraçaõ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Fevereiro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Barreirinhas'!$AX$46:$AX$73</c:f>
              <c:numCache>
                <c:formatCode>m/d/yyyy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'USINA 05 - Barreirinhas'!$AY$46:$AY$73</c:f>
              <c:numCache>
                <c:formatCode>0.0</c:formatCode>
                <c:ptCount val="28"/>
                <c:pt idx="0">
                  <c:v>350</c:v>
                </c:pt>
                <c:pt idx="1">
                  <c:v>281.10000000000002</c:v>
                </c:pt>
                <c:pt idx="2">
                  <c:v>316.3</c:v>
                </c:pt>
                <c:pt idx="3">
                  <c:v>450.3</c:v>
                </c:pt>
                <c:pt idx="4">
                  <c:v>363.1</c:v>
                </c:pt>
                <c:pt idx="5">
                  <c:v>429</c:v>
                </c:pt>
                <c:pt idx="6">
                  <c:v>378.2</c:v>
                </c:pt>
                <c:pt idx="7">
                  <c:v>287.60000000000002</c:v>
                </c:pt>
                <c:pt idx="8">
                  <c:v>392.5</c:v>
                </c:pt>
                <c:pt idx="9">
                  <c:v>360.7</c:v>
                </c:pt>
                <c:pt idx="10">
                  <c:v>273.89999999999998</c:v>
                </c:pt>
                <c:pt idx="11">
                  <c:v>304.10000000000002</c:v>
                </c:pt>
                <c:pt idx="12">
                  <c:v>263.60000000000002</c:v>
                </c:pt>
                <c:pt idx="13">
                  <c:v>362.8</c:v>
                </c:pt>
                <c:pt idx="14">
                  <c:v>444.6</c:v>
                </c:pt>
                <c:pt idx="15">
                  <c:v>400</c:v>
                </c:pt>
                <c:pt idx="16">
                  <c:v>439.5</c:v>
                </c:pt>
                <c:pt idx="17">
                  <c:v>364.3</c:v>
                </c:pt>
                <c:pt idx="18">
                  <c:v>371.3</c:v>
                </c:pt>
                <c:pt idx="19">
                  <c:v>508.5</c:v>
                </c:pt>
                <c:pt idx="20">
                  <c:v>499.3</c:v>
                </c:pt>
                <c:pt idx="21">
                  <c:v>435.8</c:v>
                </c:pt>
                <c:pt idx="22">
                  <c:v>361.7</c:v>
                </c:pt>
                <c:pt idx="23">
                  <c:v>268.89999999999998</c:v>
                </c:pt>
                <c:pt idx="24">
                  <c:v>405.2</c:v>
                </c:pt>
                <c:pt idx="25">
                  <c:v>327.8</c:v>
                </c:pt>
                <c:pt idx="26">
                  <c:v>228.3</c:v>
                </c:pt>
                <c:pt idx="27">
                  <c:v>240.3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D0-465E-BC0F-ABD3A30C8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05 - Barreirinhas'!$I$7</c:f>
              <c:strCache>
                <c:ptCount val="1"/>
                <c:pt idx="0">
                  <c:v>Diferença (kWh)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'USINA 05 - Barreirinhas'!$BG$4:$BR$4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'USINA 05 - Barreirinhas'!$BG$6:$BR$6</c:f>
              <c:numCache>
                <c:formatCode>#,##0</c:formatCode>
                <c:ptCount val="12"/>
                <c:pt idx="0">
                  <c:v>12280.4</c:v>
                </c:pt>
                <c:pt idx="1">
                  <c:v>10108.700000000001</c:v>
                </c:pt>
                <c:pt idx="2">
                  <c:v>12438.5</c:v>
                </c:pt>
                <c:pt idx="3">
                  <c:v>11535.9</c:v>
                </c:pt>
                <c:pt idx="4">
                  <c:v>13465.9</c:v>
                </c:pt>
                <c:pt idx="5">
                  <c:v>13432.5</c:v>
                </c:pt>
                <c:pt idx="6">
                  <c:v>14770.5</c:v>
                </c:pt>
                <c:pt idx="7">
                  <c:v>15617.2</c:v>
                </c:pt>
                <c:pt idx="8">
                  <c:v>16211.3</c:v>
                </c:pt>
                <c:pt idx="9">
                  <c:v>14770.3</c:v>
                </c:pt>
                <c:pt idx="10">
                  <c:v>14940.3</c:v>
                </c:pt>
                <c:pt idx="11">
                  <c:v>13002.1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1-43E0-9850-78DABF1BF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GEraçaõ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Janeiro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Barreirinhas'!$Z$9:$Z$39</c:f>
              <c:numCache>
                <c:formatCode>m/d/yyyy</c:formatCode>
                <c:ptCount val="31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</c:numCache>
            </c:numRef>
          </c:cat>
          <c:val>
            <c:numRef>
              <c:f>'USINA 05 - Barreirinhas'!$AA$9:$AA$39</c:f>
              <c:numCache>
                <c:formatCode>0.0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83.5</c:v>
                </c:pt>
                <c:pt idx="4">
                  <c:v>543.9</c:v>
                </c:pt>
                <c:pt idx="5">
                  <c:v>398.8</c:v>
                </c:pt>
                <c:pt idx="6">
                  <c:v>226.3</c:v>
                </c:pt>
                <c:pt idx="7">
                  <c:v>473.2</c:v>
                </c:pt>
                <c:pt idx="8">
                  <c:v>372.4</c:v>
                </c:pt>
                <c:pt idx="9">
                  <c:v>465.4</c:v>
                </c:pt>
                <c:pt idx="10">
                  <c:v>444.3</c:v>
                </c:pt>
                <c:pt idx="11">
                  <c:v>122.6</c:v>
                </c:pt>
                <c:pt idx="12">
                  <c:v>201.4</c:v>
                </c:pt>
                <c:pt idx="13">
                  <c:v>437</c:v>
                </c:pt>
                <c:pt idx="14">
                  <c:v>418.1</c:v>
                </c:pt>
                <c:pt idx="15">
                  <c:v>453.5</c:v>
                </c:pt>
                <c:pt idx="16">
                  <c:v>490.7</c:v>
                </c:pt>
                <c:pt idx="17">
                  <c:v>489.4</c:v>
                </c:pt>
                <c:pt idx="18">
                  <c:v>496.4</c:v>
                </c:pt>
                <c:pt idx="19">
                  <c:v>414.8</c:v>
                </c:pt>
                <c:pt idx="20">
                  <c:v>481.5</c:v>
                </c:pt>
                <c:pt idx="21">
                  <c:v>234</c:v>
                </c:pt>
                <c:pt idx="22">
                  <c:v>198.8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14.5</c:v>
                </c:pt>
                <c:pt idx="30">
                  <c:v>302.10000000000002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0-4E2B-BF4E-8AEC1FB86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Janeiro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Barreirinhas'!$AX$15:$AX$45</c:f>
              <c:numCache>
                <c:formatCode>m/d/yyyy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'USINA 05 - Barreirinhas'!$AY$15:$AY$45</c:f>
              <c:numCache>
                <c:formatCode>0.0</c:formatCode>
                <c:ptCount val="31"/>
                <c:pt idx="0">
                  <c:v>482.3</c:v>
                </c:pt>
                <c:pt idx="1">
                  <c:v>469.1</c:v>
                </c:pt>
                <c:pt idx="2">
                  <c:v>454.3</c:v>
                </c:pt>
                <c:pt idx="3">
                  <c:v>461.4</c:v>
                </c:pt>
                <c:pt idx="4">
                  <c:v>469.6</c:v>
                </c:pt>
                <c:pt idx="5">
                  <c:v>448.9</c:v>
                </c:pt>
                <c:pt idx="6">
                  <c:v>331.3</c:v>
                </c:pt>
                <c:pt idx="7">
                  <c:v>348.6</c:v>
                </c:pt>
                <c:pt idx="8">
                  <c:v>353.5</c:v>
                </c:pt>
                <c:pt idx="9">
                  <c:v>442.3</c:v>
                </c:pt>
                <c:pt idx="10">
                  <c:v>445.6</c:v>
                </c:pt>
                <c:pt idx="11">
                  <c:v>401.9</c:v>
                </c:pt>
                <c:pt idx="12">
                  <c:v>406</c:v>
                </c:pt>
                <c:pt idx="13">
                  <c:v>142</c:v>
                </c:pt>
                <c:pt idx="14">
                  <c:v>350.5</c:v>
                </c:pt>
                <c:pt idx="15">
                  <c:v>360.4</c:v>
                </c:pt>
                <c:pt idx="16">
                  <c:v>420.9</c:v>
                </c:pt>
                <c:pt idx="17">
                  <c:v>88.2</c:v>
                </c:pt>
                <c:pt idx="18">
                  <c:v>471.2</c:v>
                </c:pt>
                <c:pt idx="19">
                  <c:v>266.8</c:v>
                </c:pt>
                <c:pt idx="20">
                  <c:v>419.9</c:v>
                </c:pt>
                <c:pt idx="21">
                  <c:v>392.4</c:v>
                </c:pt>
                <c:pt idx="22">
                  <c:v>368.9</c:v>
                </c:pt>
                <c:pt idx="23">
                  <c:v>395.3</c:v>
                </c:pt>
                <c:pt idx="24">
                  <c:v>474.9</c:v>
                </c:pt>
                <c:pt idx="25">
                  <c:v>262.39999999999998</c:v>
                </c:pt>
                <c:pt idx="26">
                  <c:v>464.2</c:v>
                </c:pt>
                <c:pt idx="27">
                  <c:v>507.8</c:v>
                </c:pt>
                <c:pt idx="28">
                  <c:v>447</c:v>
                </c:pt>
                <c:pt idx="29">
                  <c:v>520</c:v>
                </c:pt>
                <c:pt idx="30">
                  <c:v>412.8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B-42E3-98CB-8617E78D1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Março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Barreirinhas'!$Z$69:$Z$99</c:f>
              <c:numCache>
                <c:formatCode>m/d/yyyy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'USINA 05 - Barreirinhas'!$AA$69:$AA$99</c:f>
              <c:numCache>
                <c:formatCode>0.0</c:formatCode>
                <c:ptCount val="31"/>
                <c:pt idx="0">
                  <c:v>480.9</c:v>
                </c:pt>
                <c:pt idx="1">
                  <c:v>245.8</c:v>
                </c:pt>
                <c:pt idx="2">
                  <c:v>418.8</c:v>
                </c:pt>
                <c:pt idx="3">
                  <c:v>476</c:v>
                </c:pt>
                <c:pt idx="4">
                  <c:v>367.7</c:v>
                </c:pt>
                <c:pt idx="5">
                  <c:v>399.8</c:v>
                </c:pt>
                <c:pt idx="6">
                  <c:v>321.8</c:v>
                </c:pt>
                <c:pt idx="7">
                  <c:v>356.6</c:v>
                </c:pt>
                <c:pt idx="8">
                  <c:v>372.1</c:v>
                </c:pt>
                <c:pt idx="9">
                  <c:v>251.3</c:v>
                </c:pt>
                <c:pt idx="10">
                  <c:v>340.9</c:v>
                </c:pt>
                <c:pt idx="11">
                  <c:v>504</c:v>
                </c:pt>
                <c:pt idx="12">
                  <c:v>552.9</c:v>
                </c:pt>
                <c:pt idx="13">
                  <c:v>548.20000000000005</c:v>
                </c:pt>
                <c:pt idx="14">
                  <c:v>255</c:v>
                </c:pt>
                <c:pt idx="15">
                  <c:v>345.5</c:v>
                </c:pt>
                <c:pt idx="16">
                  <c:v>227.4</c:v>
                </c:pt>
                <c:pt idx="17">
                  <c:v>355.6</c:v>
                </c:pt>
                <c:pt idx="18">
                  <c:v>317.5</c:v>
                </c:pt>
                <c:pt idx="19">
                  <c:v>361</c:v>
                </c:pt>
                <c:pt idx="20">
                  <c:v>411.3</c:v>
                </c:pt>
                <c:pt idx="21">
                  <c:v>385</c:v>
                </c:pt>
                <c:pt idx="22">
                  <c:v>362.8</c:v>
                </c:pt>
                <c:pt idx="23">
                  <c:v>489.7</c:v>
                </c:pt>
                <c:pt idx="24">
                  <c:v>422.3</c:v>
                </c:pt>
                <c:pt idx="25">
                  <c:v>401.8</c:v>
                </c:pt>
                <c:pt idx="26">
                  <c:v>291</c:v>
                </c:pt>
                <c:pt idx="27">
                  <c:v>572.79999999999995</c:v>
                </c:pt>
                <c:pt idx="28">
                  <c:v>383.3</c:v>
                </c:pt>
                <c:pt idx="29">
                  <c:v>419.7</c:v>
                </c:pt>
                <c:pt idx="30">
                  <c:v>545.70000000000005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B-4F5D-BED0-EC0F3FB2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Abril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Barreirinhas'!$Z$100:$Z$129</c:f>
              <c:numCache>
                <c:formatCode>m/d/yyyy</c:formatCode>
                <c:ptCount val="30"/>
                <c:pt idx="0">
                  <c:v>45383</c:v>
                </c:pt>
                <c:pt idx="1">
                  <c:v>45384</c:v>
                </c:pt>
                <c:pt idx="2">
                  <c:v>45385</c:v>
                </c:pt>
                <c:pt idx="3">
                  <c:v>45386</c:v>
                </c:pt>
                <c:pt idx="4">
                  <c:v>45387</c:v>
                </c:pt>
                <c:pt idx="5">
                  <c:v>45388</c:v>
                </c:pt>
                <c:pt idx="6">
                  <c:v>45389</c:v>
                </c:pt>
                <c:pt idx="7">
                  <c:v>45390</c:v>
                </c:pt>
                <c:pt idx="8">
                  <c:v>45391</c:v>
                </c:pt>
                <c:pt idx="9">
                  <c:v>45392</c:v>
                </c:pt>
                <c:pt idx="10">
                  <c:v>45393</c:v>
                </c:pt>
                <c:pt idx="11">
                  <c:v>45394</c:v>
                </c:pt>
                <c:pt idx="12">
                  <c:v>45395</c:v>
                </c:pt>
                <c:pt idx="13">
                  <c:v>45396</c:v>
                </c:pt>
                <c:pt idx="14">
                  <c:v>45397</c:v>
                </c:pt>
                <c:pt idx="15">
                  <c:v>45398</c:v>
                </c:pt>
                <c:pt idx="16">
                  <c:v>45399</c:v>
                </c:pt>
                <c:pt idx="17">
                  <c:v>45400</c:v>
                </c:pt>
                <c:pt idx="18">
                  <c:v>45401</c:v>
                </c:pt>
                <c:pt idx="19">
                  <c:v>45402</c:v>
                </c:pt>
                <c:pt idx="20">
                  <c:v>45403</c:v>
                </c:pt>
                <c:pt idx="21">
                  <c:v>45404</c:v>
                </c:pt>
                <c:pt idx="22">
                  <c:v>45405</c:v>
                </c:pt>
                <c:pt idx="23">
                  <c:v>45406</c:v>
                </c:pt>
                <c:pt idx="24">
                  <c:v>45407</c:v>
                </c:pt>
                <c:pt idx="25">
                  <c:v>45408</c:v>
                </c:pt>
                <c:pt idx="26">
                  <c:v>45409</c:v>
                </c:pt>
                <c:pt idx="27">
                  <c:v>45410</c:v>
                </c:pt>
                <c:pt idx="28">
                  <c:v>45411</c:v>
                </c:pt>
                <c:pt idx="29">
                  <c:v>45412</c:v>
                </c:pt>
              </c:numCache>
            </c:numRef>
          </c:cat>
          <c:val>
            <c:numRef>
              <c:f>'USINA 05 - Barreirinhas'!$AA$100:$AA$129</c:f>
              <c:numCache>
                <c:formatCode>0.0</c:formatCode>
                <c:ptCount val="30"/>
                <c:pt idx="0">
                  <c:v>383.1</c:v>
                </c:pt>
                <c:pt idx="1">
                  <c:v>518.6</c:v>
                </c:pt>
                <c:pt idx="2">
                  <c:v>301.3</c:v>
                </c:pt>
                <c:pt idx="3">
                  <c:v>493.6</c:v>
                </c:pt>
                <c:pt idx="4">
                  <c:v>528.29999999999995</c:v>
                </c:pt>
                <c:pt idx="5">
                  <c:v>418.2</c:v>
                </c:pt>
                <c:pt idx="6">
                  <c:v>283.39999999999998</c:v>
                </c:pt>
                <c:pt idx="7">
                  <c:v>292</c:v>
                </c:pt>
                <c:pt idx="8">
                  <c:v>539.6</c:v>
                </c:pt>
                <c:pt idx="9">
                  <c:v>231.1</c:v>
                </c:pt>
                <c:pt idx="10">
                  <c:v>375.3</c:v>
                </c:pt>
                <c:pt idx="11">
                  <c:v>385</c:v>
                </c:pt>
                <c:pt idx="12">
                  <c:v>298.89999999999998</c:v>
                </c:pt>
                <c:pt idx="13">
                  <c:v>344.1</c:v>
                </c:pt>
                <c:pt idx="14">
                  <c:v>394.1</c:v>
                </c:pt>
                <c:pt idx="15">
                  <c:v>470.8</c:v>
                </c:pt>
                <c:pt idx="16">
                  <c:v>493.9</c:v>
                </c:pt>
                <c:pt idx="17">
                  <c:v>147.4</c:v>
                </c:pt>
                <c:pt idx="18">
                  <c:v>330.3</c:v>
                </c:pt>
                <c:pt idx="19">
                  <c:v>363.6</c:v>
                </c:pt>
                <c:pt idx="20">
                  <c:v>518.6</c:v>
                </c:pt>
                <c:pt idx="21">
                  <c:v>308.60000000000002</c:v>
                </c:pt>
                <c:pt idx="22">
                  <c:v>355.5</c:v>
                </c:pt>
                <c:pt idx="23">
                  <c:v>436.2</c:v>
                </c:pt>
                <c:pt idx="24">
                  <c:v>291.10000000000002</c:v>
                </c:pt>
                <c:pt idx="25">
                  <c:v>91.3</c:v>
                </c:pt>
                <c:pt idx="26">
                  <c:v>269.5</c:v>
                </c:pt>
                <c:pt idx="27">
                  <c:v>352.8</c:v>
                </c:pt>
                <c:pt idx="28">
                  <c:v>536.4</c:v>
                </c:pt>
                <c:pt idx="29">
                  <c:v>339.8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FF-4443-A823-569F3951F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Maio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Barreirinhas'!$Z$130:$Z$160</c:f>
              <c:numCache>
                <c:formatCode>m/d/yyyy</c:formatCode>
                <c:ptCount val="31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45442</c:v>
                </c:pt>
                <c:pt idx="30">
                  <c:v>45443</c:v>
                </c:pt>
              </c:numCache>
            </c:numRef>
          </c:cat>
          <c:val>
            <c:numRef>
              <c:f>'USINA 05 - Barreirinhas'!$AA$130:$AA$160</c:f>
              <c:numCache>
                <c:formatCode>0.0</c:formatCode>
                <c:ptCount val="31"/>
                <c:pt idx="0">
                  <c:v>377</c:v>
                </c:pt>
                <c:pt idx="1">
                  <c:v>511.3</c:v>
                </c:pt>
                <c:pt idx="2">
                  <c:v>519.29999999999995</c:v>
                </c:pt>
                <c:pt idx="3">
                  <c:v>387.7</c:v>
                </c:pt>
                <c:pt idx="4">
                  <c:v>512.1</c:v>
                </c:pt>
                <c:pt idx="5">
                  <c:v>327.2</c:v>
                </c:pt>
                <c:pt idx="6">
                  <c:v>551.79999999999995</c:v>
                </c:pt>
                <c:pt idx="7">
                  <c:v>472.6</c:v>
                </c:pt>
                <c:pt idx="8">
                  <c:v>460.7</c:v>
                </c:pt>
                <c:pt idx="9">
                  <c:v>492.8</c:v>
                </c:pt>
                <c:pt idx="10">
                  <c:v>283.39999999999998</c:v>
                </c:pt>
                <c:pt idx="11">
                  <c:v>436</c:v>
                </c:pt>
                <c:pt idx="12">
                  <c:v>461.1</c:v>
                </c:pt>
                <c:pt idx="13">
                  <c:v>494.8</c:v>
                </c:pt>
                <c:pt idx="14">
                  <c:v>314.8</c:v>
                </c:pt>
                <c:pt idx="15">
                  <c:v>458.2</c:v>
                </c:pt>
                <c:pt idx="16">
                  <c:v>392.4</c:v>
                </c:pt>
                <c:pt idx="17">
                  <c:v>590</c:v>
                </c:pt>
                <c:pt idx="18">
                  <c:v>562.1</c:v>
                </c:pt>
                <c:pt idx="19">
                  <c:v>497</c:v>
                </c:pt>
                <c:pt idx="20">
                  <c:v>555.1</c:v>
                </c:pt>
                <c:pt idx="21">
                  <c:v>453.9</c:v>
                </c:pt>
                <c:pt idx="22">
                  <c:v>465.5</c:v>
                </c:pt>
                <c:pt idx="23">
                  <c:v>313.2</c:v>
                </c:pt>
                <c:pt idx="24">
                  <c:v>496.4</c:v>
                </c:pt>
                <c:pt idx="25">
                  <c:v>405.9</c:v>
                </c:pt>
                <c:pt idx="26">
                  <c:v>573.4</c:v>
                </c:pt>
                <c:pt idx="27">
                  <c:v>499.4</c:v>
                </c:pt>
                <c:pt idx="28">
                  <c:v>360.4</c:v>
                </c:pt>
                <c:pt idx="29">
                  <c:v>413.8</c:v>
                </c:pt>
                <c:pt idx="30">
                  <c:v>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6-46C1-B17B-AC55755D23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Junho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Barreirinhas'!$Z$161:$Z$190</c:f>
              <c:numCache>
                <c:formatCode>m/d/yyyy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</c:numCache>
            </c:numRef>
          </c:cat>
          <c:val>
            <c:numRef>
              <c:f>'USINA 05 - Barreirinhas'!$AA$161:$AA$190</c:f>
              <c:numCache>
                <c:formatCode>0.0</c:formatCode>
                <c:ptCount val="30"/>
                <c:pt idx="0">
                  <c:v>400.6</c:v>
                </c:pt>
                <c:pt idx="1">
                  <c:v>444.5</c:v>
                </c:pt>
                <c:pt idx="2">
                  <c:v>487</c:v>
                </c:pt>
                <c:pt idx="3">
                  <c:v>390.6</c:v>
                </c:pt>
                <c:pt idx="4">
                  <c:v>448.3</c:v>
                </c:pt>
                <c:pt idx="5">
                  <c:v>297.60000000000002</c:v>
                </c:pt>
                <c:pt idx="6">
                  <c:v>301.10000000000002</c:v>
                </c:pt>
                <c:pt idx="7">
                  <c:v>541.79999999999995</c:v>
                </c:pt>
                <c:pt idx="8">
                  <c:v>261.60000000000002</c:v>
                </c:pt>
                <c:pt idx="9">
                  <c:v>457.7</c:v>
                </c:pt>
                <c:pt idx="10">
                  <c:v>528.1</c:v>
                </c:pt>
                <c:pt idx="11">
                  <c:v>568.70000000000005</c:v>
                </c:pt>
                <c:pt idx="12">
                  <c:v>223.8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0.6</c:v>
                </c:pt>
                <c:pt idx="18">
                  <c:v>143.30000000000001</c:v>
                </c:pt>
                <c:pt idx="19">
                  <c:v>0</c:v>
                </c:pt>
                <c:pt idx="20">
                  <c:v>68.5</c:v>
                </c:pt>
                <c:pt idx="21">
                  <c:v>283.7</c:v>
                </c:pt>
                <c:pt idx="22">
                  <c:v>214.8</c:v>
                </c:pt>
                <c:pt idx="23">
                  <c:v>439.9</c:v>
                </c:pt>
                <c:pt idx="24">
                  <c:v>484.1</c:v>
                </c:pt>
                <c:pt idx="25">
                  <c:v>470.5</c:v>
                </c:pt>
                <c:pt idx="26">
                  <c:v>503.2</c:v>
                </c:pt>
                <c:pt idx="27">
                  <c:v>537</c:v>
                </c:pt>
                <c:pt idx="28">
                  <c:v>512.6</c:v>
                </c:pt>
                <c:pt idx="29">
                  <c:v>503.6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3-4968-BF7A-CABE4ECD5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Julho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Barreirinhas'!$Z$191:$Z$221</c:f>
              <c:numCache>
                <c:formatCode>m/d/yyyy</c:formatCode>
                <c:ptCount val="3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45503</c:v>
                </c:pt>
                <c:pt idx="30">
                  <c:v>45504</c:v>
                </c:pt>
              </c:numCache>
            </c:numRef>
          </c:cat>
          <c:val>
            <c:numRef>
              <c:f>'USINA 05 - Barreirinhas'!$AA$191:$AA$221</c:f>
              <c:numCache>
                <c:formatCode>0.0</c:formatCode>
                <c:ptCount val="31"/>
                <c:pt idx="0">
                  <c:v>500.9</c:v>
                </c:pt>
                <c:pt idx="1">
                  <c:v>524</c:v>
                </c:pt>
                <c:pt idx="2">
                  <c:v>402.4</c:v>
                </c:pt>
                <c:pt idx="3">
                  <c:v>450.8</c:v>
                </c:pt>
                <c:pt idx="4">
                  <c:v>512.6</c:v>
                </c:pt>
                <c:pt idx="5">
                  <c:v>558.20000000000005</c:v>
                </c:pt>
                <c:pt idx="6">
                  <c:v>358.4</c:v>
                </c:pt>
                <c:pt idx="7">
                  <c:v>453.4</c:v>
                </c:pt>
                <c:pt idx="8">
                  <c:v>409.6</c:v>
                </c:pt>
                <c:pt idx="9">
                  <c:v>472.9</c:v>
                </c:pt>
                <c:pt idx="10">
                  <c:v>441</c:v>
                </c:pt>
                <c:pt idx="11">
                  <c:v>437.1</c:v>
                </c:pt>
                <c:pt idx="12">
                  <c:v>423.1</c:v>
                </c:pt>
                <c:pt idx="13">
                  <c:v>586.9</c:v>
                </c:pt>
                <c:pt idx="14">
                  <c:v>568.5</c:v>
                </c:pt>
                <c:pt idx="15">
                  <c:v>497.7</c:v>
                </c:pt>
                <c:pt idx="16">
                  <c:v>474.5</c:v>
                </c:pt>
                <c:pt idx="17">
                  <c:v>408.4</c:v>
                </c:pt>
                <c:pt idx="18">
                  <c:v>463.3</c:v>
                </c:pt>
                <c:pt idx="19">
                  <c:v>481.7</c:v>
                </c:pt>
                <c:pt idx="20">
                  <c:v>576</c:v>
                </c:pt>
                <c:pt idx="21">
                  <c:v>518.6</c:v>
                </c:pt>
                <c:pt idx="22">
                  <c:v>510.4</c:v>
                </c:pt>
                <c:pt idx="23">
                  <c:v>545.79999999999995</c:v>
                </c:pt>
                <c:pt idx="24">
                  <c:v>480</c:v>
                </c:pt>
                <c:pt idx="25">
                  <c:v>488.8</c:v>
                </c:pt>
                <c:pt idx="26">
                  <c:v>564.70000000000005</c:v>
                </c:pt>
                <c:pt idx="27">
                  <c:v>470.5</c:v>
                </c:pt>
                <c:pt idx="28">
                  <c:v>506.2</c:v>
                </c:pt>
                <c:pt idx="29">
                  <c:v>535.6</c:v>
                </c:pt>
                <c:pt idx="30">
                  <c:v>533.79999999999995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2-482B-8115-AF8F9C214E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Agosto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Barreirinhas'!$Z$222:$Z$252</c:f>
              <c:numCache>
                <c:formatCode>m/d/yyyy</c:formatCode>
                <c:ptCount val="31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</c:numCache>
            </c:numRef>
          </c:cat>
          <c:val>
            <c:numRef>
              <c:f>'USINA 05 - Barreirinhas'!$AA$222:$AA$252</c:f>
              <c:numCache>
                <c:formatCode>0.0</c:formatCode>
                <c:ptCount val="31"/>
                <c:pt idx="0">
                  <c:v>408.5</c:v>
                </c:pt>
                <c:pt idx="1">
                  <c:v>522.20000000000005</c:v>
                </c:pt>
                <c:pt idx="2">
                  <c:v>525.29999999999995</c:v>
                </c:pt>
                <c:pt idx="3">
                  <c:v>415.5</c:v>
                </c:pt>
                <c:pt idx="4">
                  <c:v>468.6</c:v>
                </c:pt>
                <c:pt idx="5">
                  <c:v>467.5</c:v>
                </c:pt>
                <c:pt idx="6">
                  <c:v>458.3</c:v>
                </c:pt>
                <c:pt idx="7">
                  <c:v>417.3</c:v>
                </c:pt>
                <c:pt idx="8">
                  <c:v>556.70000000000005</c:v>
                </c:pt>
                <c:pt idx="9">
                  <c:v>458.2</c:v>
                </c:pt>
                <c:pt idx="10">
                  <c:v>451.8</c:v>
                </c:pt>
                <c:pt idx="11">
                  <c:v>466.9</c:v>
                </c:pt>
                <c:pt idx="12">
                  <c:v>179.6</c:v>
                </c:pt>
                <c:pt idx="13">
                  <c:v>472.2</c:v>
                </c:pt>
                <c:pt idx="14">
                  <c:v>347.1</c:v>
                </c:pt>
                <c:pt idx="15">
                  <c:v>313.3</c:v>
                </c:pt>
                <c:pt idx="16">
                  <c:v>408</c:v>
                </c:pt>
                <c:pt idx="17">
                  <c:v>327.39999999999998</c:v>
                </c:pt>
                <c:pt idx="18">
                  <c:v>346.4</c:v>
                </c:pt>
                <c:pt idx="19">
                  <c:v>367.2</c:v>
                </c:pt>
                <c:pt idx="20">
                  <c:v>423.4</c:v>
                </c:pt>
                <c:pt idx="21">
                  <c:v>432.7</c:v>
                </c:pt>
                <c:pt idx="22">
                  <c:v>407.1</c:v>
                </c:pt>
                <c:pt idx="23">
                  <c:v>385.1</c:v>
                </c:pt>
                <c:pt idx="24">
                  <c:v>355.9</c:v>
                </c:pt>
                <c:pt idx="25">
                  <c:v>381.4</c:v>
                </c:pt>
                <c:pt idx="26">
                  <c:v>339.9</c:v>
                </c:pt>
                <c:pt idx="27">
                  <c:v>337.6</c:v>
                </c:pt>
                <c:pt idx="28">
                  <c:v>245.1</c:v>
                </c:pt>
                <c:pt idx="29">
                  <c:v>329.8</c:v>
                </c:pt>
                <c:pt idx="30">
                  <c:v>529.70000000000005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FE-4D84-9E84-39E983155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-Setembro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Barreirinhas'!$Z$253:$Z$282</c:f>
              <c:numCache>
                <c:formatCode>m/d/yyyy</c:formatCode>
                <c:ptCount val="30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  <c:pt idx="29">
                  <c:v>45565</c:v>
                </c:pt>
              </c:numCache>
            </c:numRef>
          </c:cat>
          <c:val>
            <c:numRef>
              <c:f>'USINA 05 - Barreirinhas'!$AA$253:$AA$282</c:f>
              <c:numCache>
                <c:formatCode>0.0</c:formatCode>
                <c:ptCount val="30"/>
                <c:pt idx="0">
                  <c:v>582.4</c:v>
                </c:pt>
                <c:pt idx="1">
                  <c:v>553.29999999999995</c:v>
                </c:pt>
                <c:pt idx="2">
                  <c:v>590.79999999999995</c:v>
                </c:pt>
                <c:pt idx="3">
                  <c:v>590.20000000000005</c:v>
                </c:pt>
                <c:pt idx="4">
                  <c:v>566.4</c:v>
                </c:pt>
                <c:pt idx="5">
                  <c:v>556.70000000000005</c:v>
                </c:pt>
                <c:pt idx="6">
                  <c:v>579.9</c:v>
                </c:pt>
                <c:pt idx="7">
                  <c:v>558.4</c:v>
                </c:pt>
                <c:pt idx="8">
                  <c:v>529.6</c:v>
                </c:pt>
                <c:pt idx="9">
                  <c:v>564</c:v>
                </c:pt>
                <c:pt idx="10">
                  <c:v>555.29999999999995</c:v>
                </c:pt>
                <c:pt idx="11">
                  <c:v>565.29999999999995</c:v>
                </c:pt>
                <c:pt idx="12">
                  <c:v>556.9</c:v>
                </c:pt>
                <c:pt idx="13">
                  <c:v>562.20000000000005</c:v>
                </c:pt>
                <c:pt idx="14">
                  <c:v>586.9</c:v>
                </c:pt>
                <c:pt idx="15">
                  <c:v>587.9</c:v>
                </c:pt>
                <c:pt idx="16">
                  <c:v>577</c:v>
                </c:pt>
                <c:pt idx="17">
                  <c:v>539.1</c:v>
                </c:pt>
                <c:pt idx="18">
                  <c:v>567.79999999999995</c:v>
                </c:pt>
                <c:pt idx="19">
                  <c:v>568.6</c:v>
                </c:pt>
                <c:pt idx="20">
                  <c:v>533.29999999999995</c:v>
                </c:pt>
                <c:pt idx="21">
                  <c:v>577.9</c:v>
                </c:pt>
                <c:pt idx="22">
                  <c:v>553</c:v>
                </c:pt>
                <c:pt idx="23">
                  <c:v>557.79999999999995</c:v>
                </c:pt>
                <c:pt idx="24">
                  <c:v>551.70000000000005</c:v>
                </c:pt>
                <c:pt idx="25">
                  <c:v>511.8</c:v>
                </c:pt>
                <c:pt idx="26">
                  <c:v>528.70000000000005</c:v>
                </c:pt>
                <c:pt idx="27">
                  <c:v>512.9</c:v>
                </c:pt>
                <c:pt idx="28">
                  <c:v>522.29999999999995</c:v>
                </c:pt>
                <c:pt idx="29">
                  <c:v>543.5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3-4230-B7A0-EA256BF3B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-Outubro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Barreirinhas'!$Z$283:$Z$313</c:f>
              <c:numCache>
                <c:formatCode>m/d/yyyy</c:formatCode>
                <c:ptCount val="31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</c:numCache>
            </c:numRef>
          </c:cat>
          <c:val>
            <c:numRef>
              <c:f>'USINA 05 - Barreirinhas'!$AA$283:$AA$313</c:f>
              <c:numCache>
                <c:formatCode>0.0</c:formatCode>
                <c:ptCount val="31"/>
                <c:pt idx="0">
                  <c:v>499.8</c:v>
                </c:pt>
                <c:pt idx="1">
                  <c:v>483.3</c:v>
                </c:pt>
                <c:pt idx="2">
                  <c:v>582.29999999999995</c:v>
                </c:pt>
                <c:pt idx="3">
                  <c:v>532.6</c:v>
                </c:pt>
                <c:pt idx="4">
                  <c:v>508.4</c:v>
                </c:pt>
                <c:pt idx="5">
                  <c:v>477.9</c:v>
                </c:pt>
                <c:pt idx="6">
                  <c:v>497.5</c:v>
                </c:pt>
                <c:pt idx="7">
                  <c:v>466.5</c:v>
                </c:pt>
                <c:pt idx="8">
                  <c:v>575.9</c:v>
                </c:pt>
                <c:pt idx="9">
                  <c:v>529.5</c:v>
                </c:pt>
                <c:pt idx="10">
                  <c:v>422.6</c:v>
                </c:pt>
                <c:pt idx="11">
                  <c:v>502.4</c:v>
                </c:pt>
                <c:pt idx="12">
                  <c:v>566</c:v>
                </c:pt>
                <c:pt idx="13">
                  <c:v>554.29999999999995</c:v>
                </c:pt>
                <c:pt idx="14">
                  <c:v>503.2</c:v>
                </c:pt>
                <c:pt idx="15">
                  <c:v>429.1</c:v>
                </c:pt>
                <c:pt idx="16">
                  <c:v>506.3</c:v>
                </c:pt>
                <c:pt idx="17">
                  <c:v>502.9</c:v>
                </c:pt>
                <c:pt idx="18">
                  <c:v>560.6</c:v>
                </c:pt>
                <c:pt idx="19">
                  <c:v>473.3</c:v>
                </c:pt>
                <c:pt idx="20">
                  <c:v>583.29999999999995</c:v>
                </c:pt>
                <c:pt idx="21">
                  <c:v>570.70000000000005</c:v>
                </c:pt>
                <c:pt idx="22">
                  <c:v>497.1</c:v>
                </c:pt>
                <c:pt idx="23">
                  <c:v>513.1</c:v>
                </c:pt>
                <c:pt idx="24">
                  <c:v>505.8</c:v>
                </c:pt>
                <c:pt idx="25">
                  <c:v>525</c:v>
                </c:pt>
                <c:pt idx="26">
                  <c:v>520.9</c:v>
                </c:pt>
                <c:pt idx="27">
                  <c:v>571.79999999999995</c:v>
                </c:pt>
                <c:pt idx="28">
                  <c:v>541.20000000000005</c:v>
                </c:pt>
                <c:pt idx="29">
                  <c:v>441.8</c:v>
                </c:pt>
                <c:pt idx="30">
                  <c:v>455.3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9-4CA0-99D3-270820BDD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-Novembro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Barreirinhas'!$Z$314:$Z$343</c:f>
              <c:numCache>
                <c:formatCode>m/d/yyyy</c:formatCode>
                <c:ptCount val="30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  <c:pt idx="29">
                  <c:v>45626</c:v>
                </c:pt>
              </c:numCache>
            </c:numRef>
          </c:cat>
          <c:val>
            <c:numRef>
              <c:f>'USINA 05 - Barreirinhas'!$AA$314:$AA$343</c:f>
              <c:numCache>
                <c:formatCode>0.0</c:formatCode>
                <c:ptCount val="30"/>
                <c:pt idx="0">
                  <c:v>470.3</c:v>
                </c:pt>
                <c:pt idx="1">
                  <c:v>483.9</c:v>
                </c:pt>
                <c:pt idx="2">
                  <c:v>557.1</c:v>
                </c:pt>
                <c:pt idx="3">
                  <c:v>545.70000000000005</c:v>
                </c:pt>
                <c:pt idx="4">
                  <c:v>524</c:v>
                </c:pt>
                <c:pt idx="5">
                  <c:v>452.4</c:v>
                </c:pt>
                <c:pt idx="6">
                  <c:v>396.1</c:v>
                </c:pt>
                <c:pt idx="7">
                  <c:v>464.7</c:v>
                </c:pt>
                <c:pt idx="8">
                  <c:v>511.4</c:v>
                </c:pt>
                <c:pt idx="9">
                  <c:v>542.9</c:v>
                </c:pt>
                <c:pt idx="10">
                  <c:v>415.3</c:v>
                </c:pt>
                <c:pt idx="11">
                  <c:v>472.3</c:v>
                </c:pt>
                <c:pt idx="12">
                  <c:v>489.3</c:v>
                </c:pt>
                <c:pt idx="13">
                  <c:v>485.9</c:v>
                </c:pt>
                <c:pt idx="14">
                  <c:v>512.6</c:v>
                </c:pt>
                <c:pt idx="15">
                  <c:v>462.1</c:v>
                </c:pt>
                <c:pt idx="16">
                  <c:v>509.2</c:v>
                </c:pt>
                <c:pt idx="17">
                  <c:v>541</c:v>
                </c:pt>
                <c:pt idx="18">
                  <c:v>415.4</c:v>
                </c:pt>
                <c:pt idx="19">
                  <c:v>498.7</c:v>
                </c:pt>
                <c:pt idx="20">
                  <c:v>476.5</c:v>
                </c:pt>
                <c:pt idx="21">
                  <c:v>481.5</c:v>
                </c:pt>
                <c:pt idx="22">
                  <c:v>513.79999999999995</c:v>
                </c:pt>
                <c:pt idx="23">
                  <c:v>489</c:v>
                </c:pt>
                <c:pt idx="24">
                  <c:v>423</c:v>
                </c:pt>
                <c:pt idx="25">
                  <c:v>503.2</c:v>
                </c:pt>
                <c:pt idx="26">
                  <c:v>519.79999999999995</c:v>
                </c:pt>
                <c:pt idx="27">
                  <c:v>548.1</c:v>
                </c:pt>
                <c:pt idx="28">
                  <c:v>494.7</c:v>
                </c:pt>
                <c:pt idx="29">
                  <c:v>460.9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0-4DC1-8C79-42F968428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-Dezembro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Barreirinhas'!$Z$344:$Z$374</c:f>
              <c:numCache>
                <c:formatCode>m/d/yyyy</c:formatCode>
                <c:ptCount val="31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  <c:pt idx="29">
                  <c:v>45656</c:v>
                </c:pt>
                <c:pt idx="30">
                  <c:v>45657</c:v>
                </c:pt>
              </c:numCache>
            </c:numRef>
          </c:cat>
          <c:val>
            <c:numRef>
              <c:f>'USINA 05 - Barreirinhas'!$AA$344:$AA$374</c:f>
              <c:numCache>
                <c:formatCode>0.0</c:formatCode>
                <c:ptCount val="31"/>
                <c:pt idx="0">
                  <c:v>459.4</c:v>
                </c:pt>
                <c:pt idx="1">
                  <c:v>389.4</c:v>
                </c:pt>
                <c:pt idx="2">
                  <c:v>383.8</c:v>
                </c:pt>
                <c:pt idx="3">
                  <c:v>434.3</c:v>
                </c:pt>
                <c:pt idx="4">
                  <c:v>386.5</c:v>
                </c:pt>
                <c:pt idx="5">
                  <c:v>173.7</c:v>
                </c:pt>
                <c:pt idx="6">
                  <c:v>389.4</c:v>
                </c:pt>
                <c:pt idx="7">
                  <c:v>506.4</c:v>
                </c:pt>
                <c:pt idx="8">
                  <c:v>477.6</c:v>
                </c:pt>
                <c:pt idx="9">
                  <c:v>464.9</c:v>
                </c:pt>
                <c:pt idx="10">
                  <c:v>372.4</c:v>
                </c:pt>
                <c:pt idx="11">
                  <c:v>525.79999999999995</c:v>
                </c:pt>
                <c:pt idx="12">
                  <c:v>529</c:v>
                </c:pt>
                <c:pt idx="13">
                  <c:v>495.5</c:v>
                </c:pt>
                <c:pt idx="14">
                  <c:v>374.8</c:v>
                </c:pt>
                <c:pt idx="15">
                  <c:v>521.29999999999995</c:v>
                </c:pt>
                <c:pt idx="16">
                  <c:v>531.5</c:v>
                </c:pt>
                <c:pt idx="17">
                  <c:v>537.70000000000005</c:v>
                </c:pt>
                <c:pt idx="18">
                  <c:v>488.8</c:v>
                </c:pt>
                <c:pt idx="19">
                  <c:v>452.6</c:v>
                </c:pt>
                <c:pt idx="20">
                  <c:v>494</c:v>
                </c:pt>
                <c:pt idx="21">
                  <c:v>480.4</c:v>
                </c:pt>
                <c:pt idx="22">
                  <c:v>440.8</c:v>
                </c:pt>
                <c:pt idx="23">
                  <c:v>401.4</c:v>
                </c:pt>
                <c:pt idx="24">
                  <c:v>409</c:v>
                </c:pt>
                <c:pt idx="25">
                  <c:v>517.79999999999995</c:v>
                </c:pt>
                <c:pt idx="26">
                  <c:v>517.20000000000005</c:v>
                </c:pt>
                <c:pt idx="27">
                  <c:v>482.2</c:v>
                </c:pt>
                <c:pt idx="28">
                  <c:v>511.8</c:v>
                </c:pt>
                <c:pt idx="29">
                  <c:v>477.3</c:v>
                </c:pt>
                <c:pt idx="30">
                  <c:v>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43-47BB-9711-308ABB802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Março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Barreirinhas'!$AX$74:$AX$104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'USINA 05 - Barreirinhas'!$AY$74:$AY$104</c:f>
              <c:numCache>
                <c:formatCode>0.0</c:formatCode>
                <c:ptCount val="31"/>
                <c:pt idx="0">
                  <c:v>326.7</c:v>
                </c:pt>
                <c:pt idx="1">
                  <c:v>393.5</c:v>
                </c:pt>
                <c:pt idx="2">
                  <c:v>340.6</c:v>
                </c:pt>
                <c:pt idx="3">
                  <c:v>155</c:v>
                </c:pt>
                <c:pt idx="4">
                  <c:v>445.4</c:v>
                </c:pt>
                <c:pt idx="5">
                  <c:v>250.1</c:v>
                </c:pt>
                <c:pt idx="6">
                  <c:v>425.6</c:v>
                </c:pt>
                <c:pt idx="7">
                  <c:v>373.5</c:v>
                </c:pt>
                <c:pt idx="8">
                  <c:v>374.1</c:v>
                </c:pt>
                <c:pt idx="9">
                  <c:v>484</c:v>
                </c:pt>
                <c:pt idx="10">
                  <c:v>294.5</c:v>
                </c:pt>
                <c:pt idx="11">
                  <c:v>332</c:v>
                </c:pt>
                <c:pt idx="12">
                  <c:v>450.3</c:v>
                </c:pt>
                <c:pt idx="13">
                  <c:v>174.8</c:v>
                </c:pt>
                <c:pt idx="14">
                  <c:v>485</c:v>
                </c:pt>
                <c:pt idx="15">
                  <c:v>430.7</c:v>
                </c:pt>
                <c:pt idx="16">
                  <c:v>497.6</c:v>
                </c:pt>
                <c:pt idx="17">
                  <c:v>463.7</c:v>
                </c:pt>
                <c:pt idx="18">
                  <c:v>409.1</c:v>
                </c:pt>
                <c:pt idx="19">
                  <c:v>509.3</c:v>
                </c:pt>
                <c:pt idx="20">
                  <c:v>530.70000000000005</c:v>
                </c:pt>
                <c:pt idx="21">
                  <c:v>494.4</c:v>
                </c:pt>
                <c:pt idx="22">
                  <c:v>463.7</c:v>
                </c:pt>
                <c:pt idx="23">
                  <c:v>441</c:v>
                </c:pt>
                <c:pt idx="24">
                  <c:v>400.2</c:v>
                </c:pt>
                <c:pt idx="25">
                  <c:v>535.20000000000005</c:v>
                </c:pt>
                <c:pt idx="26">
                  <c:v>397.3</c:v>
                </c:pt>
                <c:pt idx="27">
                  <c:v>353.8</c:v>
                </c:pt>
                <c:pt idx="28">
                  <c:v>257.39999999999998</c:v>
                </c:pt>
                <c:pt idx="29">
                  <c:v>482.6</c:v>
                </c:pt>
                <c:pt idx="30">
                  <c:v>466.7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00-43DF-97CF-46E3803D7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Abril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Barreirinhas'!$AX$105:$AX$134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'USINA 05 - Barreirinhas'!$AY$105:$AY$134</c:f>
              <c:numCache>
                <c:formatCode>0.0</c:formatCode>
                <c:ptCount val="30"/>
                <c:pt idx="0">
                  <c:v>457.8</c:v>
                </c:pt>
                <c:pt idx="1">
                  <c:v>146.80000000000001</c:v>
                </c:pt>
                <c:pt idx="2">
                  <c:v>0</c:v>
                </c:pt>
                <c:pt idx="3">
                  <c:v>0</c:v>
                </c:pt>
                <c:pt idx="4">
                  <c:v>266.89999999999998</c:v>
                </c:pt>
                <c:pt idx="5">
                  <c:v>413.7</c:v>
                </c:pt>
                <c:pt idx="6">
                  <c:v>475.5</c:v>
                </c:pt>
                <c:pt idx="7">
                  <c:v>513.70000000000005</c:v>
                </c:pt>
                <c:pt idx="8">
                  <c:v>399.4</c:v>
                </c:pt>
                <c:pt idx="9">
                  <c:v>363.1</c:v>
                </c:pt>
                <c:pt idx="10">
                  <c:v>402.9</c:v>
                </c:pt>
                <c:pt idx="11">
                  <c:v>356</c:v>
                </c:pt>
                <c:pt idx="12">
                  <c:v>422</c:v>
                </c:pt>
                <c:pt idx="13">
                  <c:v>531.1</c:v>
                </c:pt>
                <c:pt idx="14">
                  <c:v>495</c:v>
                </c:pt>
                <c:pt idx="15">
                  <c:v>496.8</c:v>
                </c:pt>
                <c:pt idx="16">
                  <c:v>500.4</c:v>
                </c:pt>
                <c:pt idx="17">
                  <c:v>456.5</c:v>
                </c:pt>
                <c:pt idx="18">
                  <c:v>385.3</c:v>
                </c:pt>
                <c:pt idx="19">
                  <c:v>446.9</c:v>
                </c:pt>
                <c:pt idx="20">
                  <c:v>360.5</c:v>
                </c:pt>
                <c:pt idx="21">
                  <c:v>427.3</c:v>
                </c:pt>
                <c:pt idx="22">
                  <c:v>314.3</c:v>
                </c:pt>
                <c:pt idx="23">
                  <c:v>479.2</c:v>
                </c:pt>
                <c:pt idx="24">
                  <c:v>293.89999999999998</c:v>
                </c:pt>
                <c:pt idx="25">
                  <c:v>543.79999999999995</c:v>
                </c:pt>
                <c:pt idx="26">
                  <c:v>441</c:v>
                </c:pt>
                <c:pt idx="27">
                  <c:v>164.9</c:v>
                </c:pt>
                <c:pt idx="28">
                  <c:v>441.5</c:v>
                </c:pt>
                <c:pt idx="29">
                  <c:v>539.70000000000005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49-4E48-ADD9-885AD9BA3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-Maio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Barreirinhas'!$AX$135:$AX$165</c:f>
              <c:numCache>
                <c:formatCode>m/d/yyyy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'USINA 05 - Barreirinhas'!$AY$135:$AY$165</c:f>
              <c:numCache>
                <c:formatCode>0.0</c:formatCode>
                <c:ptCount val="31"/>
                <c:pt idx="0">
                  <c:v>463.6</c:v>
                </c:pt>
                <c:pt idx="1">
                  <c:v>479.8</c:v>
                </c:pt>
                <c:pt idx="2">
                  <c:v>284.8</c:v>
                </c:pt>
                <c:pt idx="3">
                  <c:v>465.5</c:v>
                </c:pt>
                <c:pt idx="4">
                  <c:v>535.29999999999995</c:v>
                </c:pt>
                <c:pt idx="5">
                  <c:v>456.2</c:v>
                </c:pt>
                <c:pt idx="6">
                  <c:v>438.7</c:v>
                </c:pt>
                <c:pt idx="7">
                  <c:v>501.5</c:v>
                </c:pt>
                <c:pt idx="8">
                  <c:v>406.3</c:v>
                </c:pt>
                <c:pt idx="9">
                  <c:v>364.7</c:v>
                </c:pt>
                <c:pt idx="10">
                  <c:v>440.5</c:v>
                </c:pt>
                <c:pt idx="11">
                  <c:v>420.3</c:v>
                </c:pt>
                <c:pt idx="12">
                  <c:v>356.1</c:v>
                </c:pt>
                <c:pt idx="13">
                  <c:v>478.7</c:v>
                </c:pt>
                <c:pt idx="14">
                  <c:v>244.6</c:v>
                </c:pt>
                <c:pt idx="15">
                  <c:v>277</c:v>
                </c:pt>
                <c:pt idx="16">
                  <c:v>465.7</c:v>
                </c:pt>
                <c:pt idx="17">
                  <c:v>311.7</c:v>
                </c:pt>
                <c:pt idx="18">
                  <c:v>441</c:v>
                </c:pt>
                <c:pt idx="19">
                  <c:v>461.1</c:v>
                </c:pt>
                <c:pt idx="20">
                  <c:v>238.1</c:v>
                </c:pt>
                <c:pt idx="21">
                  <c:v>504.6</c:v>
                </c:pt>
                <c:pt idx="22">
                  <c:v>441.9</c:v>
                </c:pt>
                <c:pt idx="23">
                  <c:v>522.29999999999995</c:v>
                </c:pt>
                <c:pt idx="24">
                  <c:v>449.3</c:v>
                </c:pt>
                <c:pt idx="25">
                  <c:v>512.1</c:v>
                </c:pt>
                <c:pt idx="26">
                  <c:v>495.7</c:v>
                </c:pt>
                <c:pt idx="27">
                  <c:v>527</c:v>
                </c:pt>
                <c:pt idx="28">
                  <c:v>454.8</c:v>
                </c:pt>
                <c:pt idx="29">
                  <c:v>519.20000000000005</c:v>
                </c:pt>
                <c:pt idx="30">
                  <c:v>507.8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4C-406B-B944-06006AFC4E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Junho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Barreirinhas'!$AX$166:$AX$195</c:f>
              <c:numCache>
                <c:formatCode>m/d/yyyy</c:formatCode>
                <c:ptCount val="30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  <c:pt idx="29">
                  <c:v>45838</c:v>
                </c:pt>
              </c:numCache>
            </c:numRef>
          </c:cat>
          <c:val>
            <c:numRef>
              <c:f>'USINA 05 - Barreirinhas'!$AY$166:$AY$195</c:f>
              <c:numCache>
                <c:formatCode>0.0</c:formatCode>
                <c:ptCount val="30"/>
                <c:pt idx="0">
                  <c:v>459.1</c:v>
                </c:pt>
                <c:pt idx="1">
                  <c:v>518.1</c:v>
                </c:pt>
                <c:pt idx="2">
                  <c:v>555.6</c:v>
                </c:pt>
                <c:pt idx="3">
                  <c:v>403.1</c:v>
                </c:pt>
                <c:pt idx="4">
                  <c:v>472.4</c:v>
                </c:pt>
                <c:pt idx="5">
                  <c:v>435.6</c:v>
                </c:pt>
                <c:pt idx="6">
                  <c:v>460.9</c:v>
                </c:pt>
                <c:pt idx="7">
                  <c:v>490.5</c:v>
                </c:pt>
                <c:pt idx="8">
                  <c:v>475.9</c:v>
                </c:pt>
                <c:pt idx="9">
                  <c:v>517.20000000000005</c:v>
                </c:pt>
                <c:pt idx="10">
                  <c:v>500.3</c:v>
                </c:pt>
                <c:pt idx="11">
                  <c:v>424</c:v>
                </c:pt>
                <c:pt idx="12">
                  <c:v>421.4</c:v>
                </c:pt>
                <c:pt idx="13">
                  <c:v>428.6</c:v>
                </c:pt>
                <c:pt idx="14">
                  <c:v>410.4</c:v>
                </c:pt>
                <c:pt idx="15">
                  <c:v>124.2</c:v>
                </c:pt>
                <c:pt idx="16">
                  <c:v>535.79999999999995</c:v>
                </c:pt>
                <c:pt idx="17">
                  <c:v>477</c:v>
                </c:pt>
                <c:pt idx="18">
                  <c:v>454.1</c:v>
                </c:pt>
                <c:pt idx="19">
                  <c:v>432.2</c:v>
                </c:pt>
                <c:pt idx="20">
                  <c:v>427.6</c:v>
                </c:pt>
                <c:pt idx="21">
                  <c:v>447.7</c:v>
                </c:pt>
                <c:pt idx="22">
                  <c:v>533.79999999999995</c:v>
                </c:pt>
                <c:pt idx="23">
                  <c:v>444.1</c:v>
                </c:pt>
                <c:pt idx="24">
                  <c:v>494.6</c:v>
                </c:pt>
                <c:pt idx="25">
                  <c:v>379.7</c:v>
                </c:pt>
                <c:pt idx="26">
                  <c:v>411.3</c:v>
                </c:pt>
                <c:pt idx="27">
                  <c:v>506.8</c:v>
                </c:pt>
                <c:pt idx="28">
                  <c:v>354.8</c:v>
                </c:pt>
                <c:pt idx="29">
                  <c:v>435.7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4-446F-8874-D0A8A574C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Julho 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2025</a:t>
            </a:r>
            <a:endParaRPr lang="pt-BR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Barreirinhas'!$AX$196:$AX$226</c:f>
              <c:numCache>
                <c:formatCode>m/d/yyyy</c:formatCode>
                <c:ptCount val="31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</c:numCache>
            </c:numRef>
          </c:cat>
          <c:val>
            <c:numRef>
              <c:f>'USINA 05 - Barreirinhas'!$AY$196:$AY$226</c:f>
              <c:numCache>
                <c:formatCode>0.0</c:formatCode>
                <c:ptCount val="31"/>
                <c:pt idx="0">
                  <c:v>505</c:v>
                </c:pt>
                <c:pt idx="1">
                  <c:v>501.3</c:v>
                </c:pt>
                <c:pt idx="2">
                  <c:v>483.5</c:v>
                </c:pt>
                <c:pt idx="3">
                  <c:v>547.4</c:v>
                </c:pt>
                <c:pt idx="4">
                  <c:v>350.8</c:v>
                </c:pt>
                <c:pt idx="5">
                  <c:v>463.4</c:v>
                </c:pt>
                <c:pt idx="6">
                  <c:v>323.8</c:v>
                </c:pt>
                <c:pt idx="7">
                  <c:v>442</c:v>
                </c:pt>
                <c:pt idx="8">
                  <c:v>533.9</c:v>
                </c:pt>
                <c:pt idx="9">
                  <c:v>517</c:v>
                </c:pt>
                <c:pt idx="10">
                  <c:v>477.5</c:v>
                </c:pt>
                <c:pt idx="11">
                  <c:v>526.70000000000005</c:v>
                </c:pt>
                <c:pt idx="12">
                  <c:v>460.1</c:v>
                </c:pt>
                <c:pt idx="13">
                  <c:v>494.7</c:v>
                </c:pt>
                <c:pt idx="14">
                  <c:v>397.8</c:v>
                </c:pt>
                <c:pt idx="15">
                  <c:v>414.4</c:v>
                </c:pt>
                <c:pt idx="16">
                  <c:v>442.4</c:v>
                </c:pt>
                <c:pt idx="17">
                  <c:v>502.8</c:v>
                </c:pt>
                <c:pt idx="18">
                  <c:v>500.4</c:v>
                </c:pt>
                <c:pt idx="19">
                  <c:v>511.4</c:v>
                </c:pt>
                <c:pt idx="20">
                  <c:v>519.29999999999995</c:v>
                </c:pt>
                <c:pt idx="21">
                  <c:v>426.5</c:v>
                </c:pt>
                <c:pt idx="22">
                  <c:v>487.9</c:v>
                </c:pt>
                <c:pt idx="23">
                  <c:v>534.79999999999995</c:v>
                </c:pt>
                <c:pt idx="24">
                  <c:v>498.8</c:v>
                </c:pt>
                <c:pt idx="25">
                  <c:v>577.4</c:v>
                </c:pt>
                <c:pt idx="26">
                  <c:v>546.70000000000005</c:v>
                </c:pt>
                <c:pt idx="27">
                  <c:v>445.5</c:v>
                </c:pt>
                <c:pt idx="28">
                  <c:v>445.3</c:v>
                </c:pt>
                <c:pt idx="29">
                  <c:v>364.3</c:v>
                </c:pt>
                <c:pt idx="30">
                  <c:v>527.70000000000005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3-472A-9DBC-810EE2A9F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Agosto 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Barreirinhas'!$AX$227:$AX$257</c:f>
              <c:numCache>
                <c:formatCode>m/d/yyyy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'USINA 05 - Barreirinhas'!$AY$227:$AY$257</c:f>
              <c:numCache>
                <c:formatCode>0.0</c:formatCode>
                <c:ptCount val="31"/>
                <c:pt idx="0">
                  <c:v>501.2</c:v>
                </c:pt>
                <c:pt idx="1">
                  <c:v>514.6</c:v>
                </c:pt>
                <c:pt idx="2">
                  <c:v>435.5</c:v>
                </c:pt>
                <c:pt idx="3">
                  <c:v>493.9</c:v>
                </c:pt>
                <c:pt idx="4">
                  <c:v>514.5</c:v>
                </c:pt>
                <c:pt idx="5">
                  <c:v>525.70000000000005</c:v>
                </c:pt>
                <c:pt idx="6">
                  <c:v>523.29999999999995</c:v>
                </c:pt>
                <c:pt idx="7">
                  <c:v>525.20000000000005</c:v>
                </c:pt>
                <c:pt idx="8">
                  <c:v>492.2</c:v>
                </c:pt>
                <c:pt idx="9">
                  <c:v>551.6</c:v>
                </c:pt>
                <c:pt idx="10">
                  <c:v>327.7</c:v>
                </c:pt>
                <c:pt idx="11">
                  <c:v>204.7</c:v>
                </c:pt>
                <c:pt idx="12">
                  <c:v>500.2</c:v>
                </c:pt>
                <c:pt idx="13">
                  <c:v>592.29999999999995</c:v>
                </c:pt>
                <c:pt idx="14">
                  <c:v>473.9</c:v>
                </c:pt>
                <c:pt idx="15">
                  <c:v>467</c:v>
                </c:pt>
                <c:pt idx="16">
                  <c:v>505.4</c:v>
                </c:pt>
                <c:pt idx="17">
                  <c:v>543.70000000000005</c:v>
                </c:pt>
                <c:pt idx="18">
                  <c:v>585.79999999999995</c:v>
                </c:pt>
                <c:pt idx="19">
                  <c:v>580.4</c:v>
                </c:pt>
                <c:pt idx="20">
                  <c:v>525.4</c:v>
                </c:pt>
                <c:pt idx="21">
                  <c:v>575.70000000000005</c:v>
                </c:pt>
                <c:pt idx="22">
                  <c:v>556.5</c:v>
                </c:pt>
                <c:pt idx="23">
                  <c:v>591.79999999999995</c:v>
                </c:pt>
                <c:pt idx="24">
                  <c:v>534.9</c:v>
                </c:pt>
                <c:pt idx="25">
                  <c:v>508.2</c:v>
                </c:pt>
                <c:pt idx="26">
                  <c:v>485.9</c:v>
                </c:pt>
                <c:pt idx="27">
                  <c:v>508.6</c:v>
                </c:pt>
                <c:pt idx="28">
                  <c:v>458.9</c:v>
                </c:pt>
                <c:pt idx="29">
                  <c:v>504.3</c:v>
                </c:pt>
                <c:pt idx="30">
                  <c:v>508.2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8-4463-84EC-B9E68DD4C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Setembro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Barreirinhas'!$AX$258:$AX$287</c:f>
              <c:numCache>
                <c:formatCode>m/d/yyyy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'USINA 05 - Barreirinhas'!$AY$258:$AY$287</c:f>
              <c:numCache>
                <c:formatCode>0.0</c:formatCode>
                <c:ptCount val="30"/>
                <c:pt idx="0">
                  <c:v>483.3</c:v>
                </c:pt>
                <c:pt idx="1">
                  <c:v>532.20000000000005</c:v>
                </c:pt>
                <c:pt idx="2">
                  <c:v>528</c:v>
                </c:pt>
                <c:pt idx="3">
                  <c:v>487.1</c:v>
                </c:pt>
                <c:pt idx="4">
                  <c:v>489.1</c:v>
                </c:pt>
                <c:pt idx="5">
                  <c:v>534</c:v>
                </c:pt>
                <c:pt idx="6">
                  <c:v>556.5</c:v>
                </c:pt>
                <c:pt idx="7">
                  <c:v>534.4</c:v>
                </c:pt>
                <c:pt idx="8">
                  <c:v>503.7</c:v>
                </c:pt>
                <c:pt idx="9">
                  <c:v>582.20000000000005</c:v>
                </c:pt>
                <c:pt idx="10">
                  <c:v>539.20000000000005</c:v>
                </c:pt>
                <c:pt idx="11">
                  <c:v>547.4</c:v>
                </c:pt>
                <c:pt idx="12">
                  <c:v>485.5</c:v>
                </c:pt>
                <c:pt idx="13">
                  <c:v>518</c:v>
                </c:pt>
                <c:pt idx="14">
                  <c:v>548.1</c:v>
                </c:pt>
                <c:pt idx="15">
                  <c:v>561.9</c:v>
                </c:pt>
                <c:pt idx="16">
                  <c:v>555.5</c:v>
                </c:pt>
                <c:pt idx="17">
                  <c:v>556.79999999999995</c:v>
                </c:pt>
                <c:pt idx="18">
                  <c:v>518.6</c:v>
                </c:pt>
                <c:pt idx="19">
                  <c:v>564.5</c:v>
                </c:pt>
                <c:pt idx="20">
                  <c:v>579.70000000000005</c:v>
                </c:pt>
                <c:pt idx="21">
                  <c:v>534.9</c:v>
                </c:pt>
                <c:pt idx="22">
                  <c:v>507.7</c:v>
                </c:pt>
                <c:pt idx="23">
                  <c:v>589.79999999999995</c:v>
                </c:pt>
                <c:pt idx="24">
                  <c:v>560.29999999999995</c:v>
                </c:pt>
                <c:pt idx="25">
                  <c:v>534.1</c:v>
                </c:pt>
                <c:pt idx="26">
                  <c:v>577.5</c:v>
                </c:pt>
                <c:pt idx="27">
                  <c:v>558.4</c:v>
                </c:pt>
                <c:pt idx="28">
                  <c:v>563.5</c:v>
                </c:pt>
                <c:pt idx="29">
                  <c:v>579.4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5C-4C62-9435-B0ACEF1DE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Outubro 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Barreirinhas'!$AX$288:$AX$318</c:f>
              <c:numCache>
                <c:formatCode>m/d/yyyy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'USINA 05 - Barreirinhas'!$AY$288:$AY$314</c:f>
              <c:numCache>
                <c:formatCode>0.0</c:formatCode>
                <c:ptCount val="27"/>
                <c:pt idx="0">
                  <c:v>529.1</c:v>
                </c:pt>
                <c:pt idx="1">
                  <c:v>534.1</c:v>
                </c:pt>
                <c:pt idx="2">
                  <c:v>508.6</c:v>
                </c:pt>
                <c:pt idx="3">
                  <c:v>534.4</c:v>
                </c:pt>
                <c:pt idx="4">
                  <c:v>540.9</c:v>
                </c:pt>
                <c:pt idx="5">
                  <c:v>552.5</c:v>
                </c:pt>
                <c:pt idx="6">
                  <c:v>565.20000000000005</c:v>
                </c:pt>
                <c:pt idx="7">
                  <c:v>509.2</c:v>
                </c:pt>
                <c:pt idx="8">
                  <c:v>499.3</c:v>
                </c:pt>
                <c:pt idx="9">
                  <c:v>540.1</c:v>
                </c:pt>
                <c:pt idx="10">
                  <c:v>522.4</c:v>
                </c:pt>
                <c:pt idx="11">
                  <c:v>558</c:v>
                </c:pt>
                <c:pt idx="12">
                  <c:v>546.1</c:v>
                </c:pt>
                <c:pt idx="13">
                  <c:v>550.79999999999995</c:v>
                </c:pt>
                <c:pt idx="14">
                  <c:v>584.5</c:v>
                </c:pt>
                <c:pt idx="15">
                  <c:v>513</c:v>
                </c:pt>
                <c:pt idx="16">
                  <c:v>551.6</c:v>
                </c:pt>
                <c:pt idx="17">
                  <c:v>514.4</c:v>
                </c:pt>
                <c:pt idx="18">
                  <c:v>449.9</c:v>
                </c:pt>
                <c:pt idx="19">
                  <c:v>471.9</c:v>
                </c:pt>
                <c:pt idx="20">
                  <c:v>422.3</c:v>
                </c:pt>
                <c:pt idx="21">
                  <c:v>522.20000000000005</c:v>
                </c:pt>
                <c:pt idx="22">
                  <c:v>562.5</c:v>
                </c:pt>
                <c:pt idx="23">
                  <c:v>515.29999999999995</c:v>
                </c:pt>
                <c:pt idx="24">
                  <c:v>541.5</c:v>
                </c:pt>
                <c:pt idx="25">
                  <c:v>557.79999999999995</c:v>
                </c:pt>
                <c:pt idx="26">
                  <c:v>159.69999999999999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3-4F5E-8DD1-035016DD9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Novembro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Barreirinhas'!$AX$319:$AX$348</c:f>
              <c:numCache>
                <c:formatCode>m/d/yyyy</c:formatCode>
                <c:ptCount val="30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</c:numCache>
            </c:numRef>
          </c:cat>
          <c:val>
            <c:numRef>
              <c:f>'USINA 05 - Barreirinhas'!$AY$319:$AY$348</c:f>
              <c:numCache>
                <c:formatCode>0.0</c:formatCode>
                <c:ptCount val="30"/>
                <c:pt idx="0">
                  <c:v>470.4</c:v>
                </c:pt>
                <c:pt idx="1">
                  <c:v>422.4</c:v>
                </c:pt>
                <c:pt idx="2">
                  <c:v>461.8</c:v>
                </c:pt>
                <c:pt idx="3">
                  <c:v>558.20000000000005</c:v>
                </c:pt>
                <c:pt idx="4">
                  <c:v>507.1</c:v>
                </c:pt>
                <c:pt idx="5">
                  <c:v>437.8</c:v>
                </c:pt>
                <c:pt idx="6">
                  <c:v>508.9</c:v>
                </c:pt>
                <c:pt idx="7">
                  <c:v>493.4</c:v>
                </c:pt>
                <c:pt idx="8">
                  <c:v>500.4</c:v>
                </c:pt>
                <c:pt idx="9">
                  <c:v>501.9</c:v>
                </c:pt>
                <c:pt idx="10">
                  <c:v>487.3</c:v>
                </c:pt>
                <c:pt idx="11">
                  <c:v>515.6</c:v>
                </c:pt>
                <c:pt idx="12">
                  <c:v>503.8</c:v>
                </c:pt>
                <c:pt idx="13">
                  <c:v>547.1</c:v>
                </c:pt>
                <c:pt idx="14">
                  <c:v>542.79999999999995</c:v>
                </c:pt>
                <c:pt idx="15">
                  <c:v>521.29999999999995</c:v>
                </c:pt>
                <c:pt idx="16">
                  <c:v>530.5</c:v>
                </c:pt>
                <c:pt idx="17">
                  <c:v>491.7</c:v>
                </c:pt>
                <c:pt idx="18">
                  <c:v>457.1</c:v>
                </c:pt>
                <c:pt idx="19">
                  <c:v>468.6</c:v>
                </c:pt>
                <c:pt idx="20">
                  <c:v>498.2</c:v>
                </c:pt>
                <c:pt idx="21">
                  <c:v>457.5</c:v>
                </c:pt>
                <c:pt idx="22">
                  <c:v>515.1</c:v>
                </c:pt>
                <c:pt idx="23">
                  <c:v>548.20000000000005</c:v>
                </c:pt>
                <c:pt idx="24">
                  <c:v>541.6</c:v>
                </c:pt>
                <c:pt idx="25">
                  <c:v>513.29999999999995</c:v>
                </c:pt>
                <c:pt idx="26">
                  <c:v>448.7</c:v>
                </c:pt>
                <c:pt idx="27">
                  <c:v>538.9</c:v>
                </c:pt>
                <c:pt idx="28">
                  <c:v>458.2</c:v>
                </c:pt>
                <c:pt idx="29">
                  <c:v>492.5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ED-45B3-B5A3-656FC6882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Dezembro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05 - Barreirinhas'!$AX$349:$AX$379</c:f>
              <c:numCache>
                <c:formatCode>m/d/yyyy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'USINA 05 - Barreirinhas'!$AY$349:$AY$379</c:f>
              <c:numCache>
                <c:formatCode>0.0</c:formatCode>
                <c:ptCount val="31"/>
                <c:pt idx="0">
                  <c:v>444.9</c:v>
                </c:pt>
                <c:pt idx="1">
                  <c:v>428.6</c:v>
                </c:pt>
                <c:pt idx="2">
                  <c:v>507.1</c:v>
                </c:pt>
                <c:pt idx="3">
                  <c:v>477.9</c:v>
                </c:pt>
                <c:pt idx="4">
                  <c:v>418.6</c:v>
                </c:pt>
                <c:pt idx="5">
                  <c:v>458.6</c:v>
                </c:pt>
                <c:pt idx="6">
                  <c:v>416.1</c:v>
                </c:pt>
                <c:pt idx="7">
                  <c:v>386.7</c:v>
                </c:pt>
                <c:pt idx="8">
                  <c:v>302.8</c:v>
                </c:pt>
                <c:pt idx="9">
                  <c:v>478.3</c:v>
                </c:pt>
                <c:pt idx="10">
                  <c:v>499.7</c:v>
                </c:pt>
                <c:pt idx="11">
                  <c:v>418.9</c:v>
                </c:pt>
                <c:pt idx="12">
                  <c:v>469.9</c:v>
                </c:pt>
                <c:pt idx="13">
                  <c:v>422.3</c:v>
                </c:pt>
                <c:pt idx="14">
                  <c:v>421.7</c:v>
                </c:pt>
                <c:pt idx="15">
                  <c:v>402.5</c:v>
                </c:pt>
                <c:pt idx="16">
                  <c:v>404.6</c:v>
                </c:pt>
                <c:pt idx="17">
                  <c:v>362.4</c:v>
                </c:pt>
                <c:pt idx="18">
                  <c:v>358.6</c:v>
                </c:pt>
                <c:pt idx="19">
                  <c:v>474.3</c:v>
                </c:pt>
                <c:pt idx="20">
                  <c:v>263.60000000000002</c:v>
                </c:pt>
                <c:pt idx="21">
                  <c:v>155.19999999999999</c:v>
                </c:pt>
                <c:pt idx="22">
                  <c:v>454.4</c:v>
                </c:pt>
                <c:pt idx="23">
                  <c:v>498.8</c:v>
                </c:pt>
                <c:pt idx="24">
                  <c:v>347.7</c:v>
                </c:pt>
                <c:pt idx="25">
                  <c:v>492.9</c:v>
                </c:pt>
                <c:pt idx="26">
                  <c:v>461.5</c:v>
                </c:pt>
                <c:pt idx="27">
                  <c:v>488.6</c:v>
                </c:pt>
                <c:pt idx="28">
                  <c:v>453.6</c:v>
                </c:pt>
                <c:pt idx="29">
                  <c:v>451.5</c:v>
                </c:pt>
                <c:pt idx="30">
                  <c:v>379.8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C2-4FDC-8E63-A46B48F5C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Fevereiro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Barreirinhas'!$BZ$45:$BZ$72</c:f>
              <c:numCache>
                <c:formatCode>m/d/yyyy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'USINA 01 - Barreirinhas'!$CA$45:$CA$72</c:f>
              <c:numCache>
                <c:formatCode>0.0</c:formatCode>
                <c:ptCount val="28"/>
                <c:pt idx="0">
                  <c:v>529</c:v>
                </c:pt>
                <c:pt idx="1">
                  <c:v>425.8</c:v>
                </c:pt>
                <c:pt idx="2">
                  <c:v>443.6</c:v>
                </c:pt>
                <c:pt idx="3">
                  <c:v>400.1</c:v>
                </c:pt>
                <c:pt idx="4">
                  <c:v>487.7</c:v>
                </c:pt>
                <c:pt idx="5">
                  <c:v>524.9</c:v>
                </c:pt>
                <c:pt idx="6">
                  <c:v>457.3</c:v>
                </c:pt>
                <c:pt idx="7">
                  <c:v>233.9</c:v>
                </c:pt>
                <c:pt idx="8">
                  <c:v>504.5</c:v>
                </c:pt>
                <c:pt idx="9">
                  <c:v>508.9</c:v>
                </c:pt>
                <c:pt idx="10">
                  <c:v>383.9</c:v>
                </c:pt>
                <c:pt idx="11">
                  <c:v>419.5</c:v>
                </c:pt>
                <c:pt idx="12">
                  <c:v>472.4</c:v>
                </c:pt>
                <c:pt idx="13">
                  <c:v>414</c:v>
                </c:pt>
                <c:pt idx="14">
                  <c:v>530</c:v>
                </c:pt>
                <c:pt idx="15">
                  <c:v>494.9</c:v>
                </c:pt>
                <c:pt idx="16">
                  <c:v>384.9</c:v>
                </c:pt>
                <c:pt idx="17">
                  <c:v>433.9</c:v>
                </c:pt>
                <c:pt idx="18">
                  <c:v>482.3</c:v>
                </c:pt>
                <c:pt idx="19">
                  <c:v>512.1</c:v>
                </c:pt>
                <c:pt idx="20">
                  <c:v>513.1</c:v>
                </c:pt>
                <c:pt idx="21">
                  <c:v>485.1</c:v>
                </c:pt>
                <c:pt idx="22">
                  <c:v>507.8</c:v>
                </c:pt>
                <c:pt idx="23">
                  <c:v>400.7</c:v>
                </c:pt>
                <c:pt idx="24">
                  <c:v>412.5</c:v>
                </c:pt>
                <c:pt idx="25">
                  <c:v>503.3</c:v>
                </c:pt>
                <c:pt idx="26">
                  <c:v>354.3</c:v>
                </c:pt>
                <c:pt idx="27">
                  <c:v>111.8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24-49A3-B2B1-160E3F186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01 - Barreirinhas'!$CH$7</c:f>
              <c:strCache>
                <c:ptCount val="1"/>
                <c:pt idx="0">
                  <c:v>Diferença (kWh)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'USINA 01 - Barreirinhas'!$CI$4:$CT$4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'USINA 01 - Barreirinhas'!$CI$6:$CT$6</c:f>
              <c:numCache>
                <c:formatCode>#,##0</c:formatCode>
                <c:ptCount val="12"/>
                <c:pt idx="0">
                  <c:v>12203.2</c:v>
                </c:pt>
                <c:pt idx="1">
                  <c:v>12332.2</c:v>
                </c:pt>
                <c:pt idx="2">
                  <c:v>11132.2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A-4D90-90D8-AE582C5D3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GEraçaõ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Janeiro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Barreirinhas'!$BZ$14:$BZ$44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'USINA 01 - Barreirinhas'!$CA$14:$CA$44</c:f>
              <c:numCache>
                <c:formatCode>0.0</c:formatCode>
                <c:ptCount val="31"/>
                <c:pt idx="0">
                  <c:v>182.1</c:v>
                </c:pt>
                <c:pt idx="1">
                  <c:v>183.3</c:v>
                </c:pt>
                <c:pt idx="2">
                  <c:v>199.3</c:v>
                </c:pt>
                <c:pt idx="3">
                  <c:v>198.3</c:v>
                </c:pt>
                <c:pt idx="4">
                  <c:v>200.8</c:v>
                </c:pt>
                <c:pt idx="5">
                  <c:v>428.3</c:v>
                </c:pt>
                <c:pt idx="6">
                  <c:v>439</c:v>
                </c:pt>
                <c:pt idx="7">
                  <c:v>491.6</c:v>
                </c:pt>
                <c:pt idx="8">
                  <c:v>495.1</c:v>
                </c:pt>
                <c:pt idx="9">
                  <c:v>495.9</c:v>
                </c:pt>
                <c:pt idx="10">
                  <c:v>460.6</c:v>
                </c:pt>
                <c:pt idx="11">
                  <c:v>496.7</c:v>
                </c:pt>
                <c:pt idx="12">
                  <c:v>466.6</c:v>
                </c:pt>
                <c:pt idx="13">
                  <c:v>472.7</c:v>
                </c:pt>
                <c:pt idx="14">
                  <c:v>429.6</c:v>
                </c:pt>
                <c:pt idx="15">
                  <c:v>465.8</c:v>
                </c:pt>
                <c:pt idx="16">
                  <c:v>449.3</c:v>
                </c:pt>
                <c:pt idx="17">
                  <c:v>289.2</c:v>
                </c:pt>
                <c:pt idx="18">
                  <c:v>143.30000000000001</c:v>
                </c:pt>
                <c:pt idx="19">
                  <c:v>413.2</c:v>
                </c:pt>
                <c:pt idx="20">
                  <c:v>421.4</c:v>
                </c:pt>
                <c:pt idx="21">
                  <c:v>496.8</c:v>
                </c:pt>
                <c:pt idx="22">
                  <c:v>410.1</c:v>
                </c:pt>
                <c:pt idx="23">
                  <c:v>456.1</c:v>
                </c:pt>
                <c:pt idx="24">
                  <c:v>526.9</c:v>
                </c:pt>
                <c:pt idx="25">
                  <c:v>455.4</c:v>
                </c:pt>
                <c:pt idx="26">
                  <c:v>78.599999999999994</c:v>
                </c:pt>
                <c:pt idx="27">
                  <c:v>452.4</c:v>
                </c:pt>
                <c:pt idx="28">
                  <c:v>508.5</c:v>
                </c:pt>
                <c:pt idx="29">
                  <c:v>479.2</c:v>
                </c:pt>
                <c:pt idx="30">
                  <c:v>517.1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D6-4BA1-8D38-9505BCA1B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Março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Barreirinhas'!$BZ$73:$BZ$103</c:f>
              <c:numCache>
                <c:formatCode>m/d/yyyy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'USINA 01 - Barreirinhas'!$CA$73:$CA$103</c:f>
              <c:numCache>
                <c:formatCode>0.0</c:formatCode>
                <c:ptCount val="31"/>
                <c:pt idx="0">
                  <c:v>436</c:v>
                </c:pt>
                <c:pt idx="1">
                  <c:v>247.1</c:v>
                </c:pt>
                <c:pt idx="2">
                  <c:v>322.3</c:v>
                </c:pt>
                <c:pt idx="3">
                  <c:v>333</c:v>
                </c:pt>
                <c:pt idx="4">
                  <c:v>371.5</c:v>
                </c:pt>
                <c:pt idx="5">
                  <c:v>430.9</c:v>
                </c:pt>
                <c:pt idx="6">
                  <c:v>505.4</c:v>
                </c:pt>
                <c:pt idx="7">
                  <c:v>562</c:v>
                </c:pt>
                <c:pt idx="8">
                  <c:v>493.1</c:v>
                </c:pt>
                <c:pt idx="9">
                  <c:v>224.9</c:v>
                </c:pt>
                <c:pt idx="10">
                  <c:v>420.6</c:v>
                </c:pt>
                <c:pt idx="11">
                  <c:v>367.9</c:v>
                </c:pt>
                <c:pt idx="12">
                  <c:v>431.7</c:v>
                </c:pt>
                <c:pt idx="13">
                  <c:v>360.1</c:v>
                </c:pt>
                <c:pt idx="14">
                  <c:v>346.6</c:v>
                </c:pt>
                <c:pt idx="15">
                  <c:v>334.4</c:v>
                </c:pt>
                <c:pt idx="16">
                  <c:v>192.1</c:v>
                </c:pt>
                <c:pt idx="17">
                  <c:v>481.2</c:v>
                </c:pt>
                <c:pt idx="18">
                  <c:v>292.39999999999998</c:v>
                </c:pt>
                <c:pt idx="19">
                  <c:v>570.70000000000005</c:v>
                </c:pt>
                <c:pt idx="20">
                  <c:v>292.10000000000002</c:v>
                </c:pt>
                <c:pt idx="21">
                  <c:v>367</c:v>
                </c:pt>
                <c:pt idx="22">
                  <c:v>244.7</c:v>
                </c:pt>
                <c:pt idx="23">
                  <c:v>202.1</c:v>
                </c:pt>
                <c:pt idx="24">
                  <c:v>244.5</c:v>
                </c:pt>
                <c:pt idx="25">
                  <c:v>14.3</c:v>
                </c:pt>
                <c:pt idx="26">
                  <c:v>362.7</c:v>
                </c:pt>
                <c:pt idx="27">
                  <c:v>287</c:v>
                </c:pt>
                <c:pt idx="28">
                  <c:v>448.6</c:v>
                </c:pt>
                <c:pt idx="29">
                  <c:v>349.3</c:v>
                </c:pt>
                <c:pt idx="30">
                  <c:v>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F-4ACC-B1A6-3320DD25B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Abril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Barreirinhas'!$BZ$104:$BZ$133</c:f>
              <c:numCache>
                <c:formatCode>m/d/yyyy</c:formatCode>
                <c:ptCount val="30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</c:numCache>
            </c:numRef>
          </c:cat>
          <c:val>
            <c:numRef>
              <c:f>'USINA 01 - Barreirinhas'!$CA$104:$CA$133</c:f>
              <c:numCache>
                <c:formatCode>0.0</c:formatCode>
                <c:ptCount val="30"/>
                <c:pt idx="0">
                  <c:v>321.39999999999998</c:v>
                </c:pt>
                <c:pt idx="1">
                  <c:v>267.7</c:v>
                </c:pt>
                <c:pt idx="2">
                  <c:v>517.5</c:v>
                </c:pt>
                <c:pt idx="3">
                  <c:v>531.29999999999995</c:v>
                </c:pt>
                <c:pt idx="4">
                  <c:v>415.9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A-40B7-B62F-29A634314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-Maio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Barreirinhas'!$BZ$134:$BZ$164</c:f>
              <c:numCache>
                <c:formatCode>m/d/yyyy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'USINA 01 - Barreirinhas'!$CA$134:$CA$164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57A6-4ECE-87BB-E16FF063F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Junho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Barreirinhas'!$BZ$165:$BZ$194</c:f>
              <c:numCache>
                <c:formatCode>m/d/yyyy</c:formatCode>
                <c:ptCount val="30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</c:numCache>
            </c:numRef>
          </c:cat>
          <c:val>
            <c:numRef>
              <c:f>'USINA 01 - Barreirinhas'!$CA$165:$CA$194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EA19-44E5-9A0D-EDA993B39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Julho 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2026</a:t>
            </a:r>
            <a:endParaRPr lang="pt-BR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Barreirinhas'!$BZ$195:$BZ$225</c:f>
              <c:numCache>
                <c:formatCode>m/d/yyyy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'USINA 01 - Barreirinhas'!$CA$195:$CA$225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82F1-4730-8839-1A073CFF8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Agosto 2026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Barreirinhas'!$BZ$226:$BZ$256</c:f>
              <c:numCache>
                <c:formatCode>m/d/yyyy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'USINA 01 - Barreirinhas'!$CA$226:$CA$256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4637-42CF-BED4-A720610717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Setembro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Barreirinhas'!$BZ$257:$BZ$286</c:f>
              <c:numCache>
                <c:formatCode>m/d/yyyy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'USINA 01 - Barreirinhas'!$CA$257:$CA$286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3D62-448E-BB0D-1F561FCD9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Outubro 2026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Barreirinhas'!$BZ$287:$BZ$317</c:f>
              <c:numCache>
                <c:formatCode>m/d/yyyy</c:formatCode>
                <c:ptCount val="31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  <c:pt idx="13">
                  <c:v>46309</c:v>
                </c:pt>
                <c:pt idx="14">
                  <c:v>46310</c:v>
                </c:pt>
                <c:pt idx="15">
                  <c:v>46311</c:v>
                </c:pt>
                <c:pt idx="16">
                  <c:v>46312</c:v>
                </c:pt>
                <c:pt idx="17">
                  <c:v>46313</c:v>
                </c:pt>
                <c:pt idx="18">
                  <c:v>46314</c:v>
                </c:pt>
                <c:pt idx="19">
                  <c:v>46315</c:v>
                </c:pt>
                <c:pt idx="20">
                  <c:v>46316</c:v>
                </c:pt>
                <c:pt idx="21">
                  <c:v>46317</c:v>
                </c:pt>
                <c:pt idx="22">
                  <c:v>46318</c:v>
                </c:pt>
                <c:pt idx="23">
                  <c:v>46319</c:v>
                </c:pt>
                <c:pt idx="24">
                  <c:v>46320</c:v>
                </c:pt>
                <c:pt idx="25">
                  <c:v>46321</c:v>
                </c:pt>
                <c:pt idx="26">
                  <c:v>46322</c:v>
                </c:pt>
                <c:pt idx="27">
                  <c:v>46323</c:v>
                </c:pt>
                <c:pt idx="28">
                  <c:v>46324</c:v>
                </c:pt>
                <c:pt idx="29">
                  <c:v>46325</c:v>
                </c:pt>
                <c:pt idx="30">
                  <c:v>46326</c:v>
                </c:pt>
              </c:numCache>
            </c:numRef>
          </c:cat>
          <c:val>
            <c:numRef>
              <c:f>'USINA 01 - Barreirinhas'!$CA$287:$CA$317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4C4D-4704-96C5-41CB25FA6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Novembro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Barreirinhas'!$BZ$318:$BZ$347</c:f>
              <c:numCache>
                <c:formatCode>m/d/yyyy</c:formatCode>
                <c:ptCount val="30"/>
                <c:pt idx="0">
                  <c:v>46327</c:v>
                </c:pt>
                <c:pt idx="1">
                  <c:v>46328</c:v>
                </c:pt>
                <c:pt idx="2">
                  <c:v>46329</c:v>
                </c:pt>
                <c:pt idx="3">
                  <c:v>46330</c:v>
                </c:pt>
                <c:pt idx="4">
                  <c:v>46331</c:v>
                </c:pt>
                <c:pt idx="5">
                  <c:v>46332</c:v>
                </c:pt>
                <c:pt idx="6">
                  <c:v>46333</c:v>
                </c:pt>
                <c:pt idx="7">
                  <c:v>46334</c:v>
                </c:pt>
                <c:pt idx="8">
                  <c:v>46335</c:v>
                </c:pt>
                <c:pt idx="9">
                  <c:v>46336</c:v>
                </c:pt>
                <c:pt idx="10">
                  <c:v>46337</c:v>
                </c:pt>
                <c:pt idx="11">
                  <c:v>46338</c:v>
                </c:pt>
                <c:pt idx="12">
                  <c:v>46339</c:v>
                </c:pt>
                <c:pt idx="13">
                  <c:v>46340</c:v>
                </c:pt>
                <c:pt idx="14">
                  <c:v>46341</c:v>
                </c:pt>
                <c:pt idx="15">
                  <c:v>46342</c:v>
                </c:pt>
                <c:pt idx="16">
                  <c:v>46343</c:v>
                </c:pt>
                <c:pt idx="17">
                  <c:v>46344</c:v>
                </c:pt>
                <c:pt idx="18">
                  <c:v>46345</c:v>
                </c:pt>
                <c:pt idx="19">
                  <c:v>46346</c:v>
                </c:pt>
                <c:pt idx="20">
                  <c:v>46347</c:v>
                </c:pt>
                <c:pt idx="21">
                  <c:v>46348</c:v>
                </c:pt>
                <c:pt idx="22">
                  <c:v>46349</c:v>
                </c:pt>
                <c:pt idx="23">
                  <c:v>46350</c:v>
                </c:pt>
                <c:pt idx="24">
                  <c:v>46351</c:v>
                </c:pt>
                <c:pt idx="25">
                  <c:v>46352</c:v>
                </c:pt>
                <c:pt idx="26">
                  <c:v>46353</c:v>
                </c:pt>
                <c:pt idx="27">
                  <c:v>46354</c:v>
                </c:pt>
                <c:pt idx="28">
                  <c:v>46355</c:v>
                </c:pt>
                <c:pt idx="29">
                  <c:v>46356</c:v>
                </c:pt>
              </c:numCache>
            </c:numRef>
          </c:cat>
          <c:val>
            <c:numRef>
              <c:f>'USINA 01 - Barreirinhas'!$CA$318:$CA$347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CDE6-4F72-8F20-83B033954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Dezembro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Barreirinhas'!$BZ$348:$BZ$378</c:f>
              <c:numCache>
                <c:formatCode>m/d/yyyy</c:formatCode>
                <c:ptCount val="31"/>
                <c:pt idx="0">
                  <c:v>46357</c:v>
                </c:pt>
                <c:pt idx="1">
                  <c:v>46358</c:v>
                </c:pt>
                <c:pt idx="2">
                  <c:v>46359</c:v>
                </c:pt>
                <c:pt idx="3">
                  <c:v>46360</c:v>
                </c:pt>
                <c:pt idx="4">
                  <c:v>46361</c:v>
                </c:pt>
                <c:pt idx="5">
                  <c:v>46362</c:v>
                </c:pt>
                <c:pt idx="6">
                  <c:v>46363</c:v>
                </c:pt>
                <c:pt idx="7">
                  <c:v>46364</c:v>
                </c:pt>
                <c:pt idx="8">
                  <c:v>46365</c:v>
                </c:pt>
                <c:pt idx="9">
                  <c:v>46366</c:v>
                </c:pt>
                <c:pt idx="10">
                  <c:v>46367</c:v>
                </c:pt>
                <c:pt idx="11">
                  <c:v>46368</c:v>
                </c:pt>
                <c:pt idx="12">
                  <c:v>46369</c:v>
                </c:pt>
                <c:pt idx="13">
                  <c:v>46370</c:v>
                </c:pt>
                <c:pt idx="14">
                  <c:v>46371</c:v>
                </c:pt>
                <c:pt idx="15">
                  <c:v>46372</c:v>
                </c:pt>
                <c:pt idx="16">
                  <c:v>46373</c:v>
                </c:pt>
                <c:pt idx="17">
                  <c:v>46374</c:v>
                </c:pt>
                <c:pt idx="18">
                  <c:v>46375</c:v>
                </c:pt>
                <c:pt idx="19">
                  <c:v>46376</c:v>
                </c:pt>
                <c:pt idx="20">
                  <c:v>46377</c:v>
                </c:pt>
                <c:pt idx="21">
                  <c:v>46378</c:v>
                </c:pt>
                <c:pt idx="22">
                  <c:v>46379</c:v>
                </c:pt>
                <c:pt idx="23">
                  <c:v>46380</c:v>
                </c:pt>
                <c:pt idx="24">
                  <c:v>46381</c:v>
                </c:pt>
                <c:pt idx="25">
                  <c:v>46382</c:v>
                </c:pt>
                <c:pt idx="26">
                  <c:v>46383</c:v>
                </c:pt>
                <c:pt idx="27">
                  <c:v>46384</c:v>
                </c:pt>
                <c:pt idx="28">
                  <c:v>46385</c:v>
                </c:pt>
                <c:pt idx="29">
                  <c:v>46386</c:v>
                </c:pt>
                <c:pt idx="30">
                  <c:v>46387</c:v>
                </c:pt>
              </c:numCache>
            </c:numRef>
          </c:cat>
          <c:val>
            <c:numRef>
              <c:f>'USINA 01 - Barreirinhas'!$CA$348:$CA$378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97B8-4983-A703-E68B698E2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Outubro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Barreirinhas'!$A$277:$A$307</c:f>
              <c:numCache>
                <c:formatCode>m/d/yyyy</c:formatCode>
                <c:ptCount val="31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  <c:pt idx="30">
                  <c:v>45230</c:v>
                </c:pt>
              </c:numCache>
            </c:numRef>
          </c:cat>
          <c:val>
            <c:numRef>
              <c:f>'USINA 06 - Barreirinhas'!$B$277:$B$307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F81D-4735-BD78-2735FBAA6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Novembro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Barreirinhas'!$A$308:$A$337</c:f>
              <c:numCache>
                <c:formatCode>m/d/yyyy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'USINA 06 - Barreirinhas'!$B$308:$B$336</c:f>
              <c:numCache>
                <c:formatCode>0.0</c:formatCode>
                <c:ptCount val="29"/>
              </c:numCache>
            </c:numRef>
          </c:val>
          <c:extLst>
            <c:ext xmlns:c16="http://schemas.microsoft.com/office/drawing/2014/chart" uri="{C3380CC4-5D6E-409C-BE32-E72D297353CC}">
              <c16:uniqueId val="{00000000-2236-41C8-81BB-E59638AB0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Dezembro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Barreirinhas'!$A$338:$A$368</c:f>
              <c:numCache>
                <c:formatCode>m/d/yyyy</c:formatCode>
                <c:ptCount val="31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  <c:pt idx="30">
                  <c:v>45291</c:v>
                </c:pt>
              </c:numCache>
            </c:numRef>
          </c:cat>
          <c:val>
            <c:numRef>
              <c:f>'USINA 06 - Barreirinhas'!$B$338:$B$368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7B4B-4184-8263-4B6002686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Maio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Barreirinhas'!$A$124:$A$154</c:f>
              <c:numCache>
                <c:formatCode>m/d/yyyy</c:formatCode>
                <c:ptCount val="31"/>
                <c:pt idx="0">
                  <c:v>45047</c:v>
                </c:pt>
                <c:pt idx="1">
                  <c:v>45048</c:v>
                </c:pt>
                <c:pt idx="2">
                  <c:v>45049</c:v>
                </c:pt>
                <c:pt idx="3">
                  <c:v>45050</c:v>
                </c:pt>
                <c:pt idx="4">
                  <c:v>45051</c:v>
                </c:pt>
                <c:pt idx="5">
                  <c:v>45052</c:v>
                </c:pt>
                <c:pt idx="6">
                  <c:v>45053</c:v>
                </c:pt>
                <c:pt idx="7">
                  <c:v>45054</c:v>
                </c:pt>
                <c:pt idx="8">
                  <c:v>45055</c:v>
                </c:pt>
                <c:pt idx="9">
                  <c:v>45056</c:v>
                </c:pt>
                <c:pt idx="10">
                  <c:v>45057</c:v>
                </c:pt>
                <c:pt idx="11">
                  <c:v>45058</c:v>
                </c:pt>
                <c:pt idx="12">
                  <c:v>45059</c:v>
                </c:pt>
                <c:pt idx="13">
                  <c:v>45060</c:v>
                </c:pt>
                <c:pt idx="14">
                  <c:v>45061</c:v>
                </c:pt>
                <c:pt idx="15">
                  <c:v>45062</c:v>
                </c:pt>
                <c:pt idx="16">
                  <c:v>45063</c:v>
                </c:pt>
                <c:pt idx="17">
                  <c:v>45064</c:v>
                </c:pt>
                <c:pt idx="18">
                  <c:v>45065</c:v>
                </c:pt>
                <c:pt idx="19">
                  <c:v>45066</c:v>
                </c:pt>
                <c:pt idx="20">
                  <c:v>45067</c:v>
                </c:pt>
                <c:pt idx="21">
                  <c:v>45068</c:v>
                </c:pt>
                <c:pt idx="22">
                  <c:v>45069</c:v>
                </c:pt>
                <c:pt idx="23">
                  <c:v>45070</c:v>
                </c:pt>
                <c:pt idx="24">
                  <c:v>45071</c:v>
                </c:pt>
                <c:pt idx="25">
                  <c:v>45072</c:v>
                </c:pt>
                <c:pt idx="26">
                  <c:v>45073</c:v>
                </c:pt>
                <c:pt idx="27">
                  <c:v>45074</c:v>
                </c:pt>
                <c:pt idx="28">
                  <c:v>45075</c:v>
                </c:pt>
                <c:pt idx="29">
                  <c:v>45076</c:v>
                </c:pt>
                <c:pt idx="30">
                  <c:v>45077</c:v>
                </c:pt>
              </c:numCache>
            </c:numRef>
          </c:cat>
          <c:val>
            <c:numRef>
              <c:f>'USINA 06 - Barreirinhas'!$B$124:$B$154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F1EB-4618-B1C0-9D02A5F4C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Junho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Barreirinhas'!$A$155:$A$184</c:f>
              <c:numCache>
                <c:formatCode>m/d/yyyy</c:formatCode>
                <c:ptCount val="30"/>
                <c:pt idx="0">
                  <c:v>45078</c:v>
                </c:pt>
                <c:pt idx="1">
                  <c:v>45079</c:v>
                </c:pt>
                <c:pt idx="2">
                  <c:v>45080</c:v>
                </c:pt>
                <c:pt idx="3">
                  <c:v>45081</c:v>
                </c:pt>
                <c:pt idx="4">
                  <c:v>45082</c:v>
                </c:pt>
                <c:pt idx="5">
                  <c:v>45083</c:v>
                </c:pt>
                <c:pt idx="6">
                  <c:v>45084</c:v>
                </c:pt>
                <c:pt idx="7">
                  <c:v>45085</c:v>
                </c:pt>
                <c:pt idx="8">
                  <c:v>45086</c:v>
                </c:pt>
                <c:pt idx="9">
                  <c:v>45087</c:v>
                </c:pt>
                <c:pt idx="10">
                  <c:v>45088</c:v>
                </c:pt>
                <c:pt idx="11">
                  <c:v>45089</c:v>
                </c:pt>
                <c:pt idx="12">
                  <c:v>45090</c:v>
                </c:pt>
                <c:pt idx="13">
                  <c:v>45091</c:v>
                </c:pt>
                <c:pt idx="14">
                  <c:v>45092</c:v>
                </c:pt>
                <c:pt idx="15">
                  <c:v>45093</c:v>
                </c:pt>
                <c:pt idx="16">
                  <c:v>45094</c:v>
                </c:pt>
                <c:pt idx="17">
                  <c:v>45095</c:v>
                </c:pt>
                <c:pt idx="18">
                  <c:v>45096</c:v>
                </c:pt>
                <c:pt idx="19">
                  <c:v>45097</c:v>
                </c:pt>
                <c:pt idx="20">
                  <c:v>45098</c:v>
                </c:pt>
                <c:pt idx="21">
                  <c:v>45099</c:v>
                </c:pt>
                <c:pt idx="22">
                  <c:v>45100</c:v>
                </c:pt>
                <c:pt idx="23">
                  <c:v>45101</c:v>
                </c:pt>
                <c:pt idx="24">
                  <c:v>45102</c:v>
                </c:pt>
                <c:pt idx="25">
                  <c:v>45103</c:v>
                </c:pt>
                <c:pt idx="26">
                  <c:v>45104</c:v>
                </c:pt>
                <c:pt idx="27">
                  <c:v>45105</c:v>
                </c:pt>
                <c:pt idx="28">
                  <c:v>45106</c:v>
                </c:pt>
                <c:pt idx="29">
                  <c:v>45107</c:v>
                </c:pt>
              </c:numCache>
            </c:numRef>
          </c:cat>
          <c:val>
            <c:numRef>
              <c:f>'USINA 06 - Barreirinhas'!$B$155:$B$184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5208-4BCE-94D1-54B642E3A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Julho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Barreirinhas'!$A$185:$A$215</c:f>
              <c:numCache>
                <c:formatCode>m/d/yyyy</c:formatCode>
                <c:ptCount val="31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  <c:pt idx="30">
                  <c:v>45138</c:v>
                </c:pt>
              </c:numCache>
            </c:numRef>
          </c:cat>
          <c:val>
            <c:numRef>
              <c:f>'USINA 06 - Barreirinhas'!$B$185:$B$215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D9F9-45D4-9472-75C1D7FBE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Fevereiro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Barreirinhas'!$A$35:$A$62</c:f>
              <c:numCache>
                <c:formatCode>m/d/yyyy</c:formatCode>
                <c:ptCount val="28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</c:numCache>
            </c:numRef>
          </c:cat>
          <c:val>
            <c:numRef>
              <c:f>'USINA 06 - Barreirinhas'!$B$35:$B$62</c:f>
              <c:numCache>
                <c:formatCode>0.0</c:formatCode>
                <c:ptCount val="28"/>
              </c:numCache>
            </c:numRef>
          </c:val>
          <c:extLst>
            <c:ext xmlns:c16="http://schemas.microsoft.com/office/drawing/2014/chart" uri="{C3380CC4-5D6E-409C-BE32-E72D297353CC}">
              <c16:uniqueId val="{00000000-1581-4C2F-8C10-A9C4CE2D4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Março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Barreirinhas'!$A$63:$A$93</c:f>
              <c:numCache>
                <c:formatCode>m/d/yyyy</c:formatCode>
                <c:ptCount val="31"/>
                <c:pt idx="0">
                  <c:v>44986</c:v>
                </c:pt>
                <c:pt idx="1">
                  <c:v>44987</c:v>
                </c:pt>
                <c:pt idx="2">
                  <c:v>44988</c:v>
                </c:pt>
                <c:pt idx="3">
                  <c:v>44989</c:v>
                </c:pt>
                <c:pt idx="4">
                  <c:v>44990</c:v>
                </c:pt>
                <c:pt idx="5">
                  <c:v>44991</c:v>
                </c:pt>
                <c:pt idx="6">
                  <c:v>44992</c:v>
                </c:pt>
                <c:pt idx="7">
                  <c:v>44993</c:v>
                </c:pt>
                <c:pt idx="8">
                  <c:v>44994</c:v>
                </c:pt>
                <c:pt idx="9">
                  <c:v>44995</c:v>
                </c:pt>
                <c:pt idx="10">
                  <c:v>44996</c:v>
                </c:pt>
                <c:pt idx="11">
                  <c:v>44997</c:v>
                </c:pt>
                <c:pt idx="12">
                  <c:v>44998</c:v>
                </c:pt>
                <c:pt idx="13">
                  <c:v>44999</c:v>
                </c:pt>
                <c:pt idx="14">
                  <c:v>45000</c:v>
                </c:pt>
                <c:pt idx="15">
                  <c:v>45001</c:v>
                </c:pt>
                <c:pt idx="16">
                  <c:v>45002</c:v>
                </c:pt>
                <c:pt idx="17">
                  <c:v>45003</c:v>
                </c:pt>
                <c:pt idx="18">
                  <c:v>45004</c:v>
                </c:pt>
                <c:pt idx="19">
                  <c:v>45005</c:v>
                </c:pt>
                <c:pt idx="20">
                  <c:v>45006</c:v>
                </c:pt>
                <c:pt idx="21">
                  <c:v>45007</c:v>
                </c:pt>
                <c:pt idx="22">
                  <c:v>45008</c:v>
                </c:pt>
                <c:pt idx="23">
                  <c:v>45009</c:v>
                </c:pt>
                <c:pt idx="24">
                  <c:v>45010</c:v>
                </c:pt>
                <c:pt idx="25">
                  <c:v>45011</c:v>
                </c:pt>
                <c:pt idx="26">
                  <c:v>45012</c:v>
                </c:pt>
                <c:pt idx="27">
                  <c:v>45013</c:v>
                </c:pt>
                <c:pt idx="28">
                  <c:v>45014</c:v>
                </c:pt>
                <c:pt idx="29">
                  <c:v>45015</c:v>
                </c:pt>
                <c:pt idx="30">
                  <c:v>45016</c:v>
                </c:pt>
              </c:numCache>
            </c:numRef>
          </c:cat>
          <c:val>
            <c:numRef>
              <c:f>'USINA 06 - Barreirinhas'!$B$63:$B$93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CEF5-4A21-A227-EFE9694F0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Abril 2023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'USINA 06 - Barreirinhas'!$A$94:$A$123</c:f>
              <c:numCache>
                <c:formatCode>m/d/yyyy</c:formatCode>
                <c:ptCount val="30"/>
                <c:pt idx="0">
                  <c:v>45017</c:v>
                </c:pt>
                <c:pt idx="1">
                  <c:v>45018</c:v>
                </c:pt>
                <c:pt idx="2">
                  <c:v>45019</c:v>
                </c:pt>
                <c:pt idx="3">
                  <c:v>45020</c:v>
                </c:pt>
                <c:pt idx="4">
                  <c:v>45021</c:v>
                </c:pt>
                <c:pt idx="5">
                  <c:v>45022</c:v>
                </c:pt>
                <c:pt idx="6">
                  <c:v>45023</c:v>
                </c:pt>
                <c:pt idx="7">
                  <c:v>45024</c:v>
                </c:pt>
                <c:pt idx="8">
                  <c:v>45025</c:v>
                </c:pt>
                <c:pt idx="9">
                  <c:v>45026</c:v>
                </c:pt>
                <c:pt idx="10">
                  <c:v>45027</c:v>
                </c:pt>
                <c:pt idx="11">
                  <c:v>45028</c:v>
                </c:pt>
                <c:pt idx="12">
                  <c:v>45029</c:v>
                </c:pt>
                <c:pt idx="13">
                  <c:v>45030</c:v>
                </c:pt>
                <c:pt idx="14">
                  <c:v>45031</c:v>
                </c:pt>
                <c:pt idx="15">
                  <c:v>45032</c:v>
                </c:pt>
                <c:pt idx="16">
                  <c:v>45033</c:v>
                </c:pt>
                <c:pt idx="17">
                  <c:v>45034</c:v>
                </c:pt>
                <c:pt idx="18">
                  <c:v>45035</c:v>
                </c:pt>
                <c:pt idx="19">
                  <c:v>45036</c:v>
                </c:pt>
                <c:pt idx="20">
                  <c:v>45037</c:v>
                </c:pt>
                <c:pt idx="21">
                  <c:v>45038</c:v>
                </c:pt>
                <c:pt idx="22">
                  <c:v>45039</c:v>
                </c:pt>
                <c:pt idx="23">
                  <c:v>45040</c:v>
                </c:pt>
                <c:pt idx="24">
                  <c:v>45041</c:v>
                </c:pt>
                <c:pt idx="25">
                  <c:v>45042</c:v>
                </c:pt>
                <c:pt idx="26">
                  <c:v>45043</c:v>
                </c:pt>
                <c:pt idx="27">
                  <c:v>45044</c:v>
                </c:pt>
                <c:pt idx="28">
                  <c:v>45045</c:v>
                </c:pt>
                <c:pt idx="29">
                  <c:v>45046</c:v>
                </c:pt>
              </c:numCache>
            </c:numRef>
          </c:cat>
          <c:val>
            <c:numRef>
              <c:f>'USINA 06 - Barreirinhas'!$B$94:$B$123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8A74-45C7-A867-C9F283D2A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-Agosto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Barreirinhas'!$A$216:$A$246</c:f>
              <c:numCache>
                <c:formatCode>m/d/yyyy</c:formatCode>
                <c:ptCount val="31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  <c:pt idx="30">
                  <c:v>45169</c:v>
                </c:pt>
              </c:numCache>
            </c:numRef>
          </c:cat>
          <c:val>
            <c:numRef>
              <c:f>'USINA 06 - Barreirinhas'!$B$216:$B$246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8B43-4E29-93E7-47F5D9B7A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Setembro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Barreirinhas'!$A$247:$A$276</c:f>
              <c:numCache>
                <c:formatCode>m/d/yyyy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'USINA 06 - Barreirinhas'!$B$247:$B$276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10CF-4443-8128-F3D191918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  <c:max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SMH ou SPE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06 - Barreirinhas'!$H$6</c:f>
              <c:strCache>
                <c:ptCount val="1"/>
                <c:pt idx="0">
                  <c:v>Supervisório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Barreirinhas'!$I$4:$T$4</c:f>
              <c:numCache>
                <c:formatCode>mmm\-yy</c:formatCode>
                <c:ptCount val="12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</c:numCache>
            </c:numRef>
          </c:cat>
          <c:val>
            <c:numRef>
              <c:f>'USINA 06 - Barreirinhas'!$I$6:$T$6</c:f>
              <c:numCache>
                <c:formatCode>#,##0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D891-4174-8412-8BEF99716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Geraçaõ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Janeiro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Barreirinhas'!$A$4:$A$34</c:f>
              <c:numCache>
                <c:formatCode>m/d/yyyy</c:formatCode>
                <c:ptCount val="3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</c:numCache>
            </c:numRef>
          </c:cat>
          <c:val>
            <c:numRef>
              <c:f>'USINA 06 - Barreirinhas'!$B$4:$B$34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5EE5-4548-9AE8-2BFBF608B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Fevereiro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Barreirinhas'!$Y$40:$Y$68</c:f>
              <c:numCache>
                <c:formatCode>m/d/yyyy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'USINA 06 - Barreirinhas'!$Z$40:$Z$68</c:f>
              <c:numCache>
                <c:formatCode>0.0</c:formatCode>
                <c:ptCount val="29"/>
                <c:pt idx="0">
                  <c:v>411.9</c:v>
                </c:pt>
                <c:pt idx="1">
                  <c:v>496.6</c:v>
                </c:pt>
                <c:pt idx="2">
                  <c:v>461.6</c:v>
                </c:pt>
                <c:pt idx="3">
                  <c:v>505.2</c:v>
                </c:pt>
                <c:pt idx="4">
                  <c:v>585.70000000000005</c:v>
                </c:pt>
                <c:pt idx="5">
                  <c:v>526.79999999999995</c:v>
                </c:pt>
                <c:pt idx="6">
                  <c:v>525.5</c:v>
                </c:pt>
                <c:pt idx="7">
                  <c:v>502.5</c:v>
                </c:pt>
                <c:pt idx="8">
                  <c:v>441.9</c:v>
                </c:pt>
                <c:pt idx="9">
                  <c:v>393</c:v>
                </c:pt>
                <c:pt idx="10">
                  <c:v>379.5</c:v>
                </c:pt>
                <c:pt idx="11">
                  <c:v>377.7</c:v>
                </c:pt>
                <c:pt idx="12">
                  <c:v>182</c:v>
                </c:pt>
                <c:pt idx="13">
                  <c:v>533.20000000000005</c:v>
                </c:pt>
                <c:pt idx="14">
                  <c:v>496.7</c:v>
                </c:pt>
                <c:pt idx="15">
                  <c:v>430.8</c:v>
                </c:pt>
                <c:pt idx="16">
                  <c:v>497.1</c:v>
                </c:pt>
                <c:pt idx="17">
                  <c:v>477.6</c:v>
                </c:pt>
                <c:pt idx="18">
                  <c:v>123.5</c:v>
                </c:pt>
                <c:pt idx="19">
                  <c:v>319.3</c:v>
                </c:pt>
                <c:pt idx="20">
                  <c:v>282.7</c:v>
                </c:pt>
                <c:pt idx="21">
                  <c:v>397.4</c:v>
                </c:pt>
                <c:pt idx="22">
                  <c:v>513.20000000000005</c:v>
                </c:pt>
                <c:pt idx="23">
                  <c:v>527.9</c:v>
                </c:pt>
                <c:pt idx="24">
                  <c:v>217.8</c:v>
                </c:pt>
                <c:pt idx="25">
                  <c:v>322.5</c:v>
                </c:pt>
                <c:pt idx="26">
                  <c:v>104.3</c:v>
                </c:pt>
                <c:pt idx="27">
                  <c:v>275.3</c:v>
                </c:pt>
                <c:pt idx="28">
                  <c:v>441.1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5-4BAF-ABF1-A7467D018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06 - Barreirinhas'!$H$6</c:f>
              <c:strCache>
                <c:ptCount val="1"/>
                <c:pt idx="0">
                  <c:v>Supervisório (kWh)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'USINA 06 - Barreirinhas'!$AH$4:$AS$4</c:f>
              <c:numCache>
                <c:formatCode>mmm\-yy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'USINA 06 - Barreirinhas'!$AH$6:$AS$6</c:f>
              <c:numCache>
                <c:formatCode>#,##0</c:formatCode>
                <c:ptCount val="12"/>
                <c:pt idx="0">
                  <c:v>10832</c:v>
                </c:pt>
                <c:pt idx="1">
                  <c:v>11750.3</c:v>
                </c:pt>
                <c:pt idx="2">
                  <c:v>12798.1</c:v>
                </c:pt>
                <c:pt idx="3">
                  <c:v>10541.4</c:v>
                </c:pt>
                <c:pt idx="4">
                  <c:v>11445.1</c:v>
                </c:pt>
                <c:pt idx="5">
                  <c:v>10905</c:v>
                </c:pt>
                <c:pt idx="6">
                  <c:v>12151</c:v>
                </c:pt>
                <c:pt idx="7">
                  <c:v>13183.9</c:v>
                </c:pt>
                <c:pt idx="8">
                  <c:v>13320.2</c:v>
                </c:pt>
                <c:pt idx="9">
                  <c:v>12852.2</c:v>
                </c:pt>
                <c:pt idx="10">
                  <c:v>14715.5</c:v>
                </c:pt>
                <c:pt idx="11">
                  <c:v>14744.9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1-4CF4-86B8-0E343AF14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GEraçaõ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Fevereiro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Barreirinhas'!$AX$46:$AX$73</c:f>
              <c:numCache>
                <c:formatCode>m/d/yyyy</c:formatCode>
                <c:ptCount val="28"/>
                <c:pt idx="0">
                  <c:v>45689</c:v>
                </c:pt>
                <c:pt idx="1">
                  <c:v>45690</c:v>
                </c:pt>
                <c:pt idx="2">
                  <c:v>45691</c:v>
                </c:pt>
                <c:pt idx="3">
                  <c:v>45692</c:v>
                </c:pt>
                <c:pt idx="4">
                  <c:v>45693</c:v>
                </c:pt>
                <c:pt idx="5">
                  <c:v>45694</c:v>
                </c:pt>
                <c:pt idx="6">
                  <c:v>45695</c:v>
                </c:pt>
                <c:pt idx="7">
                  <c:v>45696</c:v>
                </c:pt>
                <c:pt idx="8">
                  <c:v>45697</c:v>
                </c:pt>
                <c:pt idx="9">
                  <c:v>45698</c:v>
                </c:pt>
                <c:pt idx="10">
                  <c:v>45699</c:v>
                </c:pt>
                <c:pt idx="11">
                  <c:v>45700</c:v>
                </c:pt>
                <c:pt idx="12">
                  <c:v>45701</c:v>
                </c:pt>
                <c:pt idx="13">
                  <c:v>45702</c:v>
                </c:pt>
                <c:pt idx="14">
                  <c:v>45703</c:v>
                </c:pt>
                <c:pt idx="15">
                  <c:v>45704</c:v>
                </c:pt>
                <c:pt idx="16">
                  <c:v>45705</c:v>
                </c:pt>
                <c:pt idx="17">
                  <c:v>45706</c:v>
                </c:pt>
                <c:pt idx="18">
                  <c:v>45707</c:v>
                </c:pt>
                <c:pt idx="19">
                  <c:v>45708</c:v>
                </c:pt>
                <c:pt idx="20">
                  <c:v>45709</c:v>
                </c:pt>
                <c:pt idx="21">
                  <c:v>45710</c:v>
                </c:pt>
                <c:pt idx="22">
                  <c:v>45711</c:v>
                </c:pt>
                <c:pt idx="23">
                  <c:v>45712</c:v>
                </c:pt>
                <c:pt idx="24">
                  <c:v>45713</c:v>
                </c:pt>
                <c:pt idx="25">
                  <c:v>45714</c:v>
                </c:pt>
                <c:pt idx="26">
                  <c:v>45715</c:v>
                </c:pt>
                <c:pt idx="27">
                  <c:v>45716</c:v>
                </c:pt>
              </c:numCache>
            </c:numRef>
          </c:cat>
          <c:val>
            <c:numRef>
              <c:f>'USINA 06 - Barreirinhas'!$AY$46:$AY$73</c:f>
              <c:numCache>
                <c:formatCode>0.0</c:formatCode>
                <c:ptCount val="28"/>
                <c:pt idx="0">
                  <c:v>349</c:v>
                </c:pt>
                <c:pt idx="1">
                  <c:v>277.7</c:v>
                </c:pt>
                <c:pt idx="2">
                  <c:v>369.7</c:v>
                </c:pt>
                <c:pt idx="3">
                  <c:v>492</c:v>
                </c:pt>
                <c:pt idx="4">
                  <c:v>349.9</c:v>
                </c:pt>
                <c:pt idx="5">
                  <c:v>459.1</c:v>
                </c:pt>
                <c:pt idx="6">
                  <c:v>376.2</c:v>
                </c:pt>
                <c:pt idx="7">
                  <c:v>333.8</c:v>
                </c:pt>
                <c:pt idx="8">
                  <c:v>380.2</c:v>
                </c:pt>
                <c:pt idx="9">
                  <c:v>381.2</c:v>
                </c:pt>
                <c:pt idx="10">
                  <c:v>316.89999999999998</c:v>
                </c:pt>
                <c:pt idx="11">
                  <c:v>296.89999999999998</c:v>
                </c:pt>
                <c:pt idx="12">
                  <c:v>332</c:v>
                </c:pt>
                <c:pt idx="13">
                  <c:v>412</c:v>
                </c:pt>
                <c:pt idx="14">
                  <c:v>514</c:v>
                </c:pt>
                <c:pt idx="15">
                  <c:v>338.9</c:v>
                </c:pt>
                <c:pt idx="16">
                  <c:v>464.7</c:v>
                </c:pt>
                <c:pt idx="17">
                  <c:v>436.5</c:v>
                </c:pt>
                <c:pt idx="18">
                  <c:v>389.4</c:v>
                </c:pt>
                <c:pt idx="19">
                  <c:v>532.70000000000005</c:v>
                </c:pt>
                <c:pt idx="20">
                  <c:v>526.1</c:v>
                </c:pt>
                <c:pt idx="21">
                  <c:v>480.3</c:v>
                </c:pt>
                <c:pt idx="22">
                  <c:v>389.5</c:v>
                </c:pt>
                <c:pt idx="23">
                  <c:v>302.3</c:v>
                </c:pt>
                <c:pt idx="24">
                  <c:v>396.1</c:v>
                </c:pt>
                <c:pt idx="25">
                  <c:v>375.2</c:v>
                </c:pt>
                <c:pt idx="26">
                  <c:v>214.1</c:v>
                </c:pt>
                <c:pt idx="27">
                  <c:v>236.9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0-42D5-9ADA-661D91C48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06 - Barreirinhas'!$H$7</c:f>
              <c:strCache>
                <c:ptCount val="1"/>
                <c:pt idx="0">
                  <c:v>Diferença (kWh)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'USINA 06 - Barreirinhas'!$BG$4:$BR$4</c:f>
              <c:numCache>
                <c:formatCode>mmm\-yy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'USINA 06 - Barreirinhas'!$BG$6:$BR$6</c:f>
              <c:numCache>
                <c:formatCode>#,##0</c:formatCode>
                <c:ptCount val="12"/>
                <c:pt idx="0">
                  <c:v>12724.7</c:v>
                </c:pt>
                <c:pt idx="1">
                  <c:v>10723.3</c:v>
                </c:pt>
                <c:pt idx="2">
                  <c:v>13122.9</c:v>
                </c:pt>
                <c:pt idx="3">
                  <c:v>13580.7</c:v>
                </c:pt>
                <c:pt idx="4">
                  <c:v>13983.4</c:v>
                </c:pt>
                <c:pt idx="5">
                  <c:v>14000.9</c:v>
                </c:pt>
                <c:pt idx="6">
                  <c:v>15145</c:v>
                </c:pt>
                <c:pt idx="7">
                  <c:v>16076</c:v>
                </c:pt>
                <c:pt idx="8">
                  <c:v>16579.099999999999</c:v>
                </c:pt>
                <c:pt idx="9">
                  <c:v>17024.5</c:v>
                </c:pt>
                <c:pt idx="10">
                  <c:v>15410.4</c:v>
                </c:pt>
                <c:pt idx="11">
                  <c:v>12670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04-47A3-AF07-ECF090514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GEraçaõ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Janeiro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Barreirinhas'!$Y$9:$Y$39</c:f>
              <c:numCache>
                <c:formatCode>m/d/yyyy</c:formatCode>
                <c:ptCount val="31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  <c:pt idx="30">
                  <c:v>45322</c:v>
                </c:pt>
              </c:numCache>
            </c:numRef>
          </c:cat>
          <c:val>
            <c:numRef>
              <c:f>'USINA 06 - Barreirinhas'!$Z$9:$Z$39</c:f>
              <c:numCache>
                <c:formatCode>0.0</c:formatCode>
                <c:ptCount val="31"/>
                <c:pt idx="2">
                  <c:v>7</c:v>
                </c:pt>
                <c:pt idx="3">
                  <c:v>527.9</c:v>
                </c:pt>
                <c:pt idx="4">
                  <c:v>567.9</c:v>
                </c:pt>
                <c:pt idx="5">
                  <c:v>481.9</c:v>
                </c:pt>
                <c:pt idx="6">
                  <c:v>232.9</c:v>
                </c:pt>
                <c:pt idx="7">
                  <c:v>530.20000000000005</c:v>
                </c:pt>
                <c:pt idx="8">
                  <c:v>382.4</c:v>
                </c:pt>
                <c:pt idx="9">
                  <c:v>529.79999999999995</c:v>
                </c:pt>
                <c:pt idx="10">
                  <c:v>475.8</c:v>
                </c:pt>
                <c:pt idx="11">
                  <c:v>120.5</c:v>
                </c:pt>
                <c:pt idx="12">
                  <c:v>214.4</c:v>
                </c:pt>
                <c:pt idx="13">
                  <c:v>428</c:v>
                </c:pt>
                <c:pt idx="14">
                  <c:v>438.7</c:v>
                </c:pt>
                <c:pt idx="15">
                  <c:v>467.6</c:v>
                </c:pt>
                <c:pt idx="16">
                  <c:v>536.6</c:v>
                </c:pt>
                <c:pt idx="17">
                  <c:v>531.79999999999995</c:v>
                </c:pt>
                <c:pt idx="18">
                  <c:v>536.29999999999995</c:v>
                </c:pt>
                <c:pt idx="19">
                  <c:v>0</c:v>
                </c:pt>
                <c:pt idx="20">
                  <c:v>0</c:v>
                </c:pt>
                <c:pt idx="21">
                  <c:v>41.5</c:v>
                </c:pt>
                <c:pt idx="22">
                  <c:v>265.60000000000002</c:v>
                </c:pt>
                <c:pt idx="23">
                  <c:v>377.8</c:v>
                </c:pt>
                <c:pt idx="24">
                  <c:v>561.5</c:v>
                </c:pt>
                <c:pt idx="25">
                  <c:v>539.9</c:v>
                </c:pt>
                <c:pt idx="26">
                  <c:v>367.1</c:v>
                </c:pt>
                <c:pt idx="27">
                  <c:v>392</c:v>
                </c:pt>
                <c:pt idx="28">
                  <c:v>474</c:v>
                </c:pt>
                <c:pt idx="29">
                  <c:v>493.1</c:v>
                </c:pt>
                <c:pt idx="30">
                  <c:v>309.8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1-450D-BBD3-64537B75E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Janeiro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Barreirinhas'!$AX$15:$AX$45</c:f>
              <c:numCache>
                <c:formatCode>m/d/yyyy</c:formatCode>
                <c:ptCount val="31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</c:numCache>
            </c:numRef>
          </c:cat>
          <c:val>
            <c:numRef>
              <c:f>'USINA 06 - Barreirinhas'!$AY$15:$AY$45</c:f>
              <c:numCache>
                <c:formatCode>0.0</c:formatCode>
                <c:ptCount val="31"/>
                <c:pt idx="0">
                  <c:v>401.4</c:v>
                </c:pt>
                <c:pt idx="1">
                  <c:v>446.6</c:v>
                </c:pt>
                <c:pt idx="2">
                  <c:v>492.9</c:v>
                </c:pt>
                <c:pt idx="3">
                  <c:v>340.5</c:v>
                </c:pt>
                <c:pt idx="4">
                  <c:v>456.7</c:v>
                </c:pt>
                <c:pt idx="5">
                  <c:v>440</c:v>
                </c:pt>
                <c:pt idx="6">
                  <c:v>333.8</c:v>
                </c:pt>
                <c:pt idx="7">
                  <c:v>358.3</c:v>
                </c:pt>
                <c:pt idx="8">
                  <c:v>365.5</c:v>
                </c:pt>
                <c:pt idx="9">
                  <c:v>497.9</c:v>
                </c:pt>
                <c:pt idx="10">
                  <c:v>468.9</c:v>
                </c:pt>
                <c:pt idx="11">
                  <c:v>377.4</c:v>
                </c:pt>
                <c:pt idx="12">
                  <c:v>403.6</c:v>
                </c:pt>
                <c:pt idx="13">
                  <c:v>145.9</c:v>
                </c:pt>
                <c:pt idx="14">
                  <c:v>372</c:v>
                </c:pt>
                <c:pt idx="15">
                  <c:v>410.6</c:v>
                </c:pt>
                <c:pt idx="16">
                  <c:v>463.9</c:v>
                </c:pt>
                <c:pt idx="17">
                  <c:v>77.400000000000006</c:v>
                </c:pt>
                <c:pt idx="18">
                  <c:v>552.20000000000005</c:v>
                </c:pt>
                <c:pt idx="19">
                  <c:v>235.9</c:v>
                </c:pt>
                <c:pt idx="20">
                  <c:v>482.7</c:v>
                </c:pt>
                <c:pt idx="21">
                  <c:v>449</c:v>
                </c:pt>
                <c:pt idx="22">
                  <c:v>398.8</c:v>
                </c:pt>
                <c:pt idx="23">
                  <c:v>452.2</c:v>
                </c:pt>
                <c:pt idx="24">
                  <c:v>493.1</c:v>
                </c:pt>
                <c:pt idx="25">
                  <c:v>288</c:v>
                </c:pt>
                <c:pt idx="26">
                  <c:v>494.2</c:v>
                </c:pt>
                <c:pt idx="27">
                  <c:v>541.70000000000005</c:v>
                </c:pt>
                <c:pt idx="28">
                  <c:v>481.3</c:v>
                </c:pt>
                <c:pt idx="29">
                  <c:v>550.6</c:v>
                </c:pt>
                <c:pt idx="30">
                  <c:v>451.7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FE-4651-84AB-19A5890D4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Março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Barreirinhas'!$Y$69:$Y$99</c:f>
              <c:numCache>
                <c:formatCode>m/d/yyyy</c:formatCode>
                <c:ptCount val="31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45381</c:v>
                </c:pt>
                <c:pt idx="30">
                  <c:v>45382</c:v>
                </c:pt>
              </c:numCache>
            </c:numRef>
          </c:cat>
          <c:val>
            <c:numRef>
              <c:f>'USINA 06 - Barreirinhas'!$Z$69:$Z$99</c:f>
              <c:numCache>
                <c:formatCode>0.0</c:formatCode>
                <c:ptCount val="31"/>
                <c:pt idx="0">
                  <c:v>505</c:v>
                </c:pt>
                <c:pt idx="1">
                  <c:v>308.39999999999998</c:v>
                </c:pt>
                <c:pt idx="2">
                  <c:v>440.3</c:v>
                </c:pt>
                <c:pt idx="3">
                  <c:v>457.9</c:v>
                </c:pt>
                <c:pt idx="4">
                  <c:v>460.7</c:v>
                </c:pt>
                <c:pt idx="5">
                  <c:v>422.4</c:v>
                </c:pt>
                <c:pt idx="6">
                  <c:v>315.8</c:v>
                </c:pt>
                <c:pt idx="7">
                  <c:v>378.4</c:v>
                </c:pt>
                <c:pt idx="8">
                  <c:v>378.5</c:v>
                </c:pt>
                <c:pt idx="9">
                  <c:v>250.6</c:v>
                </c:pt>
                <c:pt idx="10">
                  <c:v>371.2</c:v>
                </c:pt>
                <c:pt idx="11">
                  <c:v>549.1</c:v>
                </c:pt>
                <c:pt idx="12">
                  <c:v>562.20000000000005</c:v>
                </c:pt>
                <c:pt idx="13">
                  <c:v>580.29999999999995</c:v>
                </c:pt>
                <c:pt idx="14">
                  <c:v>246.3</c:v>
                </c:pt>
                <c:pt idx="15">
                  <c:v>358.5</c:v>
                </c:pt>
                <c:pt idx="16">
                  <c:v>250.9</c:v>
                </c:pt>
                <c:pt idx="17">
                  <c:v>372</c:v>
                </c:pt>
                <c:pt idx="18">
                  <c:v>340.7</c:v>
                </c:pt>
                <c:pt idx="19">
                  <c:v>410</c:v>
                </c:pt>
                <c:pt idx="20">
                  <c:v>439.4</c:v>
                </c:pt>
                <c:pt idx="21">
                  <c:v>415.7</c:v>
                </c:pt>
                <c:pt idx="22">
                  <c:v>347.4</c:v>
                </c:pt>
                <c:pt idx="23">
                  <c:v>506</c:v>
                </c:pt>
                <c:pt idx="24">
                  <c:v>478.2</c:v>
                </c:pt>
                <c:pt idx="25">
                  <c:v>421.8</c:v>
                </c:pt>
                <c:pt idx="26">
                  <c:v>277.7</c:v>
                </c:pt>
                <c:pt idx="27">
                  <c:v>586.6</c:v>
                </c:pt>
                <c:pt idx="28">
                  <c:v>398.1</c:v>
                </c:pt>
                <c:pt idx="29">
                  <c:v>426.8</c:v>
                </c:pt>
                <c:pt idx="30">
                  <c:v>541.20000000000005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C-4B0B-9309-B6F43C743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Abril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Barreirinhas'!$Y$100:$Y$129</c:f>
              <c:numCache>
                <c:formatCode>m/d/yyyy</c:formatCode>
                <c:ptCount val="30"/>
                <c:pt idx="0">
                  <c:v>45383</c:v>
                </c:pt>
                <c:pt idx="1">
                  <c:v>45384</c:v>
                </c:pt>
                <c:pt idx="2">
                  <c:v>45385</c:v>
                </c:pt>
                <c:pt idx="3">
                  <c:v>45386</c:v>
                </c:pt>
                <c:pt idx="4">
                  <c:v>45387</c:v>
                </c:pt>
                <c:pt idx="5">
                  <c:v>45388</c:v>
                </c:pt>
                <c:pt idx="6">
                  <c:v>45389</c:v>
                </c:pt>
                <c:pt idx="7">
                  <c:v>45390</c:v>
                </c:pt>
                <c:pt idx="8">
                  <c:v>45391</c:v>
                </c:pt>
                <c:pt idx="9">
                  <c:v>45392</c:v>
                </c:pt>
                <c:pt idx="10">
                  <c:v>45393</c:v>
                </c:pt>
                <c:pt idx="11">
                  <c:v>45394</c:v>
                </c:pt>
                <c:pt idx="12">
                  <c:v>45395</c:v>
                </c:pt>
                <c:pt idx="13">
                  <c:v>45396</c:v>
                </c:pt>
                <c:pt idx="14">
                  <c:v>45397</c:v>
                </c:pt>
                <c:pt idx="15">
                  <c:v>45398</c:v>
                </c:pt>
                <c:pt idx="16">
                  <c:v>45399</c:v>
                </c:pt>
                <c:pt idx="17">
                  <c:v>45400</c:v>
                </c:pt>
                <c:pt idx="18">
                  <c:v>45401</c:v>
                </c:pt>
                <c:pt idx="19">
                  <c:v>45402</c:v>
                </c:pt>
                <c:pt idx="20">
                  <c:v>45403</c:v>
                </c:pt>
                <c:pt idx="21">
                  <c:v>45404</c:v>
                </c:pt>
                <c:pt idx="22">
                  <c:v>45405</c:v>
                </c:pt>
                <c:pt idx="23">
                  <c:v>45406</c:v>
                </c:pt>
                <c:pt idx="24">
                  <c:v>45407</c:v>
                </c:pt>
                <c:pt idx="25">
                  <c:v>45408</c:v>
                </c:pt>
                <c:pt idx="26">
                  <c:v>45409</c:v>
                </c:pt>
                <c:pt idx="27">
                  <c:v>45410</c:v>
                </c:pt>
                <c:pt idx="28">
                  <c:v>45411</c:v>
                </c:pt>
                <c:pt idx="29">
                  <c:v>45412</c:v>
                </c:pt>
              </c:numCache>
            </c:numRef>
          </c:cat>
          <c:val>
            <c:numRef>
              <c:f>'USINA 06 - Barreirinhas'!$Z$100:$Z$129</c:f>
              <c:numCache>
                <c:formatCode>0.0</c:formatCode>
                <c:ptCount val="30"/>
                <c:pt idx="0">
                  <c:v>438.8</c:v>
                </c:pt>
                <c:pt idx="1">
                  <c:v>509.4</c:v>
                </c:pt>
                <c:pt idx="2">
                  <c:v>359.8</c:v>
                </c:pt>
                <c:pt idx="3">
                  <c:v>518.9</c:v>
                </c:pt>
                <c:pt idx="4">
                  <c:v>572.29999999999995</c:v>
                </c:pt>
                <c:pt idx="5">
                  <c:v>407.7</c:v>
                </c:pt>
                <c:pt idx="6">
                  <c:v>270.5</c:v>
                </c:pt>
                <c:pt idx="7">
                  <c:v>397.5</c:v>
                </c:pt>
                <c:pt idx="8">
                  <c:v>580.9</c:v>
                </c:pt>
                <c:pt idx="9">
                  <c:v>391.7</c:v>
                </c:pt>
                <c:pt idx="10">
                  <c:v>433.9</c:v>
                </c:pt>
                <c:pt idx="11">
                  <c:v>438.2</c:v>
                </c:pt>
                <c:pt idx="12">
                  <c:v>347.6</c:v>
                </c:pt>
                <c:pt idx="13">
                  <c:v>372.4</c:v>
                </c:pt>
                <c:pt idx="14">
                  <c:v>435</c:v>
                </c:pt>
                <c:pt idx="15">
                  <c:v>454.4</c:v>
                </c:pt>
                <c:pt idx="16">
                  <c:v>485.6</c:v>
                </c:pt>
                <c:pt idx="17">
                  <c:v>0.1</c:v>
                </c:pt>
                <c:pt idx="18">
                  <c:v>0</c:v>
                </c:pt>
                <c:pt idx="19">
                  <c:v>0</c:v>
                </c:pt>
                <c:pt idx="20">
                  <c:v>306.60000000000002</c:v>
                </c:pt>
                <c:pt idx="21">
                  <c:v>229.7</c:v>
                </c:pt>
                <c:pt idx="22">
                  <c:v>408.3</c:v>
                </c:pt>
                <c:pt idx="23">
                  <c:v>369.5</c:v>
                </c:pt>
                <c:pt idx="24">
                  <c:v>220.5</c:v>
                </c:pt>
                <c:pt idx="25">
                  <c:v>384</c:v>
                </c:pt>
                <c:pt idx="26">
                  <c:v>192.7</c:v>
                </c:pt>
                <c:pt idx="27">
                  <c:v>282</c:v>
                </c:pt>
                <c:pt idx="28">
                  <c:v>455</c:v>
                </c:pt>
                <c:pt idx="29">
                  <c:v>278.39999999999998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F-42DC-BAAD-0E21A9982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Maio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Barreirinhas'!$Y$130:$Y$160</c:f>
              <c:numCache>
                <c:formatCode>m/d/yyyy</c:formatCode>
                <c:ptCount val="31"/>
                <c:pt idx="0">
                  <c:v>45413</c:v>
                </c:pt>
                <c:pt idx="1">
                  <c:v>45414</c:v>
                </c:pt>
                <c:pt idx="2">
                  <c:v>45415</c:v>
                </c:pt>
                <c:pt idx="3">
                  <c:v>45416</c:v>
                </c:pt>
                <c:pt idx="4">
                  <c:v>45417</c:v>
                </c:pt>
                <c:pt idx="5">
                  <c:v>45418</c:v>
                </c:pt>
                <c:pt idx="6">
                  <c:v>45419</c:v>
                </c:pt>
                <c:pt idx="7">
                  <c:v>45420</c:v>
                </c:pt>
                <c:pt idx="8">
                  <c:v>45421</c:v>
                </c:pt>
                <c:pt idx="9">
                  <c:v>45422</c:v>
                </c:pt>
                <c:pt idx="10">
                  <c:v>45423</c:v>
                </c:pt>
                <c:pt idx="11">
                  <c:v>45424</c:v>
                </c:pt>
                <c:pt idx="12">
                  <c:v>45425</c:v>
                </c:pt>
                <c:pt idx="13">
                  <c:v>45426</c:v>
                </c:pt>
                <c:pt idx="14">
                  <c:v>45427</c:v>
                </c:pt>
                <c:pt idx="15">
                  <c:v>45428</c:v>
                </c:pt>
                <c:pt idx="16">
                  <c:v>45429</c:v>
                </c:pt>
                <c:pt idx="17">
                  <c:v>45430</c:v>
                </c:pt>
                <c:pt idx="18">
                  <c:v>45431</c:v>
                </c:pt>
                <c:pt idx="19">
                  <c:v>45432</c:v>
                </c:pt>
                <c:pt idx="20">
                  <c:v>45433</c:v>
                </c:pt>
                <c:pt idx="21">
                  <c:v>45434</c:v>
                </c:pt>
                <c:pt idx="22">
                  <c:v>45435</c:v>
                </c:pt>
                <c:pt idx="23">
                  <c:v>45436</c:v>
                </c:pt>
                <c:pt idx="24">
                  <c:v>45437</c:v>
                </c:pt>
                <c:pt idx="25">
                  <c:v>45438</c:v>
                </c:pt>
                <c:pt idx="26">
                  <c:v>45439</c:v>
                </c:pt>
                <c:pt idx="27">
                  <c:v>45440</c:v>
                </c:pt>
                <c:pt idx="28">
                  <c:v>45441</c:v>
                </c:pt>
                <c:pt idx="29">
                  <c:v>45442</c:v>
                </c:pt>
                <c:pt idx="30">
                  <c:v>45443</c:v>
                </c:pt>
              </c:numCache>
            </c:numRef>
          </c:cat>
          <c:val>
            <c:numRef>
              <c:f>'USINA 06 - Barreirinhas'!$Z$130:$Z$160</c:f>
              <c:numCache>
                <c:formatCode>0.0</c:formatCode>
                <c:ptCount val="31"/>
                <c:pt idx="0">
                  <c:v>304.5</c:v>
                </c:pt>
                <c:pt idx="1">
                  <c:v>423.9</c:v>
                </c:pt>
                <c:pt idx="2">
                  <c:v>412.8</c:v>
                </c:pt>
                <c:pt idx="3">
                  <c:v>287.39999999999998</c:v>
                </c:pt>
                <c:pt idx="4">
                  <c:v>397.1</c:v>
                </c:pt>
                <c:pt idx="5">
                  <c:v>267</c:v>
                </c:pt>
                <c:pt idx="6">
                  <c:v>419.9</c:v>
                </c:pt>
                <c:pt idx="7">
                  <c:v>368.9</c:v>
                </c:pt>
                <c:pt idx="8">
                  <c:v>376.1</c:v>
                </c:pt>
                <c:pt idx="9">
                  <c:v>417.4</c:v>
                </c:pt>
                <c:pt idx="10">
                  <c:v>265.3</c:v>
                </c:pt>
                <c:pt idx="11">
                  <c:v>368</c:v>
                </c:pt>
                <c:pt idx="12">
                  <c:v>393.1</c:v>
                </c:pt>
                <c:pt idx="13">
                  <c:v>351.3</c:v>
                </c:pt>
                <c:pt idx="14">
                  <c:v>306</c:v>
                </c:pt>
                <c:pt idx="15">
                  <c:v>384.4</c:v>
                </c:pt>
                <c:pt idx="16">
                  <c:v>283.8</c:v>
                </c:pt>
                <c:pt idx="17">
                  <c:v>461.3</c:v>
                </c:pt>
                <c:pt idx="18">
                  <c:v>451.8</c:v>
                </c:pt>
                <c:pt idx="19">
                  <c:v>353.1</c:v>
                </c:pt>
                <c:pt idx="20">
                  <c:v>440.6</c:v>
                </c:pt>
                <c:pt idx="21">
                  <c:v>364.7</c:v>
                </c:pt>
                <c:pt idx="22">
                  <c:v>361</c:v>
                </c:pt>
                <c:pt idx="23">
                  <c:v>237.5</c:v>
                </c:pt>
                <c:pt idx="24">
                  <c:v>401.6</c:v>
                </c:pt>
                <c:pt idx="25">
                  <c:v>371.9</c:v>
                </c:pt>
                <c:pt idx="26">
                  <c:v>448.6</c:v>
                </c:pt>
                <c:pt idx="27">
                  <c:v>381.2</c:v>
                </c:pt>
                <c:pt idx="28">
                  <c:v>339.3</c:v>
                </c:pt>
                <c:pt idx="29">
                  <c:v>400.1</c:v>
                </c:pt>
                <c:pt idx="30">
                  <c:v>405.5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12-49B3-B01D-766D9CADC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Junho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Barreirinhas'!$Y$161:$Y$190</c:f>
              <c:numCache>
                <c:formatCode>m/d/yyyy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45473</c:v>
                </c:pt>
              </c:numCache>
            </c:numRef>
          </c:cat>
          <c:val>
            <c:numRef>
              <c:f>'USINA 06 - Barreirinhas'!$Z$161:$Z$190</c:f>
              <c:numCache>
                <c:formatCode>0.0</c:formatCode>
                <c:ptCount val="30"/>
                <c:pt idx="0">
                  <c:v>362.3</c:v>
                </c:pt>
                <c:pt idx="1">
                  <c:v>392.5</c:v>
                </c:pt>
                <c:pt idx="2">
                  <c:v>398.5</c:v>
                </c:pt>
                <c:pt idx="3">
                  <c:v>303.3</c:v>
                </c:pt>
                <c:pt idx="4">
                  <c:v>374.5</c:v>
                </c:pt>
                <c:pt idx="5">
                  <c:v>226.6</c:v>
                </c:pt>
                <c:pt idx="6">
                  <c:v>262.3</c:v>
                </c:pt>
                <c:pt idx="7">
                  <c:v>428.8</c:v>
                </c:pt>
                <c:pt idx="8">
                  <c:v>198.8</c:v>
                </c:pt>
                <c:pt idx="9">
                  <c:v>359.6</c:v>
                </c:pt>
                <c:pt idx="10">
                  <c:v>413.3</c:v>
                </c:pt>
                <c:pt idx="11">
                  <c:v>425.8</c:v>
                </c:pt>
                <c:pt idx="12">
                  <c:v>400.6</c:v>
                </c:pt>
                <c:pt idx="13">
                  <c:v>328.5</c:v>
                </c:pt>
                <c:pt idx="14">
                  <c:v>396</c:v>
                </c:pt>
                <c:pt idx="15">
                  <c:v>381.7</c:v>
                </c:pt>
                <c:pt idx="16">
                  <c:v>361</c:v>
                </c:pt>
                <c:pt idx="17">
                  <c:v>431.4</c:v>
                </c:pt>
                <c:pt idx="18">
                  <c:v>419.5</c:v>
                </c:pt>
                <c:pt idx="19">
                  <c:v>301.8</c:v>
                </c:pt>
                <c:pt idx="20">
                  <c:v>357.5</c:v>
                </c:pt>
                <c:pt idx="21">
                  <c:v>422.4</c:v>
                </c:pt>
                <c:pt idx="22">
                  <c:v>150.4</c:v>
                </c:pt>
                <c:pt idx="23">
                  <c:v>381.9</c:v>
                </c:pt>
                <c:pt idx="24">
                  <c:v>387.6</c:v>
                </c:pt>
                <c:pt idx="25">
                  <c:v>373.9</c:v>
                </c:pt>
                <c:pt idx="26">
                  <c:v>429.6</c:v>
                </c:pt>
                <c:pt idx="27">
                  <c:v>416.3</c:v>
                </c:pt>
                <c:pt idx="28">
                  <c:v>410.4</c:v>
                </c:pt>
                <c:pt idx="29">
                  <c:v>408.2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3-475D-9CD3-72F36E0CF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Julho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Barreirinhas'!$Y$191:$Y$221</c:f>
              <c:numCache>
                <c:formatCode>m/d/yyyy</c:formatCode>
                <c:ptCount val="31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45503</c:v>
                </c:pt>
                <c:pt idx="30">
                  <c:v>45504</c:v>
                </c:pt>
              </c:numCache>
            </c:numRef>
          </c:cat>
          <c:val>
            <c:numRef>
              <c:f>'USINA 06 - Barreirinhas'!$Z$191:$Z$221</c:f>
              <c:numCache>
                <c:formatCode>0.0</c:formatCode>
                <c:ptCount val="31"/>
                <c:pt idx="0">
                  <c:v>414</c:v>
                </c:pt>
                <c:pt idx="1">
                  <c:v>408.5</c:v>
                </c:pt>
                <c:pt idx="2">
                  <c:v>296.5</c:v>
                </c:pt>
                <c:pt idx="3">
                  <c:v>340.4</c:v>
                </c:pt>
                <c:pt idx="4">
                  <c:v>413.3</c:v>
                </c:pt>
                <c:pt idx="5">
                  <c:v>433.6</c:v>
                </c:pt>
                <c:pt idx="6">
                  <c:v>349.8</c:v>
                </c:pt>
                <c:pt idx="7">
                  <c:v>300.5</c:v>
                </c:pt>
                <c:pt idx="8">
                  <c:v>421.2</c:v>
                </c:pt>
                <c:pt idx="9">
                  <c:v>403.6</c:v>
                </c:pt>
                <c:pt idx="10">
                  <c:v>358.6</c:v>
                </c:pt>
                <c:pt idx="11">
                  <c:v>400</c:v>
                </c:pt>
                <c:pt idx="12">
                  <c:v>349.8</c:v>
                </c:pt>
                <c:pt idx="13">
                  <c:v>446</c:v>
                </c:pt>
                <c:pt idx="14">
                  <c:v>429.7</c:v>
                </c:pt>
                <c:pt idx="15">
                  <c:v>379.1</c:v>
                </c:pt>
                <c:pt idx="16">
                  <c:v>363.3</c:v>
                </c:pt>
                <c:pt idx="17">
                  <c:v>342.1</c:v>
                </c:pt>
                <c:pt idx="18">
                  <c:v>376.3</c:v>
                </c:pt>
                <c:pt idx="19">
                  <c:v>391.7</c:v>
                </c:pt>
                <c:pt idx="20">
                  <c:v>439.4</c:v>
                </c:pt>
                <c:pt idx="21">
                  <c:v>392.8</c:v>
                </c:pt>
                <c:pt idx="22">
                  <c:v>387.3</c:v>
                </c:pt>
                <c:pt idx="23">
                  <c:v>412.5</c:v>
                </c:pt>
                <c:pt idx="24">
                  <c:v>376.1</c:v>
                </c:pt>
                <c:pt idx="25">
                  <c:v>398.1</c:v>
                </c:pt>
                <c:pt idx="26">
                  <c:v>444.8</c:v>
                </c:pt>
                <c:pt idx="27">
                  <c:v>432</c:v>
                </c:pt>
                <c:pt idx="28">
                  <c:v>409.8</c:v>
                </c:pt>
                <c:pt idx="29">
                  <c:v>422.3</c:v>
                </c:pt>
                <c:pt idx="30">
                  <c:v>417.9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5-419B-832B-6D7C2E446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Agosto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Barreirinhas'!$Y$222:$Y$252</c:f>
              <c:numCache>
                <c:formatCode>m/d/yyyy</c:formatCode>
                <c:ptCount val="31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  <c:pt idx="29">
                  <c:v>45534</c:v>
                </c:pt>
                <c:pt idx="30">
                  <c:v>45535</c:v>
                </c:pt>
              </c:numCache>
            </c:numRef>
          </c:cat>
          <c:val>
            <c:numRef>
              <c:f>'USINA 06 - Barreirinhas'!$Z$222:$Z$252</c:f>
              <c:numCache>
                <c:formatCode>0.0</c:formatCode>
                <c:ptCount val="31"/>
                <c:pt idx="0">
                  <c:v>407.4</c:v>
                </c:pt>
                <c:pt idx="1">
                  <c:v>418.9</c:v>
                </c:pt>
                <c:pt idx="2">
                  <c:v>447</c:v>
                </c:pt>
                <c:pt idx="3">
                  <c:v>418.6</c:v>
                </c:pt>
                <c:pt idx="4">
                  <c:v>427</c:v>
                </c:pt>
                <c:pt idx="5">
                  <c:v>358.6</c:v>
                </c:pt>
                <c:pt idx="6">
                  <c:v>429.4</c:v>
                </c:pt>
                <c:pt idx="7">
                  <c:v>415.6</c:v>
                </c:pt>
                <c:pt idx="8">
                  <c:v>442</c:v>
                </c:pt>
                <c:pt idx="9">
                  <c:v>441.7</c:v>
                </c:pt>
                <c:pt idx="10">
                  <c:v>446.4</c:v>
                </c:pt>
                <c:pt idx="11">
                  <c:v>435.5</c:v>
                </c:pt>
                <c:pt idx="12">
                  <c:v>441.4</c:v>
                </c:pt>
                <c:pt idx="13">
                  <c:v>410.8</c:v>
                </c:pt>
                <c:pt idx="14">
                  <c:v>423.6</c:v>
                </c:pt>
                <c:pt idx="15">
                  <c:v>411.5</c:v>
                </c:pt>
                <c:pt idx="16">
                  <c:v>430.2</c:v>
                </c:pt>
                <c:pt idx="17">
                  <c:v>428.4</c:v>
                </c:pt>
                <c:pt idx="18">
                  <c:v>440.3</c:v>
                </c:pt>
                <c:pt idx="19">
                  <c:v>441.9</c:v>
                </c:pt>
                <c:pt idx="20">
                  <c:v>412.5</c:v>
                </c:pt>
                <c:pt idx="21">
                  <c:v>429.6</c:v>
                </c:pt>
                <c:pt idx="22">
                  <c:v>432.2</c:v>
                </c:pt>
                <c:pt idx="23">
                  <c:v>425.3</c:v>
                </c:pt>
                <c:pt idx="24">
                  <c:v>425.1</c:v>
                </c:pt>
                <c:pt idx="25">
                  <c:v>416</c:v>
                </c:pt>
                <c:pt idx="26">
                  <c:v>411.3</c:v>
                </c:pt>
                <c:pt idx="27">
                  <c:v>440.4</c:v>
                </c:pt>
                <c:pt idx="28">
                  <c:v>430.3</c:v>
                </c:pt>
                <c:pt idx="29">
                  <c:v>396.5</c:v>
                </c:pt>
                <c:pt idx="30">
                  <c:v>448.5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2C-4E5B-9B7B-809BC0286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-Setembro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Barreirinhas'!$Y$253:$Y$282</c:f>
              <c:numCache>
                <c:formatCode>m/d/yyyy</c:formatCode>
                <c:ptCount val="30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  <c:pt idx="29">
                  <c:v>45565</c:v>
                </c:pt>
              </c:numCache>
            </c:numRef>
          </c:cat>
          <c:val>
            <c:numRef>
              <c:f>'USINA 06 - Barreirinhas'!$Z$253:$Z$282</c:f>
              <c:numCache>
                <c:formatCode>0.0</c:formatCode>
                <c:ptCount val="30"/>
                <c:pt idx="0">
                  <c:v>452.2</c:v>
                </c:pt>
                <c:pt idx="1">
                  <c:v>447.2</c:v>
                </c:pt>
                <c:pt idx="2">
                  <c:v>461.5</c:v>
                </c:pt>
                <c:pt idx="3">
                  <c:v>461.2</c:v>
                </c:pt>
                <c:pt idx="4">
                  <c:v>459.7</c:v>
                </c:pt>
                <c:pt idx="5">
                  <c:v>444.3</c:v>
                </c:pt>
                <c:pt idx="6">
                  <c:v>456.2</c:v>
                </c:pt>
                <c:pt idx="7">
                  <c:v>450.6</c:v>
                </c:pt>
                <c:pt idx="8">
                  <c:v>441.8</c:v>
                </c:pt>
                <c:pt idx="9">
                  <c:v>444.7</c:v>
                </c:pt>
                <c:pt idx="10">
                  <c:v>433.7</c:v>
                </c:pt>
                <c:pt idx="11">
                  <c:v>461</c:v>
                </c:pt>
                <c:pt idx="12">
                  <c:v>448.3</c:v>
                </c:pt>
                <c:pt idx="13">
                  <c:v>450.2</c:v>
                </c:pt>
                <c:pt idx="14">
                  <c:v>461.6</c:v>
                </c:pt>
                <c:pt idx="15">
                  <c:v>459.6</c:v>
                </c:pt>
                <c:pt idx="16">
                  <c:v>450.8</c:v>
                </c:pt>
                <c:pt idx="17">
                  <c:v>424.5</c:v>
                </c:pt>
                <c:pt idx="18">
                  <c:v>461.9</c:v>
                </c:pt>
                <c:pt idx="19">
                  <c:v>442.1</c:v>
                </c:pt>
                <c:pt idx="20">
                  <c:v>425.5</c:v>
                </c:pt>
                <c:pt idx="21">
                  <c:v>456</c:v>
                </c:pt>
                <c:pt idx="22">
                  <c:v>440.2</c:v>
                </c:pt>
                <c:pt idx="23">
                  <c:v>442.1</c:v>
                </c:pt>
                <c:pt idx="24">
                  <c:v>434.4</c:v>
                </c:pt>
                <c:pt idx="25">
                  <c:v>412</c:v>
                </c:pt>
                <c:pt idx="26">
                  <c:v>429.9</c:v>
                </c:pt>
                <c:pt idx="27">
                  <c:v>431.1</c:v>
                </c:pt>
                <c:pt idx="28">
                  <c:v>426.3</c:v>
                </c:pt>
                <c:pt idx="29">
                  <c:v>409.6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08-4F18-A8D9-D107DE44F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-Outubro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Barreirinhas'!$Y$283:$Y$313</c:f>
              <c:numCache>
                <c:formatCode>m/d/yyyy</c:formatCode>
                <c:ptCount val="31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</c:numCache>
            </c:numRef>
          </c:cat>
          <c:val>
            <c:numRef>
              <c:f>'USINA 06 - Barreirinhas'!$Z$283:$Z$313</c:f>
              <c:numCache>
                <c:formatCode>0.0</c:formatCode>
                <c:ptCount val="31"/>
                <c:pt idx="0">
                  <c:v>348</c:v>
                </c:pt>
                <c:pt idx="1">
                  <c:v>366.3</c:v>
                </c:pt>
                <c:pt idx="2">
                  <c:v>424.7</c:v>
                </c:pt>
                <c:pt idx="3">
                  <c:v>408.3</c:v>
                </c:pt>
                <c:pt idx="4">
                  <c:v>397.4</c:v>
                </c:pt>
                <c:pt idx="5">
                  <c:v>380.4</c:v>
                </c:pt>
                <c:pt idx="6">
                  <c:v>370.5</c:v>
                </c:pt>
                <c:pt idx="7">
                  <c:v>371.8</c:v>
                </c:pt>
                <c:pt idx="8">
                  <c:v>438.9</c:v>
                </c:pt>
                <c:pt idx="9">
                  <c:v>411.6</c:v>
                </c:pt>
                <c:pt idx="10">
                  <c:v>345.1</c:v>
                </c:pt>
                <c:pt idx="11">
                  <c:v>392.3</c:v>
                </c:pt>
                <c:pt idx="12">
                  <c:v>425.6</c:v>
                </c:pt>
                <c:pt idx="13">
                  <c:v>414.1</c:v>
                </c:pt>
                <c:pt idx="14">
                  <c:v>371</c:v>
                </c:pt>
                <c:pt idx="15">
                  <c:v>347.3</c:v>
                </c:pt>
                <c:pt idx="16">
                  <c:v>401.9</c:v>
                </c:pt>
                <c:pt idx="17">
                  <c:v>360.6</c:v>
                </c:pt>
                <c:pt idx="18">
                  <c:v>415.3</c:v>
                </c:pt>
                <c:pt idx="19">
                  <c:v>373.4</c:v>
                </c:pt>
                <c:pt idx="20">
                  <c:v>434.6</c:v>
                </c:pt>
                <c:pt idx="21">
                  <c:v>420.2</c:v>
                </c:pt>
                <c:pt idx="22">
                  <c:v>390.9</c:v>
                </c:pt>
                <c:pt idx="23">
                  <c:v>387.8</c:v>
                </c:pt>
                <c:pt idx="24">
                  <c:v>402.3</c:v>
                </c:pt>
                <c:pt idx="25">
                  <c:v>482</c:v>
                </c:pt>
                <c:pt idx="26">
                  <c:v>542.5</c:v>
                </c:pt>
                <c:pt idx="27">
                  <c:v>556</c:v>
                </c:pt>
                <c:pt idx="28">
                  <c:v>517.79999999999995</c:v>
                </c:pt>
                <c:pt idx="29">
                  <c:v>488.6</c:v>
                </c:pt>
                <c:pt idx="30">
                  <c:v>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8-40F6-81C7-1E368D193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-Novembro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Barreirinhas'!$Y$314:$Y$343</c:f>
              <c:numCache>
                <c:formatCode>m/d/yyyy</c:formatCode>
                <c:ptCount val="30"/>
                <c:pt idx="0">
                  <c:v>45597</c:v>
                </c:pt>
                <c:pt idx="1">
                  <c:v>45598</c:v>
                </c:pt>
                <c:pt idx="2">
                  <c:v>45599</c:v>
                </c:pt>
                <c:pt idx="3">
                  <c:v>45600</c:v>
                </c:pt>
                <c:pt idx="4">
                  <c:v>45601</c:v>
                </c:pt>
                <c:pt idx="5">
                  <c:v>45602</c:v>
                </c:pt>
                <c:pt idx="6">
                  <c:v>45603</c:v>
                </c:pt>
                <c:pt idx="7">
                  <c:v>45604</c:v>
                </c:pt>
                <c:pt idx="8">
                  <c:v>45605</c:v>
                </c:pt>
                <c:pt idx="9">
                  <c:v>45606</c:v>
                </c:pt>
                <c:pt idx="10">
                  <c:v>45607</c:v>
                </c:pt>
                <c:pt idx="11">
                  <c:v>45608</c:v>
                </c:pt>
                <c:pt idx="12">
                  <c:v>45609</c:v>
                </c:pt>
                <c:pt idx="13">
                  <c:v>45610</c:v>
                </c:pt>
                <c:pt idx="14">
                  <c:v>45611</c:v>
                </c:pt>
                <c:pt idx="15">
                  <c:v>45612</c:v>
                </c:pt>
                <c:pt idx="16">
                  <c:v>45613</c:v>
                </c:pt>
                <c:pt idx="17">
                  <c:v>45614</c:v>
                </c:pt>
                <c:pt idx="18">
                  <c:v>45615</c:v>
                </c:pt>
                <c:pt idx="19">
                  <c:v>45616</c:v>
                </c:pt>
                <c:pt idx="20">
                  <c:v>45617</c:v>
                </c:pt>
                <c:pt idx="21">
                  <c:v>45618</c:v>
                </c:pt>
                <c:pt idx="22">
                  <c:v>45619</c:v>
                </c:pt>
                <c:pt idx="23">
                  <c:v>45620</c:v>
                </c:pt>
                <c:pt idx="24">
                  <c:v>45621</c:v>
                </c:pt>
                <c:pt idx="25">
                  <c:v>45622</c:v>
                </c:pt>
                <c:pt idx="26">
                  <c:v>45623</c:v>
                </c:pt>
                <c:pt idx="27">
                  <c:v>45624</c:v>
                </c:pt>
                <c:pt idx="28">
                  <c:v>45625</c:v>
                </c:pt>
                <c:pt idx="29">
                  <c:v>45626</c:v>
                </c:pt>
              </c:numCache>
            </c:numRef>
          </c:cat>
          <c:val>
            <c:numRef>
              <c:f>'USINA 06 - Barreirinhas'!$Z$314:$Z$343</c:f>
              <c:numCache>
                <c:formatCode>0.0</c:formatCode>
                <c:ptCount val="30"/>
                <c:pt idx="0">
                  <c:v>482.8</c:v>
                </c:pt>
                <c:pt idx="1">
                  <c:v>468.6</c:v>
                </c:pt>
                <c:pt idx="2">
                  <c:v>553.79999999999995</c:v>
                </c:pt>
                <c:pt idx="3">
                  <c:v>535.20000000000005</c:v>
                </c:pt>
                <c:pt idx="4">
                  <c:v>516.70000000000005</c:v>
                </c:pt>
                <c:pt idx="5">
                  <c:v>431</c:v>
                </c:pt>
                <c:pt idx="6">
                  <c:v>356.1</c:v>
                </c:pt>
                <c:pt idx="7">
                  <c:v>481.2</c:v>
                </c:pt>
                <c:pt idx="8">
                  <c:v>527.20000000000005</c:v>
                </c:pt>
                <c:pt idx="9">
                  <c:v>554.20000000000005</c:v>
                </c:pt>
                <c:pt idx="10">
                  <c:v>415.3</c:v>
                </c:pt>
                <c:pt idx="11">
                  <c:v>511.6</c:v>
                </c:pt>
                <c:pt idx="12">
                  <c:v>478.5</c:v>
                </c:pt>
                <c:pt idx="13">
                  <c:v>495.8</c:v>
                </c:pt>
                <c:pt idx="14">
                  <c:v>514</c:v>
                </c:pt>
                <c:pt idx="15">
                  <c:v>483.4</c:v>
                </c:pt>
                <c:pt idx="16">
                  <c:v>495.3</c:v>
                </c:pt>
                <c:pt idx="17">
                  <c:v>530.20000000000005</c:v>
                </c:pt>
                <c:pt idx="18">
                  <c:v>456.1</c:v>
                </c:pt>
                <c:pt idx="19">
                  <c:v>503.7</c:v>
                </c:pt>
                <c:pt idx="20">
                  <c:v>490.8</c:v>
                </c:pt>
                <c:pt idx="21">
                  <c:v>479.2</c:v>
                </c:pt>
                <c:pt idx="22">
                  <c:v>522.1</c:v>
                </c:pt>
                <c:pt idx="23">
                  <c:v>488</c:v>
                </c:pt>
                <c:pt idx="24">
                  <c:v>421.3</c:v>
                </c:pt>
                <c:pt idx="25">
                  <c:v>495.9</c:v>
                </c:pt>
                <c:pt idx="26">
                  <c:v>522.1</c:v>
                </c:pt>
                <c:pt idx="27">
                  <c:v>536.9</c:v>
                </c:pt>
                <c:pt idx="28">
                  <c:v>503.2</c:v>
                </c:pt>
                <c:pt idx="29">
                  <c:v>465.3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A-4887-8B91-373A95D8E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-Dezembro 2024</a:t>
            </a:r>
          </a:p>
        </c:rich>
      </c:tx>
      <c:layout>
        <c:manualLayout>
          <c:xMode val="edge"/>
          <c:yMode val="edge"/>
          <c:x val="0.39002687626977217"/>
          <c:y val="4.81189851268591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Barreirinhas'!$Y$344:$Y$374</c:f>
              <c:numCache>
                <c:formatCode>m/d/yyyy</c:formatCode>
                <c:ptCount val="31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  <c:pt idx="29">
                  <c:v>45656</c:v>
                </c:pt>
                <c:pt idx="30">
                  <c:v>45657</c:v>
                </c:pt>
              </c:numCache>
            </c:numRef>
          </c:cat>
          <c:val>
            <c:numRef>
              <c:f>'USINA 06 - Barreirinhas'!$Z$344:$Z$374</c:f>
              <c:numCache>
                <c:formatCode>0.0</c:formatCode>
                <c:ptCount val="31"/>
                <c:pt idx="0">
                  <c:v>457.3</c:v>
                </c:pt>
                <c:pt idx="1">
                  <c:v>389.4</c:v>
                </c:pt>
                <c:pt idx="2">
                  <c:v>395.3</c:v>
                </c:pt>
                <c:pt idx="3">
                  <c:v>424.9</c:v>
                </c:pt>
                <c:pt idx="4">
                  <c:v>405.1</c:v>
                </c:pt>
                <c:pt idx="5">
                  <c:v>173.1</c:v>
                </c:pt>
                <c:pt idx="6">
                  <c:v>332.4</c:v>
                </c:pt>
                <c:pt idx="7">
                  <c:v>541.1</c:v>
                </c:pt>
                <c:pt idx="8">
                  <c:v>510.9</c:v>
                </c:pt>
                <c:pt idx="9">
                  <c:v>495.3</c:v>
                </c:pt>
                <c:pt idx="10">
                  <c:v>387.8</c:v>
                </c:pt>
                <c:pt idx="11">
                  <c:v>552.9</c:v>
                </c:pt>
                <c:pt idx="12">
                  <c:v>534.5</c:v>
                </c:pt>
                <c:pt idx="13">
                  <c:v>507.3</c:v>
                </c:pt>
                <c:pt idx="14">
                  <c:v>418.4</c:v>
                </c:pt>
                <c:pt idx="15">
                  <c:v>513.4</c:v>
                </c:pt>
                <c:pt idx="16">
                  <c:v>558.79999999999995</c:v>
                </c:pt>
                <c:pt idx="17">
                  <c:v>545.70000000000005</c:v>
                </c:pt>
                <c:pt idx="18">
                  <c:v>510.8</c:v>
                </c:pt>
                <c:pt idx="19">
                  <c:v>489.5</c:v>
                </c:pt>
                <c:pt idx="20">
                  <c:v>523.79999999999995</c:v>
                </c:pt>
                <c:pt idx="21">
                  <c:v>510.1</c:v>
                </c:pt>
                <c:pt idx="22">
                  <c:v>519.5</c:v>
                </c:pt>
                <c:pt idx="23">
                  <c:v>430.2</c:v>
                </c:pt>
                <c:pt idx="24">
                  <c:v>468.5</c:v>
                </c:pt>
                <c:pt idx="25">
                  <c:v>537.79999999999995</c:v>
                </c:pt>
                <c:pt idx="26">
                  <c:v>507.1</c:v>
                </c:pt>
                <c:pt idx="27">
                  <c:v>547.6</c:v>
                </c:pt>
                <c:pt idx="28">
                  <c:v>526.4</c:v>
                </c:pt>
                <c:pt idx="29">
                  <c:v>529.6</c:v>
                </c:pt>
                <c:pt idx="30">
                  <c:v>500.4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38-4A94-B74D-5CEBC1D51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Março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Barreirinhas'!$AX$74:$AX$104</c:f>
              <c:numCache>
                <c:formatCode>m/d/yyyy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cat>
          <c:val>
            <c:numRef>
              <c:f>'USINA 06 - Barreirinhas'!$AY$74:$AY$104</c:f>
              <c:numCache>
                <c:formatCode>0.0</c:formatCode>
                <c:ptCount val="31"/>
                <c:pt idx="0">
                  <c:v>394.8</c:v>
                </c:pt>
                <c:pt idx="1">
                  <c:v>407.3</c:v>
                </c:pt>
                <c:pt idx="2">
                  <c:v>413.9</c:v>
                </c:pt>
                <c:pt idx="3">
                  <c:v>186.2</c:v>
                </c:pt>
                <c:pt idx="4">
                  <c:v>479.7</c:v>
                </c:pt>
                <c:pt idx="5">
                  <c:v>272.8</c:v>
                </c:pt>
                <c:pt idx="6">
                  <c:v>459.2</c:v>
                </c:pt>
                <c:pt idx="7">
                  <c:v>352</c:v>
                </c:pt>
                <c:pt idx="8">
                  <c:v>432.3</c:v>
                </c:pt>
                <c:pt idx="9">
                  <c:v>483.5</c:v>
                </c:pt>
                <c:pt idx="10">
                  <c:v>201</c:v>
                </c:pt>
                <c:pt idx="11">
                  <c:v>360.7</c:v>
                </c:pt>
                <c:pt idx="12">
                  <c:v>526</c:v>
                </c:pt>
                <c:pt idx="13">
                  <c:v>150.1</c:v>
                </c:pt>
                <c:pt idx="14">
                  <c:v>477.5</c:v>
                </c:pt>
                <c:pt idx="15">
                  <c:v>441.3</c:v>
                </c:pt>
                <c:pt idx="16">
                  <c:v>523.4</c:v>
                </c:pt>
                <c:pt idx="17">
                  <c:v>520.5</c:v>
                </c:pt>
                <c:pt idx="18">
                  <c:v>431.2</c:v>
                </c:pt>
                <c:pt idx="19">
                  <c:v>515.5</c:v>
                </c:pt>
                <c:pt idx="20">
                  <c:v>568.6</c:v>
                </c:pt>
                <c:pt idx="21">
                  <c:v>511.1</c:v>
                </c:pt>
                <c:pt idx="22">
                  <c:v>505.2</c:v>
                </c:pt>
                <c:pt idx="23">
                  <c:v>461.9</c:v>
                </c:pt>
                <c:pt idx="24">
                  <c:v>428.8</c:v>
                </c:pt>
                <c:pt idx="25">
                  <c:v>540.20000000000005</c:v>
                </c:pt>
                <c:pt idx="26">
                  <c:v>412.6</c:v>
                </c:pt>
                <c:pt idx="27">
                  <c:v>438.2</c:v>
                </c:pt>
                <c:pt idx="28">
                  <c:v>266.5</c:v>
                </c:pt>
                <c:pt idx="29">
                  <c:v>463.8</c:v>
                </c:pt>
                <c:pt idx="30">
                  <c:v>497.1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BB-411F-BC4B-74CFF817B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Abril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Barreirinhas'!$AX$105:$AX$134</c:f>
              <c:numCache>
                <c:formatCode>m/d/yyyy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cat>
          <c:val>
            <c:numRef>
              <c:f>'USINA 06 - Barreirinhas'!$AY$105:$AY$134</c:f>
              <c:numCache>
                <c:formatCode>0.0</c:formatCode>
                <c:ptCount val="30"/>
                <c:pt idx="0">
                  <c:v>515.20000000000005</c:v>
                </c:pt>
                <c:pt idx="1">
                  <c:v>492.5</c:v>
                </c:pt>
                <c:pt idx="2">
                  <c:v>405.9</c:v>
                </c:pt>
                <c:pt idx="3">
                  <c:v>410.9</c:v>
                </c:pt>
                <c:pt idx="4">
                  <c:v>526.1</c:v>
                </c:pt>
                <c:pt idx="5">
                  <c:v>425.5</c:v>
                </c:pt>
                <c:pt idx="6">
                  <c:v>491.5</c:v>
                </c:pt>
                <c:pt idx="7">
                  <c:v>595.29999999999995</c:v>
                </c:pt>
                <c:pt idx="8">
                  <c:v>406.8</c:v>
                </c:pt>
                <c:pt idx="9">
                  <c:v>383.2</c:v>
                </c:pt>
                <c:pt idx="10">
                  <c:v>415.3</c:v>
                </c:pt>
                <c:pt idx="11">
                  <c:v>407.8</c:v>
                </c:pt>
                <c:pt idx="12">
                  <c:v>484.3</c:v>
                </c:pt>
                <c:pt idx="13">
                  <c:v>575.29999999999995</c:v>
                </c:pt>
                <c:pt idx="14">
                  <c:v>505.2</c:v>
                </c:pt>
                <c:pt idx="15">
                  <c:v>507.5</c:v>
                </c:pt>
                <c:pt idx="16">
                  <c:v>513.29999999999995</c:v>
                </c:pt>
                <c:pt idx="17">
                  <c:v>471.7</c:v>
                </c:pt>
                <c:pt idx="18">
                  <c:v>409.9</c:v>
                </c:pt>
                <c:pt idx="19">
                  <c:v>447.4</c:v>
                </c:pt>
                <c:pt idx="20">
                  <c:v>399.1</c:v>
                </c:pt>
                <c:pt idx="21">
                  <c:v>455.7</c:v>
                </c:pt>
                <c:pt idx="22">
                  <c:v>361.9</c:v>
                </c:pt>
                <c:pt idx="23">
                  <c:v>539.79999999999995</c:v>
                </c:pt>
                <c:pt idx="24">
                  <c:v>282.5</c:v>
                </c:pt>
                <c:pt idx="25">
                  <c:v>560.79999999999995</c:v>
                </c:pt>
                <c:pt idx="26">
                  <c:v>407.3</c:v>
                </c:pt>
                <c:pt idx="27">
                  <c:v>158.30000000000001</c:v>
                </c:pt>
                <c:pt idx="28">
                  <c:v>451.7</c:v>
                </c:pt>
                <c:pt idx="29">
                  <c:v>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5-4F23-9B43-A6123E2E2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-Maio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Barreirinhas'!$AX$135:$AX$165</c:f>
              <c:numCache>
                <c:formatCode>m/d/yyyy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cat>
          <c:val>
            <c:numRef>
              <c:f>'USINA 06 - Barreirinhas'!$AY$135:$AY$165</c:f>
              <c:numCache>
                <c:formatCode>0.0</c:formatCode>
                <c:ptCount val="31"/>
                <c:pt idx="0">
                  <c:v>542.4</c:v>
                </c:pt>
                <c:pt idx="1">
                  <c:v>500.8</c:v>
                </c:pt>
                <c:pt idx="2">
                  <c:v>501.2</c:v>
                </c:pt>
                <c:pt idx="3">
                  <c:v>475.5</c:v>
                </c:pt>
                <c:pt idx="4">
                  <c:v>491.3</c:v>
                </c:pt>
                <c:pt idx="5">
                  <c:v>490.6</c:v>
                </c:pt>
                <c:pt idx="6">
                  <c:v>491.1</c:v>
                </c:pt>
                <c:pt idx="7">
                  <c:v>475.1</c:v>
                </c:pt>
                <c:pt idx="8">
                  <c:v>423.9</c:v>
                </c:pt>
                <c:pt idx="9">
                  <c:v>345.6</c:v>
                </c:pt>
                <c:pt idx="10">
                  <c:v>463.3</c:v>
                </c:pt>
                <c:pt idx="11">
                  <c:v>453.1</c:v>
                </c:pt>
                <c:pt idx="12">
                  <c:v>329.4</c:v>
                </c:pt>
                <c:pt idx="13">
                  <c:v>457.4</c:v>
                </c:pt>
                <c:pt idx="14">
                  <c:v>268.39999999999998</c:v>
                </c:pt>
                <c:pt idx="15">
                  <c:v>322.2</c:v>
                </c:pt>
                <c:pt idx="16">
                  <c:v>454.7</c:v>
                </c:pt>
                <c:pt idx="17">
                  <c:v>326.7</c:v>
                </c:pt>
                <c:pt idx="18">
                  <c:v>399.7</c:v>
                </c:pt>
                <c:pt idx="19">
                  <c:v>492.1</c:v>
                </c:pt>
                <c:pt idx="20">
                  <c:v>288.2</c:v>
                </c:pt>
                <c:pt idx="21">
                  <c:v>489.6</c:v>
                </c:pt>
                <c:pt idx="22">
                  <c:v>450</c:v>
                </c:pt>
                <c:pt idx="23">
                  <c:v>548.5</c:v>
                </c:pt>
                <c:pt idx="24">
                  <c:v>440.8</c:v>
                </c:pt>
                <c:pt idx="25">
                  <c:v>500.5</c:v>
                </c:pt>
                <c:pt idx="26">
                  <c:v>494.5</c:v>
                </c:pt>
                <c:pt idx="27">
                  <c:v>533.6</c:v>
                </c:pt>
                <c:pt idx="28">
                  <c:v>464.5</c:v>
                </c:pt>
                <c:pt idx="29">
                  <c:v>537.6</c:v>
                </c:pt>
                <c:pt idx="30">
                  <c:v>531.1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B0-4E6A-9440-B9F5FF5DE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Junho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Barreirinhas'!$AX$166:$AX$195</c:f>
              <c:numCache>
                <c:formatCode>m/d/yyyy</c:formatCode>
                <c:ptCount val="30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  <c:pt idx="29">
                  <c:v>45838</c:v>
                </c:pt>
              </c:numCache>
            </c:numRef>
          </c:cat>
          <c:val>
            <c:numRef>
              <c:f>'USINA 06 - Barreirinhas'!$AY$166:$AY$195</c:f>
              <c:numCache>
                <c:formatCode>0.0</c:formatCode>
                <c:ptCount val="30"/>
                <c:pt idx="0">
                  <c:v>483.5</c:v>
                </c:pt>
                <c:pt idx="1">
                  <c:v>520.9</c:v>
                </c:pt>
                <c:pt idx="2">
                  <c:v>529</c:v>
                </c:pt>
                <c:pt idx="3">
                  <c:v>441</c:v>
                </c:pt>
                <c:pt idx="4">
                  <c:v>514</c:v>
                </c:pt>
                <c:pt idx="5">
                  <c:v>404.7</c:v>
                </c:pt>
                <c:pt idx="6">
                  <c:v>510.4</c:v>
                </c:pt>
                <c:pt idx="7">
                  <c:v>518.1</c:v>
                </c:pt>
                <c:pt idx="8">
                  <c:v>525.9</c:v>
                </c:pt>
                <c:pt idx="9">
                  <c:v>551</c:v>
                </c:pt>
                <c:pt idx="10">
                  <c:v>494</c:v>
                </c:pt>
                <c:pt idx="11">
                  <c:v>459</c:v>
                </c:pt>
                <c:pt idx="12">
                  <c:v>447.9</c:v>
                </c:pt>
                <c:pt idx="13">
                  <c:v>406.7</c:v>
                </c:pt>
                <c:pt idx="14">
                  <c:v>370.6</c:v>
                </c:pt>
                <c:pt idx="15">
                  <c:v>249.2</c:v>
                </c:pt>
                <c:pt idx="16">
                  <c:v>547.70000000000005</c:v>
                </c:pt>
                <c:pt idx="17">
                  <c:v>514.29999999999995</c:v>
                </c:pt>
                <c:pt idx="18">
                  <c:v>413.2</c:v>
                </c:pt>
                <c:pt idx="19">
                  <c:v>435.3</c:v>
                </c:pt>
                <c:pt idx="20">
                  <c:v>527.4</c:v>
                </c:pt>
                <c:pt idx="21">
                  <c:v>433.4</c:v>
                </c:pt>
                <c:pt idx="22">
                  <c:v>538.1</c:v>
                </c:pt>
                <c:pt idx="23">
                  <c:v>458.3</c:v>
                </c:pt>
                <c:pt idx="24">
                  <c:v>532.70000000000005</c:v>
                </c:pt>
                <c:pt idx="25">
                  <c:v>409.2</c:v>
                </c:pt>
                <c:pt idx="26">
                  <c:v>462.4</c:v>
                </c:pt>
                <c:pt idx="27">
                  <c:v>551.20000000000005</c:v>
                </c:pt>
                <c:pt idx="28">
                  <c:v>310.5</c:v>
                </c:pt>
                <c:pt idx="29">
                  <c:v>441.3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6-496D-8CD6-1F0536B65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Julho 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2025</a:t>
            </a:r>
            <a:endParaRPr lang="pt-BR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Barreirinhas'!$AX$196:$AX$226</c:f>
              <c:numCache>
                <c:formatCode>m/d/yyyy</c:formatCode>
                <c:ptCount val="31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</c:numCache>
            </c:numRef>
          </c:cat>
          <c:val>
            <c:numRef>
              <c:f>'USINA 06 - Barreirinhas'!$AY$196:$AY$226</c:f>
              <c:numCache>
                <c:formatCode>0.0</c:formatCode>
                <c:ptCount val="31"/>
                <c:pt idx="0">
                  <c:v>491.9</c:v>
                </c:pt>
                <c:pt idx="1">
                  <c:v>473.2</c:v>
                </c:pt>
                <c:pt idx="2">
                  <c:v>467.1</c:v>
                </c:pt>
                <c:pt idx="3">
                  <c:v>559.79999999999995</c:v>
                </c:pt>
                <c:pt idx="4">
                  <c:v>418.8</c:v>
                </c:pt>
                <c:pt idx="5">
                  <c:v>499.2</c:v>
                </c:pt>
                <c:pt idx="6">
                  <c:v>397.5</c:v>
                </c:pt>
                <c:pt idx="7">
                  <c:v>444.1</c:v>
                </c:pt>
                <c:pt idx="8">
                  <c:v>501.3</c:v>
                </c:pt>
                <c:pt idx="9">
                  <c:v>485.6</c:v>
                </c:pt>
                <c:pt idx="10">
                  <c:v>495.3</c:v>
                </c:pt>
                <c:pt idx="11">
                  <c:v>547.1</c:v>
                </c:pt>
                <c:pt idx="12">
                  <c:v>480.3</c:v>
                </c:pt>
                <c:pt idx="13">
                  <c:v>558.1</c:v>
                </c:pt>
                <c:pt idx="14">
                  <c:v>376.5</c:v>
                </c:pt>
                <c:pt idx="15">
                  <c:v>416.9</c:v>
                </c:pt>
                <c:pt idx="16">
                  <c:v>478</c:v>
                </c:pt>
                <c:pt idx="17">
                  <c:v>543.5</c:v>
                </c:pt>
                <c:pt idx="18">
                  <c:v>484.4</c:v>
                </c:pt>
                <c:pt idx="19">
                  <c:v>509.5</c:v>
                </c:pt>
                <c:pt idx="20">
                  <c:v>549.70000000000005</c:v>
                </c:pt>
                <c:pt idx="21">
                  <c:v>492.5</c:v>
                </c:pt>
                <c:pt idx="22">
                  <c:v>498.4</c:v>
                </c:pt>
                <c:pt idx="23">
                  <c:v>538.6</c:v>
                </c:pt>
                <c:pt idx="24">
                  <c:v>513.9</c:v>
                </c:pt>
                <c:pt idx="25">
                  <c:v>566.1</c:v>
                </c:pt>
                <c:pt idx="26">
                  <c:v>513</c:v>
                </c:pt>
                <c:pt idx="27">
                  <c:v>458.7</c:v>
                </c:pt>
                <c:pt idx="28">
                  <c:v>469.1</c:v>
                </c:pt>
                <c:pt idx="29">
                  <c:v>389</c:v>
                </c:pt>
                <c:pt idx="30">
                  <c:v>527.9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0E-465A-9DAC-4BCF39F4E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Agosto 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Barreirinhas'!$AX$227:$AX$257</c:f>
              <c:numCache>
                <c:formatCode>m/d/yyyy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cat>
          <c:val>
            <c:numRef>
              <c:f>'USINA 06 - Barreirinhas'!$AY$227:$AY$257</c:f>
              <c:numCache>
                <c:formatCode>0.0</c:formatCode>
                <c:ptCount val="31"/>
                <c:pt idx="0">
                  <c:v>543.4</c:v>
                </c:pt>
                <c:pt idx="1">
                  <c:v>504</c:v>
                </c:pt>
                <c:pt idx="2">
                  <c:v>453.4</c:v>
                </c:pt>
                <c:pt idx="3">
                  <c:v>530.79999999999995</c:v>
                </c:pt>
                <c:pt idx="4">
                  <c:v>517.5</c:v>
                </c:pt>
                <c:pt idx="5">
                  <c:v>536</c:v>
                </c:pt>
                <c:pt idx="6">
                  <c:v>545.9</c:v>
                </c:pt>
                <c:pt idx="7">
                  <c:v>575.20000000000005</c:v>
                </c:pt>
                <c:pt idx="8">
                  <c:v>500.6</c:v>
                </c:pt>
                <c:pt idx="9">
                  <c:v>489.8</c:v>
                </c:pt>
                <c:pt idx="10">
                  <c:v>387.4</c:v>
                </c:pt>
                <c:pt idx="11">
                  <c:v>207.2</c:v>
                </c:pt>
                <c:pt idx="12">
                  <c:v>523.4</c:v>
                </c:pt>
                <c:pt idx="13">
                  <c:v>595.4</c:v>
                </c:pt>
                <c:pt idx="14">
                  <c:v>510.7</c:v>
                </c:pt>
                <c:pt idx="15">
                  <c:v>520.5</c:v>
                </c:pt>
                <c:pt idx="16">
                  <c:v>522</c:v>
                </c:pt>
                <c:pt idx="17">
                  <c:v>564.4</c:v>
                </c:pt>
                <c:pt idx="18">
                  <c:v>586.9</c:v>
                </c:pt>
                <c:pt idx="19">
                  <c:v>571.5</c:v>
                </c:pt>
                <c:pt idx="20">
                  <c:v>569.20000000000005</c:v>
                </c:pt>
                <c:pt idx="21">
                  <c:v>573</c:v>
                </c:pt>
                <c:pt idx="22">
                  <c:v>553.29999999999995</c:v>
                </c:pt>
                <c:pt idx="23">
                  <c:v>587</c:v>
                </c:pt>
                <c:pt idx="24">
                  <c:v>524.20000000000005</c:v>
                </c:pt>
                <c:pt idx="25">
                  <c:v>510.1</c:v>
                </c:pt>
                <c:pt idx="26">
                  <c:v>510</c:v>
                </c:pt>
                <c:pt idx="27">
                  <c:v>541.29999999999995</c:v>
                </c:pt>
                <c:pt idx="28">
                  <c:v>471.8</c:v>
                </c:pt>
                <c:pt idx="29">
                  <c:v>527.79999999999995</c:v>
                </c:pt>
                <c:pt idx="30">
                  <c:v>522.29999999999995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0-4A07-B8A0-C7FBE0EC1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Setembro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Barreirinhas'!$AX$258:$AX$287</c:f>
              <c:numCache>
                <c:formatCode>m/d/yyyy</c:formatCode>
                <c:ptCount val="30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cat>
          <c:val>
            <c:numRef>
              <c:f>'USINA 06 - Barreirinhas'!$AY$258:$AY$287</c:f>
              <c:numCache>
                <c:formatCode>0.0</c:formatCode>
                <c:ptCount val="30"/>
                <c:pt idx="0">
                  <c:v>502</c:v>
                </c:pt>
                <c:pt idx="1">
                  <c:v>541.79999999999995</c:v>
                </c:pt>
                <c:pt idx="2">
                  <c:v>530.5</c:v>
                </c:pt>
                <c:pt idx="3">
                  <c:v>520.6</c:v>
                </c:pt>
                <c:pt idx="4">
                  <c:v>512.70000000000005</c:v>
                </c:pt>
                <c:pt idx="5">
                  <c:v>543.79999999999995</c:v>
                </c:pt>
                <c:pt idx="6">
                  <c:v>570.29999999999995</c:v>
                </c:pt>
                <c:pt idx="7">
                  <c:v>559.1</c:v>
                </c:pt>
                <c:pt idx="8">
                  <c:v>520.20000000000005</c:v>
                </c:pt>
                <c:pt idx="9">
                  <c:v>584.20000000000005</c:v>
                </c:pt>
                <c:pt idx="10">
                  <c:v>524.4</c:v>
                </c:pt>
                <c:pt idx="11">
                  <c:v>565.29999999999995</c:v>
                </c:pt>
                <c:pt idx="12">
                  <c:v>532.5</c:v>
                </c:pt>
                <c:pt idx="13">
                  <c:v>537.20000000000005</c:v>
                </c:pt>
                <c:pt idx="14">
                  <c:v>584.1</c:v>
                </c:pt>
                <c:pt idx="15">
                  <c:v>570.1</c:v>
                </c:pt>
                <c:pt idx="16">
                  <c:v>556.20000000000005</c:v>
                </c:pt>
                <c:pt idx="17">
                  <c:v>559.20000000000005</c:v>
                </c:pt>
                <c:pt idx="18">
                  <c:v>532</c:v>
                </c:pt>
                <c:pt idx="19">
                  <c:v>560.79999999999995</c:v>
                </c:pt>
                <c:pt idx="20">
                  <c:v>581.9</c:v>
                </c:pt>
                <c:pt idx="21">
                  <c:v>552.29999999999995</c:v>
                </c:pt>
                <c:pt idx="22">
                  <c:v>523.20000000000005</c:v>
                </c:pt>
                <c:pt idx="23">
                  <c:v>593.5</c:v>
                </c:pt>
                <c:pt idx="24">
                  <c:v>572.29999999999995</c:v>
                </c:pt>
                <c:pt idx="25">
                  <c:v>549.29999999999995</c:v>
                </c:pt>
                <c:pt idx="26">
                  <c:v>575.70000000000005</c:v>
                </c:pt>
                <c:pt idx="27">
                  <c:v>577.29999999999995</c:v>
                </c:pt>
                <c:pt idx="28">
                  <c:v>567.20000000000005</c:v>
                </c:pt>
                <c:pt idx="29">
                  <c:v>579.4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41-4A8A-86DA-5FDAED79D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Outubro 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Barreirinhas'!$AX$288:$AX$318</c:f>
              <c:numCache>
                <c:formatCode>m/d/yyyy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cat>
          <c:val>
            <c:numRef>
              <c:f>'USINA 06 - Barreirinhas'!$AY$288:$AY$318</c:f>
              <c:numCache>
                <c:formatCode>0.0</c:formatCode>
                <c:ptCount val="31"/>
                <c:pt idx="0">
                  <c:v>538.1</c:v>
                </c:pt>
                <c:pt idx="1">
                  <c:v>539.1</c:v>
                </c:pt>
                <c:pt idx="2">
                  <c:v>521.79999999999995</c:v>
                </c:pt>
                <c:pt idx="3">
                  <c:v>569.6</c:v>
                </c:pt>
                <c:pt idx="4">
                  <c:v>547.1</c:v>
                </c:pt>
                <c:pt idx="5">
                  <c:v>575.5</c:v>
                </c:pt>
                <c:pt idx="6">
                  <c:v>532.79999999999995</c:v>
                </c:pt>
                <c:pt idx="7">
                  <c:v>527.1</c:v>
                </c:pt>
                <c:pt idx="8">
                  <c:v>528.9</c:v>
                </c:pt>
                <c:pt idx="9">
                  <c:v>569.6</c:v>
                </c:pt>
                <c:pt idx="10">
                  <c:v>554.1</c:v>
                </c:pt>
                <c:pt idx="11">
                  <c:v>584.70000000000005</c:v>
                </c:pt>
                <c:pt idx="12">
                  <c:v>567.29999999999995</c:v>
                </c:pt>
                <c:pt idx="13">
                  <c:v>562</c:v>
                </c:pt>
                <c:pt idx="14">
                  <c:v>597.5</c:v>
                </c:pt>
                <c:pt idx="15">
                  <c:v>532.1</c:v>
                </c:pt>
                <c:pt idx="16">
                  <c:v>557.6</c:v>
                </c:pt>
                <c:pt idx="17">
                  <c:v>544.5</c:v>
                </c:pt>
                <c:pt idx="18">
                  <c:v>489.7</c:v>
                </c:pt>
                <c:pt idx="19">
                  <c:v>505.1</c:v>
                </c:pt>
                <c:pt idx="20">
                  <c:v>456.6</c:v>
                </c:pt>
                <c:pt idx="21">
                  <c:v>560.1</c:v>
                </c:pt>
                <c:pt idx="22">
                  <c:v>588.70000000000005</c:v>
                </c:pt>
                <c:pt idx="23">
                  <c:v>582.70000000000005</c:v>
                </c:pt>
                <c:pt idx="24">
                  <c:v>559.70000000000005</c:v>
                </c:pt>
                <c:pt idx="25">
                  <c:v>581.6</c:v>
                </c:pt>
                <c:pt idx="26">
                  <c:v>575.1</c:v>
                </c:pt>
                <c:pt idx="27">
                  <c:v>586.5</c:v>
                </c:pt>
                <c:pt idx="28">
                  <c:v>581.20000000000005</c:v>
                </c:pt>
                <c:pt idx="29">
                  <c:v>540.5</c:v>
                </c:pt>
                <c:pt idx="30">
                  <c:v>467.6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7-476F-9838-F62BDB4E6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Novembro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Barreirinhas'!$AX$319:$AX$348</c:f>
              <c:numCache>
                <c:formatCode>m/d/yyyy</c:formatCode>
                <c:ptCount val="30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  <c:pt idx="29">
                  <c:v>45991</c:v>
                </c:pt>
              </c:numCache>
            </c:numRef>
          </c:cat>
          <c:val>
            <c:numRef>
              <c:f>'USINA 06 - Barreirinhas'!$AY$319:$AY$348</c:f>
              <c:numCache>
                <c:formatCode>0.0</c:formatCode>
                <c:ptCount val="30"/>
                <c:pt idx="0">
                  <c:v>508.6</c:v>
                </c:pt>
                <c:pt idx="1">
                  <c:v>424.2</c:v>
                </c:pt>
                <c:pt idx="2">
                  <c:v>528.70000000000005</c:v>
                </c:pt>
                <c:pt idx="3">
                  <c:v>552</c:v>
                </c:pt>
                <c:pt idx="4">
                  <c:v>508.4</c:v>
                </c:pt>
                <c:pt idx="5">
                  <c:v>516.79999999999995</c:v>
                </c:pt>
                <c:pt idx="6">
                  <c:v>524.1</c:v>
                </c:pt>
                <c:pt idx="7">
                  <c:v>524.1</c:v>
                </c:pt>
                <c:pt idx="8">
                  <c:v>505.6</c:v>
                </c:pt>
                <c:pt idx="9">
                  <c:v>507.3</c:v>
                </c:pt>
                <c:pt idx="10">
                  <c:v>528.79999999999995</c:v>
                </c:pt>
                <c:pt idx="11">
                  <c:v>534.4</c:v>
                </c:pt>
                <c:pt idx="12">
                  <c:v>514.79999999999995</c:v>
                </c:pt>
                <c:pt idx="13">
                  <c:v>537.9</c:v>
                </c:pt>
                <c:pt idx="14">
                  <c:v>545.9</c:v>
                </c:pt>
                <c:pt idx="15">
                  <c:v>529.5</c:v>
                </c:pt>
                <c:pt idx="16">
                  <c:v>535.20000000000005</c:v>
                </c:pt>
                <c:pt idx="17">
                  <c:v>507.2</c:v>
                </c:pt>
                <c:pt idx="18">
                  <c:v>489.7</c:v>
                </c:pt>
                <c:pt idx="19">
                  <c:v>482.3</c:v>
                </c:pt>
                <c:pt idx="20">
                  <c:v>522.79999999999995</c:v>
                </c:pt>
                <c:pt idx="21">
                  <c:v>510.3</c:v>
                </c:pt>
                <c:pt idx="22">
                  <c:v>523</c:v>
                </c:pt>
                <c:pt idx="23">
                  <c:v>539.6</c:v>
                </c:pt>
                <c:pt idx="24">
                  <c:v>550.5</c:v>
                </c:pt>
                <c:pt idx="25">
                  <c:v>499.4</c:v>
                </c:pt>
                <c:pt idx="26">
                  <c:v>472.9</c:v>
                </c:pt>
                <c:pt idx="27">
                  <c:v>513.20000000000005</c:v>
                </c:pt>
                <c:pt idx="28">
                  <c:v>487.5</c:v>
                </c:pt>
                <c:pt idx="29">
                  <c:v>485.7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5-4128-AF56-E4562C511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Dezembro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06 - Barreirinhas'!$AX$349:$AX$379</c:f>
              <c:numCache>
                <c:formatCode>m/d/yyyy</c:formatCode>
                <c:ptCount val="31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  <c:pt idx="29">
                  <c:v>46021</c:v>
                </c:pt>
                <c:pt idx="30">
                  <c:v>46022</c:v>
                </c:pt>
              </c:numCache>
            </c:numRef>
          </c:cat>
          <c:val>
            <c:numRef>
              <c:f>'USINA 06 - Barreirinhas'!$AY$349:$AY$379</c:f>
              <c:numCache>
                <c:formatCode>0.0</c:formatCode>
                <c:ptCount val="31"/>
                <c:pt idx="0">
                  <c:v>426.6</c:v>
                </c:pt>
                <c:pt idx="1">
                  <c:v>426.8</c:v>
                </c:pt>
                <c:pt idx="2">
                  <c:v>510.2</c:v>
                </c:pt>
                <c:pt idx="3">
                  <c:v>481.7</c:v>
                </c:pt>
                <c:pt idx="4">
                  <c:v>399.8</c:v>
                </c:pt>
                <c:pt idx="5">
                  <c:v>469.8</c:v>
                </c:pt>
                <c:pt idx="6">
                  <c:v>401.2</c:v>
                </c:pt>
                <c:pt idx="7">
                  <c:v>528.70000000000005</c:v>
                </c:pt>
                <c:pt idx="8">
                  <c:v>533.79999999999995</c:v>
                </c:pt>
                <c:pt idx="9">
                  <c:v>480.7</c:v>
                </c:pt>
                <c:pt idx="10">
                  <c:v>497.1</c:v>
                </c:pt>
                <c:pt idx="11">
                  <c:v>441.2</c:v>
                </c:pt>
                <c:pt idx="12">
                  <c:v>492.4</c:v>
                </c:pt>
                <c:pt idx="13">
                  <c:v>459.7</c:v>
                </c:pt>
                <c:pt idx="14">
                  <c:v>463.8</c:v>
                </c:pt>
                <c:pt idx="15">
                  <c:v>440.2</c:v>
                </c:pt>
                <c:pt idx="16">
                  <c:v>430.2</c:v>
                </c:pt>
                <c:pt idx="17">
                  <c:v>202.9</c:v>
                </c:pt>
                <c:pt idx="18">
                  <c:v>320.10000000000002</c:v>
                </c:pt>
                <c:pt idx="19">
                  <c:v>472</c:v>
                </c:pt>
                <c:pt idx="20">
                  <c:v>286.2</c:v>
                </c:pt>
                <c:pt idx="21">
                  <c:v>159.5</c:v>
                </c:pt>
                <c:pt idx="22">
                  <c:v>183.9</c:v>
                </c:pt>
                <c:pt idx="23">
                  <c:v>0</c:v>
                </c:pt>
                <c:pt idx="24">
                  <c:v>291.39999999999998</c:v>
                </c:pt>
                <c:pt idx="25">
                  <c:v>519.29999999999995</c:v>
                </c:pt>
                <c:pt idx="26">
                  <c:v>485.8</c:v>
                </c:pt>
                <c:pt idx="27">
                  <c:v>506.5</c:v>
                </c:pt>
                <c:pt idx="28">
                  <c:v>493.4</c:v>
                </c:pt>
                <c:pt idx="29">
                  <c:v>456</c:v>
                </c:pt>
                <c:pt idx="30">
                  <c:v>409.1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71-4531-A4FB-19679B41E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Fevereiro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Barreirinhas'!$BZ$45:$BZ$72</c:f>
              <c:numCache>
                <c:formatCode>m/d/yyyy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'USINA 01 - Barreirinhas'!$CA$45:$CA$72</c:f>
              <c:numCache>
                <c:formatCode>0.0</c:formatCode>
                <c:ptCount val="28"/>
                <c:pt idx="0">
                  <c:v>529</c:v>
                </c:pt>
                <c:pt idx="1">
                  <c:v>425.8</c:v>
                </c:pt>
                <c:pt idx="2">
                  <c:v>443.6</c:v>
                </c:pt>
                <c:pt idx="3">
                  <c:v>400.1</c:v>
                </c:pt>
                <c:pt idx="4">
                  <c:v>487.7</c:v>
                </c:pt>
                <c:pt idx="5">
                  <c:v>524.9</c:v>
                </c:pt>
                <c:pt idx="6">
                  <c:v>457.3</c:v>
                </c:pt>
                <c:pt idx="7">
                  <c:v>233.9</c:v>
                </c:pt>
                <c:pt idx="8">
                  <c:v>504.5</c:v>
                </c:pt>
                <c:pt idx="9">
                  <c:v>508.9</c:v>
                </c:pt>
                <c:pt idx="10">
                  <c:v>383.9</c:v>
                </c:pt>
                <c:pt idx="11">
                  <c:v>419.5</c:v>
                </c:pt>
                <c:pt idx="12">
                  <c:v>472.4</c:v>
                </c:pt>
                <c:pt idx="13">
                  <c:v>414</c:v>
                </c:pt>
                <c:pt idx="14">
                  <c:v>530</c:v>
                </c:pt>
                <c:pt idx="15">
                  <c:v>494.9</c:v>
                </c:pt>
                <c:pt idx="16">
                  <c:v>384.9</c:v>
                </c:pt>
                <c:pt idx="17">
                  <c:v>433.9</c:v>
                </c:pt>
                <c:pt idx="18">
                  <c:v>482.3</c:v>
                </c:pt>
                <c:pt idx="19">
                  <c:v>512.1</c:v>
                </c:pt>
                <c:pt idx="20">
                  <c:v>513.1</c:v>
                </c:pt>
                <c:pt idx="21">
                  <c:v>485.1</c:v>
                </c:pt>
                <c:pt idx="22">
                  <c:v>507.8</c:v>
                </c:pt>
                <c:pt idx="23">
                  <c:v>400.7</c:v>
                </c:pt>
                <c:pt idx="24">
                  <c:v>412.5</c:v>
                </c:pt>
                <c:pt idx="25">
                  <c:v>503.3</c:v>
                </c:pt>
                <c:pt idx="26">
                  <c:v>354.3</c:v>
                </c:pt>
                <c:pt idx="27">
                  <c:v>111.8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7-4B04-85F6-C9B28BB4E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Geração anual - SPE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'USINA 01 - Barreirinhas'!$CH$7</c:f>
              <c:strCache>
                <c:ptCount val="1"/>
                <c:pt idx="0">
                  <c:v>Diferença (kWh)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'USINA 01 - Barreirinhas'!$CI$4:$CT$4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'USINA 01 - Barreirinhas'!$CI$6:$CT$6</c:f>
              <c:numCache>
                <c:formatCode>#,##0</c:formatCode>
                <c:ptCount val="12"/>
                <c:pt idx="0">
                  <c:v>12203.2</c:v>
                </c:pt>
                <c:pt idx="1">
                  <c:v>12332.2</c:v>
                </c:pt>
                <c:pt idx="2">
                  <c:v>11132.2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5-4CD5-928F-8A251EDDF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1475807"/>
        <c:axId val="655866591"/>
      </c:barChart>
      <c:dateAx>
        <c:axId val="66147580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5866591"/>
        <c:crosses val="autoZero"/>
        <c:auto val="1"/>
        <c:lblOffset val="100"/>
        <c:baseTimeUnit val="months"/>
      </c:dateAx>
      <c:valAx>
        <c:axId val="655866591"/>
        <c:scaling>
          <c:orientation val="minMax"/>
          <c:max val="2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GEraçaõ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61475807"/>
        <c:crosses val="autoZero"/>
        <c:crossBetween val="between"/>
        <c:majorUnit val="2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Janeiro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Barreirinhas'!$BZ$14:$BZ$44</c:f>
              <c:numCache>
                <c:formatCode>m/d/yyyy</c:formatCode>
                <c:ptCount val="31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  <c:pt idx="4">
                  <c:v>46027</c:v>
                </c:pt>
                <c:pt idx="5">
                  <c:v>46028</c:v>
                </c:pt>
                <c:pt idx="6">
                  <c:v>46029</c:v>
                </c:pt>
                <c:pt idx="7">
                  <c:v>46030</c:v>
                </c:pt>
                <c:pt idx="8">
                  <c:v>46031</c:v>
                </c:pt>
                <c:pt idx="9">
                  <c:v>46032</c:v>
                </c:pt>
                <c:pt idx="10">
                  <c:v>46033</c:v>
                </c:pt>
                <c:pt idx="11">
                  <c:v>46034</c:v>
                </c:pt>
                <c:pt idx="12">
                  <c:v>46035</c:v>
                </c:pt>
                <c:pt idx="13">
                  <c:v>46036</c:v>
                </c:pt>
                <c:pt idx="14">
                  <c:v>46037</c:v>
                </c:pt>
                <c:pt idx="15">
                  <c:v>46038</c:v>
                </c:pt>
                <c:pt idx="16">
                  <c:v>46039</c:v>
                </c:pt>
                <c:pt idx="17">
                  <c:v>46040</c:v>
                </c:pt>
                <c:pt idx="18">
                  <c:v>46041</c:v>
                </c:pt>
                <c:pt idx="19">
                  <c:v>46042</c:v>
                </c:pt>
                <c:pt idx="20">
                  <c:v>46043</c:v>
                </c:pt>
                <c:pt idx="21">
                  <c:v>46044</c:v>
                </c:pt>
                <c:pt idx="22">
                  <c:v>46045</c:v>
                </c:pt>
                <c:pt idx="23">
                  <c:v>46046</c:v>
                </c:pt>
                <c:pt idx="24">
                  <c:v>46047</c:v>
                </c:pt>
                <c:pt idx="25">
                  <c:v>46048</c:v>
                </c:pt>
                <c:pt idx="26">
                  <c:v>46049</c:v>
                </c:pt>
                <c:pt idx="27">
                  <c:v>46050</c:v>
                </c:pt>
                <c:pt idx="28">
                  <c:v>46051</c:v>
                </c:pt>
                <c:pt idx="29">
                  <c:v>46052</c:v>
                </c:pt>
                <c:pt idx="30">
                  <c:v>46053</c:v>
                </c:pt>
              </c:numCache>
            </c:numRef>
          </c:cat>
          <c:val>
            <c:numRef>
              <c:f>'USINA 01 - Barreirinhas'!$CA$14:$CA$44</c:f>
              <c:numCache>
                <c:formatCode>0.0</c:formatCode>
                <c:ptCount val="31"/>
                <c:pt idx="0">
                  <c:v>182.1</c:v>
                </c:pt>
                <c:pt idx="1">
                  <c:v>183.3</c:v>
                </c:pt>
                <c:pt idx="2">
                  <c:v>199.3</c:v>
                </c:pt>
                <c:pt idx="3">
                  <c:v>198.3</c:v>
                </c:pt>
                <c:pt idx="4">
                  <c:v>200.8</c:v>
                </c:pt>
                <c:pt idx="5">
                  <c:v>428.3</c:v>
                </c:pt>
                <c:pt idx="6">
                  <c:v>439</c:v>
                </c:pt>
                <c:pt idx="7">
                  <c:v>491.6</c:v>
                </c:pt>
                <c:pt idx="8">
                  <c:v>495.1</c:v>
                </c:pt>
                <c:pt idx="9">
                  <c:v>495.9</c:v>
                </c:pt>
                <c:pt idx="10">
                  <c:v>460.6</c:v>
                </c:pt>
                <c:pt idx="11">
                  <c:v>496.7</c:v>
                </c:pt>
                <c:pt idx="12">
                  <c:v>466.6</c:v>
                </c:pt>
                <c:pt idx="13">
                  <c:v>472.7</c:v>
                </c:pt>
                <c:pt idx="14">
                  <c:v>429.6</c:v>
                </c:pt>
                <c:pt idx="15">
                  <c:v>465.8</c:v>
                </c:pt>
                <c:pt idx="16">
                  <c:v>449.3</c:v>
                </c:pt>
                <c:pt idx="17">
                  <c:v>289.2</c:v>
                </c:pt>
                <c:pt idx="18">
                  <c:v>143.30000000000001</c:v>
                </c:pt>
                <c:pt idx="19">
                  <c:v>413.2</c:v>
                </c:pt>
                <c:pt idx="20">
                  <c:v>421.4</c:v>
                </c:pt>
                <c:pt idx="21">
                  <c:v>496.8</c:v>
                </c:pt>
                <c:pt idx="22">
                  <c:v>410.1</c:v>
                </c:pt>
                <c:pt idx="23">
                  <c:v>456.1</c:v>
                </c:pt>
                <c:pt idx="24">
                  <c:v>526.9</c:v>
                </c:pt>
                <c:pt idx="25">
                  <c:v>455.4</c:v>
                </c:pt>
                <c:pt idx="26">
                  <c:v>78.599999999999994</c:v>
                </c:pt>
                <c:pt idx="27">
                  <c:v>452.4</c:v>
                </c:pt>
                <c:pt idx="28">
                  <c:v>508.5</c:v>
                </c:pt>
                <c:pt idx="29">
                  <c:v>479.2</c:v>
                </c:pt>
                <c:pt idx="30">
                  <c:v>517.1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B-45B2-AD2B-4545AF368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Março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Barreirinhas'!$BZ$73:$BZ$103</c:f>
              <c:numCache>
                <c:formatCode>m/d/yyyy</c:formatCode>
                <c:ptCount val="31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  <c:pt idx="30">
                  <c:v>46112</c:v>
                </c:pt>
              </c:numCache>
            </c:numRef>
          </c:cat>
          <c:val>
            <c:numRef>
              <c:f>'USINA 01 - Barreirinhas'!$CA$73:$CA$103</c:f>
              <c:numCache>
                <c:formatCode>0.0</c:formatCode>
                <c:ptCount val="31"/>
                <c:pt idx="0">
                  <c:v>436</c:v>
                </c:pt>
                <c:pt idx="1">
                  <c:v>247.1</c:v>
                </c:pt>
                <c:pt idx="2">
                  <c:v>322.3</c:v>
                </c:pt>
                <c:pt idx="3">
                  <c:v>333</c:v>
                </c:pt>
                <c:pt idx="4">
                  <c:v>371.5</c:v>
                </c:pt>
                <c:pt idx="5">
                  <c:v>430.9</c:v>
                </c:pt>
                <c:pt idx="6">
                  <c:v>505.4</c:v>
                </c:pt>
                <c:pt idx="7">
                  <c:v>562</c:v>
                </c:pt>
                <c:pt idx="8">
                  <c:v>493.1</c:v>
                </c:pt>
                <c:pt idx="9">
                  <c:v>224.9</c:v>
                </c:pt>
                <c:pt idx="10">
                  <c:v>420.6</c:v>
                </c:pt>
                <c:pt idx="11">
                  <c:v>367.9</c:v>
                </c:pt>
                <c:pt idx="12">
                  <c:v>431.7</c:v>
                </c:pt>
                <c:pt idx="13">
                  <c:v>360.1</c:v>
                </c:pt>
                <c:pt idx="14">
                  <c:v>346.6</c:v>
                </c:pt>
                <c:pt idx="15">
                  <c:v>334.4</c:v>
                </c:pt>
                <c:pt idx="16">
                  <c:v>192.1</c:v>
                </c:pt>
                <c:pt idx="17">
                  <c:v>481.2</c:v>
                </c:pt>
                <c:pt idx="18">
                  <c:v>292.39999999999998</c:v>
                </c:pt>
                <c:pt idx="19">
                  <c:v>570.70000000000005</c:v>
                </c:pt>
                <c:pt idx="20">
                  <c:v>292.10000000000002</c:v>
                </c:pt>
                <c:pt idx="21">
                  <c:v>367</c:v>
                </c:pt>
                <c:pt idx="22">
                  <c:v>244.7</c:v>
                </c:pt>
                <c:pt idx="23">
                  <c:v>202.1</c:v>
                </c:pt>
                <c:pt idx="24">
                  <c:v>244.5</c:v>
                </c:pt>
                <c:pt idx="25">
                  <c:v>14.3</c:v>
                </c:pt>
                <c:pt idx="26">
                  <c:v>362.7</c:v>
                </c:pt>
                <c:pt idx="27">
                  <c:v>287</c:v>
                </c:pt>
                <c:pt idx="28">
                  <c:v>448.6</c:v>
                </c:pt>
                <c:pt idx="29">
                  <c:v>349.3</c:v>
                </c:pt>
                <c:pt idx="30">
                  <c:v>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3-452A-A9B0-525B44E66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Abril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Barreirinhas'!$BZ$104:$BZ$133</c:f>
              <c:numCache>
                <c:formatCode>m/d/yyyy</c:formatCode>
                <c:ptCount val="30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  <c:pt idx="28">
                  <c:v>46141</c:v>
                </c:pt>
                <c:pt idx="29">
                  <c:v>46142</c:v>
                </c:pt>
              </c:numCache>
            </c:numRef>
          </c:cat>
          <c:val>
            <c:numRef>
              <c:f>'USINA 01 - Barreirinhas'!$CA$104:$CA$133</c:f>
              <c:numCache>
                <c:formatCode>0.0</c:formatCode>
                <c:ptCount val="30"/>
                <c:pt idx="0">
                  <c:v>321.39999999999998</c:v>
                </c:pt>
                <c:pt idx="1">
                  <c:v>267.7</c:v>
                </c:pt>
                <c:pt idx="2">
                  <c:v>517.5</c:v>
                </c:pt>
                <c:pt idx="3">
                  <c:v>531.29999999999995</c:v>
                </c:pt>
                <c:pt idx="4">
                  <c:v>415.9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7-4872-BE14-128D5A5EE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-Maio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Barreirinhas'!$BZ$134:$BZ$164</c:f>
              <c:numCache>
                <c:formatCode>m/d/yyyy</c:formatCode>
                <c:ptCount val="31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  <c:pt idx="28">
                  <c:v>46171</c:v>
                </c:pt>
                <c:pt idx="29">
                  <c:v>46172</c:v>
                </c:pt>
                <c:pt idx="30">
                  <c:v>46173</c:v>
                </c:pt>
              </c:numCache>
            </c:numRef>
          </c:cat>
          <c:val>
            <c:numRef>
              <c:f>'USINA 01 - Barreirinhas'!$CA$134:$CA$164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0AE0-4A54-BA70-583116592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Junho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Barreirinhas'!$BZ$165:$BZ$194</c:f>
              <c:numCache>
                <c:formatCode>m/d/yyyy</c:formatCode>
                <c:ptCount val="30"/>
                <c:pt idx="0">
                  <c:v>46174</c:v>
                </c:pt>
                <c:pt idx="1">
                  <c:v>46175</c:v>
                </c:pt>
                <c:pt idx="2">
                  <c:v>46176</c:v>
                </c:pt>
                <c:pt idx="3">
                  <c:v>46177</c:v>
                </c:pt>
                <c:pt idx="4">
                  <c:v>46178</c:v>
                </c:pt>
                <c:pt idx="5">
                  <c:v>46179</c:v>
                </c:pt>
                <c:pt idx="6">
                  <c:v>46180</c:v>
                </c:pt>
                <c:pt idx="7">
                  <c:v>46181</c:v>
                </c:pt>
                <c:pt idx="8">
                  <c:v>46182</c:v>
                </c:pt>
                <c:pt idx="9">
                  <c:v>46183</c:v>
                </c:pt>
                <c:pt idx="10">
                  <c:v>46184</c:v>
                </c:pt>
                <c:pt idx="11">
                  <c:v>46185</c:v>
                </c:pt>
                <c:pt idx="12">
                  <c:v>46186</c:v>
                </c:pt>
                <c:pt idx="13">
                  <c:v>46187</c:v>
                </c:pt>
                <c:pt idx="14">
                  <c:v>46188</c:v>
                </c:pt>
                <c:pt idx="15">
                  <c:v>46189</c:v>
                </c:pt>
                <c:pt idx="16">
                  <c:v>46190</c:v>
                </c:pt>
                <c:pt idx="17">
                  <c:v>46191</c:v>
                </c:pt>
                <c:pt idx="18">
                  <c:v>46192</c:v>
                </c:pt>
                <c:pt idx="19">
                  <c:v>46193</c:v>
                </c:pt>
                <c:pt idx="20">
                  <c:v>46194</c:v>
                </c:pt>
                <c:pt idx="21">
                  <c:v>46195</c:v>
                </c:pt>
                <c:pt idx="22">
                  <c:v>46196</c:v>
                </c:pt>
                <c:pt idx="23">
                  <c:v>46197</c:v>
                </c:pt>
                <c:pt idx="24">
                  <c:v>46198</c:v>
                </c:pt>
                <c:pt idx="25">
                  <c:v>46199</c:v>
                </c:pt>
                <c:pt idx="26">
                  <c:v>46200</c:v>
                </c:pt>
                <c:pt idx="27">
                  <c:v>46201</c:v>
                </c:pt>
                <c:pt idx="28">
                  <c:v>46202</c:v>
                </c:pt>
                <c:pt idx="29">
                  <c:v>46203</c:v>
                </c:pt>
              </c:numCache>
            </c:numRef>
          </c:cat>
          <c:val>
            <c:numRef>
              <c:f>'USINA 01 - Barreirinhas'!$CA$165:$CA$194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9E8B-4FBB-BDE1-90CDE10B0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Julho </a:t>
            </a:r>
            <a:r>
              <a:rPr lang="pt-B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2026</a:t>
            </a:r>
            <a:endParaRPr lang="pt-BR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Barreirinhas'!$BZ$195:$BZ$225</c:f>
              <c:numCache>
                <c:formatCode>m/d/yyyy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'USINA 01 - Barreirinhas'!$CA$195:$CA$225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AFE7-41F5-A23B-7581EF2C3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Agosto 2026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Barreirinhas'!$BZ$226:$BZ$256</c:f>
              <c:numCache>
                <c:formatCode>m/d/yyyy</c:formatCode>
                <c:ptCount val="31"/>
                <c:pt idx="0">
                  <c:v>46235</c:v>
                </c:pt>
                <c:pt idx="1">
                  <c:v>46236</c:v>
                </c:pt>
                <c:pt idx="2">
                  <c:v>46237</c:v>
                </c:pt>
                <c:pt idx="3">
                  <c:v>46238</c:v>
                </c:pt>
                <c:pt idx="4">
                  <c:v>46239</c:v>
                </c:pt>
                <c:pt idx="5">
                  <c:v>46240</c:v>
                </c:pt>
                <c:pt idx="6">
                  <c:v>46241</c:v>
                </c:pt>
                <c:pt idx="7">
                  <c:v>46242</c:v>
                </c:pt>
                <c:pt idx="8">
                  <c:v>46243</c:v>
                </c:pt>
                <c:pt idx="9">
                  <c:v>46244</c:v>
                </c:pt>
                <c:pt idx="10">
                  <c:v>46245</c:v>
                </c:pt>
                <c:pt idx="11">
                  <c:v>46246</c:v>
                </c:pt>
                <c:pt idx="12">
                  <c:v>46247</c:v>
                </c:pt>
                <c:pt idx="13">
                  <c:v>46248</c:v>
                </c:pt>
                <c:pt idx="14">
                  <c:v>46249</c:v>
                </c:pt>
                <c:pt idx="15">
                  <c:v>46250</c:v>
                </c:pt>
                <c:pt idx="16">
                  <c:v>46251</c:v>
                </c:pt>
                <c:pt idx="17">
                  <c:v>46252</c:v>
                </c:pt>
                <c:pt idx="18">
                  <c:v>46253</c:v>
                </c:pt>
                <c:pt idx="19">
                  <c:v>46254</c:v>
                </c:pt>
                <c:pt idx="20">
                  <c:v>46255</c:v>
                </c:pt>
                <c:pt idx="21">
                  <c:v>46256</c:v>
                </c:pt>
                <c:pt idx="22">
                  <c:v>46257</c:v>
                </c:pt>
                <c:pt idx="23">
                  <c:v>46258</c:v>
                </c:pt>
                <c:pt idx="24">
                  <c:v>46259</c:v>
                </c:pt>
                <c:pt idx="25">
                  <c:v>46260</c:v>
                </c:pt>
                <c:pt idx="26">
                  <c:v>46261</c:v>
                </c:pt>
                <c:pt idx="27">
                  <c:v>46262</c:v>
                </c:pt>
                <c:pt idx="28">
                  <c:v>46263</c:v>
                </c:pt>
                <c:pt idx="29">
                  <c:v>46264</c:v>
                </c:pt>
                <c:pt idx="30">
                  <c:v>46265</c:v>
                </c:pt>
              </c:numCache>
            </c:numRef>
          </c:cat>
          <c:val>
            <c:numRef>
              <c:f>'USINA 01 - Barreirinhas'!$CA$226:$CA$256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BF4C-4E3E-A4C6-6B81CB104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Setembro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Barreirinhas'!$BZ$257:$BZ$286</c:f>
              <c:numCache>
                <c:formatCode>m/d/yyyy</c:formatCode>
                <c:ptCount val="30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  <c:pt idx="21">
                  <c:v>46287</c:v>
                </c:pt>
                <c:pt idx="22">
                  <c:v>46288</c:v>
                </c:pt>
                <c:pt idx="23">
                  <c:v>46289</c:v>
                </c:pt>
                <c:pt idx="24">
                  <c:v>46290</c:v>
                </c:pt>
                <c:pt idx="25">
                  <c:v>46291</c:v>
                </c:pt>
                <c:pt idx="26">
                  <c:v>46292</c:v>
                </c:pt>
                <c:pt idx="27">
                  <c:v>46293</c:v>
                </c:pt>
                <c:pt idx="28">
                  <c:v>46294</c:v>
                </c:pt>
                <c:pt idx="29">
                  <c:v>46295</c:v>
                </c:pt>
              </c:numCache>
            </c:numRef>
          </c:cat>
          <c:val>
            <c:numRef>
              <c:f>'USINA 01 - Barreirinhas'!$CA$257:$CA$286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4DA2-4263-8170-F951104F4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Outubro 2026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Barreirinhas'!$BZ$287:$BZ$317</c:f>
              <c:numCache>
                <c:formatCode>m/d/yyyy</c:formatCode>
                <c:ptCount val="31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  <c:pt idx="10">
                  <c:v>46306</c:v>
                </c:pt>
                <c:pt idx="11">
                  <c:v>46307</c:v>
                </c:pt>
                <c:pt idx="12">
                  <c:v>46308</c:v>
                </c:pt>
                <c:pt idx="13">
                  <c:v>46309</c:v>
                </c:pt>
                <c:pt idx="14">
                  <c:v>46310</c:v>
                </c:pt>
                <c:pt idx="15">
                  <c:v>46311</c:v>
                </c:pt>
                <c:pt idx="16">
                  <c:v>46312</c:v>
                </c:pt>
                <c:pt idx="17">
                  <c:v>46313</c:v>
                </c:pt>
                <c:pt idx="18">
                  <c:v>46314</c:v>
                </c:pt>
                <c:pt idx="19">
                  <c:v>46315</c:v>
                </c:pt>
                <c:pt idx="20">
                  <c:v>46316</c:v>
                </c:pt>
                <c:pt idx="21">
                  <c:v>46317</c:v>
                </c:pt>
                <c:pt idx="22">
                  <c:v>46318</c:v>
                </c:pt>
                <c:pt idx="23">
                  <c:v>46319</c:v>
                </c:pt>
                <c:pt idx="24">
                  <c:v>46320</c:v>
                </c:pt>
                <c:pt idx="25">
                  <c:v>46321</c:v>
                </c:pt>
                <c:pt idx="26">
                  <c:v>46322</c:v>
                </c:pt>
                <c:pt idx="27">
                  <c:v>46323</c:v>
                </c:pt>
                <c:pt idx="28">
                  <c:v>46324</c:v>
                </c:pt>
                <c:pt idx="29">
                  <c:v>46325</c:v>
                </c:pt>
                <c:pt idx="30">
                  <c:v>46326</c:v>
                </c:pt>
              </c:numCache>
            </c:numRef>
          </c:cat>
          <c:val>
            <c:numRef>
              <c:f>'USINA 01 - Barreirinhas'!$CA$287:$CA$317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442A-41E8-917B-241544032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Novembro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Barreirinhas'!$BZ$318:$BZ$347</c:f>
              <c:numCache>
                <c:formatCode>m/d/yyyy</c:formatCode>
                <c:ptCount val="30"/>
                <c:pt idx="0">
                  <c:v>46327</c:v>
                </c:pt>
                <c:pt idx="1">
                  <c:v>46328</c:v>
                </c:pt>
                <c:pt idx="2">
                  <c:v>46329</c:v>
                </c:pt>
                <c:pt idx="3">
                  <c:v>46330</c:v>
                </c:pt>
                <c:pt idx="4">
                  <c:v>46331</c:v>
                </c:pt>
                <c:pt idx="5">
                  <c:v>46332</c:v>
                </c:pt>
                <c:pt idx="6">
                  <c:v>46333</c:v>
                </c:pt>
                <c:pt idx="7">
                  <c:v>46334</c:v>
                </c:pt>
                <c:pt idx="8">
                  <c:v>46335</c:v>
                </c:pt>
                <c:pt idx="9">
                  <c:v>46336</c:v>
                </c:pt>
                <c:pt idx="10">
                  <c:v>46337</c:v>
                </c:pt>
                <c:pt idx="11">
                  <c:v>46338</c:v>
                </c:pt>
                <c:pt idx="12">
                  <c:v>46339</c:v>
                </c:pt>
                <c:pt idx="13">
                  <c:v>46340</c:v>
                </c:pt>
                <c:pt idx="14">
                  <c:v>46341</c:v>
                </c:pt>
                <c:pt idx="15">
                  <c:v>46342</c:v>
                </c:pt>
                <c:pt idx="16">
                  <c:v>46343</c:v>
                </c:pt>
                <c:pt idx="17">
                  <c:v>46344</c:v>
                </c:pt>
                <c:pt idx="18">
                  <c:v>46345</c:v>
                </c:pt>
                <c:pt idx="19">
                  <c:v>46346</c:v>
                </c:pt>
                <c:pt idx="20">
                  <c:v>46347</c:v>
                </c:pt>
                <c:pt idx="21">
                  <c:v>46348</c:v>
                </c:pt>
                <c:pt idx="22">
                  <c:v>46349</c:v>
                </c:pt>
                <c:pt idx="23">
                  <c:v>46350</c:v>
                </c:pt>
                <c:pt idx="24">
                  <c:v>46351</c:v>
                </c:pt>
                <c:pt idx="25">
                  <c:v>46352</c:v>
                </c:pt>
                <c:pt idx="26">
                  <c:v>46353</c:v>
                </c:pt>
                <c:pt idx="27">
                  <c:v>46354</c:v>
                </c:pt>
                <c:pt idx="28">
                  <c:v>46355</c:v>
                </c:pt>
                <c:pt idx="29">
                  <c:v>46356</c:v>
                </c:pt>
              </c:numCache>
            </c:numRef>
          </c:cat>
          <c:val>
            <c:numRef>
              <c:f>'USINA 01 - Barreirinhas'!$CA$318:$CA$347</c:f>
              <c:numCache>
                <c:formatCode>0.0</c:formatCode>
                <c:ptCount val="30"/>
              </c:numCache>
            </c:numRef>
          </c:val>
          <c:extLst>
            <c:ext xmlns:c16="http://schemas.microsoft.com/office/drawing/2014/chart" uri="{C3380CC4-5D6E-409C-BE32-E72D297353CC}">
              <c16:uniqueId val="{00000000-A07A-4487-93C2-3DEB2C11B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Geração SPE 1</a:t>
            </a:r>
            <a:r>
              <a:rPr lang="pt-BR" baseline="0"/>
              <a:t> - Dezembro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'USINA 01 - Barreirinhas'!$BZ$348:$BZ$378</c:f>
              <c:numCache>
                <c:formatCode>m/d/yyyy</c:formatCode>
                <c:ptCount val="31"/>
                <c:pt idx="0">
                  <c:v>46357</c:v>
                </c:pt>
                <c:pt idx="1">
                  <c:v>46358</c:v>
                </c:pt>
                <c:pt idx="2">
                  <c:v>46359</c:v>
                </c:pt>
                <c:pt idx="3">
                  <c:v>46360</c:v>
                </c:pt>
                <c:pt idx="4">
                  <c:v>46361</c:v>
                </c:pt>
                <c:pt idx="5">
                  <c:v>46362</c:v>
                </c:pt>
                <c:pt idx="6">
                  <c:v>46363</c:v>
                </c:pt>
                <c:pt idx="7">
                  <c:v>46364</c:v>
                </c:pt>
                <c:pt idx="8">
                  <c:v>46365</c:v>
                </c:pt>
                <c:pt idx="9">
                  <c:v>46366</c:v>
                </c:pt>
                <c:pt idx="10">
                  <c:v>46367</c:v>
                </c:pt>
                <c:pt idx="11">
                  <c:v>46368</c:v>
                </c:pt>
                <c:pt idx="12">
                  <c:v>46369</c:v>
                </c:pt>
                <c:pt idx="13">
                  <c:v>46370</c:v>
                </c:pt>
                <c:pt idx="14">
                  <c:v>46371</c:v>
                </c:pt>
                <c:pt idx="15">
                  <c:v>46372</c:v>
                </c:pt>
                <c:pt idx="16">
                  <c:v>46373</c:v>
                </c:pt>
                <c:pt idx="17">
                  <c:v>46374</c:v>
                </c:pt>
                <c:pt idx="18">
                  <c:v>46375</c:v>
                </c:pt>
                <c:pt idx="19">
                  <c:v>46376</c:v>
                </c:pt>
                <c:pt idx="20">
                  <c:v>46377</c:v>
                </c:pt>
                <c:pt idx="21">
                  <c:v>46378</c:v>
                </c:pt>
                <c:pt idx="22">
                  <c:v>46379</c:v>
                </c:pt>
                <c:pt idx="23">
                  <c:v>46380</c:v>
                </c:pt>
                <c:pt idx="24">
                  <c:v>46381</c:v>
                </c:pt>
                <c:pt idx="25">
                  <c:v>46382</c:v>
                </c:pt>
                <c:pt idx="26">
                  <c:v>46383</c:v>
                </c:pt>
                <c:pt idx="27">
                  <c:v>46384</c:v>
                </c:pt>
                <c:pt idx="28">
                  <c:v>46385</c:v>
                </c:pt>
                <c:pt idx="29">
                  <c:v>46386</c:v>
                </c:pt>
                <c:pt idx="30">
                  <c:v>46387</c:v>
                </c:pt>
              </c:numCache>
            </c:numRef>
          </c:cat>
          <c:val>
            <c:numRef>
              <c:f>'USINA 01 - Barreirinhas'!$CA$348:$CA$378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D0B4-454C-AEF9-217B6999D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908544"/>
        <c:axId val="1906183664"/>
      </c:barChart>
      <c:dateAx>
        <c:axId val="968908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6183664"/>
        <c:crosses val="autoZero"/>
        <c:auto val="1"/>
        <c:lblOffset val="100"/>
        <c:baseTimeUnit val="days"/>
      </c:dateAx>
      <c:valAx>
        <c:axId val="19061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Geração de eletricidade ()kWh)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890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Soma de SPE5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376"/>
              <c:pt idx="0">
                <c:v>21/12/2024</c:v>
              </c:pt>
              <c:pt idx="1">
                <c:v>22/12/2024</c:v>
              </c:pt>
              <c:pt idx="2">
                <c:v>23/12/2024</c:v>
              </c:pt>
              <c:pt idx="3">
                <c:v>24/12/2024</c:v>
              </c:pt>
              <c:pt idx="4">
                <c:v>25/12/2024</c:v>
              </c:pt>
              <c:pt idx="5">
                <c:v>26/12/2024</c:v>
              </c:pt>
              <c:pt idx="6">
                <c:v>27/12/2024</c:v>
              </c:pt>
              <c:pt idx="7">
                <c:v>28/12/2024</c:v>
              </c:pt>
              <c:pt idx="8">
                <c:v>29/12/2024</c:v>
              </c:pt>
              <c:pt idx="9">
                <c:v>30/12/2024</c:v>
              </c:pt>
              <c:pt idx="10">
                <c:v>31/12/2024</c:v>
              </c:pt>
              <c:pt idx="11">
                <c:v>01/01/2025</c:v>
              </c:pt>
              <c:pt idx="12">
                <c:v>02/01/2025</c:v>
              </c:pt>
              <c:pt idx="13">
                <c:v>03/01/2025</c:v>
              </c:pt>
              <c:pt idx="14">
                <c:v>04/01/2025</c:v>
              </c:pt>
              <c:pt idx="15">
                <c:v>05/01/2025</c:v>
              </c:pt>
              <c:pt idx="16">
                <c:v>06/01/2025</c:v>
              </c:pt>
              <c:pt idx="17">
                <c:v>07/01/2025</c:v>
              </c:pt>
              <c:pt idx="18">
                <c:v>08/01/2025</c:v>
              </c:pt>
              <c:pt idx="19">
                <c:v>09/01/2025</c:v>
              </c:pt>
              <c:pt idx="20">
                <c:v>10/01/2025</c:v>
              </c:pt>
              <c:pt idx="21">
                <c:v>11/01/2025</c:v>
              </c:pt>
              <c:pt idx="22">
                <c:v>12/01/2025</c:v>
              </c:pt>
              <c:pt idx="23">
                <c:v>13/01/2025</c:v>
              </c:pt>
              <c:pt idx="24">
                <c:v>14/01/2025</c:v>
              </c:pt>
              <c:pt idx="25">
                <c:v>15/01/2025</c:v>
              </c:pt>
              <c:pt idx="26">
                <c:v>16/01/2025</c:v>
              </c:pt>
              <c:pt idx="27">
                <c:v>17/01/2025</c:v>
              </c:pt>
              <c:pt idx="28">
                <c:v>18/01/2025</c:v>
              </c:pt>
              <c:pt idx="29">
                <c:v>19/01/2025</c:v>
              </c:pt>
              <c:pt idx="30">
                <c:v>20/01/2025</c:v>
              </c:pt>
              <c:pt idx="31">
                <c:v>21/01/2025</c:v>
              </c:pt>
              <c:pt idx="32">
                <c:v>22/01/2025</c:v>
              </c:pt>
              <c:pt idx="33">
                <c:v>23/01/2025</c:v>
              </c:pt>
              <c:pt idx="34">
                <c:v>24/01/2025</c:v>
              </c:pt>
              <c:pt idx="35">
                <c:v>25/01/2025</c:v>
              </c:pt>
              <c:pt idx="36">
                <c:v>26/01/2025</c:v>
              </c:pt>
              <c:pt idx="37">
                <c:v>27/01/2025</c:v>
              </c:pt>
              <c:pt idx="38">
                <c:v>28/01/2025</c:v>
              </c:pt>
              <c:pt idx="39">
                <c:v>29/01/2025</c:v>
              </c:pt>
              <c:pt idx="40">
                <c:v>30/01/2025</c:v>
              </c:pt>
              <c:pt idx="41">
                <c:v>31/01/2025</c:v>
              </c:pt>
              <c:pt idx="42">
                <c:v>01/02/2025</c:v>
              </c:pt>
              <c:pt idx="43">
                <c:v>02/02/2025</c:v>
              </c:pt>
              <c:pt idx="44">
                <c:v>03/02/2025</c:v>
              </c:pt>
              <c:pt idx="45">
                <c:v>04/02/2025</c:v>
              </c:pt>
              <c:pt idx="46">
                <c:v>05/02/2025</c:v>
              </c:pt>
              <c:pt idx="47">
                <c:v>06/02/2025</c:v>
              </c:pt>
              <c:pt idx="48">
                <c:v>07/02/2025</c:v>
              </c:pt>
              <c:pt idx="49">
                <c:v>08/02/2025</c:v>
              </c:pt>
              <c:pt idx="50">
                <c:v>09/02/2025</c:v>
              </c:pt>
              <c:pt idx="51">
                <c:v>10/02/2025</c:v>
              </c:pt>
              <c:pt idx="52">
                <c:v>11/02/2025</c:v>
              </c:pt>
              <c:pt idx="53">
                <c:v>12/02/2025</c:v>
              </c:pt>
              <c:pt idx="54">
                <c:v>13/02/2025</c:v>
              </c:pt>
              <c:pt idx="55">
                <c:v>14/02/2025</c:v>
              </c:pt>
              <c:pt idx="56">
                <c:v>15/02/2025</c:v>
              </c:pt>
              <c:pt idx="57">
                <c:v>16/02/2025</c:v>
              </c:pt>
              <c:pt idx="58">
                <c:v>17/02/2025</c:v>
              </c:pt>
              <c:pt idx="59">
                <c:v>18/02/2025</c:v>
              </c:pt>
              <c:pt idx="60">
                <c:v>19/02/2025</c:v>
              </c:pt>
              <c:pt idx="61">
                <c:v>20/02/2025</c:v>
              </c:pt>
              <c:pt idx="62">
                <c:v>21/02/2025</c:v>
              </c:pt>
              <c:pt idx="63">
                <c:v>22/02/2025</c:v>
              </c:pt>
              <c:pt idx="64">
                <c:v>23/02/2025</c:v>
              </c:pt>
              <c:pt idx="65">
                <c:v>24/02/2025</c:v>
              </c:pt>
              <c:pt idx="66">
                <c:v>25/02/2025</c:v>
              </c:pt>
              <c:pt idx="67">
                <c:v>26/02/2025</c:v>
              </c:pt>
              <c:pt idx="68">
                <c:v>27/02/2025</c:v>
              </c:pt>
              <c:pt idx="69">
                <c:v>28/02/2025</c:v>
              </c:pt>
              <c:pt idx="70">
                <c:v>01/03/2025</c:v>
              </c:pt>
              <c:pt idx="71">
                <c:v>02/03/2025</c:v>
              </c:pt>
              <c:pt idx="72">
                <c:v>03/03/2025</c:v>
              </c:pt>
              <c:pt idx="73">
                <c:v>04/03/2025</c:v>
              </c:pt>
              <c:pt idx="74">
                <c:v>05/03/2025</c:v>
              </c:pt>
              <c:pt idx="75">
                <c:v>06/03/2025</c:v>
              </c:pt>
              <c:pt idx="76">
                <c:v>07/03/2025</c:v>
              </c:pt>
              <c:pt idx="77">
                <c:v>08/03/2025</c:v>
              </c:pt>
              <c:pt idx="78">
                <c:v>09/03/2025</c:v>
              </c:pt>
              <c:pt idx="79">
                <c:v>10/03/2025</c:v>
              </c:pt>
              <c:pt idx="80">
                <c:v>11/03/2025</c:v>
              </c:pt>
              <c:pt idx="81">
                <c:v>12/03/2025</c:v>
              </c:pt>
              <c:pt idx="82">
                <c:v>13/03/2025</c:v>
              </c:pt>
              <c:pt idx="83">
                <c:v>14/03/2025</c:v>
              </c:pt>
              <c:pt idx="84">
                <c:v>15/03/2025</c:v>
              </c:pt>
              <c:pt idx="85">
                <c:v>16/03/2025</c:v>
              </c:pt>
              <c:pt idx="86">
                <c:v>17/03/2025</c:v>
              </c:pt>
              <c:pt idx="87">
                <c:v>18/03/2025</c:v>
              </c:pt>
              <c:pt idx="88">
                <c:v>19/03/2025</c:v>
              </c:pt>
              <c:pt idx="89">
                <c:v>20/03/2025</c:v>
              </c:pt>
              <c:pt idx="90">
                <c:v>21/03/2025</c:v>
              </c:pt>
              <c:pt idx="91">
                <c:v>22/03/2025</c:v>
              </c:pt>
              <c:pt idx="92">
                <c:v>23/03/2025</c:v>
              </c:pt>
              <c:pt idx="93">
                <c:v>24/03/2025</c:v>
              </c:pt>
              <c:pt idx="94">
                <c:v>25/03/2025</c:v>
              </c:pt>
              <c:pt idx="95">
                <c:v>26/03/2025</c:v>
              </c:pt>
              <c:pt idx="96">
                <c:v>27/03/2025</c:v>
              </c:pt>
              <c:pt idx="97">
                <c:v>28/03/2025</c:v>
              </c:pt>
              <c:pt idx="98">
                <c:v>29/03/2025</c:v>
              </c:pt>
              <c:pt idx="99">
                <c:v>30/03/2025</c:v>
              </c:pt>
              <c:pt idx="100">
                <c:v>31/03/2025</c:v>
              </c:pt>
              <c:pt idx="101">
                <c:v>01/04/2025</c:v>
              </c:pt>
              <c:pt idx="102">
                <c:v>02/04/2025</c:v>
              </c:pt>
              <c:pt idx="103">
                <c:v>03/04/2025</c:v>
              </c:pt>
              <c:pt idx="104">
                <c:v>04/04/2025</c:v>
              </c:pt>
              <c:pt idx="105">
                <c:v>05/04/2025</c:v>
              </c:pt>
              <c:pt idx="106">
                <c:v>06/04/2025</c:v>
              </c:pt>
              <c:pt idx="107">
                <c:v>07/04/2025</c:v>
              </c:pt>
              <c:pt idx="108">
                <c:v>08/04/2025</c:v>
              </c:pt>
              <c:pt idx="109">
                <c:v>09/04/2025</c:v>
              </c:pt>
              <c:pt idx="110">
                <c:v>10/04/2025</c:v>
              </c:pt>
              <c:pt idx="111">
                <c:v>11/04/2025</c:v>
              </c:pt>
              <c:pt idx="112">
                <c:v>12/04/2025</c:v>
              </c:pt>
              <c:pt idx="113">
                <c:v>13/04/2025</c:v>
              </c:pt>
              <c:pt idx="114">
                <c:v>14/04/2025</c:v>
              </c:pt>
              <c:pt idx="115">
                <c:v>15/04/2025</c:v>
              </c:pt>
              <c:pt idx="116">
                <c:v>16/04/2025</c:v>
              </c:pt>
              <c:pt idx="117">
                <c:v>17/04/2025</c:v>
              </c:pt>
              <c:pt idx="118">
                <c:v>18/04/2025</c:v>
              </c:pt>
              <c:pt idx="119">
                <c:v>19/04/2025</c:v>
              </c:pt>
              <c:pt idx="120">
                <c:v>20/04/2025</c:v>
              </c:pt>
              <c:pt idx="121">
                <c:v>21/04/2025</c:v>
              </c:pt>
              <c:pt idx="122">
                <c:v>22/04/2025</c:v>
              </c:pt>
              <c:pt idx="123">
                <c:v>23/04/2025</c:v>
              </c:pt>
              <c:pt idx="124">
                <c:v>24/04/2025</c:v>
              </c:pt>
              <c:pt idx="125">
                <c:v>25/04/2025</c:v>
              </c:pt>
              <c:pt idx="126">
                <c:v>26/04/2025</c:v>
              </c:pt>
              <c:pt idx="127">
                <c:v>27/04/2025</c:v>
              </c:pt>
              <c:pt idx="128">
                <c:v>28/04/2025</c:v>
              </c:pt>
              <c:pt idx="129">
                <c:v>29/04/2025</c:v>
              </c:pt>
              <c:pt idx="130">
                <c:v>30/04/2025</c:v>
              </c:pt>
              <c:pt idx="131">
                <c:v>01/05/2025</c:v>
              </c:pt>
              <c:pt idx="132">
                <c:v>02/05/2025</c:v>
              </c:pt>
              <c:pt idx="133">
                <c:v>03/05/2025</c:v>
              </c:pt>
              <c:pt idx="134">
                <c:v>04/05/2025</c:v>
              </c:pt>
              <c:pt idx="135">
                <c:v>05/05/2025</c:v>
              </c:pt>
              <c:pt idx="136">
                <c:v>06/05/2025</c:v>
              </c:pt>
              <c:pt idx="137">
                <c:v>07/05/2025</c:v>
              </c:pt>
              <c:pt idx="138">
                <c:v>08/05/2025</c:v>
              </c:pt>
              <c:pt idx="139">
                <c:v>09/05/2025</c:v>
              </c:pt>
              <c:pt idx="140">
                <c:v>10/05/2025</c:v>
              </c:pt>
              <c:pt idx="141">
                <c:v>11/05/2025</c:v>
              </c:pt>
              <c:pt idx="142">
                <c:v>12/05/2025</c:v>
              </c:pt>
              <c:pt idx="143">
                <c:v>13/05/2025</c:v>
              </c:pt>
              <c:pt idx="144">
                <c:v>14/05/2025</c:v>
              </c:pt>
              <c:pt idx="145">
                <c:v>15/05/2025</c:v>
              </c:pt>
              <c:pt idx="146">
                <c:v>16/05/2025</c:v>
              </c:pt>
              <c:pt idx="147">
                <c:v>17/05/2025</c:v>
              </c:pt>
              <c:pt idx="148">
                <c:v>18/05/2025</c:v>
              </c:pt>
              <c:pt idx="149">
                <c:v>19/05/2025</c:v>
              </c:pt>
              <c:pt idx="150">
                <c:v>20/05/2025</c:v>
              </c:pt>
              <c:pt idx="151">
                <c:v>21/05/2025</c:v>
              </c:pt>
              <c:pt idx="152">
                <c:v>22/05/2025</c:v>
              </c:pt>
              <c:pt idx="153">
                <c:v>23/05/2025</c:v>
              </c:pt>
              <c:pt idx="154">
                <c:v>24/05/2025</c:v>
              </c:pt>
              <c:pt idx="155">
                <c:v>25/05/2025</c:v>
              </c:pt>
              <c:pt idx="156">
                <c:v>26/05/2025</c:v>
              </c:pt>
              <c:pt idx="157">
                <c:v>27/05/2025</c:v>
              </c:pt>
              <c:pt idx="158">
                <c:v>28/05/2025</c:v>
              </c:pt>
              <c:pt idx="159">
                <c:v>29/05/2025</c:v>
              </c:pt>
              <c:pt idx="160">
                <c:v>30/05/2025</c:v>
              </c:pt>
              <c:pt idx="161">
                <c:v>31/05/2025</c:v>
              </c:pt>
              <c:pt idx="162">
                <c:v>01/06/2025</c:v>
              </c:pt>
              <c:pt idx="163">
                <c:v>02/06/2025</c:v>
              </c:pt>
              <c:pt idx="164">
                <c:v>03/06/2025</c:v>
              </c:pt>
              <c:pt idx="165">
                <c:v>04/06/2025</c:v>
              </c:pt>
              <c:pt idx="166">
                <c:v>05/06/2025</c:v>
              </c:pt>
              <c:pt idx="167">
                <c:v>06/06/2025</c:v>
              </c:pt>
              <c:pt idx="168">
                <c:v>07/06/2025</c:v>
              </c:pt>
              <c:pt idx="169">
                <c:v>08/06/2025</c:v>
              </c:pt>
              <c:pt idx="170">
                <c:v>09/06/2025</c:v>
              </c:pt>
              <c:pt idx="171">
                <c:v>10/06/2025</c:v>
              </c:pt>
              <c:pt idx="172">
                <c:v>11/06/2025</c:v>
              </c:pt>
              <c:pt idx="173">
                <c:v>12/06/2025</c:v>
              </c:pt>
              <c:pt idx="174">
                <c:v>13/06/2025</c:v>
              </c:pt>
              <c:pt idx="175">
                <c:v>14/06/2025</c:v>
              </c:pt>
              <c:pt idx="176">
                <c:v>15/06/2025</c:v>
              </c:pt>
              <c:pt idx="177">
                <c:v>16/06/2025</c:v>
              </c:pt>
              <c:pt idx="178">
                <c:v>17/06/2025</c:v>
              </c:pt>
              <c:pt idx="179">
                <c:v>18/06/2025</c:v>
              </c:pt>
              <c:pt idx="180">
                <c:v>19/06/2025</c:v>
              </c:pt>
              <c:pt idx="181">
                <c:v>20/06/2025</c:v>
              </c:pt>
              <c:pt idx="182">
                <c:v>21/06/2025</c:v>
              </c:pt>
              <c:pt idx="183">
                <c:v>22/06/2025</c:v>
              </c:pt>
              <c:pt idx="184">
                <c:v>23/06/2025</c:v>
              </c:pt>
              <c:pt idx="185">
                <c:v>24/06/2025</c:v>
              </c:pt>
              <c:pt idx="186">
                <c:v>25/06/2025</c:v>
              </c:pt>
              <c:pt idx="187">
                <c:v>26/06/2025</c:v>
              </c:pt>
              <c:pt idx="188">
                <c:v>27/06/2025</c:v>
              </c:pt>
              <c:pt idx="189">
                <c:v>28/06/2025</c:v>
              </c:pt>
              <c:pt idx="190">
                <c:v>29/06/2025</c:v>
              </c:pt>
              <c:pt idx="191">
                <c:v>30/06/2025</c:v>
              </c:pt>
              <c:pt idx="192">
                <c:v>01/07/2025</c:v>
              </c:pt>
              <c:pt idx="193">
                <c:v>02/07/2025</c:v>
              </c:pt>
              <c:pt idx="194">
                <c:v>03/07/2025</c:v>
              </c:pt>
              <c:pt idx="195">
                <c:v>04/07/2025</c:v>
              </c:pt>
              <c:pt idx="196">
                <c:v>05/07/2025</c:v>
              </c:pt>
              <c:pt idx="197">
                <c:v>06/07/2025</c:v>
              </c:pt>
              <c:pt idx="198">
                <c:v>07/07/2025</c:v>
              </c:pt>
              <c:pt idx="199">
                <c:v>08/07/2025</c:v>
              </c:pt>
              <c:pt idx="200">
                <c:v>09/07/2025</c:v>
              </c:pt>
              <c:pt idx="201">
                <c:v>10/07/2025</c:v>
              </c:pt>
              <c:pt idx="202">
                <c:v>11/07/2025</c:v>
              </c:pt>
              <c:pt idx="203">
                <c:v>12/07/2025</c:v>
              </c:pt>
              <c:pt idx="204">
                <c:v>13/07/2025</c:v>
              </c:pt>
              <c:pt idx="205">
                <c:v>14/07/2025</c:v>
              </c:pt>
              <c:pt idx="206">
                <c:v>15/07/2025</c:v>
              </c:pt>
              <c:pt idx="207">
                <c:v>16/07/2025</c:v>
              </c:pt>
              <c:pt idx="208">
                <c:v>17/07/2025</c:v>
              </c:pt>
              <c:pt idx="209">
                <c:v>18/07/2025</c:v>
              </c:pt>
              <c:pt idx="210">
                <c:v>19/07/2025</c:v>
              </c:pt>
              <c:pt idx="211">
                <c:v>20/07/2025</c:v>
              </c:pt>
              <c:pt idx="212">
                <c:v>21/07/2025</c:v>
              </c:pt>
              <c:pt idx="213">
                <c:v>22/07/2025</c:v>
              </c:pt>
              <c:pt idx="214">
                <c:v>23/07/2025</c:v>
              </c:pt>
              <c:pt idx="215">
                <c:v>24/07/2025</c:v>
              </c:pt>
              <c:pt idx="216">
                <c:v>25/07/2025</c:v>
              </c:pt>
              <c:pt idx="217">
                <c:v>26/07/2025</c:v>
              </c:pt>
              <c:pt idx="218">
                <c:v>27/07/2025</c:v>
              </c:pt>
              <c:pt idx="219">
                <c:v>28/07/2025</c:v>
              </c:pt>
              <c:pt idx="220">
                <c:v>29/07/2025</c:v>
              </c:pt>
              <c:pt idx="221">
                <c:v>30/07/2025</c:v>
              </c:pt>
              <c:pt idx="222">
                <c:v>31/07/2025</c:v>
              </c:pt>
              <c:pt idx="223">
                <c:v>01/08/2025</c:v>
              </c:pt>
              <c:pt idx="224">
                <c:v>02/08/2025</c:v>
              </c:pt>
              <c:pt idx="225">
                <c:v>03/08/2025</c:v>
              </c:pt>
              <c:pt idx="226">
                <c:v>04/08/2025</c:v>
              </c:pt>
              <c:pt idx="227">
                <c:v>05/08/2025</c:v>
              </c:pt>
              <c:pt idx="228">
                <c:v>06/08/2025</c:v>
              </c:pt>
              <c:pt idx="229">
                <c:v>07/08/2025</c:v>
              </c:pt>
              <c:pt idx="230">
                <c:v>08/08/2025</c:v>
              </c:pt>
              <c:pt idx="231">
                <c:v>09/08/2025</c:v>
              </c:pt>
              <c:pt idx="232">
                <c:v>10/08/2025</c:v>
              </c:pt>
              <c:pt idx="233">
                <c:v>11/08/2025</c:v>
              </c:pt>
              <c:pt idx="234">
                <c:v>12/08/2025</c:v>
              </c:pt>
              <c:pt idx="235">
                <c:v>13/08/2025</c:v>
              </c:pt>
              <c:pt idx="236">
                <c:v>14/08/2025</c:v>
              </c:pt>
              <c:pt idx="237">
                <c:v>15/08/2025</c:v>
              </c:pt>
              <c:pt idx="238">
                <c:v>16/08/2025</c:v>
              </c:pt>
              <c:pt idx="239">
                <c:v>17/08/2025</c:v>
              </c:pt>
              <c:pt idx="240">
                <c:v>18/08/2025</c:v>
              </c:pt>
              <c:pt idx="241">
                <c:v>19/08/2025</c:v>
              </c:pt>
              <c:pt idx="242">
                <c:v>20/08/2025</c:v>
              </c:pt>
              <c:pt idx="243">
                <c:v>21/08/2025</c:v>
              </c:pt>
              <c:pt idx="244">
                <c:v>22/08/2025</c:v>
              </c:pt>
              <c:pt idx="245">
                <c:v>23/08/2025</c:v>
              </c:pt>
              <c:pt idx="246">
                <c:v>24/08/2025</c:v>
              </c:pt>
              <c:pt idx="247">
                <c:v>25/08/2025</c:v>
              </c:pt>
              <c:pt idx="248">
                <c:v>26/08/2025</c:v>
              </c:pt>
              <c:pt idx="249">
                <c:v>27/08/2025</c:v>
              </c:pt>
              <c:pt idx="250">
                <c:v>28/08/2025</c:v>
              </c:pt>
              <c:pt idx="251">
                <c:v>29/08/2025</c:v>
              </c:pt>
              <c:pt idx="252">
                <c:v>30/08/2025</c:v>
              </c:pt>
              <c:pt idx="253">
                <c:v>31/08/2025</c:v>
              </c:pt>
              <c:pt idx="254">
                <c:v>01/09/2025</c:v>
              </c:pt>
              <c:pt idx="255">
                <c:v>02/09/2025</c:v>
              </c:pt>
              <c:pt idx="256">
                <c:v>03/09/2025</c:v>
              </c:pt>
              <c:pt idx="257">
                <c:v>04/09/2025</c:v>
              </c:pt>
              <c:pt idx="258">
                <c:v>05/09/2025</c:v>
              </c:pt>
              <c:pt idx="259">
                <c:v>06/09/2025</c:v>
              </c:pt>
              <c:pt idx="260">
                <c:v>07/09/2025</c:v>
              </c:pt>
              <c:pt idx="261">
                <c:v>08/09/2025</c:v>
              </c:pt>
              <c:pt idx="262">
                <c:v>09/09/2025</c:v>
              </c:pt>
              <c:pt idx="263">
                <c:v>10/09/2025</c:v>
              </c:pt>
              <c:pt idx="264">
                <c:v>11/09/2025</c:v>
              </c:pt>
              <c:pt idx="265">
                <c:v>12/09/2025</c:v>
              </c:pt>
              <c:pt idx="266">
                <c:v>13/09/2025</c:v>
              </c:pt>
              <c:pt idx="267">
                <c:v>14/09/2025</c:v>
              </c:pt>
              <c:pt idx="268">
                <c:v>15/09/2025</c:v>
              </c:pt>
              <c:pt idx="269">
                <c:v>16/09/2025</c:v>
              </c:pt>
              <c:pt idx="270">
                <c:v>17/09/2025</c:v>
              </c:pt>
              <c:pt idx="271">
                <c:v>18/09/2025</c:v>
              </c:pt>
              <c:pt idx="272">
                <c:v>19/09/2025</c:v>
              </c:pt>
              <c:pt idx="273">
                <c:v>20/09/2025</c:v>
              </c:pt>
              <c:pt idx="274">
                <c:v>21/09/2025</c:v>
              </c:pt>
              <c:pt idx="275">
                <c:v>22/09/2025</c:v>
              </c:pt>
              <c:pt idx="276">
                <c:v>23/09/2025</c:v>
              </c:pt>
              <c:pt idx="277">
                <c:v>24/09/2025</c:v>
              </c:pt>
              <c:pt idx="278">
                <c:v>25/09/2025</c:v>
              </c:pt>
              <c:pt idx="279">
                <c:v>26/09/2025</c:v>
              </c:pt>
              <c:pt idx="280">
                <c:v>27/09/2025</c:v>
              </c:pt>
              <c:pt idx="281">
                <c:v>28/09/2025</c:v>
              </c:pt>
              <c:pt idx="282">
                <c:v>29/09/2025</c:v>
              </c:pt>
              <c:pt idx="283">
                <c:v>30/09/2025</c:v>
              </c:pt>
              <c:pt idx="284">
                <c:v>01/10/2025</c:v>
              </c:pt>
              <c:pt idx="285">
                <c:v>02/10/2025</c:v>
              </c:pt>
              <c:pt idx="286">
                <c:v>03/10/2025</c:v>
              </c:pt>
              <c:pt idx="287">
                <c:v>04/10/2025</c:v>
              </c:pt>
              <c:pt idx="288">
                <c:v>05/10/2025</c:v>
              </c:pt>
              <c:pt idx="289">
                <c:v>06/10/2025</c:v>
              </c:pt>
              <c:pt idx="290">
                <c:v>07/10/2025</c:v>
              </c:pt>
              <c:pt idx="291">
                <c:v>08/10/2025</c:v>
              </c:pt>
              <c:pt idx="292">
                <c:v>09/10/2025</c:v>
              </c:pt>
              <c:pt idx="293">
                <c:v>10/10/2025</c:v>
              </c:pt>
              <c:pt idx="294">
                <c:v>11/10/2025</c:v>
              </c:pt>
              <c:pt idx="295">
                <c:v>12/10/2025</c:v>
              </c:pt>
              <c:pt idx="296">
                <c:v>13/10/2025</c:v>
              </c:pt>
              <c:pt idx="297">
                <c:v>14/10/2025</c:v>
              </c:pt>
              <c:pt idx="298">
                <c:v>15/10/2025</c:v>
              </c:pt>
              <c:pt idx="299">
                <c:v>16/10/2025</c:v>
              </c:pt>
              <c:pt idx="300">
                <c:v>17/10/2025</c:v>
              </c:pt>
              <c:pt idx="301">
                <c:v>18/10/2025</c:v>
              </c:pt>
              <c:pt idx="302">
                <c:v>19/10/2025</c:v>
              </c:pt>
              <c:pt idx="303">
                <c:v>20/10/2025</c:v>
              </c:pt>
              <c:pt idx="304">
                <c:v>21/10/2025</c:v>
              </c:pt>
              <c:pt idx="305">
                <c:v>22/10/2025</c:v>
              </c:pt>
              <c:pt idx="306">
                <c:v>23/10/2025</c:v>
              </c:pt>
              <c:pt idx="307">
                <c:v>24/10/2025</c:v>
              </c:pt>
              <c:pt idx="308">
                <c:v>25/10/2025</c:v>
              </c:pt>
              <c:pt idx="309">
                <c:v>26/10/2025</c:v>
              </c:pt>
              <c:pt idx="310">
                <c:v>27/10/2025</c:v>
              </c:pt>
              <c:pt idx="311">
                <c:v>28/10/2025</c:v>
              </c:pt>
              <c:pt idx="312">
                <c:v>29/10/2025</c:v>
              </c:pt>
              <c:pt idx="313">
                <c:v>30/10/2025</c:v>
              </c:pt>
              <c:pt idx="314">
                <c:v>31/10/2025</c:v>
              </c:pt>
              <c:pt idx="315">
                <c:v>01/11/2025</c:v>
              </c:pt>
              <c:pt idx="316">
                <c:v>02/11/2025</c:v>
              </c:pt>
              <c:pt idx="317">
                <c:v>03/11/2025</c:v>
              </c:pt>
              <c:pt idx="318">
                <c:v>04/11/2025</c:v>
              </c:pt>
              <c:pt idx="319">
                <c:v>05/11/2025</c:v>
              </c:pt>
              <c:pt idx="320">
                <c:v>06/11/2025</c:v>
              </c:pt>
              <c:pt idx="321">
                <c:v>07/11/2025</c:v>
              </c:pt>
              <c:pt idx="322">
                <c:v>08/11/2025</c:v>
              </c:pt>
              <c:pt idx="323">
                <c:v>09/11/2025</c:v>
              </c:pt>
              <c:pt idx="324">
                <c:v>10/11/2025</c:v>
              </c:pt>
              <c:pt idx="325">
                <c:v>11/11/2025</c:v>
              </c:pt>
              <c:pt idx="326">
                <c:v>12/11/2025</c:v>
              </c:pt>
              <c:pt idx="327">
                <c:v>13/11/2025</c:v>
              </c:pt>
              <c:pt idx="328">
                <c:v>14/11/2025</c:v>
              </c:pt>
              <c:pt idx="329">
                <c:v>15/11/2025</c:v>
              </c:pt>
              <c:pt idx="330">
                <c:v>16/11/2025</c:v>
              </c:pt>
              <c:pt idx="331">
                <c:v>17/11/2025</c:v>
              </c:pt>
              <c:pt idx="332">
                <c:v>18/11/2025</c:v>
              </c:pt>
              <c:pt idx="333">
                <c:v>19/11/2025</c:v>
              </c:pt>
              <c:pt idx="334">
                <c:v>20/11/2025</c:v>
              </c:pt>
              <c:pt idx="335">
                <c:v>21/11/2025</c:v>
              </c:pt>
              <c:pt idx="336">
                <c:v>22/11/2025</c:v>
              </c:pt>
              <c:pt idx="337">
                <c:v>23/11/2025</c:v>
              </c:pt>
              <c:pt idx="338">
                <c:v>24/11/2025</c:v>
              </c:pt>
              <c:pt idx="339">
                <c:v>25/11/2025</c:v>
              </c:pt>
              <c:pt idx="340">
                <c:v>26/11/2025</c:v>
              </c:pt>
              <c:pt idx="341">
                <c:v>27/11/2025</c:v>
              </c:pt>
              <c:pt idx="342">
                <c:v>28/11/2025</c:v>
              </c:pt>
              <c:pt idx="343">
                <c:v>29/11/2025</c:v>
              </c:pt>
              <c:pt idx="344">
                <c:v>30/11/2025</c:v>
              </c:pt>
              <c:pt idx="345">
                <c:v>01/12/2025</c:v>
              </c:pt>
              <c:pt idx="346">
                <c:v>02/12/2025</c:v>
              </c:pt>
              <c:pt idx="347">
                <c:v>03/12/2025</c:v>
              </c:pt>
              <c:pt idx="348">
                <c:v>04/12/2025</c:v>
              </c:pt>
              <c:pt idx="349">
                <c:v>05/12/2025</c:v>
              </c:pt>
              <c:pt idx="350">
                <c:v>06/12/2025</c:v>
              </c:pt>
              <c:pt idx="351">
                <c:v>07/12/2025</c:v>
              </c:pt>
              <c:pt idx="352">
                <c:v>08/12/2025</c:v>
              </c:pt>
              <c:pt idx="353">
                <c:v>09/12/2025</c:v>
              </c:pt>
              <c:pt idx="354">
                <c:v>10/12/2025</c:v>
              </c:pt>
              <c:pt idx="355">
                <c:v>11/12/2025</c:v>
              </c:pt>
              <c:pt idx="356">
                <c:v>12/12/2025</c:v>
              </c:pt>
              <c:pt idx="357">
                <c:v>13/12/2025</c:v>
              </c:pt>
              <c:pt idx="358">
                <c:v>14/12/2025</c:v>
              </c:pt>
              <c:pt idx="359">
                <c:v>15/12/2025</c:v>
              </c:pt>
              <c:pt idx="360">
                <c:v>16/12/2025</c:v>
              </c:pt>
              <c:pt idx="361">
                <c:v>17/12/2025</c:v>
              </c:pt>
              <c:pt idx="362">
                <c:v>18/12/2025</c:v>
              </c:pt>
              <c:pt idx="363">
                <c:v>19/12/2025</c:v>
              </c:pt>
              <c:pt idx="364">
                <c:v>20/12/2025</c:v>
              </c:pt>
              <c:pt idx="365">
                <c:v>21/12/2025</c:v>
              </c:pt>
              <c:pt idx="366">
                <c:v>22/12/2025</c:v>
              </c:pt>
              <c:pt idx="367">
                <c:v>23/12/2025</c:v>
              </c:pt>
              <c:pt idx="368">
                <c:v>24/12/2025</c:v>
              </c:pt>
              <c:pt idx="369">
                <c:v>25/12/2025</c:v>
              </c:pt>
              <c:pt idx="370">
                <c:v>26/12/2025</c:v>
              </c:pt>
              <c:pt idx="371">
                <c:v>27/12/2025</c:v>
              </c:pt>
              <c:pt idx="372">
                <c:v>28/12/2025</c:v>
              </c:pt>
              <c:pt idx="373">
                <c:v>29/12/2025</c:v>
              </c:pt>
              <c:pt idx="374">
                <c:v>30/12/2025</c:v>
              </c:pt>
              <c:pt idx="375">
                <c:v>31/12/2025</c:v>
              </c:pt>
            </c:strLit>
          </c:cat>
          <c:val>
            <c:numLit>
              <c:formatCode>General</c:formatCode>
              <c:ptCount val="376"/>
              <c:pt idx="0">
                <c:v>494</c:v>
              </c:pt>
              <c:pt idx="1">
                <c:v>480.4</c:v>
              </c:pt>
              <c:pt idx="2">
                <c:v>440.8</c:v>
              </c:pt>
              <c:pt idx="3">
                <c:v>401.4</c:v>
              </c:pt>
              <c:pt idx="4">
                <c:v>409</c:v>
              </c:pt>
              <c:pt idx="5">
                <c:v>517.79999999999995</c:v>
              </c:pt>
              <c:pt idx="6">
                <c:v>517.20000000000005</c:v>
              </c:pt>
              <c:pt idx="7">
                <c:v>482.2</c:v>
              </c:pt>
              <c:pt idx="8">
                <c:v>511.8</c:v>
              </c:pt>
              <c:pt idx="9">
                <c:v>477.3</c:v>
              </c:pt>
              <c:pt idx="10">
                <c:v>483</c:v>
              </c:pt>
              <c:pt idx="11">
                <c:v>482.3</c:v>
              </c:pt>
              <c:pt idx="12">
                <c:v>469.1</c:v>
              </c:pt>
              <c:pt idx="13">
                <c:v>454.3</c:v>
              </c:pt>
              <c:pt idx="14">
                <c:v>461.4</c:v>
              </c:pt>
              <c:pt idx="15">
                <c:v>469.6</c:v>
              </c:pt>
              <c:pt idx="16">
                <c:v>448.9</c:v>
              </c:pt>
              <c:pt idx="17">
                <c:v>331.3</c:v>
              </c:pt>
              <c:pt idx="18">
                <c:v>348.6</c:v>
              </c:pt>
              <c:pt idx="19">
                <c:v>353.5</c:v>
              </c:pt>
              <c:pt idx="20">
                <c:v>442.3</c:v>
              </c:pt>
              <c:pt idx="21">
                <c:v>445.6</c:v>
              </c:pt>
              <c:pt idx="22">
                <c:v>401.9</c:v>
              </c:pt>
              <c:pt idx="23">
                <c:v>406</c:v>
              </c:pt>
              <c:pt idx="24">
                <c:v>142</c:v>
              </c:pt>
              <c:pt idx="25">
                <c:v>350.5</c:v>
              </c:pt>
              <c:pt idx="26">
                <c:v>360.4</c:v>
              </c:pt>
              <c:pt idx="27">
                <c:v>420.9</c:v>
              </c:pt>
              <c:pt idx="28">
                <c:v>88.2</c:v>
              </c:pt>
              <c:pt idx="29">
                <c:v>471.2</c:v>
              </c:pt>
              <c:pt idx="30">
                <c:v>266.8</c:v>
              </c:pt>
              <c:pt idx="31">
                <c:v>419.9</c:v>
              </c:pt>
              <c:pt idx="32">
                <c:v>392.4</c:v>
              </c:pt>
              <c:pt idx="33">
                <c:v>368.9</c:v>
              </c:pt>
              <c:pt idx="34">
                <c:v>395.3</c:v>
              </c:pt>
              <c:pt idx="35">
                <c:v>474.9</c:v>
              </c:pt>
              <c:pt idx="36">
                <c:v>262.39999999999998</c:v>
              </c:pt>
              <c:pt idx="37">
                <c:v>464.2</c:v>
              </c:pt>
              <c:pt idx="38">
                <c:v>507.8</c:v>
              </c:pt>
              <c:pt idx="39">
                <c:v>447</c:v>
              </c:pt>
              <c:pt idx="40">
                <c:v>520</c:v>
              </c:pt>
              <c:pt idx="41">
                <c:v>412.8</c:v>
              </c:pt>
              <c:pt idx="42">
                <c:v>350</c:v>
              </c:pt>
              <c:pt idx="43">
                <c:v>281.10000000000002</c:v>
              </c:pt>
              <c:pt idx="44">
                <c:v>316.3</c:v>
              </c:pt>
              <c:pt idx="45">
                <c:v>450.3</c:v>
              </c:pt>
              <c:pt idx="46">
                <c:v>363.1</c:v>
              </c:pt>
              <c:pt idx="47">
                <c:v>429</c:v>
              </c:pt>
              <c:pt idx="48">
                <c:v>378.2</c:v>
              </c:pt>
              <c:pt idx="49">
                <c:v>287.60000000000002</c:v>
              </c:pt>
              <c:pt idx="50">
                <c:v>392.5</c:v>
              </c:pt>
              <c:pt idx="51">
                <c:v>360.7</c:v>
              </c:pt>
              <c:pt idx="52">
                <c:v>273.89999999999998</c:v>
              </c:pt>
              <c:pt idx="53">
                <c:v>304.10000000000002</c:v>
              </c:pt>
              <c:pt idx="54">
                <c:v>263.60000000000002</c:v>
              </c:pt>
              <c:pt idx="55">
                <c:v>362.8</c:v>
              </c:pt>
              <c:pt idx="56">
                <c:v>444.6</c:v>
              </c:pt>
              <c:pt idx="57">
                <c:v>400</c:v>
              </c:pt>
              <c:pt idx="58">
                <c:v>439.5</c:v>
              </c:pt>
              <c:pt idx="59">
                <c:v>364.3</c:v>
              </c:pt>
              <c:pt idx="60">
                <c:v>371.3</c:v>
              </c:pt>
              <c:pt idx="61">
                <c:v>508.5</c:v>
              </c:pt>
              <c:pt idx="62">
                <c:v>499.3</c:v>
              </c:pt>
              <c:pt idx="63">
                <c:v>435.8</c:v>
              </c:pt>
              <c:pt idx="64">
                <c:v>361.7</c:v>
              </c:pt>
              <c:pt idx="65">
                <c:v>268.89999999999998</c:v>
              </c:pt>
              <c:pt idx="66">
                <c:v>405.2</c:v>
              </c:pt>
              <c:pt idx="67">
                <c:v>327.8</c:v>
              </c:pt>
              <c:pt idx="68">
                <c:v>228.3</c:v>
              </c:pt>
              <c:pt idx="69">
                <c:v>240.3</c:v>
              </c:pt>
              <c:pt idx="70">
                <c:v>326.7</c:v>
              </c:pt>
              <c:pt idx="71">
                <c:v>393.5</c:v>
              </c:pt>
              <c:pt idx="72">
                <c:v>340.6</c:v>
              </c:pt>
              <c:pt idx="73">
                <c:v>155</c:v>
              </c:pt>
              <c:pt idx="74">
                <c:v>445.4</c:v>
              </c:pt>
              <c:pt idx="75">
                <c:v>250.1</c:v>
              </c:pt>
              <c:pt idx="76">
                <c:v>425.6</c:v>
              </c:pt>
              <c:pt idx="77">
                <c:v>373.5</c:v>
              </c:pt>
              <c:pt idx="78">
                <c:v>374.1</c:v>
              </c:pt>
              <c:pt idx="79">
                <c:v>484</c:v>
              </c:pt>
              <c:pt idx="80">
                <c:v>294.5</c:v>
              </c:pt>
              <c:pt idx="81">
                <c:v>332</c:v>
              </c:pt>
              <c:pt idx="82">
                <c:v>450.3</c:v>
              </c:pt>
              <c:pt idx="83">
                <c:v>174.8</c:v>
              </c:pt>
              <c:pt idx="84">
                <c:v>485</c:v>
              </c:pt>
              <c:pt idx="85">
                <c:v>430.7</c:v>
              </c:pt>
              <c:pt idx="86">
                <c:v>497.6</c:v>
              </c:pt>
              <c:pt idx="87">
                <c:v>463.7</c:v>
              </c:pt>
              <c:pt idx="88">
                <c:v>409.1</c:v>
              </c:pt>
              <c:pt idx="89">
                <c:v>509.3</c:v>
              </c:pt>
              <c:pt idx="90">
                <c:v>530.70000000000005</c:v>
              </c:pt>
              <c:pt idx="91">
                <c:v>494.4</c:v>
              </c:pt>
              <c:pt idx="92">
                <c:v>463.7</c:v>
              </c:pt>
              <c:pt idx="93">
                <c:v>441</c:v>
              </c:pt>
              <c:pt idx="94">
                <c:v>400.2</c:v>
              </c:pt>
              <c:pt idx="95">
                <c:v>535.20000000000005</c:v>
              </c:pt>
              <c:pt idx="96">
                <c:v>397.3</c:v>
              </c:pt>
              <c:pt idx="97">
                <c:v>353.8</c:v>
              </c:pt>
              <c:pt idx="98">
                <c:v>257.39999999999998</c:v>
              </c:pt>
              <c:pt idx="99">
                <c:v>482.6</c:v>
              </c:pt>
              <c:pt idx="100">
                <c:v>466.7</c:v>
              </c:pt>
              <c:pt idx="101">
                <c:v>457.8</c:v>
              </c:pt>
              <c:pt idx="102">
                <c:v>146.80000000000001</c:v>
              </c:pt>
              <c:pt idx="103">
                <c:v>0</c:v>
              </c:pt>
              <c:pt idx="104">
                <c:v>0</c:v>
              </c:pt>
              <c:pt idx="105">
                <c:v>266.89999999999998</c:v>
              </c:pt>
              <c:pt idx="106">
                <c:v>413.7</c:v>
              </c:pt>
              <c:pt idx="107">
                <c:v>475.5</c:v>
              </c:pt>
              <c:pt idx="108">
                <c:v>513.70000000000005</c:v>
              </c:pt>
              <c:pt idx="109">
                <c:v>399.4</c:v>
              </c:pt>
              <c:pt idx="110">
                <c:v>363.1</c:v>
              </c:pt>
              <c:pt idx="111">
                <c:v>402.9</c:v>
              </c:pt>
              <c:pt idx="112">
                <c:v>356</c:v>
              </c:pt>
              <c:pt idx="113">
                <c:v>422</c:v>
              </c:pt>
              <c:pt idx="114">
                <c:v>531.1</c:v>
              </c:pt>
              <c:pt idx="115">
                <c:v>495</c:v>
              </c:pt>
              <c:pt idx="116">
                <c:v>496.8</c:v>
              </c:pt>
              <c:pt idx="117">
                <c:v>500.4</c:v>
              </c:pt>
              <c:pt idx="118">
                <c:v>456.5</c:v>
              </c:pt>
              <c:pt idx="119">
                <c:v>385.3</c:v>
              </c:pt>
              <c:pt idx="120">
                <c:v>446.9</c:v>
              </c:pt>
              <c:pt idx="121">
                <c:v>360.5</c:v>
              </c:pt>
              <c:pt idx="122">
                <c:v>427.3</c:v>
              </c:pt>
              <c:pt idx="123">
                <c:v>314.3</c:v>
              </c:pt>
              <c:pt idx="124">
                <c:v>479.2</c:v>
              </c:pt>
              <c:pt idx="125">
                <c:v>293.89999999999998</c:v>
              </c:pt>
              <c:pt idx="126">
                <c:v>543.79999999999995</c:v>
              </c:pt>
              <c:pt idx="127">
                <c:v>441</c:v>
              </c:pt>
              <c:pt idx="128">
                <c:v>164.9</c:v>
              </c:pt>
              <c:pt idx="129">
                <c:v>441.5</c:v>
              </c:pt>
              <c:pt idx="130">
                <c:v>539.70000000000005</c:v>
              </c:pt>
              <c:pt idx="131">
                <c:v>463.6</c:v>
              </c:pt>
              <c:pt idx="132">
                <c:v>479.8</c:v>
              </c:pt>
              <c:pt idx="133">
                <c:v>284.8</c:v>
              </c:pt>
              <c:pt idx="134">
                <c:v>465.5</c:v>
              </c:pt>
              <c:pt idx="135">
                <c:v>535.29999999999995</c:v>
              </c:pt>
              <c:pt idx="136">
                <c:v>456.2</c:v>
              </c:pt>
              <c:pt idx="137">
                <c:v>438.7</c:v>
              </c:pt>
              <c:pt idx="138">
                <c:v>501.5</c:v>
              </c:pt>
              <c:pt idx="139">
                <c:v>406.3</c:v>
              </c:pt>
              <c:pt idx="140">
                <c:v>364.7</c:v>
              </c:pt>
              <c:pt idx="141">
                <c:v>440.5</c:v>
              </c:pt>
              <c:pt idx="142">
                <c:v>420.3</c:v>
              </c:pt>
              <c:pt idx="143">
                <c:v>356.1</c:v>
              </c:pt>
              <c:pt idx="144">
                <c:v>478.7</c:v>
              </c:pt>
              <c:pt idx="145">
                <c:v>244.6</c:v>
              </c:pt>
              <c:pt idx="146">
                <c:v>277</c:v>
              </c:pt>
              <c:pt idx="147">
                <c:v>465.7</c:v>
              </c:pt>
              <c:pt idx="148">
                <c:v>311.7</c:v>
              </c:pt>
              <c:pt idx="149">
                <c:v>441</c:v>
              </c:pt>
              <c:pt idx="150">
                <c:v>461.1</c:v>
              </c:pt>
              <c:pt idx="151">
                <c:v>238.1</c:v>
              </c:pt>
              <c:pt idx="152">
                <c:v>504.6</c:v>
              </c:pt>
              <c:pt idx="153">
                <c:v>441.9</c:v>
              </c:pt>
              <c:pt idx="154">
                <c:v>522.29999999999995</c:v>
              </c:pt>
              <c:pt idx="155">
                <c:v>449.3</c:v>
              </c:pt>
              <c:pt idx="156">
                <c:v>512.1</c:v>
              </c:pt>
              <c:pt idx="157">
                <c:v>495.7</c:v>
              </c:pt>
              <c:pt idx="158">
                <c:v>527</c:v>
              </c:pt>
              <c:pt idx="159">
                <c:v>454.8</c:v>
              </c:pt>
              <c:pt idx="160">
                <c:v>519.20000000000005</c:v>
              </c:pt>
              <c:pt idx="161">
                <c:v>507.8</c:v>
              </c:pt>
              <c:pt idx="162">
                <c:v>459.1</c:v>
              </c:pt>
              <c:pt idx="163">
                <c:v>518.1</c:v>
              </c:pt>
              <c:pt idx="164">
                <c:v>555.6</c:v>
              </c:pt>
              <c:pt idx="165">
                <c:v>403.1</c:v>
              </c:pt>
              <c:pt idx="166">
                <c:v>472.4</c:v>
              </c:pt>
              <c:pt idx="167">
                <c:v>435.6</c:v>
              </c:pt>
              <c:pt idx="168">
                <c:v>460.9</c:v>
              </c:pt>
              <c:pt idx="169">
                <c:v>490.5</c:v>
              </c:pt>
              <c:pt idx="170">
                <c:v>475.9</c:v>
              </c:pt>
              <c:pt idx="171">
                <c:v>517.20000000000005</c:v>
              </c:pt>
              <c:pt idx="172">
                <c:v>500.3</c:v>
              </c:pt>
              <c:pt idx="173">
                <c:v>424</c:v>
              </c:pt>
              <c:pt idx="174">
                <c:v>421.4</c:v>
              </c:pt>
              <c:pt idx="175">
                <c:v>428.6</c:v>
              </c:pt>
              <c:pt idx="176">
                <c:v>410.4</c:v>
              </c:pt>
              <c:pt idx="177">
                <c:v>124.2</c:v>
              </c:pt>
              <c:pt idx="178">
                <c:v>535.79999999999995</c:v>
              </c:pt>
              <c:pt idx="179">
                <c:v>477</c:v>
              </c:pt>
              <c:pt idx="180">
                <c:v>454.1</c:v>
              </c:pt>
              <c:pt idx="181">
                <c:v>432.2</c:v>
              </c:pt>
              <c:pt idx="182">
                <c:v>427.6</c:v>
              </c:pt>
              <c:pt idx="183">
                <c:v>447.7</c:v>
              </c:pt>
              <c:pt idx="184">
                <c:v>533.79999999999995</c:v>
              </c:pt>
              <c:pt idx="185">
                <c:v>444.1</c:v>
              </c:pt>
              <c:pt idx="186">
                <c:v>494.6</c:v>
              </c:pt>
              <c:pt idx="187">
                <c:v>379.7</c:v>
              </c:pt>
              <c:pt idx="188">
                <c:v>411.3</c:v>
              </c:pt>
              <c:pt idx="189">
                <c:v>506.8</c:v>
              </c:pt>
              <c:pt idx="190">
                <c:v>354.8</c:v>
              </c:pt>
              <c:pt idx="191">
                <c:v>435.7</c:v>
              </c:pt>
              <c:pt idx="192">
                <c:v>505</c:v>
              </c:pt>
              <c:pt idx="193">
                <c:v>501.3</c:v>
              </c:pt>
              <c:pt idx="194">
                <c:v>483.5</c:v>
              </c:pt>
              <c:pt idx="195">
                <c:v>547.4</c:v>
              </c:pt>
              <c:pt idx="196">
                <c:v>350.8</c:v>
              </c:pt>
              <c:pt idx="197">
                <c:v>463.4</c:v>
              </c:pt>
              <c:pt idx="198">
                <c:v>323.8</c:v>
              </c:pt>
              <c:pt idx="199">
                <c:v>442</c:v>
              </c:pt>
              <c:pt idx="200">
                <c:v>533.9</c:v>
              </c:pt>
              <c:pt idx="201">
                <c:v>517</c:v>
              </c:pt>
              <c:pt idx="202">
                <c:v>477.5</c:v>
              </c:pt>
              <c:pt idx="203">
                <c:v>526.70000000000005</c:v>
              </c:pt>
              <c:pt idx="204">
                <c:v>460.1</c:v>
              </c:pt>
              <c:pt idx="205">
                <c:v>494.7</c:v>
              </c:pt>
              <c:pt idx="206">
                <c:v>397.8</c:v>
              </c:pt>
              <c:pt idx="207">
                <c:v>0</c:v>
              </c:pt>
              <c:pt idx="208">
                <c:v>0</c:v>
              </c:pt>
              <c:pt idx="209">
                <c:v>0</c:v>
              </c:pt>
              <c:pt idx="210">
                <c:v>0</c:v>
              </c:pt>
              <c:pt idx="211">
                <c:v>0</c:v>
              </c:pt>
              <c:pt idx="212">
                <c:v>0</c:v>
              </c:pt>
              <c:pt idx="213">
                <c:v>0</c:v>
              </c:pt>
              <c:pt idx="214">
                <c:v>0</c:v>
              </c:pt>
              <c:pt idx="215">
                <c:v>0</c:v>
              </c:pt>
              <c:pt idx="216">
                <c:v>0</c:v>
              </c:pt>
              <c:pt idx="217">
                <c:v>0</c:v>
              </c:pt>
              <c:pt idx="218">
                <c:v>0</c:v>
              </c:pt>
              <c:pt idx="219">
                <c:v>0</c:v>
              </c:pt>
              <c:pt idx="220">
                <c:v>0</c:v>
              </c:pt>
              <c:pt idx="221">
                <c:v>0</c:v>
              </c:pt>
              <c:pt idx="222">
                <c:v>0</c:v>
              </c:pt>
              <c:pt idx="223">
                <c:v>0</c:v>
              </c:pt>
              <c:pt idx="224">
                <c:v>0</c:v>
              </c:pt>
              <c:pt idx="225">
                <c:v>0</c:v>
              </c:pt>
              <c:pt idx="226">
                <c:v>0</c:v>
              </c:pt>
              <c:pt idx="227">
                <c:v>0</c:v>
              </c:pt>
              <c:pt idx="228">
                <c:v>0</c:v>
              </c:pt>
              <c:pt idx="229">
                <c:v>0</c:v>
              </c:pt>
              <c:pt idx="230">
                <c:v>0</c:v>
              </c:pt>
              <c:pt idx="231">
                <c:v>0</c:v>
              </c:pt>
              <c:pt idx="232">
                <c:v>0</c:v>
              </c:pt>
              <c:pt idx="233">
                <c:v>0</c:v>
              </c:pt>
              <c:pt idx="234">
                <c:v>0</c:v>
              </c:pt>
              <c:pt idx="235">
                <c:v>0</c:v>
              </c:pt>
              <c:pt idx="236">
                <c:v>0</c:v>
              </c:pt>
              <c:pt idx="237">
                <c:v>0</c:v>
              </c:pt>
              <c:pt idx="238">
                <c:v>0</c:v>
              </c:pt>
              <c:pt idx="239">
                <c:v>0</c:v>
              </c:pt>
              <c:pt idx="240">
                <c:v>0</c:v>
              </c:pt>
              <c:pt idx="241">
                <c:v>0</c:v>
              </c:pt>
              <c:pt idx="242">
                <c:v>0</c:v>
              </c:pt>
              <c:pt idx="243">
                <c:v>0</c:v>
              </c:pt>
              <c:pt idx="244">
                <c:v>0</c:v>
              </c:pt>
              <c:pt idx="245">
                <c:v>0</c:v>
              </c:pt>
              <c:pt idx="246">
                <c:v>0</c:v>
              </c:pt>
              <c:pt idx="247">
                <c:v>0</c:v>
              </c:pt>
              <c:pt idx="248">
                <c:v>0</c:v>
              </c:pt>
              <c:pt idx="249">
                <c:v>0</c:v>
              </c:pt>
              <c:pt idx="250">
                <c:v>0</c:v>
              </c:pt>
              <c:pt idx="251">
                <c:v>0</c:v>
              </c:pt>
              <c:pt idx="252">
                <c:v>0</c:v>
              </c:pt>
              <c:pt idx="253">
                <c:v>0</c:v>
              </c:pt>
              <c:pt idx="254">
                <c:v>0</c:v>
              </c:pt>
              <c:pt idx="255">
                <c:v>0</c:v>
              </c:pt>
              <c:pt idx="256">
                <c:v>0</c:v>
              </c:pt>
              <c:pt idx="257">
                <c:v>0</c:v>
              </c:pt>
              <c:pt idx="258">
                <c:v>0</c:v>
              </c:pt>
              <c:pt idx="259">
                <c:v>0</c:v>
              </c:pt>
              <c:pt idx="260">
                <c:v>0</c:v>
              </c:pt>
              <c:pt idx="261">
                <c:v>0</c:v>
              </c:pt>
              <c:pt idx="262">
                <c:v>0</c:v>
              </c:pt>
              <c:pt idx="263">
                <c:v>0</c:v>
              </c:pt>
              <c:pt idx="264">
                <c:v>0</c:v>
              </c:pt>
              <c:pt idx="265">
                <c:v>0</c:v>
              </c:pt>
              <c:pt idx="266">
                <c:v>0</c:v>
              </c:pt>
              <c:pt idx="267">
                <c:v>0</c:v>
              </c:pt>
              <c:pt idx="268">
                <c:v>0</c:v>
              </c:pt>
              <c:pt idx="269">
                <c:v>0</c:v>
              </c:pt>
              <c:pt idx="270">
                <c:v>0</c:v>
              </c:pt>
              <c:pt idx="271">
                <c:v>0</c:v>
              </c:pt>
              <c:pt idx="272">
                <c:v>0</c:v>
              </c:pt>
              <c:pt idx="273">
                <c:v>0</c:v>
              </c:pt>
              <c:pt idx="274">
                <c:v>0</c:v>
              </c:pt>
              <c:pt idx="275">
                <c:v>0</c:v>
              </c:pt>
              <c:pt idx="276">
                <c:v>0</c:v>
              </c:pt>
              <c:pt idx="277">
                <c:v>0</c:v>
              </c:pt>
              <c:pt idx="278">
                <c:v>0</c:v>
              </c:pt>
              <c:pt idx="279">
                <c:v>0</c:v>
              </c:pt>
              <c:pt idx="280">
                <c:v>0</c:v>
              </c:pt>
              <c:pt idx="281">
                <c:v>0</c:v>
              </c:pt>
              <c:pt idx="282">
                <c:v>0</c:v>
              </c:pt>
              <c:pt idx="283">
                <c:v>0</c:v>
              </c:pt>
              <c:pt idx="284">
                <c:v>0</c:v>
              </c:pt>
              <c:pt idx="285">
                <c:v>0</c:v>
              </c:pt>
              <c:pt idx="286">
                <c:v>0</c:v>
              </c:pt>
              <c:pt idx="287">
                <c:v>0</c:v>
              </c:pt>
              <c:pt idx="288">
                <c:v>0</c:v>
              </c:pt>
              <c:pt idx="289">
                <c:v>0</c:v>
              </c:pt>
              <c:pt idx="290">
                <c:v>0</c:v>
              </c:pt>
              <c:pt idx="291">
                <c:v>0</c:v>
              </c:pt>
              <c:pt idx="292">
                <c:v>0</c:v>
              </c:pt>
              <c:pt idx="293">
                <c:v>0</c:v>
              </c:pt>
              <c:pt idx="294">
                <c:v>0</c:v>
              </c:pt>
              <c:pt idx="295">
                <c:v>0</c:v>
              </c:pt>
              <c:pt idx="296">
                <c:v>0</c:v>
              </c:pt>
              <c:pt idx="297">
                <c:v>0</c:v>
              </c:pt>
              <c:pt idx="298">
                <c:v>0</c:v>
              </c:pt>
              <c:pt idx="299">
                <c:v>0</c:v>
              </c:pt>
              <c:pt idx="300">
                <c:v>0</c:v>
              </c:pt>
              <c:pt idx="301">
                <c:v>0</c:v>
              </c:pt>
              <c:pt idx="302">
                <c:v>0</c:v>
              </c:pt>
              <c:pt idx="303">
                <c:v>0</c:v>
              </c:pt>
              <c:pt idx="304">
                <c:v>0</c:v>
              </c:pt>
              <c:pt idx="305">
                <c:v>0</c:v>
              </c:pt>
              <c:pt idx="306">
                <c:v>0</c:v>
              </c:pt>
              <c:pt idx="307">
                <c:v>0</c:v>
              </c:pt>
              <c:pt idx="308">
                <c:v>0</c:v>
              </c:pt>
              <c:pt idx="309">
                <c:v>0</c:v>
              </c:pt>
              <c:pt idx="310">
                <c:v>0</c:v>
              </c:pt>
              <c:pt idx="311">
                <c:v>0</c:v>
              </c:pt>
              <c:pt idx="312">
                <c:v>0</c:v>
              </c:pt>
              <c:pt idx="313">
                <c:v>0</c:v>
              </c:pt>
              <c:pt idx="314">
                <c:v>0</c:v>
              </c:pt>
              <c:pt idx="315">
                <c:v>0</c:v>
              </c:pt>
              <c:pt idx="316">
                <c:v>0</c:v>
              </c:pt>
              <c:pt idx="317">
                <c:v>0</c:v>
              </c:pt>
              <c:pt idx="318">
                <c:v>0</c:v>
              </c:pt>
              <c:pt idx="319">
                <c:v>0</c:v>
              </c:pt>
              <c:pt idx="320">
                <c:v>0</c:v>
              </c:pt>
              <c:pt idx="321">
                <c:v>0</c:v>
              </c:pt>
              <c:pt idx="322">
                <c:v>0</c:v>
              </c:pt>
              <c:pt idx="323">
                <c:v>0</c:v>
              </c:pt>
              <c:pt idx="324">
                <c:v>0</c:v>
              </c:pt>
              <c:pt idx="325">
                <c:v>0</c:v>
              </c:pt>
              <c:pt idx="326">
                <c:v>0</c:v>
              </c:pt>
              <c:pt idx="327">
                <c:v>0</c:v>
              </c:pt>
              <c:pt idx="328">
                <c:v>0</c:v>
              </c:pt>
              <c:pt idx="329">
                <c:v>0</c:v>
              </c:pt>
              <c:pt idx="330">
                <c:v>0</c:v>
              </c:pt>
              <c:pt idx="331">
                <c:v>0</c:v>
              </c:pt>
              <c:pt idx="332">
                <c:v>0</c:v>
              </c:pt>
              <c:pt idx="333">
                <c:v>0</c:v>
              </c:pt>
              <c:pt idx="334">
                <c:v>0</c:v>
              </c:pt>
              <c:pt idx="335">
                <c:v>0</c:v>
              </c:pt>
              <c:pt idx="336">
                <c:v>0</c:v>
              </c:pt>
              <c:pt idx="337">
                <c:v>0</c:v>
              </c:pt>
              <c:pt idx="338">
                <c:v>0</c:v>
              </c:pt>
              <c:pt idx="339">
                <c:v>0</c:v>
              </c:pt>
              <c:pt idx="340">
                <c:v>0</c:v>
              </c:pt>
              <c:pt idx="341">
                <c:v>0</c:v>
              </c:pt>
              <c:pt idx="342">
                <c:v>0</c:v>
              </c:pt>
              <c:pt idx="343">
                <c:v>0</c:v>
              </c:pt>
              <c:pt idx="344">
                <c:v>0</c:v>
              </c:pt>
              <c:pt idx="345">
                <c:v>0</c:v>
              </c:pt>
              <c:pt idx="346">
                <c:v>0</c:v>
              </c:pt>
              <c:pt idx="347">
                <c:v>0</c:v>
              </c:pt>
              <c:pt idx="348">
                <c:v>0</c:v>
              </c:pt>
              <c:pt idx="349">
                <c:v>0</c:v>
              </c:pt>
              <c:pt idx="350">
                <c:v>0</c:v>
              </c:pt>
              <c:pt idx="351">
                <c:v>0</c:v>
              </c:pt>
              <c:pt idx="352">
                <c:v>0</c:v>
              </c:pt>
              <c:pt idx="353">
                <c:v>0</c:v>
              </c:pt>
              <c:pt idx="354">
                <c:v>0</c:v>
              </c:pt>
              <c:pt idx="355">
                <c:v>0</c:v>
              </c:pt>
              <c:pt idx="356">
                <c:v>0</c:v>
              </c:pt>
              <c:pt idx="357">
                <c:v>0</c:v>
              </c:pt>
              <c:pt idx="358">
                <c:v>0</c:v>
              </c:pt>
              <c:pt idx="359">
                <c:v>0</c:v>
              </c:pt>
              <c:pt idx="360">
                <c:v>0</c:v>
              </c:pt>
              <c:pt idx="361">
                <c:v>0</c:v>
              </c:pt>
              <c:pt idx="362">
                <c:v>0</c:v>
              </c:pt>
              <c:pt idx="363">
                <c:v>0</c:v>
              </c:pt>
              <c:pt idx="364">
                <c:v>0</c:v>
              </c:pt>
              <c:pt idx="365">
                <c:v>0</c:v>
              </c:pt>
              <c:pt idx="366">
                <c:v>0</c:v>
              </c:pt>
              <c:pt idx="367">
                <c:v>0</c:v>
              </c:pt>
              <c:pt idx="368">
                <c:v>0</c:v>
              </c:pt>
              <c:pt idx="369">
                <c:v>0</c:v>
              </c:pt>
              <c:pt idx="370">
                <c:v>0</c:v>
              </c:pt>
              <c:pt idx="371">
                <c:v>0</c:v>
              </c:pt>
              <c:pt idx="372">
                <c:v>0</c:v>
              </c:pt>
              <c:pt idx="373">
                <c:v>0</c:v>
              </c:pt>
              <c:pt idx="374">
                <c:v>0</c:v>
              </c:pt>
              <c:pt idx="37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D763-4836-8BA7-4EB3BB9400CC}"/>
            </c:ext>
          </c:extLst>
        </c:ser>
        <c:ser>
          <c:idx val="1"/>
          <c:order val="1"/>
          <c:tx>
            <c:v>Soma de SPE3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strLit>
              <c:ptCount val="376"/>
              <c:pt idx="0">
                <c:v>21/12/2024</c:v>
              </c:pt>
              <c:pt idx="1">
                <c:v>22/12/2024</c:v>
              </c:pt>
              <c:pt idx="2">
                <c:v>23/12/2024</c:v>
              </c:pt>
              <c:pt idx="3">
                <c:v>24/12/2024</c:v>
              </c:pt>
              <c:pt idx="4">
                <c:v>25/12/2024</c:v>
              </c:pt>
              <c:pt idx="5">
                <c:v>26/12/2024</c:v>
              </c:pt>
              <c:pt idx="6">
                <c:v>27/12/2024</c:v>
              </c:pt>
              <c:pt idx="7">
                <c:v>28/12/2024</c:v>
              </c:pt>
              <c:pt idx="8">
                <c:v>29/12/2024</c:v>
              </c:pt>
              <c:pt idx="9">
                <c:v>30/12/2024</c:v>
              </c:pt>
              <c:pt idx="10">
                <c:v>31/12/2024</c:v>
              </c:pt>
              <c:pt idx="11">
                <c:v>01/01/2025</c:v>
              </c:pt>
              <c:pt idx="12">
                <c:v>02/01/2025</c:v>
              </c:pt>
              <c:pt idx="13">
                <c:v>03/01/2025</c:v>
              </c:pt>
              <c:pt idx="14">
                <c:v>04/01/2025</c:v>
              </c:pt>
              <c:pt idx="15">
                <c:v>05/01/2025</c:v>
              </c:pt>
              <c:pt idx="16">
                <c:v>06/01/2025</c:v>
              </c:pt>
              <c:pt idx="17">
                <c:v>07/01/2025</c:v>
              </c:pt>
              <c:pt idx="18">
                <c:v>08/01/2025</c:v>
              </c:pt>
              <c:pt idx="19">
                <c:v>09/01/2025</c:v>
              </c:pt>
              <c:pt idx="20">
                <c:v>10/01/2025</c:v>
              </c:pt>
              <c:pt idx="21">
                <c:v>11/01/2025</c:v>
              </c:pt>
              <c:pt idx="22">
                <c:v>12/01/2025</c:v>
              </c:pt>
              <c:pt idx="23">
                <c:v>13/01/2025</c:v>
              </c:pt>
              <c:pt idx="24">
                <c:v>14/01/2025</c:v>
              </c:pt>
              <c:pt idx="25">
                <c:v>15/01/2025</c:v>
              </c:pt>
              <c:pt idx="26">
                <c:v>16/01/2025</c:v>
              </c:pt>
              <c:pt idx="27">
                <c:v>17/01/2025</c:v>
              </c:pt>
              <c:pt idx="28">
                <c:v>18/01/2025</c:v>
              </c:pt>
              <c:pt idx="29">
                <c:v>19/01/2025</c:v>
              </c:pt>
              <c:pt idx="30">
                <c:v>20/01/2025</c:v>
              </c:pt>
              <c:pt idx="31">
                <c:v>21/01/2025</c:v>
              </c:pt>
              <c:pt idx="32">
                <c:v>22/01/2025</c:v>
              </c:pt>
              <c:pt idx="33">
                <c:v>23/01/2025</c:v>
              </c:pt>
              <c:pt idx="34">
                <c:v>24/01/2025</c:v>
              </c:pt>
              <c:pt idx="35">
                <c:v>25/01/2025</c:v>
              </c:pt>
              <c:pt idx="36">
                <c:v>26/01/2025</c:v>
              </c:pt>
              <c:pt idx="37">
                <c:v>27/01/2025</c:v>
              </c:pt>
              <c:pt idx="38">
                <c:v>28/01/2025</c:v>
              </c:pt>
              <c:pt idx="39">
                <c:v>29/01/2025</c:v>
              </c:pt>
              <c:pt idx="40">
                <c:v>30/01/2025</c:v>
              </c:pt>
              <c:pt idx="41">
                <c:v>31/01/2025</c:v>
              </c:pt>
              <c:pt idx="42">
                <c:v>01/02/2025</c:v>
              </c:pt>
              <c:pt idx="43">
                <c:v>02/02/2025</c:v>
              </c:pt>
              <c:pt idx="44">
                <c:v>03/02/2025</c:v>
              </c:pt>
              <c:pt idx="45">
                <c:v>04/02/2025</c:v>
              </c:pt>
              <c:pt idx="46">
                <c:v>05/02/2025</c:v>
              </c:pt>
              <c:pt idx="47">
                <c:v>06/02/2025</c:v>
              </c:pt>
              <c:pt idx="48">
                <c:v>07/02/2025</c:v>
              </c:pt>
              <c:pt idx="49">
                <c:v>08/02/2025</c:v>
              </c:pt>
              <c:pt idx="50">
                <c:v>09/02/2025</c:v>
              </c:pt>
              <c:pt idx="51">
                <c:v>10/02/2025</c:v>
              </c:pt>
              <c:pt idx="52">
                <c:v>11/02/2025</c:v>
              </c:pt>
              <c:pt idx="53">
                <c:v>12/02/2025</c:v>
              </c:pt>
              <c:pt idx="54">
                <c:v>13/02/2025</c:v>
              </c:pt>
              <c:pt idx="55">
                <c:v>14/02/2025</c:v>
              </c:pt>
              <c:pt idx="56">
                <c:v>15/02/2025</c:v>
              </c:pt>
              <c:pt idx="57">
                <c:v>16/02/2025</c:v>
              </c:pt>
              <c:pt idx="58">
                <c:v>17/02/2025</c:v>
              </c:pt>
              <c:pt idx="59">
                <c:v>18/02/2025</c:v>
              </c:pt>
              <c:pt idx="60">
                <c:v>19/02/2025</c:v>
              </c:pt>
              <c:pt idx="61">
                <c:v>20/02/2025</c:v>
              </c:pt>
              <c:pt idx="62">
                <c:v>21/02/2025</c:v>
              </c:pt>
              <c:pt idx="63">
                <c:v>22/02/2025</c:v>
              </c:pt>
              <c:pt idx="64">
                <c:v>23/02/2025</c:v>
              </c:pt>
              <c:pt idx="65">
                <c:v>24/02/2025</c:v>
              </c:pt>
              <c:pt idx="66">
                <c:v>25/02/2025</c:v>
              </c:pt>
              <c:pt idx="67">
                <c:v>26/02/2025</c:v>
              </c:pt>
              <c:pt idx="68">
                <c:v>27/02/2025</c:v>
              </c:pt>
              <c:pt idx="69">
                <c:v>28/02/2025</c:v>
              </c:pt>
              <c:pt idx="70">
                <c:v>01/03/2025</c:v>
              </c:pt>
              <c:pt idx="71">
                <c:v>02/03/2025</c:v>
              </c:pt>
              <c:pt idx="72">
                <c:v>03/03/2025</c:v>
              </c:pt>
              <c:pt idx="73">
                <c:v>04/03/2025</c:v>
              </c:pt>
              <c:pt idx="74">
                <c:v>05/03/2025</c:v>
              </c:pt>
              <c:pt idx="75">
                <c:v>06/03/2025</c:v>
              </c:pt>
              <c:pt idx="76">
                <c:v>07/03/2025</c:v>
              </c:pt>
              <c:pt idx="77">
                <c:v>08/03/2025</c:v>
              </c:pt>
              <c:pt idx="78">
                <c:v>09/03/2025</c:v>
              </c:pt>
              <c:pt idx="79">
                <c:v>10/03/2025</c:v>
              </c:pt>
              <c:pt idx="80">
                <c:v>11/03/2025</c:v>
              </c:pt>
              <c:pt idx="81">
                <c:v>12/03/2025</c:v>
              </c:pt>
              <c:pt idx="82">
                <c:v>13/03/2025</c:v>
              </c:pt>
              <c:pt idx="83">
                <c:v>14/03/2025</c:v>
              </c:pt>
              <c:pt idx="84">
                <c:v>15/03/2025</c:v>
              </c:pt>
              <c:pt idx="85">
                <c:v>16/03/2025</c:v>
              </c:pt>
              <c:pt idx="86">
                <c:v>17/03/2025</c:v>
              </c:pt>
              <c:pt idx="87">
                <c:v>18/03/2025</c:v>
              </c:pt>
              <c:pt idx="88">
                <c:v>19/03/2025</c:v>
              </c:pt>
              <c:pt idx="89">
                <c:v>20/03/2025</c:v>
              </c:pt>
              <c:pt idx="90">
                <c:v>21/03/2025</c:v>
              </c:pt>
              <c:pt idx="91">
                <c:v>22/03/2025</c:v>
              </c:pt>
              <c:pt idx="92">
                <c:v>23/03/2025</c:v>
              </c:pt>
              <c:pt idx="93">
                <c:v>24/03/2025</c:v>
              </c:pt>
              <c:pt idx="94">
                <c:v>25/03/2025</c:v>
              </c:pt>
              <c:pt idx="95">
                <c:v>26/03/2025</c:v>
              </c:pt>
              <c:pt idx="96">
                <c:v>27/03/2025</c:v>
              </c:pt>
              <c:pt idx="97">
                <c:v>28/03/2025</c:v>
              </c:pt>
              <c:pt idx="98">
                <c:v>29/03/2025</c:v>
              </c:pt>
              <c:pt idx="99">
                <c:v>30/03/2025</c:v>
              </c:pt>
              <c:pt idx="100">
                <c:v>31/03/2025</c:v>
              </c:pt>
              <c:pt idx="101">
                <c:v>01/04/2025</c:v>
              </c:pt>
              <c:pt idx="102">
                <c:v>02/04/2025</c:v>
              </c:pt>
              <c:pt idx="103">
                <c:v>03/04/2025</c:v>
              </c:pt>
              <c:pt idx="104">
                <c:v>04/04/2025</c:v>
              </c:pt>
              <c:pt idx="105">
                <c:v>05/04/2025</c:v>
              </c:pt>
              <c:pt idx="106">
                <c:v>06/04/2025</c:v>
              </c:pt>
              <c:pt idx="107">
                <c:v>07/04/2025</c:v>
              </c:pt>
              <c:pt idx="108">
                <c:v>08/04/2025</c:v>
              </c:pt>
              <c:pt idx="109">
                <c:v>09/04/2025</c:v>
              </c:pt>
              <c:pt idx="110">
                <c:v>10/04/2025</c:v>
              </c:pt>
              <c:pt idx="111">
                <c:v>11/04/2025</c:v>
              </c:pt>
              <c:pt idx="112">
                <c:v>12/04/2025</c:v>
              </c:pt>
              <c:pt idx="113">
                <c:v>13/04/2025</c:v>
              </c:pt>
              <c:pt idx="114">
                <c:v>14/04/2025</c:v>
              </c:pt>
              <c:pt idx="115">
                <c:v>15/04/2025</c:v>
              </c:pt>
              <c:pt idx="116">
                <c:v>16/04/2025</c:v>
              </c:pt>
              <c:pt idx="117">
                <c:v>17/04/2025</c:v>
              </c:pt>
              <c:pt idx="118">
                <c:v>18/04/2025</c:v>
              </c:pt>
              <c:pt idx="119">
                <c:v>19/04/2025</c:v>
              </c:pt>
              <c:pt idx="120">
                <c:v>20/04/2025</c:v>
              </c:pt>
              <c:pt idx="121">
                <c:v>21/04/2025</c:v>
              </c:pt>
              <c:pt idx="122">
                <c:v>22/04/2025</c:v>
              </c:pt>
              <c:pt idx="123">
                <c:v>23/04/2025</c:v>
              </c:pt>
              <c:pt idx="124">
                <c:v>24/04/2025</c:v>
              </c:pt>
              <c:pt idx="125">
                <c:v>25/04/2025</c:v>
              </c:pt>
              <c:pt idx="126">
                <c:v>26/04/2025</c:v>
              </c:pt>
              <c:pt idx="127">
                <c:v>27/04/2025</c:v>
              </c:pt>
              <c:pt idx="128">
                <c:v>28/04/2025</c:v>
              </c:pt>
              <c:pt idx="129">
                <c:v>29/04/2025</c:v>
              </c:pt>
              <c:pt idx="130">
                <c:v>30/04/2025</c:v>
              </c:pt>
              <c:pt idx="131">
                <c:v>01/05/2025</c:v>
              </c:pt>
              <c:pt idx="132">
                <c:v>02/05/2025</c:v>
              </c:pt>
              <c:pt idx="133">
                <c:v>03/05/2025</c:v>
              </c:pt>
              <c:pt idx="134">
                <c:v>04/05/2025</c:v>
              </c:pt>
              <c:pt idx="135">
                <c:v>05/05/2025</c:v>
              </c:pt>
              <c:pt idx="136">
                <c:v>06/05/2025</c:v>
              </c:pt>
              <c:pt idx="137">
                <c:v>07/05/2025</c:v>
              </c:pt>
              <c:pt idx="138">
                <c:v>08/05/2025</c:v>
              </c:pt>
              <c:pt idx="139">
                <c:v>09/05/2025</c:v>
              </c:pt>
              <c:pt idx="140">
                <c:v>10/05/2025</c:v>
              </c:pt>
              <c:pt idx="141">
                <c:v>11/05/2025</c:v>
              </c:pt>
              <c:pt idx="142">
                <c:v>12/05/2025</c:v>
              </c:pt>
              <c:pt idx="143">
                <c:v>13/05/2025</c:v>
              </c:pt>
              <c:pt idx="144">
                <c:v>14/05/2025</c:v>
              </c:pt>
              <c:pt idx="145">
                <c:v>15/05/2025</c:v>
              </c:pt>
              <c:pt idx="146">
                <c:v>16/05/2025</c:v>
              </c:pt>
              <c:pt idx="147">
                <c:v>17/05/2025</c:v>
              </c:pt>
              <c:pt idx="148">
                <c:v>18/05/2025</c:v>
              </c:pt>
              <c:pt idx="149">
                <c:v>19/05/2025</c:v>
              </c:pt>
              <c:pt idx="150">
                <c:v>20/05/2025</c:v>
              </c:pt>
              <c:pt idx="151">
                <c:v>21/05/2025</c:v>
              </c:pt>
              <c:pt idx="152">
                <c:v>22/05/2025</c:v>
              </c:pt>
              <c:pt idx="153">
                <c:v>23/05/2025</c:v>
              </c:pt>
              <c:pt idx="154">
                <c:v>24/05/2025</c:v>
              </c:pt>
              <c:pt idx="155">
                <c:v>25/05/2025</c:v>
              </c:pt>
              <c:pt idx="156">
                <c:v>26/05/2025</c:v>
              </c:pt>
              <c:pt idx="157">
                <c:v>27/05/2025</c:v>
              </c:pt>
              <c:pt idx="158">
                <c:v>28/05/2025</c:v>
              </c:pt>
              <c:pt idx="159">
                <c:v>29/05/2025</c:v>
              </c:pt>
              <c:pt idx="160">
                <c:v>30/05/2025</c:v>
              </c:pt>
              <c:pt idx="161">
                <c:v>31/05/2025</c:v>
              </c:pt>
              <c:pt idx="162">
                <c:v>01/06/2025</c:v>
              </c:pt>
              <c:pt idx="163">
                <c:v>02/06/2025</c:v>
              </c:pt>
              <c:pt idx="164">
                <c:v>03/06/2025</c:v>
              </c:pt>
              <c:pt idx="165">
                <c:v>04/06/2025</c:v>
              </c:pt>
              <c:pt idx="166">
                <c:v>05/06/2025</c:v>
              </c:pt>
              <c:pt idx="167">
                <c:v>06/06/2025</c:v>
              </c:pt>
              <c:pt idx="168">
                <c:v>07/06/2025</c:v>
              </c:pt>
              <c:pt idx="169">
                <c:v>08/06/2025</c:v>
              </c:pt>
              <c:pt idx="170">
                <c:v>09/06/2025</c:v>
              </c:pt>
              <c:pt idx="171">
                <c:v>10/06/2025</c:v>
              </c:pt>
              <c:pt idx="172">
                <c:v>11/06/2025</c:v>
              </c:pt>
              <c:pt idx="173">
                <c:v>12/06/2025</c:v>
              </c:pt>
              <c:pt idx="174">
                <c:v>13/06/2025</c:v>
              </c:pt>
              <c:pt idx="175">
                <c:v>14/06/2025</c:v>
              </c:pt>
              <c:pt idx="176">
                <c:v>15/06/2025</c:v>
              </c:pt>
              <c:pt idx="177">
                <c:v>16/06/2025</c:v>
              </c:pt>
              <c:pt idx="178">
                <c:v>17/06/2025</c:v>
              </c:pt>
              <c:pt idx="179">
                <c:v>18/06/2025</c:v>
              </c:pt>
              <c:pt idx="180">
                <c:v>19/06/2025</c:v>
              </c:pt>
              <c:pt idx="181">
                <c:v>20/06/2025</c:v>
              </c:pt>
              <c:pt idx="182">
                <c:v>21/06/2025</c:v>
              </c:pt>
              <c:pt idx="183">
                <c:v>22/06/2025</c:v>
              </c:pt>
              <c:pt idx="184">
                <c:v>23/06/2025</c:v>
              </c:pt>
              <c:pt idx="185">
                <c:v>24/06/2025</c:v>
              </c:pt>
              <c:pt idx="186">
                <c:v>25/06/2025</c:v>
              </c:pt>
              <c:pt idx="187">
                <c:v>26/06/2025</c:v>
              </c:pt>
              <c:pt idx="188">
                <c:v>27/06/2025</c:v>
              </c:pt>
              <c:pt idx="189">
                <c:v>28/06/2025</c:v>
              </c:pt>
              <c:pt idx="190">
                <c:v>29/06/2025</c:v>
              </c:pt>
              <c:pt idx="191">
                <c:v>30/06/2025</c:v>
              </c:pt>
              <c:pt idx="192">
                <c:v>01/07/2025</c:v>
              </c:pt>
              <c:pt idx="193">
                <c:v>02/07/2025</c:v>
              </c:pt>
              <c:pt idx="194">
                <c:v>03/07/2025</c:v>
              </c:pt>
              <c:pt idx="195">
                <c:v>04/07/2025</c:v>
              </c:pt>
              <c:pt idx="196">
                <c:v>05/07/2025</c:v>
              </c:pt>
              <c:pt idx="197">
                <c:v>06/07/2025</c:v>
              </c:pt>
              <c:pt idx="198">
                <c:v>07/07/2025</c:v>
              </c:pt>
              <c:pt idx="199">
                <c:v>08/07/2025</c:v>
              </c:pt>
              <c:pt idx="200">
                <c:v>09/07/2025</c:v>
              </c:pt>
              <c:pt idx="201">
                <c:v>10/07/2025</c:v>
              </c:pt>
              <c:pt idx="202">
                <c:v>11/07/2025</c:v>
              </c:pt>
              <c:pt idx="203">
                <c:v>12/07/2025</c:v>
              </c:pt>
              <c:pt idx="204">
                <c:v>13/07/2025</c:v>
              </c:pt>
              <c:pt idx="205">
                <c:v>14/07/2025</c:v>
              </c:pt>
              <c:pt idx="206">
                <c:v>15/07/2025</c:v>
              </c:pt>
              <c:pt idx="207">
                <c:v>16/07/2025</c:v>
              </c:pt>
              <c:pt idx="208">
                <c:v>17/07/2025</c:v>
              </c:pt>
              <c:pt idx="209">
                <c:v>18/07/2025</c:v>
              </c:pt>
              <c:pt idx="210">
                <c:v>19/07/2025</c:v>
              </c:pt>
              <c:pt idx="211">
                <c:v>20/07/2025</c:v>
              </c:pt>
              <c:pt idx="212">
                <c:v>21/07/2025</c:v>
              </c:pt>
              <c:pt idx="213">
                <c:v>22/07/2025</c:v>
              </c:pt>
              <c:pt idx="214">
                <c:v>23/07/2025</c:v>
              </c:pt>
              <c:pt idx="215">
                <c:v>24/07/2025</c:v>
              </c:pt>
              <c:pt idx="216">
                <c:v>25/07/2025</c:v>
              </c:pt>
              <c:pt idx="217">
                <c:v>26/07/2025</c:v>
              </c:pt>
              <c:pt idx="218">
                <c:v>27/07/2025</c:v>
              </c:pt>
              <c:pt idx="219">
                <c:v>28/07/2025</c:v>
              </c:pt>
              <c:pt idx="220">
                <c:v>29/07/2025</c:v>
              </c:pt>
              <c:pt idx="221">
                <c:v>30/07/2025</c:v>
              </c:pt>
              <c:pt idx="222">
                <c:v>31/07/2025</c:v>
              </c:pt>
              <c:pt idx="223">
                <c:v>01/08/2025</c:v>
              </c:pt>
              <c:pt idx="224">
                <c:v>02/08/2025</c:v>
              </c:pt>
              <c:pt idx="225">
                <c:v>03/08/2025</c:v>
              </c:pt>
              <c:pt idx="226">
                <c:v>04/08/2025</c:v>
              </c:pt>
              <c:pt idx="227">
                <c:v>05/08/2025</c:v>
              </c:pt>
              <c:pt idx="228">
                <c:v>06/08/2025</c:v>
              </c:pt>
              <c:pt idx="229">
                <c:v>07/08/2025</c:v>
              </c:pt>
              <c:pt idx="230">
                <c:v>08/08/2025</c:v>
              </c:pt>
              <c:pt idx="231">
                <c:v>09/08/2025</c:v>
              </c:pt>
              <c:pt idx="232">
                <c:v>10/08/2025</c:v>
              </c:pt>
              <c:pt idx="233">
                <c:v>11/08/2025</c:v>
              </c:pt>
              <c:pt idx="234">
                <c:v>12/08/2025</c:v>
              </c:pt>
              <c:pt idx="235">
                <c:v>13/08/2025</c:v>
              </c:pt>
              <c:pt idx="236">
                <c:v>14/08/2025</c:v>
              </c:pt>
              <c:pt idx="237">
                <c:v>15/08/2025</c:v>
              </c:pt>
              <c:pt idx="238">
                <c:v>16/08/2025</c:v>
              </c:pt>
              <c:pt idx="239">
                <c:v>17/08/2025</c:v>
              </c:pt>
              <c:pt idx="240">
                <c:v>18/08/2025</c:v>
              </c:pt>
              <c:pt idx="241">
                <c:v>19/08/2025</c:v>
              </c:pt>
              <c:pt idx="242">
                <c:v>20/08/2025</c:v>
              </c:pt>
              <c:pt idx="243">
                <c:v>21/08/2025</c:v>
              </c:pt>
              <c:pt idx="244">
                <c:v>22/08/2025</c:v>
              </c:pt>
              <c:pt idx="245">
                <c:v>23/08/2025</c:v>
              </c:pt>
              <c:pt idx="246">
                <c:v>24/08/2025</c:v>
              </c:pt>
              <c:pt idx="247">
                <c:v>25/08/2025</c:v>
              </c:pt>
              <c:pt idx="248">
                <c:v>26/08/2025</c:v>
              </c:pt>
              <c:pt idx="249">
                <c:v>27/08/2025</c:v>
              </c:pt>
              <c:pt idx="250">
                <c:v>28/08/2025</c:v>
              </c:pt>
              <c:pt idx="251">
                <c:v>29/08/2025</c:v>
              </c:pt>
              <c:pt idx="252">
                <c:v>30/08/2025</c:v>
              </c:pt>
              <c:pt idx="253">
                <c:v>31/08/2025</c:v>
              </c:pt>
              <c:pt idx="254">
                <c:v>01/09/2025</c:v>
              </c:pt>
              <c:pt idx="255">
                <c:v>02/09/2025</c:v>
              </c:pt>
              <c:pt idx="256">
                <c:v>03/09/2025</c:v>
              </c:pt>
              <c:pt idx="257">
                <c:v>04/09/2025</c:v>
              </c:pt>
              <c:pt idx="258">
                <c:v>05/09/2025</c:v>
              </c:pt>
              <c:pt idx="259">
                <c:v>06/09/2025</c:v>
              </c:pt>
              <c:pt idx="260">
                <c:v>07/09/2025</c:v>
              </c:pt>
              <c:pt idx="261">
                <c:v>08/09/2025</c:v>
              </c:pt>
              <c:pt idx="262">
                <c:v>09/09/2025</c:v>
              </c:pt>
              <c:pt idx="263">
                <c:v>10/09/2025</c:v>
              </c:pt>
              <c:pt idx="264">
                <c:v>11/09/2025</c:v>
              </c:pt>
              <c:pt idx="265">
                <c:v>12/09/2025</c:v>
              </c:pt>
              <c:pt idx="266">
                <c:v>13/09/2025</c:v>
              </c:pt>
              <c:pt idx="267">
                <c:v>14/09/2025</c:v>
              </c:pt>
              <c:pt idx="268">
                <c:v>15/09/2025</c:v>
              </c:pt>
              <c:pt idx="269">
                <c:v>16/09/2025</c:v>
              </c:pt>
              <c:pt idx="270">
                <c:v>17/09/2025</c:v>
              </c:pt>
              <c:pt idx="271">
                <c:v>18/09/2025</c:v>
              </c:pt>
              <c:pt idx="272">
                <c:v>19/09/2025</c:v>
              </c:pt>
              <c:pt idx="273">
                <c:v>20/09/2025</c:v>
              </c:pt>
              <c:pt idx="274">
                <c:v>21/09/2025</c:v>
              </c:pt>
              <c:pt idx="275">
                <c:v>22/09/2025</c:v>
              </c:pt>
              <c:pt idx="276">
                <c:v>23/09/2025</c:v>
              </c:pt>
              <c:pt idx="277">
                <c:v>24/09/2025</c:v>
              </c:pt>
              <c:pt idx="278">
                <c:v>25/09/2025</c:v>
              </c:pt>
              <c:pt idx="279">
                <c:v>26/09/2025</c:v>
              </c:pt>
              <c:pt idx="280">
                <c:v>27/09/2025</c:v>
              </c:pt>
              <c:pt idx="281">
                <c:v>28/09/2025</c:v>
              </c:pt>
              <c:pt idx="282">
                <c:v>29/09/2025</c:v>
              </c:pt>
              <c:pt idx="283">
                <c:v>30/09/2025</c:v>
              </c:pt>
              <c:pt idx="284">
                <c:v>01/10/2025</c:v>
              </c:pt>
              <c:pt idx="285">
                <c:v>02/10/2025</c:v>
              </c:pt>
              <c:pt idx="286">
                <c:v>03/10/2025</c:v>
              </c:pt>
              <c:pt idx="287">
                <c:v>04/10/2025</c:v>
              </c:pt>
              <c:pt idx="288">
                <c:v>05/10/2025</c:v>
              </c:pt>
              <c:pt idx="289">
                <c:v>06/10/2025</c:v>
              </c:pt>
              <c:pt idx="290">
                <c:v>07/10/2025</c:v>
              </c:pt>
              <c:pt idx="291">
                <c:v>08/10/2025</c:v>
              </c:pt>
              <c:pt idx="292">
                <c:v>09/10/2025</c:v>
              </c:pt>
              <c:pt idx="293">
                <c:v>10/10/2025</c:v>
              </c:pt>
              <c:pt idx="294">
                <c:v>11/10/2025</c:v>
              </c:pt>
              <c:pt idx="295">
                <c:v>12/10/2025</c:v>
              </c:pt>
              <c:pt idx="296">
                <c:v>13/10/2025</c:v>
              </c:pt>
              <c:pt idx="297">
                <c:v>14/10/2025</c:v>
              </c:pt>
              <c:pt idx="298">
                <c:v>15/10/2025</c:v>
              </c:pt>
              <c:pt idx="299">
                <c:v>16/10/2025</c:v>
              </c:pt>
              <c:pt idx="300">
                <c:v>17/10/2025</c:v>
              </c:pt>
              <c:pt idx="301">
                <c:v>18/10/2025</c:v>
              </c:pt>
              <c:pt idx="302">
                <c:v>19/10/2025</c:v>
              </c:pt>
              <c:pt idx="303">
                <c:v>20/10/2025</c:v>
              </c:pt>
              <c:pt idx="304">
                <c:v>21/10/2025</c:v>
              </c:pt>
              <c:pt idx="305">
                <c:v>22/10/2025</c:v>
              </c:pt>
              <c:pt idx="306">
                <c:v>23/10/2025</c:v>
              </c:pt>
              <c:pt idx="307">
                <c:v>24/10/2025</c:v>
              </c:pt>
              <c:pt idx="308">
                <c:v>25/10/2025</c:v>
              </c:pt>
              <c:pt idx="309">
                <c:v>26/10/2025</c:v>
              </c:pt>
              <c:pt idx="310">
                <c:v>27/10/2025</c:v>
              </c:pt>
              <c:pt idx="311">
                <c:v>28/10/2025</c:v>
              </c:pt>
              <c:pt idx="312">
                <c:v>29/10/2025</c:v>
              </c:pt>
              <c:pt idx="313">
                <c:v>30/10/2025</c:v>
              </c:pt>
              <c:pt idx="314">
                <c:v>31/10/2025</c:v>
              </c:pt>
              <c:pt idx="315">
                <c:v>01/11/2025</c:v>
              </c:pt>
              <c:pt idx="316">
                <c:v>02/11/2025</c:v>
              </c:pt>
              <c:pt idx="317">
                <c:v>03/11/2025</c:v>
              </c:pt>
              <c:pt idx="318">
                <c:v>04/11/2025</c:v>
              </c:pt>
              <c:pt idx="319">
                <c:v>05/11/2025</c:v>
              </c:pt>
              <c:pt idx="320">
                <c:v>06/11/2025</c:v>
              </c:pt>
              <c:pt idx="321">
                <c:v>07/11/2025</c:v>
              </c:pt>
              <c:pt idx="322">
                <c:v>08/11/2025</c:v>
              </c:pt>
              <c:pt idx="323">
                <c:v>09/11/2025</c:v>
              </c:pt>
              <c:pt idx="324">
                <c:v>10/11/2025</c:v>
              </c:pt>
              <c:pt idx="325">
                <c:v>11/11/2025</c:v>
              </c:pt>
              <c:pt idx="326">
                <c:v>12/11/2025</c:v>
              </c:pt>
              <c:pt idx="327">
                <c:v>13/11/2025</c:v>
              </c:pt>
              <c:pt idx="328">
                <c:v>14/11/2025</c:v>
              </c:pt>
              <c:pt idx="329">
                <c:v>15/11/2025</c:v>
              </c:pt>
              <c:pt idx="330">
                <c:v>16/11/2025</c:v>
              </c:pt>
              <c:pt idx="331">
                <c:v>17/11/2025</c:v>
              </c:pt>
              <c:pt idx="332">
                <c:v>18/11/2025</c:v>
              </c:pt>
              <c:pt idx="333">
                <c:v>19/11/2025</c:v>
              </c:pt>
              <c:pt idx="334">
                <c:v>20/11/2025</c:v>
              </c:pt>
              <c:pt idx="335">
                <c:v>21/11/2025</c:v>
              </c:pt>
              <c:pt idx="336">
                <c:v>22/11/2025</c:v>
              </c:pt>
              <c:pt idx="337">
                <c:v>23/11/2025</c:v>
              </c:pt>
              <c:pt idx="338">
                <c:v>24/11/2025</c:v>
              </c:pt>
              <c:pt idx="339">
                <c:v>25/11/2025</c:v>
              </c:pt>
              <c:pt idx="340">
                <c:v>26/11/2025</c:v>
              </c:pt>
              <c:pt idx="341">
                <c:v>27/11/2025</c:v>
              </c:pt>
              <c:pt idx="342">
                <c:v>28/11/2025</c:v>
              </c:pt>
              <c:pt idx="343">
                <c:v>29/11/2025</c:v>
              </c:pt>
              <c:pt idx="344">
                <c:v>30/11/2025</c:v>
              </c:pt>
              <c:pt idx="345">
                <c:v>01/12/2025</c:v>
              </c:pt>
              <c:pt idx="346">
                <c:v>02/12/2025</c:v>
              </c:pt>
              <c:pt idx="347">
                <c:v>03/12/2025</c:v>
              </c:pt>
              <c:pt idx="348">
                <c:v>04/12/2025</c:v>
              </c:pt>
              <c:pt idx="349">
                <c:v>05/12/2025</c:v>
              </c:pt>
              <c:pt idx="350">
                <c:v>06/12/2025</c:v>
              </c:pt>
              <c:pt idx="351">
                <c:v>07/12/2025</c:v>
              </c:pt>
              <c:pt idx="352">
                <c:v>08/12/2025</c:v>
              </c:pt>
              <c:pt idx="353">
                <c:v>09/12/2025</c:v>
              </c:pt>
              <c:pt idx="354">
                <c:v>10/12/2025</c:v>
              </c:pt>
              <c:pt idx="355">
                <c:v>11/12/2025</c:v>
              </c:pt>
              <c:pt idx="356">
                <c:v>12/12/2025</c:v>
              </c:pt>
              <c:pt idx="357">
                <c:v>13/12/2025</c:v>
              </c:pt>
              <c:pt idx="358">
                <c:v>14/12/2025</c:v>
              </c:pt>
              <c:pt idx="359">
                <c:v>15/12/2025</c:v>
              </c:pt>
              <c:pt idx="360">
                <c:v>16/12/2025</c:v>
              </c:pt>
              <c:pt idx="361">
                <c:v>17/12/2025</c:v>
              </c:pt>
              <c:pt idx="362">
                <c:v>18/12/2025</c:v>
              </c:pt>
              <c:pt idx="363">
                <c:v>19/12/2025</c:v>
              </c:pt>
              <c:pt idx="364">
                <c:v>20/12/2025</c:v>
              </c:pt>
              <c:pt idx="365">
                <c:v>21/12/2025</c:v>
              </c:pt>
              <c:pt idx="366">
                <c:v>22/12/2025</c:v>
              </c:pt>
              <c:pt idx="367">
                <c:v>23/12/2025</c:v>
              </c:pt>
              <c:pt idx="368">
                <c:v>24/12/2025</c:v>
              </c:pt>
              <c:pt idx="369">
                <c:v>25/12/2025</c:v>
              </c:pt>
              <c:pt idx="370">
                <c:v>26/12/2025</c:v>
              </c:pt>
              <c:pt idx="371">
                <c:v>27/12/2025</c:v>
              </c:pt>
              <c:pt idx="372">
                <c:v>28/12/2025</c:v>
              </c:pt>
              <c:pt idx="373">
                <c:v>29/12/2025</c:v>
              </c:pt>
              <c:pt idx="374">
                <c:v>30/12/2025</c:v>
              </c:pt>
              <c:pt idx="375">
                <c:v>31/12/2025</c:v>
              </c:pt>
            </c:strLit>
          </c:cat>
          <c:val>
            <c:numLit>
              <c:formatCode>General</c:formatCode>
              <c:ptCount val="376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516.20000000000005</c:v>
              </c:pt>
              <c:pt idx="12">
                <c:v>478.4</c:v>
              </c:pt>
              <c:pt idx="13">
                <c:v>492.5</c:v>
              </c:pt>
              <c:pt idx="14">
                <c:v>422.7</c:v>
              </c:pt>
              <c:pt idx="15">
                <c:v>461.3</c:v>
              </c:pt>
              <c:pt idx="16">
                <c:v>464.9</c:v>
              </c:pt>
              <c:pt idx="17">
                <c:v>319.89999999999998</c:v>
              </c:pt>
              <c:pt idx="18">
                <c:v>350.7</c:v>
              </c:pt>
              <c:pt idx="19">
                <c:v>345.1</c:v>
              </c:pt>
              <c:pt idx="20">
                <c:v>480.1</c:v>
              </c:pt>
              <c:pt idx="21">
                <c:v>432.9</c:v>
              </c:pt>
              <c:pt idx="22">
                <c:v>357.8</c:v>
              </c:pt>
              <c:pt idx="23">
                <c:v>384.4</c:v>
              </c:pt>
              <c:pt idx="24">
                <c:v>140.69999999999999</c:v>
              </c:pt>
              <c:pt idx="25">
                <c:v>365.3</c:v>
              </c:pt>
              <c:pt idx="26">
                <c:v>448.8</c:v>
              </c:pt>
              <c:pt idx="27">
                <c:v>441.1</c:v>
              </c:pt>
              <c:pt idx="28">
                <c:v>75.599999999999994</c:v>
              </c:pt>
              <c:pt idx="29">
                <c:v>529.6</c:v>
              </c:pt>
              <c:pt idx="30">
                <c:v>234.1</c:v>
              </c:pt>
              <c:pt idx="31">
                <c:v>464.5</c:v>
              </c:pt>
              <c:pt idx="32">
                <c:v>428.8</c:v>
              </c:pt>
              <c:pt idx="33">
                <c:v>398.2</c:v>
              </c:pt>
              <c:pt idx="34">
                <c:v>434.1</c:v>
              </c:pt>
              <c:pt idx="35">
                <c:v>465</c:v>
              </c:pt>
              <c:pt idx="36">
                <c:v>291.8</c:v>
              </c:pt>
              <c:pt idx="37">
                <c:v>480.5</c:v>
              </c:pt>
              <c:pt idx="38">
                <c:v>538.79999999999995</c:v>
              </c:pt>
              <c:pt idx="39">
                <c:v>471.3</c:v>
              </c:pt>
              <c:pt idx="40">
                <c:v>533.1</c:v>
              </c:pt>
              <c:pt idx="41">
                <c:v>457.8</c:v>
              </c:pt>
              <c:pt idx="42">
                <c:v>336.7</c:v>
              </c:pt>
              <c:pt idx="43">
                <c:v>268.2</c:v>
              </c:pt>
              <c:pt idx="44">
                <c:v>353.8</c:v>
              </c:pt>
              <c:pt idx="45">
                <c:v>491.9</c:v>
              </c:pt>
              <c:pt idx="46">
                <c:v>381.3</c:v>
              </c:pt>
              <c:pt idx="47">
                <c:v>466.3</c:v>
              </c:pt>
              <c:pt idx="48">
                <c:v>361.9</c:v>
              </c:pt>
              <c:pt idx="49">
                <c:v>329.5</c:v>
              </c:pt>
              <c:pt idx="50">
                <c:v>361.7</c:v>
              </c:pt>
              <c:pt idx="51">
                <c:v>384.1</c:v>
              </c:pt>
              <c:pt idx="52">
                <c:v>334.6</c:v>
              </c:pt>
              <c:pt idx="53">
                <c:v>284.8</c:v>
              </c:pt>
              <c:pt idx="54">
                <c:v>356.2</c:v>
              </c:pt>
              <c:pt idx="55">
                <c:v>417.2</c:v>
              </c:pt>
              <c:pt idx="56">
                <c:v>525.29999999999995</c:v>
              </c:pt>
              <c:pt idx="57">
                <c:v>335.4</c:v>
              </c:pt>
              <c:pt idx="58">
                <c:v>455.8</c:v>
              </c:pt>
              <c:pt idx="59">
                <c:v>465.3</c:v>
              </c:pt>
              <c:pt idx="60">
                <c:v>367.6</c:v>
              </c:pt>
              <c:pt idx="61">
                <c:v>530.70000000000005</c:v>
              </c:pt>
              <c:pt idx="62">
                <c:v>514.9</c:v>
              </c:pt>
              <c:pt idx="63">
                <c:v>454</c:v>
              </c:pt>
              <c:pt idx="64">
                <c:v>381.4</c:v>
              </c:pt>
              <c:pt idx="65">
                <c:v>285</c:v>
              </c:pt>
              <c:pt idx="66">
                <c:v>389.4</c:v>
              </c:pt>
              <c:pt idx="67">
                <c:v>348.6</c:v>
              </c:pt>
              <c:pt idx="68">
                <c:v>188.7</c:v>
              </c:pt>
              <c:pt idx="69">
                <c:v>205</c:v>
              </c:pt>
              <c:pt idx="70">
                <c:v>375</c:v>
              </c:pt>
              <c:pt idx="71">
                <c:v>403.4</c:v>
              </c:pt>
              <c:pt idx="72">
                <c:v>387.2</c:v>
              </c:pt>
              <c:pt idx="73">
                <c:v>179.4</c:v>
              </c:pt>
              <c:pt idx="74">
                <c:v>465</c:v>
              </c:pt>
              <c:pt idx="75">
                <c:v>263.5</c:v>
              </c:pt>
              <c:pt idx="76">
                <c:v>448.9</c:v>
              </c:pt>
              <c:pt idx="77">
                <c:v>365.6</c:v>
              </c:pt>
              <c:pt idx="78">
                <c:v>419.6</c:v>
              </c:pt>
              <c:pt idx="79">
                <c:v>470.2</c:v>
              </c:pt>
              <c:pt idx="80">
                <c:v>270.3</c:v>
              </c:pt>
              <c:pt idx="81">
                <c:v>350.6</c:v>
              </c:pt>
              <c:pt idx="82">
                <c:v>531.6</c:v>
              </c:pt>
              <c:pt idx="83">
                <c:v>196.9</c:v>
              </c:pt>
              <c:pt idx="84">
                <c:v>456.6</c:v>
              </c:pt>
              <c:pt idx="85">
                <c:v>415.6</c:v>
              </c:pt>
              <c:pt idx="86">
                <c:v>503.2</c:v>
              </c:pt>
              <c:pt idx="87">
                <c:v>495.8</c:v>
              </c:pt>
              <c:pt idx="88">
                <c:v>435.4</c:v>
              </c:pt>
              <c:pt idx="89">
                <c:v>523.1</c:v>
              </c:pt>
              <c:pt idx="90">
                <c:v>523.6</c:v>
              </c:pt>
              <c:pt idx="91">
                <c:v>491.6</c:v>
              </c:pt>
              <c:pt idx="92">
                <c:v>493.5</c:v>
              </c:pt>
              <c:pt idx="93">
                <c:v>468.1</c:v>
              </c:pt>
              <c:pt idx="94">
                <c:v>422.5</c:v>
              </c:pt>
              <c:pt idx="95">
                <c:v>543.79999999999995</c:v>
              </c:pt>
              <c:pt idx="96">
                <c:v>389.8</c:v>
              </c:pt>
              <c:pt idx="97">
                <c:v>417.7</c:v>
              </c:pt>
              <c:pt idx="98">
                <c:v>250.2</c:v>
              </c:pt>
              <c:pt idx="99">
                <c:v>432.6</c:v>
              </c:pt>
              <c:pt idx="100">
                <c:v>504.7</c:v>
              </c:pt>
              <c:pt idx="101">
                <c:v>501.8</c:v>
              </c:pt>
              <c:pt idx="102">
                <c:v>448</c:v>
              </c:pt>
              <c:pt idx="103">
                <c:v>387.3</c:v>
              </c:pt>
              <c:pt idx="104">
                <c:v>401</c:v>
              </c:pt>
              <c:pt idx="105">
                <c:v>538.20000000000005</c:v>
              </c:pt>
              <c:pt idx="106">
                <c:v>400.2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395.3</c:v>
              </c:pt>
              <c:pt idx="111">
                <c:v>407.6</c:v>
              </c:pt>
              <c:pt idx="112">
                <c:v>406.3</c:v>
              </c:pt>
              <c:pt idx="113">
                <c:v>459.9</c:v>
              </c:pt>
              <c:pt idx="114">
                <c:v>556.79999999999995</c:v>
              </c:pt>
              <c:pt idx="115">
                <c:v>497</c:v>
              </c:pt>
              <c:pt idx="116">
                <c:v>532.1</c:v>
              </c:pt>
              <c:pt idx="117">
                <c:v>523.6</c:v>
              </c:pt>
              <c:pt idx="118">
                <c:v>478.8</c:v>
              </c:pt>
              <c:pt idx="119">
                <c:v>389.1</c:v>
              </c:pt>
              <c:pt idx="120">
                <c:v>454</c:v>
              </c:pt>
              <c:pt idx="121">
                <c:v>400.3</c:v>
              </c:pt>
              <c:pt idx="122">
                <c:v>451.6</c:v>
              </c:pt>
              <c:pt idx="123">
                <c:v>406.6</c:v>
              </c:pt>
              <c:pt idx="124">
                <c:v>520.6</c:v>
              </c:pt>
              <c:pt idx="125">
                <c:v>278.2</c:v>
              </c:pt>
              <c:pt idx="126">
                <c:v>578.20000000000005</c:v>
              </c:pt>
              <c:pt idx="127">
                <c:v>385.8</c:v>
              </c:pt>
              <c:pt idx="128">
                <c:v>150.80000000000001</c:v>
              </c:pt>
              <c:pt idx="129">
                <c:v>430.9</c:v>
              </c:pt>
              <c:pt idx="130">
                <c:v>557.5</c:v>
              </c:pt>
              <c:pt idx="131">
                <c:v>554.20000000000005</c:v>
              </c:pt>
              <c:pt idx="132">
                <c:v>524.79999999999995</c:v>
              </c:pt>
              <c:pt idx="133">
                <c:v>516.79999999999995</c:v>
              </c:pt>
              <c:pt idx="134">
                <c:v>495.7</c:v>
              </c:pt>
              <c:pt idx="135">
                <c:v>538.4</c:v>
              </c:pt>
              <c:pt idx="136">
                <c:v>496.6</c:v>
              </c:pt>
              <c:pt idx="137">
                <c:v>504.3</c:v>
              </c:pt>
              <c:pt idx="138">
                <c:v>491.4</c:v>
              </c:pt>
              <c:pt idx="139">
                <c:v>422</c:v>
              </c:pt>
              <c:pt idx="140">
                <c:v>338.8</c:v>
              </c:pt>
              <c:pt idx="141">
                <c:v>464.7</c:v>
              </c:pt>
              <c:pt idx="142">
                <c:v>472.8</c:v>
              </c:pt>
              <c:pt idx="143">
                <c:v>321.89999999999998</c:v>
              </c:pt>
              <c:pt idx="144">
                <c:v>469.1</c:v>
              </c:pt>
              <c:pt idx="145">
                <c:v>285</c:v>
              </c:pt>
              <c:pt idx="146">
                <c:v>309.89999999999998</c:v>
              </c:pt>
              <c:pt idx="147">
                <c:v>445.5</c:v>
              </c:pt>
              <c:pt idx="148">
                <c:v>332.4</c:v>
              </c:pt>
              <c:pt idx="149">
                <c:v>414.1</c:v>
              </c:pt>
              <c:pt idx="150">
                <c:v>491</c:v>
              </c:pt>
              <c:pt idx="151">
                <c:v>356</c:v>
              </c:pt>
              <c:pt idx="152">
                <c:v>493.4</c:v>
              </c:pt>
              <c:pt idx="153">
                <c:v>494.6</c:v>
              </c:pt>
              <c:pt idx="154">
                <c:v>568</c:v>
              </c:pt>
              <c:pt idx="155">
                <c:v>456.3</c:v>
              </c:pt>
              <c:pt idx="156">
                <c:v>504.6</c:v>
              </c:pt>
              <c:pt idx="157">
                <c:v>474.8</c:v>
              </c:pt>
              <c:pt idx="158">
                <c:v>534.4</c:v>
              </c:pt>
              <c:pt idx="159">
                <c:v>446.7</c:v>
              </c:pt>
              <c:pt idx="160">
                <c:v>527.9</c:v>
              </c:pt>
              <c:pt idx="161">
                <c:v>531.9</c:v>
              </c:pt>
              <c:pt idx="162">
                <c:v>478.4</c:v>
              </c:pt>
              <c:pt idx="163">
                <c:v>521</c:v>
              </c:pt>
              <c:pt idx="164">
                <c:v>546.79999999999995</c:v>
              </c:pt>
              <c:pt idx="165">
                <c:v>462.8</c:v>
              </c:pt>
              <c:pt idx="166">
                <c:v>519.20000000000005</c:v>
              </c:pt>
              <c:pt idx="167">
                <c:v>411.9</c:v>
              </c:pt>
              <c:pt idx="168">
                <c:v>493.5</c:v>
              </c:pt>
              <c:pt idx="169">
                <c:v>510.4</c:v>
              </c:pt>
              <c:pt idx="170">
                <c:v>537.29999999999995</c:v>
              </c:pt>
              <c:pt idx="171">
                <c:v>564.29999999999995</c:v>
              </c:pt>
              <c:pt idx="172">
                <c:v>500.1</c:v>
              </c:pt>
              <c:pt idx="173">
                <c:v>451.8</c:v>
              </c:pt>
              <c:pt idx="174">
                <c:v>467.1</c:v>
              </c:pt>
              <c:pt idx="175">
                <c:v>404.9</c:v>
              </c:pt>
              <c:pt idx="176">
                <c:v>369.4</c:v>
              </c:pt>
              <c:pt idx="177">
                <c:v>110.4</c:v>
              </c:pt>
              <c:pt idx="178">
                <c:v>552.79999999999995</c:v>
              </c:pt>
              <c:pt idx="179">
                <c:v>514.70000000000005</c:v>
              </c:pt>
              <c:pt idx="180">
                <c:v>413.6</c:v>
              </c:pt>
              <c:pt idx="181">
                <c:v>433.7</c:v>
              </c:pt>
              <c:pt idx="182">
                <c:v>532.9</c:v>
              </c:pt>
              <c:pt idx="183">
                <c:v>450.6</c:v>
              </c:pt>
              <c:pt idx="184">
                <c:v>524.29999999999995</c:v>
              </c:pt>
              <c:pt idx="185">
                <c:v>489.5</c:v>
              </c:pt>
              <c:pt idx="186">
                <c:v>553.4</c:v>
              </c:pt>
              <c:pt idx="187">
                <c:v>434.7</c:v>
              </c:pt>
              <c:pt idx="188">
                <c:v>429.8</c:v>
              </c:pt>
              <c:pt idx="189">
                <c:v>550.6</c:v>
              </c:pt>
              <c:pt idx="190">
                <c:v>323</c:v>
              </c:pt>
              <c:pt idx="191">
                <c:v>475.1</c:v>
              </c:pt>
              <c:pt idx="192">
                <c:v>494.9</c:v>
              </c:pt>
              <c:pt idx="193">
                <c:v>483.7</c:v>
              </c:pt>
              <c:pt idx="194">
                <c:v>453.6</c:v>
              </c:pt>
              <c:pt idx="195">
                <c:v>550.79999999999995</c:v>
              </c:pt>
              <c:pt idx="196">
                <c:v>396.9</c:v>
              </c:pt>
              <c:pt idx="197">
                <c:v>464.3</c:v>
              </c:pt>
              <c:pt idx="198">
                <c:v>415.7</c:v>
              </c:pt>
              <c:pt idx="199">
                <c:v>379.1</c:v>
              </c:pt>
              <c:pt idx="200">
                <c:v>496.3</c:v>
              </c:pt>
              <c:pt idx="201">
                <c:v>463.4</c:v>
              </c:pt>
              <c:pt idx="202">
                <c:v>490.3</c:v>
              </c:pt>
              <c:pt idx="203">
                <c:v>539.4</c:v>
              </c:pt>
              <c:pt idx="204">
                <c:v>510.1</c:v>
              </c:pt>
              <c:pt idx="205">
                <c:v>566.5</c:v>
              </c:pt>
              <c:pt idx="206">
                <c:v>373.1</c:v>
              </c:pt>
              <c:pt idx="207">
                <c:v>0</c:v>
              </c:pt>
              <c:pt idx="208">
                <c:v>0</c:v>
              </c:pt>
              <c:pt idx="209">
                <c:v>0</c:v>
              </c:pt>
              <c:pt idx="210">
                <c:v>0</c:v>
              </c:pt>
              <c:pt idx="211">
                <c:v>0</c:v>
              </c:pt>
              <c:pt idx="212">
                <c:v>0</c:v>
              </c:pt>
              <c:pt idx="213">
                <c:v>0</c:v>
              </c:pt>
              <c:pt idx="214">
                <c:v>0</c:v>
              </c:pt>
              <c:pt idx="215">
                <c:v>0</c:v>
              </c:pt>
              <c:pt idx="216">
                <c:v>0</c:v>
              </c:pt>
              <c:pt idx="217">
                <c:v>0</c:v>
              </c:pt>
              <c:pt idx="218">
                <c:v>0</c:v>
              </c:pt>
              <c:pt idx="219">
                <c:v>0</c:v>
              </c:pt>
              <c:pt idx="220">
                <c:v>0</c:v>
              </c:pt>
              <c:pt idx="221">
                <c:v>0</c:v>
              </c:pt>
              <c:pt idx="222">
                <c:v>0</c:v>
              </c:pt>
              <c:pt idx="223">
                <c:v>0</c:v>
              </c:pt>
              <c:pt idx="224">
                <c:v>0</c:v>
              </c:pt>
              <c:pt idx="225">
                <c:v>0</c:v>
              </c:pt>
              <c:pt idx="226">
                <c:v>0</c:v>
              </c:pt>
              <c:pt idx="227">
                <c:v>0</c:v>
              </c:pt>
              <c:pt idx="228">
                <c:v>0</c:v>
              </c:pt>
              <c:pt idx="229">
                <c:v>0</c:v>
              </c:pt>
              <c:pt idx="230">
                <c:v>0</c:v>
              </c:pt>
              <c:pt idx="231">
                <c:v>0</c:v>
              </c:pt>
              <c:pt idx="232">
                <c:v>0</c:v>
              </c:pt>
              <c:pt idx="233">
                <c:v>0</c:v>
              </c:pt>
              <c:pt idx="234">
                <c:v>0</c:v>
              </c:pt>
              <c:pt idx="235">
                <c:v>0</c:v>
              </c:pt>
              <c:pt idx="236">
                <c:v>0</c:v>
              </c:pt>
              <c:pt idx="237">
                <c:v>0</c:v>
              </c:pt>
              <c:pt idx="238">
                <c:v>0</c:v>
              </c:pt>
              <c:pt idx="239">
                <c:v>0</c:v>
              </c:pt>
              <c:pt idx="240">
                <c:v>0</c:v>
              </c:pt>
              <c:pt idx="241">
                <c:v>0</c:v>
              </c:pt>
              <c:pt idx="242">
                <c:v>0</c:v>
              </c:pt>
              <c:pt idx="243">
                <c:v>0</c:v>
              </c:pt>
              <c:pt idx="244">
                <c:v>0</c:v>
              </c:pt>
              <c:pt idx="245">
                <c:v>0</c:v>
              </c:pt>
              <c:pt idx="246">
                <c:v>0</c:v>
              </c:pt>
              <c:pt idx="247">
                <c:v>0</c:v>
              </c:pt>
              <c:pt idx="248">
                <c:v>0</c:v>
              </c:pt>
              <c:pt idx="249">
                <c:v>0</c:v>
              </c:pt>
              <c:pt idx="250">
                <c:v>0</c:v>
              </c:pt>
              <c:pt idx="251">
                <c:v>0</c:v>
              </c:pt>
              <c:pt idx="252">
                <c:v>0</c:v>
              </c:pt>
              <c:pt idx="253">
                <c:v>0</c:v>
              </c:pt>
              <c:pt idx="254">
                <c:v>0</c:v>
              </c:pt>
              <c:pt idx="255">
                <c:v>0</c:v>
              </c:pt>
              <c:pt idx="256">
                <c:v>0</c:v>
              </c:pt>
              <c:pt idx="257">
                <c:v>0</c:v>
              </c:pt>
              <c:pt idx="258">
                <c:v>0</c:v>
              </c:pt>
              <c:pt idx="259">
                <c:v>0</c:v>
              </c:pt>
              <c:pt idx="260">
                <c:v>0</c:v>
              </c:pt>
              <c:pt idx="261">
                <c:v>0</c:v>
              </c:pt>
              <c:pt idx="262">
                <c:v>0</c:v>
              </c:pt>
              <c:pt idx="263">
                <c:v>0</c:v>
              </c:pt>
              <c:pt idx="264">
                <c:v>0</c:v>
              </c:pt>
              <c:pt idx="265">
                <c:v>0</c:v>
              </c:pt>
              <c:pt idx="266">
                <c:v>0</c:v>
              </c:pt>
              <c:pt idx="267">
                <c:v>0</c:v>
              </c:pt>
              <c:pt idx="268">
                <c:v>0</c:v>
              </c:pt>
              <c:pt idx="269">
                <c:v>0</c:v>
              </c:pt>
              <c:pt idx="270">
                <c:v>0</c:v>
              </c:pt>
              <c:pt idx="271">
                <c:v>0</c:v>
              </c:pt>
              <c:pt idx="272">
                <c:v>0</c:v>
              </c:pt>
              <c:pt idx="273">
                <c:v>0</c:v>
              </c:pt>
              <c:pt idx="274">
                <c:v>0</c:v>
              </c:pt>
              <c:pt idx="275">
                <c:v>0</c:v>
              </c:pt>
              <c:pt idx="276">
                <c:v>0</c:v>
              </c:pt>
              <c:pt idx="277">
                <c:v>0</c:v>
              </c:pt>
              <c:pt idx="278">
                <c:v>0</c:v>
              </c:pt>
              <c:pt idx="279">
                <c:v>0</c:v>
              </c:pt>
              <c:pt idx="280">
                <c:v>0</c:v>
              </c:pt>
              <c:pt idx="281">
                <c:v>0</c:v>
              </c:pt>
              <c:pt idx="282">
                <c:v>0</c:v>
              </c:pt>
              <c:pt idx="283">
                <c:v>0</c:v>
              </c:pt>
              <c:pt idx="284">
                <c:v>0</c:v>
              </c:pt>
              <c:pt idx="285">
                <c:v>0</c:v>
              </c:pt>
              <c:pt idx="286">
                <c:v>0</c:v>
              </c:pt>
              <c:pt idx="287">
                <c:v>0</c:v>
              </c:pt>
              <c:pt idx="288">
                <c:v>0</c:v>
              </c:pt>
              <c:pt idx="289">
                <c:v>0</c:v>
              </c:pt>
              <c:pt idx="290">
                <c:v>0</c:v>
              </c:pt>
              <c:pt idx="291">
                <c:v>0</c:v>
              </c:pt>
              <c:pt idx="292">
                <c:v>0</c:v>
              </c:pt>
              <c:pt idx="293">
                <c:v>0</c:v>
              </c:pt>
              <c:pt idx="294">
                <c:v>0</c:v>
              </c:pt>
              <c:pt idx="295">
                <c:v>0</c:v>
              </c:pt>
              <c:pt idx="296">
                <c:v>0</c:v>
              </c:pt>
              <c:pt idx="297">
                <c:v>0</c:v>
              </c:pt>
              <c:pt idx="298">
                <c:v>0</c:v>
              </c:pt>
              <c:pt idx="299">
                <c:v>0</c:v>
              </c:pt>
              <c:pt idx="300">
                <c:v>0</c:v>
              </c:pt>
              <c:pt idx="301">
                <c:v>0</c:v>
              </c:pt>
              <c:pt idx="302">
                <c:v>0</c:v>
              </c:pt>
              <c:pt idx="303">
                <c:v>0</c:v>
              </c:pt>
              <c:pt idx="304">
                <c:v>0</c:v>
              </c:pt>
              <c:pt idx="305">
                <c:v>0</c:v>
              </c:pt>
              <c:pt idx="306">
                <c:v>0</c:v>
              </c:pt>
              <c:pt idx="307">
                <c:v>0</c:v>
              </c:pt>
              <c:pt idx="308">
                <c:v>0</c:v>
              </c:pt>
              <c:pt idx="309">
                <c:v>0</c:v>
              </c:pt>
              <c:pt idx="310">
                <c:v>0</c:v>
              </c:pt>
              <c:pt idx="311">
                <c:v>0</c:v>
              </c:pt>
              <c:pt idx="312">
                <c:v>0</c:v>
              </c:pt>
              <c:pt idx="313">
                <c:v>0</c:v>
              </c:pt>
              <c:pt idx="314">
                <c:v>0</c:v>
              </c:pt>
              <c:pt idx="315">
                <c:v>0</c:v>
              </c:pt>
              <c:pt idx="316">
                <c:v>0</c:v>
              </c:pt>
              <c:pt idx="317">
                <c:v>0</c:v>
              </c:pt>
              <c:pt idx="318">
                <c:v>0</c:v>
              </c:pt>
              <c:pt idx="319">
                <c:v>0</c:v>
              </c:pt>
              <c:pt idx="320">
                <c:v>0</c:v>
              </c:pt>
              <c:pt idx="321">
                <c:v>0</c:v>
              </c:pt>
              <c:pt idx="322">
                <c:v>0</c:v>
              </c:pt>
              <c:pt idx="323">
                <c:v>0</c:v>
              </c:pt>
              <c:pt idx="324">
                <c:v>0</c:v>
              </c:pt>
              <c:pt idx="325">
                <c:v>0</c:v>
              </c:pt>
              <c:pt idx="326">
                <c:v>0</c:v>
              </c:pt>
              <c:pt idx="327">
                <c:v>0</c:v>
              </c:pt>
              <c:pt idx="328">
                <c:v>0</c:v>
              </c:pt>
              <c:pt idx="329">
                <c:v>0</c:v>
              </c:pt>
              <c:pt idx="330">
                <c:v>0</c:v>
              </c:pt>
              <c:pt idx="331">
                <c:v>0</c:v>
              </c:pt>
              <c:pt idx="332">
                <c:v>0</c:v>
              </c:pt>
              <c:pt idx="333">
                <c:v>0</c:v>
              </c:pt>
              <c:pt idx="334">
                <c:v>0</c:v>
              </c:pt>
              <c:pt idx="335">
                <c:v>0</c:v>
              </c:pt>
              <c:pt idx="336">
                <c:v>0</c:v>
              </c:pt>
              <c:pt idx="337">
                <c:v>0</c:v>
              </c:pt>
              <c:pt idx="338">
                <c:v>0</c:v>
              </c:pt>
              <c:pt idx="339">
                <c:v>0</c:v>
              </c:pt>
              <c:pt idx="340">
                <c:v>0</c:v>
              </c:pt>
              <c:pt idx="341">
                <c:v>0</c:v>
              </c:pt>
              <c:pt idx="342">
                <c:v>0</c:v>
              </c:pt>
              <c:pt idx="343">
                <c:v>0</c:v>
              </c:pt>
              <c:pt idx="344">
                <c:v>0</c:v>
              </c:pt>
              <c:pt idx="345">
                <c:v>0</c:v>
              </c:pt>
              <c:pt idx="346">
                <c:v>0</c:v>
              </c:pt>
              <c:pt idx="347">
                <c:v>0</c:v>
              </c:pt>
              <c:pt idx="348">
                <c:v>0</c:v>
              </c:pt>
              <c:pt idx="349">
                <c:v>0</c:v>
              </c:pt>
              <c:pt idx="350">
                <c:v>0</c:v>
              </c:pt>
              <c:pt idx="351">
                <c:v>0</c:v>
              </c:pt>
              <c:pt idx="352">
                <c:v>0</c:v>
              </c:pt>
              <c:pt idx="353">
                <c:v>0</c:v>
              </c:pt>
              <c:pt idx="354">
                <c:v>0</c:v>
              </c:pt>
              <c:pt idx="355">
                <c:v>0</c:v>
              </c:pt>
              <c:pt idx="356">
                <c:v>0</c:v>
              </c:pt>
              <c:pt idx="357">
                <c:v>0</c:v>
              </c:pt>
              <c:pt idx="358">
                <c:v>0</c:v>
              </c:pt>
              <c:pt idx="359">
                <c:v>0</c:v>
              </c:pt>
              <c:pt idx="360">
                <c:v>0</c:v>
              </c:pt>
              <c:pt idx="361">
                <c:v>0</c:v>
              </c:pt>
              <c:pt idx="362">
                <c:v>0</c:v>
              </c:pt>
              <c:pt idx="363">
                <c:v>0</c:v>
              </c:pt>
              <c:pt idx="364">
                <c:v>0</c:v>
              </c:pt>
              <c:pt idx="365">
                <c:v>0</c:v>
              </c:pt>
              <c:pt idx="366">
                <c:v>0</c:v>
              </c:pt>
              <c:pt idx="367">
                <c:v>0</c:v>
              </c:pt>
              <c:pt idx="368">
                <c:v>0</c:v>
              </c:pt>
              <c:pt idx="369">
                <c:v>0</c:v>
              </c:pt>
              <c:pt idx="370">
                <c:v>0</c:v>
              </c:pt>
              <c:pt idx="371">
                <c:v>0</c:v>
              </c:pt>
              <c:pt idx="372">
                <c:v>0</c:v>
              </c:pt>
              <c:pt idx="373">
                <c:v>0</c:v>
              </c:pt>
              <c:pt idx="374">
                <c:v>0</c:v>
              </c:pt>
              <c:pt idx="37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D763-4836-8BA7-4EB3BB9400CC}"/>
            </c:ext>
          </c:extLst>
        </c:ser>
        <c:ser>
          <c:idx val="2"/>
          <c:order val="2"/>
          <c:tx>
            <c:v>Soma de SPE2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strLit>
              <c:ptCount val="376"/>
              <c:pt idx="0">
                <c:v>21/12/2024</c:v>
              </c:pt>
              <c:pt idx="1">
                <c:v>22/12/2024</c:v>
              </c:pt>
              <c:pt idx="2">
                <c:v>23/12/2024</c:v>
              </c:pt>
              <c:pt idx="3">
                <c:v>24/12/2024</c:v>
              </c:pt>
              <c:pt idx="4">
                <c:v>25/12/2024</c:v>
              </c:pt>
              <c:pt idx="5">
                <c:v>26/12/2024</c:v>
              </c:pt>
              <c:pt idx="6">
                <c:v>27/12/2024</c:v>
              </c:pt>
              <c:pt idx="7">
                <c:v>28/12/2024</c:v>
              </c:pt>
              <c:pt idx="8">
                <c:v>29/12/2024</c:v>
              </c:pt>
              <c:pt idx="9">
                <c:v>30/12/2024</c:v>
              </c:pt>
              <c:pt idx="10">
                <c:v>31/12/2024</c:v>
              </c:pt>
              <c:pt idx="11">
                <c:v>01/01/2025</c:v>
              </c:pt>
              <c:pt idx="12">
                <c:v>02/01/2025</c:v>
              </c:pt>
              <c:pt idx="13">
                <c:v>03/01/2025</c:v>
              </c:pt>
              <c:pt idx="14">
                <c:v>04/01/2025</c:v>
              </c:pt>
              <c:pt idx="15">
                <c:v>05/01/2025</c:v>
              </c:pt>
              <c:pt idx="16">
                <c:v>06/01/2025</c:v>
              </c:pt>
              <c:pt idx="17">
                <c:v>07/01/2025</c:v>
              </c:pt>
              <c:pt idx="18">
                <c:v>08/01/2025</c:v>
              </c:pt>
              <c:pt idx="19">
                <c:v>09/01/2025</c:v>
              </c:pt>
              <c:pt idx="20">
                <c:v>10/01/2025</c:v>
              </c:pt>
              <c:pt idx="21">
                <c:v>11/01/2025</c:v>
              </c:pt>
              <c:pt idx="22">
                <c:v>12/01/2025</c:v>
              </c:pt>
              <c:pt idx="23">
                <c:v>13/01/2025</c:v>
              </c:pt>
              <c:pt idx="24">
                <c:v>14/01/2025</c:v>
              </c:pt>
              <c:pt idx="25">
                <c:v>15/01/2025</c:v>
              </c:pt>
              <c:pt idx="26">
                <c:v>16/01/2025</c:v>
              </c:pt>
              <c:pt idx="27">
                <c:v>17/01/2025</c:v>
              </c:pt>
              <c:pt idx="28">
                <c:v>18/01/2025</c:v>
              </c:pt>
              <c:pt idx="29">
                <c:v>19/01/2025</c:v>
              </c:pt>
              <c:pt idx="30">
                <c:v>20/01/2025</c:v>
              </c:pt>
              <c:pt idx="31">
                <c:v>21/01/2025</c:v>
              </c:pt>
              <c:pt idx="32">
                <c:v>22/01/2025</c:v>
              </c:pt>
              <c:pt idx="33">
                <c:v>23/01/2025</c:v>
              </c:pt>
              <c:pt idx="34">
                <c:v>24/01/2025</c:v>
              </c:pt>
              <c:pt idx="35">
                <c:v>25/01/2025</c:v>
              </c:pt>
              <c:pt idx="36">
                <c:v>26/01/2025</c:v>
              </c:pt>
              <c:pt idx="37">
                <c:v>27/01/2025</c:v>
              </c:pt>
              <c:pt idx="38">
                <c:v>28/01/2025</c:v>
              </c:pt>
              <c:pt idx="39">
                <c:v>29/01/2025</c:v>
              </c:pt>
              <c:pt idx="40">
                <c:v>30/01/2025</c:v>
              </c:pt>
              <c:pt idx="41">
                <c:v>31/01/2025</c:v>
              </c:pt>
              <c:pt idx="42">
                <c:v>01/02/2025</c:v>
              </c:pt>
              <c:pt idx="43">
                <c:v>02/02/2025</c:v>
              </c:pt>
              <c:pt idx="44">
                <c:v>03/02/2025</c:v>
              </c:pt>
              <c:pt idx="45">
                <c:v>04/02/2025</c:v>
              </c:pt>
              <c:pt idx="46">
                <c:v>05/02/2025</c:v>
              </c:pt>
              <c:pt idx="47">
                <c:v>06/02/2025</c:v>
              </c:pt>
              <c:pt idx="48">
                <c:v>07/02/2025</c:v>
              </c:pt>
              <c:pt idx="49">
                <c:v>08/02/2025</c:v>
              </c:pt>
              <c:pt idx="50">
                <c:v>09/02/2025</c:v>
              </c:pt>
              <c:pt idx="51">
                <c:v>10/02/2025</c:v>
              </c:pt>
              <c:pt idx="52">
                <c:v>11/02/2025</c:v>
              </c:pt>
              <c:pt idx="53">
                <c:v>12/02/2025</c:v>
              </c:pt>
              <c:pt idx="54">
                <c:v>13/02/2025</c:v>
              </c:pt>
              <c:pt idx="55">
                <c:v>14/02/2025</c:v>
              </c:pt>
              <c:pt idx="56">
                <c:v>15/02/2025</c:v>
              </c:pt>
              <c:pt idx="57">
                <c:v>16/02/2025</c:v>
              </c:pt>
              <c:pt idx="58">
                <c:v>17/02/2025</c:v>
              </c:pt>
              <c:pt idx="59">
                <c:v>18/02/2025</c:v>
              </c:pt>
              <c:pt idx="60">
                <c:v>19/02/2025</c:v>
              </c:pt>
              <c:pt idx="61">
                <c:v>20/02/2025</c:v>
              </c:pt>
              <c:pt idx="62">
                <c:v>21/02/2025</c:v>
              </c:pt>
              <c:pt idx="63">
                <c:v>22/02/2025</c:v>
              </c:pt>
              <c:pt idx="64">
                <c:v>23/02/2025</c:v>
              </c:pt>
              <c:pt idx="65">
                <c:v>24/02/2025</c:v>
              </c:pt>
              <c:pt idx="66">
                <c:v>25/02/2025</c:v>
              </c:pt>
              <c:pt idx="67">
                <c:v>26/02/2025</c:v>
              </c:pt>
              <c:pt idx="68">
                <c:v>27/02/2025</c:v>
              </c:pt>
              <c:pt idx="69">
                <c:v>28/02/2025</c:v>
              </c:pt>
              <c:pt idx="70">
                <c:v>01/03/2025</c:v>
              </c:pt>
              <c:pt idx="71">
                <c:v>02/03/2025</c:v>
              </c:pt>
              <c:pt idx="72">
                <c:v>03/03/2025</c:v>
              </c:pt>
              <c:pt idx="73">
                <c:v>04/03/2025</c:v>
              </c:pt>
              <c:pt idx="74">
                <c:v>05/03/2025</c:v>
              </c:pt>
              <c:pt idx="75">
                <c:v>06/03/2025</c:v>
              </c:pt>
              <c:pt idx="76">
                <c:v>07/03/2025</c:v>
              </c:pt>
              <c:pt idx="77">
                <c:v>08/03/2025</c:v>
              </c:pt>
              <c:pt idx="78">
                <c:v>09/03/2025</c:v>
              </c:pt>
              <c:pt idx="79">
                <c:v>10/03/2025</c:v>
              </c:pt>
              <c:pt idx="80">
                <c:v>11/03/2025</c:v>
              </c:pt>
              <c:pt idx="81">
                <c:v>12/03/2025</c:v>
              </c:pt>
              <c:pt idx="82">
                <c:v>13/03/2025</c:v>
              </c:pt>
              <c:pt idx="83">
                <c:v>14/03/2025</c:v>
              </c:pt>
              <c:pt idx="84">
                <c:v>15/03/2025</c:v>
              </c:pt>
              <c:pt idx="85">
                <c:v>16/03/2025</c:v>
              </c:pt>
              <c:pt idx="86">
                <c:v>17/03/2025</c:v>
              </c:pt>
              <c:pt idx="87">
                <c:v>18/03/2025</c:v>
              </c:pt>
              <c:pt idx="88">
                <c:v>19/03/2025</c:v>
              </c:pt>
              <c:pt idx="89">
                <c:v>20/03/2025</c:v>
              </c:pt>
              <c:pt idx="90">
                <c:v>21/03/2025</c:v>
              </c:pt>
              <c:pt idx="91">
                <c:v>22/03/2025</c:v>
              </c:pt>
              <c:pt idx="92">
                <c:v>23/03/2025</c:v>
              </c:pt>
              <c:pt idx="93">
                <c:v>24/03/2025</c:v>
              </c:pt>
              <c:pt idx="94">
                <c:v>25/03/2025</c:v>
              </c:pt>
              <c:pt idx="95">
                <c:v>26/03/2025</c:v>
              </c:pt>
              <c:pt idx="96">
                <c:v>27/03/2025</c:v>
              </c:pt>
              <c:pt idx="97">
                <c:v>28/03/2025</c:v>
              </c:pt>
              <c:pt idx="98">
                <c:v>29/03/2025</c:v>
              </c:pt>
              <c:pt idx="99">
                <c:v>30/03/2025</c:v>
              </c:pt>
              <c:pt idx="100">
                <c:v>31/03/2025</c:v>
              </c:pt>
              <c:pt idx="101">
                <c:v>01/04/2025</c:v>
              </c:pt>
              <c:pt idx="102">
                <c:v>02/04/2025</c:v>
              </c:pt>
              <c:pt idx="103">
                <c:v>03/04/2025</c:v>
              </c:pt>
              <c:pt idx="104">
                <c:v>04/04/2025</c:v>
              </c:pt>
              <c:pt idx="105">
                <c:v>05/04/2025</c:v>
              </c:pt>
              <c:pt idx="106">
                <c:v>06/04/2025</c:v>
              </c:pt>
              <c:pt idx="107">
                <c:v>07/04/2025</c:v>
              </c:pt>
              <c:pt idx="108">
                <c:v>08/04/2025</c:v>
              </c:pt>
              <c:pt idx="109">
                <c:v>09/04/2025</c:v>
              </c:pt>
              <c:pt idx="110">
                <c:v>10/04/2025</c:v>
              </c:pt>
              <c:pt idx="111">
                <c:v>11/04/2025</c:v>
              </c:pt>
              <c:pt idx="112">
                <c:v>12/04/2025</c:v>
              </c:pt>
              <c:pt idx="113">
                <c:v>13/04/2025</c:v>
              </c:pt>
              <c:pt idx="114">
                <c:v>14/04/2025</c:v>
              </c:pt>
              <c:pt idx="115">
                <c:v>15/04/2025</c:v>
              </c:pt>
              <c:pt idx="116">
                <c:v>16/04/2025</c:v>
              </c:pt>
              <c:pt idx="117">
                <c:v>17/04/2025</c:v>
              </c:pt>
              <c:pt idx="118">
                <c:v>18/04/2025</c:v>
              </c:pt>
              <c:pt idx="119">
                <c:v>19/04/2025</c:v>
              </c:pt>
              <c:pt idx="120">
                <c:v>20/04/2025</c:v>
              </c:pt>
              <c:pt idx="121">
                <c:v>21/04/2025</c:v>
              </c:pt>
              <c:pt idx="122">
                <c:v>22/04/2025</c:v>
              </c:pt>
              <c:pt idx="123">
                <c:v>23/04/2025</c:v>
              </c:pt>
              <c:pt idx="124">
                <c:v>24/04/2025</c:v>
              </c:pt>
              <c:pt idx="125">
                <c:v>25/04/2025</c:v>
              </c:pt>
              <c:pt idx="126">
                <c:v>26/04/2025</c:v>
              </c:pt>
              <c:pt idx="127">
                <c:v>27/04/2025</c:v>
              </c:pt>
              <c:pt idx="128">
                <c:v>28/04/2025</c:v>
              </c:pt>
              <c:pt idx="129">
                <c:v>29/04/2025</c:v>
              </c:pt>
              <c:pt idx="130">
                <c:v>30/04/2025</c:v>
              </c:pt>
              <c:pt idx="131">
                <c:v>01/05/2025</c:v>
              </c:pt>
              <c:pt idx="132">
                <c:v>02/05/2025</c:v>
              </c:pt>
              <c:pt idx="133">
                <c:v>03/05/2025</c:v>
              </c:pt>
              <c:pt idx="134">
                <c:v>04/05/2025</c:v>
              </c:pt>
              <c:pt idx="135">
                <c:v>05/05/2025</c:v>
              </c:pt>
              <c:pt idx="136">
                <c:v>06/05/2025</c:v>
              </c:pt>
              <c:pt idx="137">
                <c:v>07/05/2025</c:v>
              </c:pt>
              <c:pt idx="138">
                <c:v>08/05/2025</c:v>
              </c:pt>
              <c:pt idx="139">
                <c:v>09/05/2025</c:v>
              </c:pt>
              <c:pt idx="140">
                <c:v>10/05/2025</c:v>
              </c:pt>
              <c:pt idx="141">
                <c:v>11/05/2025</c:v>
              </c:pt>
              <c:pt idx="142">
                <c:v>12/05/2025</c:v>
              </c:pt>
              <c:pt idx="143">
                <c:v>13/05/2025</c:v>
              </c:pt>
              <c:pt idx="144">
                <c:v>14/05/2025</c:v>
              </c:pt>
              <c:pt idx="145">
                <c:v>15/05/2025</c:v>
              </c:pt>
              <c:pt idx="146">
                <c:v>16/05/2025</c:v>
              </c:pt>
              <c:pt idx="147">
                <c:v>17/05/2025</c:v>
              </c:pt>
              <c:pt idx="148">
                <c:v>18/05/2025</c:v>
              </c:pt>
              <c:pt idx="149">
                <c:v>19/05/2025</c:v>
              </c:pt>
              <c:pt idx="150">
                <c:v>20/05/2025</c:v>
              </c:pt>
              <c:pt idx="151">
                <c:v>21/05/2025</c:v>
              </c:pt>
              <c:pt idx="152">
                <c:v>22/05/2025</c:v>
              </c:pt>
              <c:pt idx="153">
                <c:v>23/05/2025</c:v>
              </c:pt>
              <c:pt idx="154">
                <c:v>24/05/2025</c:v>
              </c:pt>
              <c:pt idx="155">
                <c:v>25/05/2025</c:v>
              </c:pt>
              <c:pt idx="156">
                <c:v>26/05/2025</c:v>
              </c:pt>
              <c:pt idx="157">
                <c:v>27/05/2025</c:v>
              </c:pt>
              <c:pt idx="158">
                <c:v>28/05/2025</c:v>
              </c:pt>
              <c:pt idx="159">
                <c:v>29/05/2025</c:v>
              </c:pt>
              <c:pt idx="160">
                <c:v>30/05/2025</c:v>
              </c:pt>
              <c:pt idx="161">
                <c:v>31/05/2025</c:v>
              </c:pt>
              <c:pt idx="162">
                <c:v>01/06/2025</c:v>
              </c:pt>
              <c:pt idx="163">
                <c:v>02/06/2025</c:v>
              </c:pt>
              <c:pt idx="164">
                <c:v>03/06/2025</c:v>
              </c:pt>
              <c:pt idx="165">
                <c:v>04/06/2025</c:v>
              </c:pt>
              <c:pt idx="166">
                <c:v>05/06/2025</c:v>
              </c:pt>
              <c:pt idx="167">
                <c:v>06/06/2025</c:v>
              </c:pt>
              <c:pt idx="168">
                <c:v>07/06/2025</c:v>
              </c:pt>
              <c:pt idx="169">
                <c:v>08/06/2025</c:v>
              </c:pt>
              <c:pt idx="170">
                <c:v>09/06/2025</c:v>
              </c:pt>
              <c:pt idx="171">
                <c:v>10/06/2025</c:v>
              </c:pt>
              <c:pt idx="172">
                <c:v>11/06/2025</c:v>
              </c:pt>
              <c:pt idx="173">
                <c:v>12/06/2025</c:v>
              </c:pt>
              <c:pt idx="174">
                <c:v>13/06/2025</c:v>
              </c:pt>
              <c:pt idx="175">
                <c:v>14/06/2025</c:v>
              </c:pt>
              <c:pt idx="176">
                <c:v>15/06/2025</c:v>
              </c:pt>
              <c:pt idx="177">
                <c:v>16/06/2025</c:v>
              </c:pt>
              <c:pt idx="178">
                <c:v>17/06/2025</c:v>
              </c:pt>
              <c:pt idx="179">
                <c:v>18/06/2025</c:v>
              </c:pt>
              <c:pt idx="180">
                <c:v>19/06/2025</c:v>
              </c:pt>
              <c:pt idx="181">
                <c:v>20/06/2025</c:v>
              </c:pt>
              <c:pt idx="182">
                <c:v>21/06/2025</c:v>
              </c:pt>
              <c:pt idx="183">
                <c:v>22/06/2025</c:v>
              </c:pt>
              <c:pt idx="184">
                <c:v>23/06/2025</c:v>
              </c:pt>
              <c:pt idx="185">
                <c:v>24/06/2025</c:v>
              </c:pt>
              <c:pt idx="186">
                <c:v>25/06/2025</c:v>
              </c:pt>
              <c:pt idx="187">
                <c:v>26/06/2025</c:v>
              </c:pt>
              <c:pt idx="188">
                <c:v>27/06/2025</c:v>
              </c:pt>
              <c:pt idx="189">
                <c:v>28/06/2025</c:v>
              </c:pt>
              <c:pt idx="190">
                <c:v>29/06/2025</c:v>
              </c:pt>
              <c:pt idx="191">
                <c:v>30/06/2025</c:v>
              </c:pt>
              <c:pt idx="192">
                <c:v>01/07/2025</c:v>
              </c:pt>
              <c:pt idx="193">
                <c:v>02/07/2025</c:v>
              </c:pt>
              <c:pt idx="194">
                <c:v>03/07/2025</c:v>
              </c:pt>
              <c:pt idx="195">
                <c:v>04/07/2025</c:v>
              </c:pt>
              <c:pt idx="196">
                <c:v>05/07/2025</c:v>
              </c:pt>
              <c:pt idx="197">
                <c:v>06/07/2025</c:v>
              </c:pt>
              <c:pt idx="198">
                <c:v>07/07/2025</c:v>
              </c:pt>
              <c:pt idx="199">
                <c:v>08/07/2025</c:v>
              </c:pt>
              <c:pt idx="200">
                <c:v>09/07/2025</c:v>
              </c:pt>
              <c:pt idx="201">
                <c:v>10/07/2025</c:v>
              </c:pt>
              <c:pt idx="202">
                <c:v>11/07/2025</c:v>
              </c:pt>
              <c:pt idx="203">
                <c:v>12/07/2025</c:v>
              </c:pt>
              <c:pt idx="204">
                <c:v>13/07/2025</c:v>
              </c:pt>
              <c:pt idx="205">
                <c:v>14/07/2025</c:v>
              </c:pt>
              <c:pt idx="206">
                <c:v>15/07/2025</c:v>
              </c:pt>
              <c:pt idx="207">
                <c:v>16/07/2025</c:v>
              </c:pt>
              <c:pt idx="208">
                <c:v>17/07/2025</c:v>
              </c:pt>
              <c:pt idx="209">
                <c:v>18/07/2025</c:v>
              </c:pt>
              <c:pt idx="210">
                <c:v>19/07/2025</c:v>
              </c:pt>
              <c:pt idx="211">
                <c:v>20/07/2025</c:v>
              </c:pt>
              <c:pt idx="212">
                <c:v>21/07/2025</c:v>
              </c:pt>
              <c:pt idx="213">
                <c:v>22/07/2025</c:v>
              </c:pt>
              <c:pt idx="214">
                <c:v>23/07/2025</c:v>
              </c:pt>
              <c:pt idx="215">
                <c:v>24/07/2025</c:v>
              </c:pt>
              <c:pt idx="216">
                <c:v>25/07/2025</c:v>
              </c:pt>
              <c:pt idx="217">
                <c:v>26/07/2025</c:v>
              </c:pt>
              <c:pt idx="218">
                <c:v>27/07/2025</c:v>
              </c:pt>
              <c:pt idx="219">
                <c:v>28/07/2025</c:v>
              </c:pt>
              <c:pt idx="220">
                <c:v>29/07/2025</c:v>
              </c:pt>
              <c:pt idx="221">
                <c:v>30/07/2025</c:v>
              </c:pt>
              <c:pt idx="222">
                <c:v>31/07/2025</c:v>
              </c:pt>
              <c:pt idx="223">
                <c:v>01/08/2025</c:v>
              </c:pt>
              <c:pt idx="224">
                <c:v>02/08/2025</c:v>
              </c:pt>
              <c:pt idx="225">
                <c:v>03/08/2025</c:v>
              </c:pt>
              <c:pt idx="226">
                <c:v>04/08/2025</c:v>
              </c:pt>
              <c:pt idx="227">
                <c:v>05/08/2025</c:v>
              </c:pt>
              <c:pt idx="228">
                <c:v>06/08/2025</c:v>
              </c:pt>
              <c:pt idx="229">
                <c:v>07/08/2025</c:v>
              </c:pt>
              <c:pt idx="230">
                <c:v>08/08/2025</c:v>
              </c:pt>
              <c:pt idx="231">
                <c:v>09/08/2025</c:v>
              </c:pt>
              <c:pt idx="232">
                <c:v>10/08/2025</c:v>
              </c:pt>
              <c:pt idx="233">
                <c:v>11/08/2025</c:v>
              </c:pt>
              <c:pt idx="234">
                <c:v>12/08/2025</c:v>
              </c:pt>
              <c:pt idx="235">
                <c:v>13/08/2025</c:v>
              </c:pt>
              <c:pt idx="236">
                <c:v>14/08/2025</c:v>
              </c:pt>
              <c:pt idx="237">
                <c:v>15/08/2025</c:v>
              </c:pt>
              <c:pt idx="238">
                <c:v>16/08/2025</c:v>
              </c:pt>
              <c:pt idx="239">
                <c:v>17/08/2025</c:v>
              </c:pt>
              <c:pt idx="240">
                <c:v>18/08/2025</c:v>
              </c:pt>
              <c:pt idx="241">
                <c:v>19/08/2025</c:v>
              </c:pt>
              <c:pt idx="242">
                <c:v>20/08/2025</c:v>
              </c:pt>
              <c:pt idx="243">
                <c:v>21/08/2025</c:v>
              </c:pt>
              <c:pt idx="244">
                <c:v>22/08/2025</c:v>
              </c:pt>
              <c:pt idx="245">
                <c:v>23/08/2025</c:v>
              </c:pt>
              <c:pt idx="246">
                <c:v>24/08/2025</c:v>
              </c:pt>
              <c:pt idx="247">
                <c:v>25/08/2025</c:v>
              </c:pt>
              <c:pt idx="248">
                <c:v>26/08/2025</c:v>
              </c:pt>
              <c:pt idx="249">
                <c:v>27/08/2025</c:v>
              </c:pt>
              <c:pt idx="250">
                <c:v>28/08/2025</c:v>
              </c:pt>
              <c:pt idx="251">
                <c:v>29/08/2025</c:v>
              </c:pt>
              <c:pt idx="252">
                <c:v>30/08/2025</c:v>
              </c:pt>
              <c:pt idx="253">
                <c:v>31/08/2025</c:v>
              </c:pt>
              <c:pt idx="254">
                <c:v>01/09/2025</c:v>
              </c:pt>
              <c:pt idx="255">
                <c:v>02/09/2025</c:v>
              </c:pt>
              <c:pt idx="256">
                <c:v>03/09/2025</c:v>
              </c:pt>
              <c:pt idx="257">
                <c:v>04/09/2025</c:v>
              </c:pt>
              <c:pt idx="258">
                <c:v>05/09/2025</c:v>
              </c:pt>
              <c:pt idx="259">
                <c:v>06/09/2025</c:v>
              </c:pt>
              <c:pt idx="260">
                <c:v>07/09/2025</c:v>
              </c:pt>
              <c:pt idx="261">
                <c:v>08/09/2025</c:v>
              </c:pt>
              <c:pt idx="262">
                <c:v>09/09/2025</c:v>
              </c:pt>
              <c:pt idx="263">
                <c:v>10/09/2025</c:v>
              </c:pt>
              <c:pt idx="264">
                <c:v>11/09/2025</c:v>
              </c:pt>
              <c:pt idx="265">
                <c:v>12/09/2025</c:v>
              </c:pt>
              <c:pt idx="266">
                <c:v>13/09/2025</c:v>
              </c:pt>
              <c:pt idx="267">
                <c:v>14/09/2025</c:v>
              </c:pt>
              <c:pt idx="268">
                <c:v>15/09/2025</c:v>
              </c:pt>
              <c:pt idx="269">
                <c:v>16/09/2025</c:v>
              </c:pt>
              <c:pt idx="270">
                <c:v>17/09/2025</c:v>
              </c:pt>
              <c:pt idx="271">
                <c:v>18/09/2025</c:v>
              </c:pt>
              <c:pt idx="272">
                <c:v>19/09/2025</c:v>
              </c:pt>
              <c:pt idx="273">
                <c:v>20/09/2025</c:v>
              </c:pt>
              <c:pt idx="274">
                <c:v>21/09/2025</c:v>
              </c:pt>
              <c:pt idx="275">
                <c:v>22/09/2025</c:v>
              </c:pt>
              <c:pt idx="276">
                <c:v>23/09/2025</c:v>
              </c:pt>
              <c:pt idx="277">
                <c:v>24/09/2025</c:v>
              </c:pt>
              <c:pt idx="278">
                <c:v>25/09/2025</c:v>
              </c:pt>
              <c:pt idx="279">
                <c:v>26/09/2025</c:v>
              </c:pt>
              <c:pt idx="280">
                <c:v>27/09/2025</c:v>
              </c:pt>
              <c:pt idx="281">
                <c:v>28/09/2025</c:v>
              </c:pt>
              <c:pt idx="282">
                <c:v>29/09/2025</c:v>
              </c:pt>
              <c:pt idx="283">
                <c:v>30/09/2025</c:v>
              </c:pt>
              <c:pt idx="284">
                <c:v>01/10/2025</c:v>
              </c:pt>
              <c:pt idx="285">
                <c:v>02/10/2025</c:v>
              </c:pt>
              <c:pt idx="286">
                <c:v>03/10/2025</c:v>
              </c:pt>
              <c:pt idx="287">
                <c:v>04/10/2025</c:v>
              </c:pt>
              <c:pt idx="288">
                <c:v>05/10/2025</c:v>
              </c:pt>
              <c:pt idx="289">
                <c:v>06/10/2025</c:v>
              </c:pt>
              <c:pt idx="290">
                <c:v>07/10/2025</c:v>
              </c:pt>
              <c:pt idx="291">
                <c:v>08/10/2025</c:v>
              </c:pt>
              <c:pt idx="292">
                <c:v>09/10/2025</c:v>
              </c:pt>
              <c:pt idx="293">
                <c:v>10/10/2025</c:v>
              </c:pt>
              <c:pt idx="294">
                <c:v>11/10/2025</c:v>
              </c:pt>
              <c:pt idx="295">
                <c:v>12/10/2025</c:v>
              </c:pt>
              <c:pt idx="296">
                <c:v>13/10/2025</c:v>
              </c:pt>
              <c:pt idx="297">
                <c:v>14/10/2025</c:v>
              </c:pt>
              <c:pt idx="298">
                <c:v>15/10/2025</c:v>
              </c:pt>
              <c:pt idx="299">
                <c:v>16/10/2025</c:v>
              </c:pt>
              <c:pt idx="300">
                <c:v>17/10/2025</c:v>
              </c:pt>
              <c:pt idx="301">
                <c:v>18/10/2025</c:v>
              </c:pt>
              <c:pt idx="302">
                <c:v>19/10/2025</c:v>
              </c:pt>
              <c:pt idx="303">
                <c:v>20/10/2025</c:v>
              </c:pt>
              <c:pt idx="304">
                <c:v>21/10/2025</c:v>
              </c:pt>
              <c:pt idx="305">
                <c:v>22/10/2025</c:v>
              </c:pt>
              <c:pt idx="306">
                <c:v>23/10/2025</c:v>
              </c:pt>
              <c:pt idx="307">
                <c:v>24/10/2025</c:v>
              </c:pt>
              <c:pt idx="308">
                <c:v>25/10/2025</c:v>
              </c:pt>
              <c:pt idx="309">
                <c:v>26/10/2025</c:v>
              </c:pt>
              <c:pt idx="310">
                <c:v>27/10/2025</c:v>
              </c:pt>
              <c:pt idx="311">
                <c:v>28/10/2025</c:v>
              </c:pt>
              <c:pt idx="312">
                <c:v>29/10/2025</c:v>
              </c:pt>
              <c:pt idx="313">
                <c:v>30/10/2025</c:v>
              </c:pt>
              <c:pt idx="314">
                <c:v>31/10/2025</c:v>
              </c:pt>
              <c:pt idx="315">
                <c:v>01/11/2025</c:v>
              </c:pt>
              <c:pt idx="316">
                <c:v>02/11/2025</c:v>
              </c:pt>
              <c:pt idx="317">
                <c:v>03/11/2025</c:v>
              </c:pt>
              <c:pt idx="318">
                <c:v>04/11/2025</c:v>
              </c:pt>
              <c:pt idx="319">
                <c:v>05/11/2025</c:v>
              </c:pt>
              <c:pt idx="320">
                <c:v>06/11/2025</c:v>
              </c:pt>
              <c:pt idx="321">
                <c:v>07/11/2025</c:v>
              </c:pt>
              <c:pt idx="322">
                <c:v>08/11/2025</c:v>
              </c:pt>
              <c:pt idx="323">
                <c:v>09/11/2025</c:v>
              </c:pt>
              <c:pt idx="324">
                <c:v>10/11/2025</c:v>
              </c:pt>
              <c:pt idx="325">
                <c:v>11/11/2025</c:v>
              </c:pt>
              <c:pt idx="326">
                <c:v>12/11/2025</c:v>
              </c:pt>
              <c:pt idx="327">
                <c:v>13/11/2025</c:v>
              </c:pt>
              <c:pt idx="328">
                <c:v>14/11/2025</c:v>
              </c:pt>
              <c:pt idx="329">
                <c:v>15/11/2025</c:v>
              </c:pt>
              <c:pt idx="330">
                <c:v>16/11/2025</c:v>
              </c:pt>
              <c:pt idx="331">
                <c:v>17/11/2025</c:v>
              </c:pt>
              <c:pt idx="332">
                <c:v>18/11/2025</c:v>
              </c:pt>
              <c:pt idx="333">
                <c:v>19/11/2025</c:v>
              </c:pt>
              <c:pt idx="334">
                <c:v>20/11/2025</c:v>
              </c:pt>
              <c:pt idx="335">
                <c:v>21/11/2025</c:v>
              </c:pt>
              <c:pt idx="336">
                <c:v>22/11/2025</c:v>
              </c:pt>
              <c:pt idx="337">
                <c:v>23/11/2025</c:v>
              </c:pt>
              <c:pt idx="338">
                <c:v>24/11/2025</c:v>
              </c:pt>
              <c:pt idx="339">
                <c:v>25/11/2025</c:v>
              </c:pt>
              <c:pt idx="340">
                <c:v>26/11/2025</c:v>
              </c:pt>
              <c:pt idx="341">
                <c:v>27/11/2025</c:v>
              </c:pt>
              <c:pt idx="342">
                <c:v>28/11/2025</c:v>
              </c:pt>
              <c:pt idx="343">
                <c:v>29/11/2025</c:v>
              </c:pt>
              <c:pt idx="344">
                <c:v>30/11/2025</c:v>
              </c:pt>
              <c:pt idx="345">
                <c:v>01/12/2025</c:v>
              </c:pt>
              <c:pt idx="346">
                <c:v>02/12/2025</c:v>
              </c:pt>
              <c:pt idx="347">
                <c:v>03/12/2025</c:v>
              </c:pt>
              <c:pt idx="348">
                <c:v>04/12/2025</c:v>
              </c:pt>
              <c:pt idx="349">
                <c:v>05/12/2025</c:v>
              </c:pt>
              <c:pt idx="350">
                <c:v>06/12/2025</c:v>
              </c:pt>
              <c:pt idx="351">
                <c:v>07/12/2025</c:v>
              </c:pt>
              <c:pt idx="352">
                <c:v>08/12/2025</c:v>
              </c:pt>
              <c:pt idx="353">
                <c:v>09/12/2025</c:v>
              </c:pt>
              <c:pt idx="354">
                <c:v>10/12/2025</c:v>
              </c:pt>
              <c:pt idx="355">
                <c:v>11/12/2025</c:v>
              </c:pt>
              <c:pt idx="356">
                <c:v>12/12/2025</c:v>
              </c:pt>
              <c:pt idx="357">
                <c:v>13/12/2025</c:v>
              </c:pt>
              <c:pt idx="358">
                <c:v>14/12/2025</c:v>
              </c:pt>
              <c:pt idx="359">
                <c:v>15/12/2025</c:v>
              </c:pt>
              <c:pt idx="360">
                <c:v>16/12/2025</c:v>
              </c:pt>
              <c:pt idx="361">
                <c:v>17/12/2025</c:v>
              </c:pt>
              <c:pt idx="362">
                <c:v>18/12/2025</c:v>
              </c:pt>
              <c:pt idx="363">
                <c:v>19/12/2025</c:v>
              </c:pt>
              <c:pt idx="364">
                <c:v>20/12/2025</c:v>
              </c:pt>
              <c:pt idx="365">
                <c:v>21/12/2025</c:v>
              </c:pt>
              <c:pt idx="366">
                <c:v>22/12/2025</c:v>
              </c:pt>
              <c:pt idx="367">
                <c:v>23/12/2025</c:v>
              </c:pt>
              <c:pt idx="368">
                <c:v>24/12/2025</c:v>
              </c:pt>
              <c:pt idx="369">
                <c:v>25/12/2025</c:v>
              </c:pt>
              <c:pt idx="370">
                <c:v>26/12/2025</c:v>
              </c:pt>
              <c:pt idx="371">
                <c:v>27/12/2025</c:v>
              </c:pt>
              <c:pt idx="372">
                <c:v>28/12/2025</c:v>
              </c:pt>
              <c:pt idx="373">
                <c:v>29/12/2025</c:v>
              </c:pt>
              <c:pt idx="374">
                <c:v>30/12/2025</c:v>
              </c:pt>
              <c:pt idx="375">
                <c:v>31/12/2025</c:v>
              </c:pt>
            </c:strLit>
          </c:cat>
          <c:val>
            <c:numLit>
              <c:formatCode>General</c:formatCode>
              <c:ptCount val="376"/>
              <c:pt idx="0">
                <c:v>524.5</c:v>
              </c:pt>
              <c:pt idx="1">
                <c:v>506.9</c:v>
              </c:pt>
              <c:pt idx="2">
                <c:v>519.79999999999995</c:v>
              </c:pt>
              <c:pt idx="3">
                <c:v>404.1</c:v>
              </c:pt>
              <c:pt idx="4">
                <c:v>474</c:v>
              </c:pt>
              <c:pt idx="5">
                <c:v>533.5</c:v>
              </c:pt>
              <c:pt idx="6">
                <c:v>538</c:v>
              </c:pt>
              <c:pt idx="7">
                <c:v>526.1</c:v>
              </c:pt>
              <c:pt idx="8">
                <c:v>536</c:v>
              </c:pt>
              <c:pt idx="9">
                <c:v>525.4</c:v>
              </c:pt>
              <c:pt idx="10">
                <c:v>518.1</c:v>
              </c:pt>
              <c:pt idx="11">
                <c:v>508</c:v>
              </c:pt>
              <c:pt idx="12">
                <c:v>531.4</c:v>
              </c:pt>
              <c:pt idx="13">
                <c:v>506.5</c:v>
              </c:pt>
              <c:pt idx="14">
                <c:v>444.2</c:v>
              </c:pt>
              <c:pt idx="15">
                <c:v>506.1</c:v>
              </c:pt>
              <c:pt idx="16">
                <c:v>511</c:v>
              </c:pt>
              <c:pt idx="17">
                <c:v>328.5</c:v>
              </c:pt>
              <c:pt idx="18">
                <c:v>437.3</c:v>
              </c:pt>
              <c:pt idx="19">
                <c:v>342.4</c:v>
              </c:pt>
              <c:pt idx="20">
                <c:v>447.5</c:v>
              </c:pt>
              <c:pt idx="21">
                <c:v>462</c:v>
              </c:pt>
              <c:pt idx="22">
                <c:v>390</c:v>
              </c:pt>
              <c:pt idx="23">
                <c:v>395</c:v>
              </c:pt>
              <c:pt idx="24">
                <c:v>143.6</c:v>
              </c:pt>
              <c:pt idx="25">
                <c:v>335.4</c:v>
              </c:pt>
              <c:pt idx="26">
                <c:v>458</c:v>
              </c:pt>
              <c:pt idx="27">
                <c:v>453.5</c:v>
              </c:pt>
              <c:pt idx="28">
                <c:v>74.599999999999994</c:v>
              </c:pt>
              <c:pt idx="29">
                <c:v>498.3</c:v>
              </c:pt>
              <c:pt idx="30">
                <c:v>299.89999999999998</c:v>
              </c:pt>
              <c:pt idx="31">
                <c:v>487.3</c:v>
              </c:pt>
              <c:pt idx="32">
                <c:v>486.4</c:v>
              </c:pt>
              <c:pt idx="33">
                <c:v>404.2</c:v>
              </c:pt>
              <c:pt idx="34">
                <c:v>432.9</c:v>
              </c:pt>
              <c:pt idx="35">
                <c:v>484.6</c:v>
              </c:pt>
              <c:pt idx="36">
                <c:v>293.8</c:v>
              </c:pt>
              <c:pt idx="37">
                <c:v>513</c:v>
              </c:pt>
              <c:pt idx="38">
                <c:v>548.70000000000005</c:v>
              </c:pt>
              <c:pt idx="39">
                <c:v>431.7</c:v>
              </c:pt>
              <c:pt idx="40">
                <c:v>511</c:v>
              </c:pt>
              <c:pt idx="41">
                <c:v>519.5</c:v>
              </c:pt>
              <c:pt idx="42">
                <c:v>327</c:v>
              </c:pt>
              <c:pt idx="43">
                <c:v>211.2</c:v>
              </c:pt>
              <c:pt idx="44">
                <c:v>374.6</c:v>
              </c:pt>
              <c:pt idx="45">
                <c:v>501.2</c:v>
              </c:pt>
              <c:pt idx="46">
                <c:v>353.1</c:v>
              </c:pt>
              <c:pt idx="47">
                <c:v>491.1</c:v>
              </c:pt>
              <c:pt idx="48">
                <c:v>316.8</c:v>
              </c:pt>
              <c:pt idx="49">
                <c:v>332.4</c:v>
              </c:pt>
              <c:pt idx="50">
                <c:v>372.8</c:v>
              </c:pt>
              <c:pt idx="51">
                <c:v>403.7</c:v>
              </c:pt>
              <c:pt idx="52">
                <c:v>309.39999999999998</c:v>
              </c:pt>
              <c:pt idx="53">
                <c:v>271</c:v>
              </c:pt>
              <c:pt idx="54">
                <c:v>341.2</c:v>
              </c:pt>
              <c:pt idx="55">
                <c:v>421.2</c:v>
              </c:pt>
              <c:pt idx="56">
                <c:v>526.70000000000005</c:v>
              </c:pt>
              <c:pt idx="57">
                <c:v>316.8</c:v>
              </c:pt>
              <c:pt idx="58">
                <c:v>450.1</c:v>
              </c:pt>
              <c:pt idx="59">
                <c:v>478.4</c:v>
              </c:pt>
              <c:pt idx="60">
                <c:v>372.3</c:v>
              </c:pt>
              <c:pt idx="61">
                <c:v>519.4</c:v>
              </c:pt>
              <c:pt idx="62">
                <c:v>526.29999999999995</c:v>
              </c:pt>
              <c:pt idx="63">
                <c:v>510.6</c:v>
              </c:pt>
              <c:pt idx="64">
                <c:v>393.4</c:v>
              </c:pt>
              <c:pt idx="65">
                <c:v>308.39999999999998</c:v>
              </c:pt>
              <c:pt idx="66">
                <c:v>385.7</c:v>
              </c:pt>
              <c:pt idx="67">
                <c:v>357.5</c:v>
              </c:pt>
              <c:pt idx="68">
                <c:v>199.8</c:v>
              </c:pt>
              <c:pt idx="69">
                <c:v>241</c:v>
              </c:pt>
              <c:pt idx="70">
                <c:v>425.2</c:v>
              </c:pt>
              <c:pt idx="71">
                <c:v>404.5</c:v>
              </c:pt>
              <c:pt idx="72">
                <c:v>398.8</c:v>
              </c:pt>
              <c:pt idx="73">
                <c:v>240.9</c:v>
              </c:pt>
              <c:pt idx="74">
                <c:v>518.1</c:v>
              </c:pt>
              <c:pt idx="75">
                <c:v>243.3</c:v>
              </c:pt>
              <c:pt idx="76">
                <c:v>467.9</c:v>
              </c:pt>
              <c:pt idx="77">
                <c:v>377.2</c:v>
              </c:pt>
              <c:pt idx="78">
                <c:v>423.8</c:v>
              </c:pt>
              <c:pt idx="79">
                <c:v>472.2</c:v>
              </c:pt>
              <c:pt idx="80">
                <c:v>203.1</c:v>
              </c:pt>
              <c:pt idx="81">
                <c:v>361.1</c:v>
              </c:pt>
              <c:pt idx="82">
                <c:v>555.4</c:v>
              </c:pt>
              <c:pt idx="83">
                <c:v>169.4</c:v>
              </c:pt>
              <c:pt idx="84">
                <c:v>476.9</c:v>
              </c:pt>
              <c:pt idx="85">
                <c:v>476.4</c:v>
              </c:pt>
              <c:pt idx="86">
                <c:v>518.1</c:v>
              </c:pt>
              <c:pt idx="87">
                <c:v>525.79999999999995</c:v>
              </c:pt>
              <c:pt idx="88">
                <c:v>459.6</c:v>
              </c:pt>
              <c:pt idx="89">
                <c:v>543.79999999999995</c:v>
              </c:pt>
              <c:pt idx="90">
                <c:v>562.79999999999995</c:v>
              </c:pt>
              <c:pt idx="91">
                <c:v>560.29999999999995</c:v>
              </c:pt>
              <c:pt idx="92">
                <c:v>522.6</c:v>
              </c:pt>
              <c:pt idx="93">
                <c:v>453.2</c:v>
              </c:pt>
              <c:pt idx="94">
                <c:v>421</c:v>
              </c:pt>
              <c:pt idx="95">
                <c:v>568.5</c:v>
              </c:pt>
              <c:pt idx="96">
                <c:v>489.5</c:v>
              </c:pt>
              <c:pt idx="97">
                <c:v>431.9</c:v>
              </c:pt>
              <c:pt idx="98">
                <c:v>257.7</c:v>
              </c:pt>
              <c:pt idx="99">
                <c:v>479.9</c:v>
              </c:pt>
              <c:pt idx="100">
                <c:v>521.6</c:v>
              </c:pt>
              <c:pt idx="101">
                <c:v>512</c:v>
              </c:pt>
              <c:pt idx="102">
                <c:v>478.4</c:v>
              </c:pt>
              <c:pt idx="103">
                <c:v>372.2</c:v>
              </c:pt>
              <c:pt idx="104">
                <c:v>437.3</c:v>
              </c:pt>
              <c:pt idx="105">
                <c:v>548.1</c:v>
              </c:pt>
              <c:pt idx="106">
                <c:v>441.3</c:v>
              </c:pt>
              <c:pt idx="107">
                <c:v>501.6</c:v>
              </c:pt>
              <c:pt idx="108">
                <c:v>591.6</c:v>
              </c:pt>
              <c:pt idx="109">
                <c:v>395.4</c:v>
              </c:pt>
              <c:pt idx="110">
                <c:v>405.5</c:v>
              </c:pt>
              <c:pt idx="111">
                <c:v>425.9</c:v>
              </c:pt>
              <c:pt idx="112">
                <c:v>418.1</c:v>
              </c:pt>
              <c:pt idx="113">
                <c:v>469.3</c:v>
              </c:pt>
              <c:pt idx="114">
                <c:v>558.9</c:v>
              </c:pt>
              <c:pt idx="115">
                <c:v>545.4</c:v>
              </c:pt>
              <c:pt idx="116">
                <c:v>544.4</c:v>
              </c:pt>
              <c:pt idx="117">
                <c:v>559.4</c:v>
              </c:pt>
              <c:pt idx="118">
                <c:v>515.4</c:v>
              </c:pt>
              <c:pt idx="119">
                <c:v>415</c:v>
              </c:pt>
              <c:pt idx="120">
                <c:v>439.3</c:v>
              </c:pt>
              <c:pt idx="121">
                <c:v>402.3</c:v>
              </c:pt>
              <c:pt idx="122">
                <c:v>497.7</c:v>
              </c:pt>
              <c:pt idx="123">
                <c:v>451.7</c:v>
              </c:pt>
              <c:pt idx="124">
                <c:v>522.70000000000005</c:v>
              </c:pt>
              <c:pt idx="125">
                <c:v>274.89999999999998</c:v>
              </c:pt>
              <c:pt idx="126">
                <c:v>563.6</c:v>
              </c:pt>
              <c:pt idx="127">
                <c:v>424.7</c:v>
              </c:pt>
              <c:pt idx="128">
                <c:v>151.1</c:v>
              </c:pt>
              <c:pt idx="129">
                <c:v>440.3</c:v>
              </c:pt>
              <c:pt idx="130">
                <c:v>579.70000000000005</c:v>
              </c:pt>
              <c:pt idx="131">
                <c:v>540.9</c:v>
              </c:pt>
              <c:pt idx="132">
                <c:v>524.5</c:v>
              </c:pt>
              <c:pt idx="133">
                <c:v>501</c:v>
              </c:pt>
              <c:pt idx="134">
                <c:v>483.3</c:v>
              </c:pt>
              <c:pt idx="135">
                <c:v>563.79999999999995</c:v>
              </c:pt>
              <c:pt idx="136">
                <c:v>522.20000000000005</c:v>
              </c:pt>
              <c:pt idx="137">
                <c:v>484.2</c:v>
              </c:pt>
              <c:pt idx="138">
                <c:v>495.6</c:v>
              </c:pt>
              <c:pt idx="139">
                <c:v>430.3</c:v>
              </c:pt>
              <c:pt idx="140">
                <c:v>369.9</c:v>
              </c:pt>
              <c:pt idx="141">
                <c:v>469.2</c:v>
              </c:pt>
              <c:pt idx="142">
                <c:v>399.1</c:v>
              </c:pt>
              <c:pt idx="143">
                <c:v>314.5</c:v>
              </c:pt>
              <c:pt idx="144">
                <c:v>507.5</c:v>
              </c:pt>
              <c:pt idx="145">
                <c:v>252</c:v>
              </c:pt>
              <c:pt idx="146">
                <c:v>291.7</c:v>
              </c:pt>
              <c:pt idx="147">
                <c:v>472.3</c:v>
              </c:pt>
              <c:pt idx="148">
                <c:v>342.9</c:v>
              </c:pt>
              <c:pt idx="149">
                <c:v>431.1</c:v>
              </c:pt>
              <c:pt idx="150">
                <c:v>482.7</c:v>
              </c:pt>
              <c:pt idx="151">
                <c:v>431.6</c:v>
              </c:pt>
              <c:pt idx="152">
                <c:v>510.9</c:v>
              </c:pt>
              <c:pt idx="153">
                <c:v>500.7</c:v>
              </c:pt>
              <c:pt idx="154">
                <c:v>573.79999999999995</c:v>
              </c:pt>
              <c:pt idx="155">
                <c:v>488.2</c:v>
              </c:pt>
              <c:pt idx="156">
                <c:v>526.1</c:v>
              </c:pt>
              <c:pt idx="157">
                <c:v>493.5</c:v>
              </c:pt>
              <c:pt idx="158">
                <c:v>551.5</c:v>
              </c:pt>
              <c:pt idx="159">
                <c:v>486.2</c:v>
              </c:pt>
              <c:pt idx="160">
                <c:v>561.20000000000005</c:v>
              </c:pt>
              <c:pt idx="161">
                <c:v>551.1</c:v>
              </c:pt>
              <c:pt idx="162">
                <c:v>478.3</c:v>
              </c:pt>
              <c:pt idx="163">
                <c:v>539</c:v>
              </c:pt>
              <c:pt idx="164">
                <c:v>548.9</c:v>
              </c:pt>
              <c:pt idx="165">
                <c:v>444.1</c:v>
              </c:pt>
              <c:pt idx="166">
                <c:v>493.9</c:v>
              </c:pt>
              <c:pt idx="167">
                <c:v>420.6</c:v>
              </c:pt>
              <c:pt idx="168">
                <c:v>531.4</c:v>
              </c:pt>
              <c:pt idx="169">
                <c:v>525.79999999999995</c:v>
              </c:pt>
              <c:pt idx="170">
                <c:v>500.2</c:v>
              </c:pt>
              <c:pt idx="171">
                <c:v>550.5</c:v>
              </c:pt>
              <c:pt idx="172">
                <c:v>531.5</c:v>
              </c:pt>
              <c:pt idx="173">
                <c:v>439.4</c:v>
              </c:pt>
              <c:pt idx="174">
                <c:v>476.6</c:v>
              </c:pt>
              <c:pt idx="175">
                <c:v>431.7</c:v>
              </c:pt>
              <c:pt idx="176">
                <c:v>366.8</c:v>
              </c:pt>
              <c:pt idx="177">
                <c:v>364.9</c:v>
              </c:pt>
              <c:pt idx="178">
                <c:v>546</c:v>
              </c:pt>
              <c:pt idx="179">
                <c:v>528.6</c:v>
              </c:pt>
              <c:pt idx="180">
                <c:v>433.9</c:v>
              </c:pt>
              <c:pt idx="181">
                <c:v>456.9</c:v>
              </c:pt>
              <c:pt idx="182">
                <c:v>559.6</c:v>
              </c:pt>
              <c:pt idx="183">
                <c:v>446</c:v>
              </c:pt>
              <c:pt idx="184">
                <c:v>543.1</c:v>
              </c:pt>
              <c:pt idx="185">
                <c:v>451.3</c:v>
              </c:pt>
              <c:pt idx="186">
                <c:v>555.79999999999995</c:v>
              </c:pt>
              <c:pt idx="187">
                <c:v>446.8</c:v>
              </c:pt>
              <c:pt idx="188">
                <c:v>519.1</c:v>
              </c:pt>
              <c:pt idx="189">
                <c:v>533.9</c:v>
              </c:pt>
              <c:pt idx="190">
                <c:v>405.8</c:v>
              </c:pt>
              <c:pt idx="191">
                <c:v>435</c:v>
              </c:pt>
              <c:pt idx="192">
                <c:v>466.2</c:v>
              </c:pt>
              <c:pt idx="193">
                <c:v>500</c:v>
              </c:pt>
              <c:pt idx="194">
                <c:v>508.9</c:v>
              </c:pt>
              <c:pt idx="195">
                <c:v>557.6</c:v>
              </c:pt>
              <c:pt idx="196">
                <c:v>431</c:v>
              </c:pt>
              <c:pt idx="197">
                <c:v>514.20000000000005</c:v>
              </c:pt>
              <c:pt idx="198">
                <c:v>378.6</c:v>
              </c:pt>
              <c:pt idx="199">
                <c:v>435.2</c:v>
              </c:pt>
              <c:pt idx="200">
                <c:v>530.79999999999995</c:v>
              </c:pt>
              <c:pt idx="201">
                <c:v>477.1</c:v>
              </c:pt>
              <c:pt idx="202">
                <c:v>500.4</c:v>
              </c:pt>
              <c:pt idx="203">
                <c:v>558.1</c:v>
              </c:pt>
              <c:pt idx="204">
                <c:v>528</c:v>
              </c:pt>
              <c:pt idx="205">
                <c:v>550.79999999999995</c:v>
              </c:pt>
              <c:pt idx="206">
                <c:v>436.1</c:v>
              </c:pt>
              <c:pt idx="207">
                <c:v>0</c:v>
              </c:pt>
              <c:pt idx="208">
                <c:v>0</c:v>
              </c:pt>
              <c:pt idx="209">
                <c:v>0</c:v>
              </c:pt>
              <c:pt idx="210">
                <c:v>0</c:v>
              </c:pt>
              <c:pt idx="211">
                <c:v>0</c:v>
              </c:pt>
              <c:pt idx="212">
                <c:v>0</c:v>
              </c:pt>
              <c:pt idx="213">
                <c:v>0</c:v>
              </c:pt>
              <c:pt idx="214">
                <c:v>0</c:v>
              </c:pt>
              <c:pt idx="215">
                <c:v>0</c:v>
              </c:pt>
              <c:pt idx="216">
                <c:v>0</c:v>
              </c:pt>
              <c:pt idx="217">
                <c:v>0</c:v>
              </c:pt>
              <c:pt idx="218">
                <c:v>0</c:v>
              </c:pt>
              <c:pt idx="219">
                <c:v>0</c:v>
              </c:pt>
              <c:pt idx="220">
                <c:v>0</c:v>
              </c:pt>
              <c:pt idx="221">
                <c:v>0</c:v>
              </c:pt>
              <c:pt idx="222">
                <c:v>0</c:v>
              </c:pt>
              <c:pt idx="223">
                <c:v>0</c:v>
              </c:pt>
              <c:pt idx="224">
                <c:v>0</c:v>
              </c:pt>
              <c:pt idx="225">
                <c:v>0</c:v>
              </c:pt>
              <c:pt idx="226">
                <c:v>0</c:v>
              </c:pt>
              <c:pt idx="227">
                <c:v>0</c:v>
              </c:pt>
              <c:pt idx="228">
                <c:v>0</c:v>
              </c:pt>
              <c:pt idx="229">
                <c:v>0</c:v>
              </c:pt>
              <c:pt idx="230">
                <c:v>0</c:v>
              </c:pt>
              <c:pt idx="231">
                <c:v>0</c:v>
              </c:pt>
              <c:pt idx="232">
                <c:v>0</c:v>
              </c:pt>
              <c:pt idx="233">
                <c:v>0</c:v>
              </c:pt>
              <c:pt idx="234">
                <c:v>0</c:v>
              </c:pt>
              <c:pt idx="235">
                <c:v>0</c:v>
              </c:pt>
              <c:pt idx="236">
                <c:v>0</c:v>
              </c:pt>
              <c:pt idx="237">
                <c:v>0</c:v>
              </c:pt>
              <c:pt idx="238">
                <c:v>0</c:v>
              </c:pt>
              <c:pt idx="239">
                <c:v>0</c:v>
              </c:pt>
              <c:pt idx="240">
                <c:v>0</c:v>
              </c:pt>
              <c:pt idx="241">
                <c:v>0</c:v>
              </c:pt>
              <c:pt idx="242">
                <c:v>0</c:v>
              </c:pt>
              <c:pt idx="243">
                <c:v>0</c:v>
              </c:pt>
              <c:pt idx="244">
                <c:v>0</c:v>
              </c:pt>
              <c:pt idx="245">
                <c:v>0</c:v>
              </c:pt>
              <c:pt idx="246">
                <c:v>0</c:v>
              </c:pt>
              <c:pt idx="247">
                <c:v>0</c:v>
              </c:pt>
              <c:pt idx="248">
                <c:v>0</c:v>
              </c:pt>
              <c:pt idx="249">
                <c:v>0</c:v>
              </c:pt>
              <c:pt idx="250">
                <c:v>0</c:v>
              </c:pt>
              <c:pt idx="251">
                <c:v>0</c:v>
              </c:pt>
              <c:pt idx="252">
                <c:v>0</c:v>
              </c:pt>
              <c:pt idx="253">
                <c:v>0</c:v>
              </c:pt>
              <c:pt idx="254">
                <c:v>0</c:v>
              </c:pt>
              <c:pt idx="255">
                <c:v>0</c:v>
              </c:pt>
              <c:pt idx="256">
                <c:v>0</c:v>
              </c:pt>
              <c:pt idx="257">
                <c:v>0</c:v>
              </c:pt>
              <c:pt idx="258">
                <c:v>0</c:v>
              </c:pt>
              <c:pt idx="259">
                <c:v>0</c:v>
              </c:pt>
              <c:pt idx="260">
                <c:v>0</c:v>
              </c:pt>
              <c:pt idx="261">
                <c:v>0</c:v>
              </c:pt>
              <c:pt idx="262">
                <c:v>0</c:v>
              </c:pt>
              <c:pt idx="263">
                <c:v>0</c:v>
              </c:pt>
              <c:pt idx="264">
                <c:v>0</c:v>
              </c:pt>
              <c:pt idx="265">
                <c:v>0</c:v>
              </c:pt>
              <c:pt idx="266">
                <c:v>0</c:v>
              </c:pt>
              <c:pt idx="267">
                <c:v>0</c:v>
              </c:pt>
              <c:pt idx="268">
                <c:v>0</c:v>
              </c:pt>
              <c:pt idx="269">
                <c:v>0</c:v>
              </c:pt>
              <c:pt idx="270">
                <c:v>0</c:v>
              </c:pt>
              <c:pt idx="271">
                <c:v>0</c:v>
              </c:pt>
              <c:pt idx="272">
                <c:v>0</c:v>
              </c:pt>
              <c:pt idx="273">
                <c:v>0</c:v>
              </c:pt>
              <c:pt idx="274">
                <c:v>0</c:v>
              </c:pt>
              <c:pt idx="275">
                <c:v>0</c:v>
              </c:pt>
              <c:pt idx="276">
                <c:v>0</c:v>
              </c:pt>
              <c:pt idx="277">
                <c:v>0</c:v>
              </c:pt>
              <c:pt idx="278">
                <c:v>0</c:v>
              </c:pt>
              <c:pt idx="279">
                <c:v>0</c:v>
              </c:pt>
              <c:pt idx="280">
                <c:v>0</c:v>
              </c:pt>
              <c:pt idx="281">
                <c:v>0</c:v>
              </c:pt>
              <c:pt idx="282">
                <c:v>0</c:v>
              </c:pt>
              <c:pt idx="283">
                <c:v>0</c:v>
              </c:pt>
              <c:pt idx="284">
                <c:v>0</c:v>
              </c:pt>
              <c:pt idx="285">
                <c:v>0</c:v>
              </c:pt>
              <c:pt idx="286">
                <c:v>0</c:v>
              </c:pt>
              <c:pt idx="287">
                <c:v>0</c:v>
              </c:pt>
              <c:pt idx="288">
                <c:v>0</c:v>
              </c:pt>
              <c:pt idx="289">
                <c:v>0</c:v>
              </c:pt>
              <c:pt idx="290">
                <c:v>0</c:v>
              </c:pt>
              <c:pt idx="291">
                <c:v>0</c:v>
              </c:pt>
              <c:pt idx="292">
                <c:v>0</c:v>
              </c:pt>
              <c:pt idx="293">
                <c:v>0</c:v>
              </c:pt>
              <c:pt idx="294">
                <c:v>0</c:v>
              </c:pt>
              <c:pt idx="295">
                <c:v>0</c:v>
              </c:pt>
              <c:pt idx="296">
                <c:v>0</c:v>
              </c:pt>
              <c:pt idx="297">
                <c:v>0</c:v>
              </c:pt>
              <c:pt idx="298">
                <c:v>0</c:v>
              </c:pt>
              <c:pt idx="299">
                <c:v>0</c:v>
              </c:pt>
              <c:pt idx="300">
                <c:v>0</c:v>
              </c:pt>
              <c:pt idx="301">
                <c:v>0</c:v>
              </c:pt>
              <c:pt idx="302">
                <c:v>0</c:v>
              </c:pt>
              <c:pt idx="303">
                <c:v>0</c:v>
              </c:pt>
              <c:pt idx="304">
                <c:v>0</c:v>
              </c:pt>
              <c:pt idx="305">
                <c:v>0</c:v>
              </c:pt>
              <c:pt idx="306">
                <c:v>0</c:v>
              </c:pt>
              <c:pt idx="307">
                <c:v>0</c:v>
              </c:pt>
              <c:pt idx="308">
                <c:v>0</c:v>
              </c:pt>
              <c:pt idx="309">
                <c:v>0</c:v>
              </c:pt>
              <c:pt idx="310">
                <c:v>0</c:v>
              </c:pt>
              <c:pt idx="311">
                <c:v>0</c:v>
              </c:pt>
              <c:pt idx="312">
                <c:v>0</c:v>
              </c:pt>
              <c:pt idx="313">
                <c:v>0</c:v>
              </c:pt>
              <c:pt idx="314">
                <c:v>0</c:v>
              </c:pt>
              <c:pt idx="315">
                <c:v>0</c:v>
              </c:pt>
              <c:pt idx="316">
                <c:v>0</c:v>
              </c:pt>
              <c:pt idx="317">
                <c:v>0</c:v>
              </c:pt>
              <c:pt idx="318">
                <c:v>0</c:v>
              </c:pt>
              <c:pt idx="319">
                <c:v>0</c:v>
              </c:pt>
              <c:pt idx="320">
                <c:v>0</c:v>
              </c:pt>
              <c:pt idx="321">
                <c:v>0</c:v>
              </c:pt>
              <c:pt idx="322">
                <c:v>0</c:v>
              </c:pt>
              <c:pt idx="323">
                <c:v>0</c:v>
              </c:pt>
              <c:pt idx="324">
                <c:v>0</c:v>
              </c:pt>
              <c:pt idx="325">
                <c:v>0</c:v>
              </c:pt>
              <c:pt idx="326">
                <c:v>0</c:v>
              </c:pt>
              <c:pt idx="327">
                <c:v>0</c:v>
              </c:pt>
              <c:pt idx="328">
                <c:v>0</c:v>
              </c:pt>
              <c:pt idx="329">
                <c:v>0</c:v>
              </c:pt>
              <c:pt idx="330">
                <c:v>0</c:v>
              </c:pt>
              <c:pt idx="331">
                <c:v>0</c:v>
              </c:pt>
              <c:pt idx="332">
                <c:v>0</c:v>
              </c:pt>
              <c:pt idx="333">
                <c:v>0</c:v>
              </c:pt>
              <c:pt idx="334">
                <c:v>0</c:v>
              </c:pt>
              <c:pt idx="335">
                <c:v>0</c:v>
              </c:pt>
              <c:pt idx="336">
                <c:v>0</c:v>
              </c:pt>
              <c:pt idx="337">
                <c:v>0</c:v>
              </c:pt>
              <c:pt idx="338">
                <c:v>0</c:v>
              </c:pt>
              <c:pt idx="339">
                <c:v>0</c:v>
              </c:pt>
              <c:pt idx="340">
                <c:v>0</c:v>
              </c:pt>
              <c:pt idx="341">
                <c:v>0</c:v>
              </c:pt>
              <c:pt idx="342">
                <c:v>0</c:v>
              </c:pt>
              <c:pt idx="343">
                <c:v>0</c:v>
              </c:pt>
              <c:pt idx="344">
                <c:v>0</c:v>
              </c:pt>
              <c:pt idx="345">
                <c:v>0</c:v>
              </c:pt>
              <c:pt idx="346">
                <c:v>0</c:v>
              </c:pt>
              <c:pt idx="347">
                <c:v>0</c:v>
              </c:pt>
              <c:pt idx="348">
                <c:v>0</c:v>
              </c:pt>
              <c:pt idx="349">
                <c:v>0</c:v>
              </c:pt>
              <c:pt idx="350">
                <c:v>0</c:v>
              </c:pt>
              <c:pt idx="351">
                <c:v>0</c:v>
              </c:pt>
              <c:pt idx="352">
                <c:v>0</c:v>
              </c:pt>
              <c:pt idx="353">
                <c:v>0</c:v>
              </c:pt>
              <c:pt idx="354">
                <c:v>0</c:v>
              </c:pt>
              <c:pt idx="355">
                <c:v>0</c:v>
              </c:pt>
              <c:pt idx="356">
                <c:v>0</c:v>
              </c:pt>
              <c:pt idx="357">
                <c:v>0</c:v>
              </c:pt>
              <c:pt idx="358">
                <c:v>0</c:v>
              </c:pt>
              <c:pt idx="359">
                <c:v>0</c:v>
              </c:pt>
              <c:pt idx="360">
                <c:v>0</c:v>
              </c:pt>
              <c:pt idx="361">
                <c:v>0</c:v>
              </c:pt>
              <c:pt idx="362">
                <c:v>0</c:v>
              </c:pt>
              <c:pt idx="363">
                <c:v>0</c:v>
              </c:pt>
              <c:pt idx="364">
                <c:v>0</c:v>
              </c:pt>
              <c:pt idx="365">
                <c:v>0</c:v>
              </c:pt>
              <c:pt idx="366">
                <c:v>0</c:v>
              </c:pt>
              <c:pt idx="367">
                <c:v>0</c:v>
              </c:pt>
              <c:pt idx="368">
                <c:v>0</c:v>
              </c:pt>
              <c:pt idx="369">
                <c:v>0</c:v>
              </c:pt>
              <c:pt idx="370">
                <c:v>0</c:v>
              </c:pt>
              <c:pt idx="371">
                <c:v>0</c:v>
              </c:pt>
              <c:pt idx="372">
                <c:v>0</c:v>
              </c:pt>
              <c:pt idx="373">
                <c:v>0</c:v>
              </c:pt>
              <c:pt idx="374">
                <c:v>0</c:v>
              </c:pt>
              <c:pt idx="37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D763-4836-8BA7-4EB3BB9400CC}"/>
            </c:ext>
          </c:extLst>
        </c:ser>
        <c:ser>
          <c:idx val="3"/>
          <c:order val="3"/>
          <c:tx>
            <c:v>Soma de SM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strLit>
              <c:ptCount val="376"/>
              <c:pt idx="0">
                <c:v>21/12/2024</c:v>
              </c:pt>
              <c:pt idx="1">
                <c:v>22/12/2024</c:v>
              </c:pt>
              <c:pt idx="2">
                <c:v>23/12/2024</c:v>
              </c:pt>
              <c:pt idx="3">
                <c:v>24/12/2024</c:v>
              </c:pt>
              <c:pt idx="4">
                <c:v>25/12/2024</c:v>
              </c:pt>
              <c:pt idx="5">
                <c:v>26/12/2024</c:v>
              </c:pt>
              <c:pt idx="6">
                <c:v>27/12/2024</c:v>
              </c:pt>
              <c:pt idx="7">
                <c:v>28/12/2024</c:v>
              </c:pt>
              <c:pt idx="8">
                <c:v>29/12/2024</c:v>
              </c:pt>
              <c:pt idx="9">
                <c:v>30/12/2024</c:v>
              </c:pt>
              <c:pt idx="10">
                <c:v>31/12/2024</c:v>
              </c:pt>
              <c:pt idx="11">
                <c:v>01/01/2025</c:v>
              </c:pt>
              <c:pt idx="12">
                <c:v>02/01/2025</c:v>
              </c:pt>
              <c:pt idx="13">
                <c:v>03/01/2025</c:v>
              </c:pt>
              <c:pt idx="14">
                <c:v>04/01/2025</c:v>
              </c:pt>
              <c:pt idx="15">
                <c:v>05/01/2025</c:v>
              </c:pt>
              <c:pt idx="16">
                <c:v>06/01/2025</c:v>
              </c:pt>
              <c:pt idx="17">
                <c:v>07/01/2025</c:v>
              </c:pt>
              <c:pt idx="18">
                <c:v>08/01/2025</c:v>
              </c:pt>
              <c:pt idx="19">
                <c:v>09/01/2025</c:v>
              </c:pt>
              <c:pt idx="20">
                <c:v>10/01/2025</c:v>
              </c:pt>
              <c:pt idx="21">
                <c:v>11/01/2025</c:v>
              </c:pt>
              <c:pt idx="22">
                <c:v>12/01/2025</c:v>
              </c:pt>
              <c:pt idx="23">
                <c:v>13/01/2025</c:v>
              </c:pt>
              <c:pt idx="24">
                <c:v>14/01/2025</c:v>
              </c:pt>
              <c:pt idx="25">
                <c:v>15/01/2025</c:v>
              </c:pt>
              <c:pt idx="26">
                <c:v>16/01/2025</c:v>
              </c:pt>
              <c:pt idx="27">
                <c:v>17/01/2025</c:v>
              </c:pt>
              <c:pt idx="28">
                <c:v>18/01/2025</c:v>
              </c:pt>
              <c:pt idx="29">
                <c:v>19/01/2025</c:v>
              </c:pt>
              <c:pt idx="30">
                <c:v>20/01/2025</c:v>
              </c:pt>
              <c:pt idx="31">
                <c:v>21/01/2025</c:v>
              </c:pt>
              <c:pt idx="32">
                <c:v>22/01/2025</c:v>
              </c:pt>
              <c:pt idx="33">
                <c:v>23/01/2025</c:v>
              </c:pt>
              <c:pt idx="34">
                <c:v>24/01/2025</c:v>
              </c:pt>
              <c:pt idx="35">
                <c:v>25/01/2025</c:v>
              </c:pt>
              <c:pt idx="36">
                <c:v>26/01/2025</c:v>
              </c:pt>
              <c:pt idx="37">
                <c:v>27/01/2025</c:v>
              </c:pt>
              <c:pt idx="38">
                <c:v>28/01/2025</c:v>
              </c:pt>
              <c:pt idx="39">
                <c:v>29/01/2025</c:v>
              </c:pt>
              <c:pt idx="40">
                <c:v>30/01/2025</c:v>
              </c:pt>
              <c:pt idx="41">
                <c:v>31/01/2025</c:v>
              </c:pt>
              <c:pt idx="42">
                <c:v>01/02/2025</c:v>
              </c:pt>
              <c:pt idx="43">
                <c:v>02/02/2025</c:v>
              </c:pt>
              <c:pt idx="44">
                <c:v>03/02/2025</c:v>
              </c:pt>
              <c:pt idx="45">
                <c:v>04/02/2025</c:v>
              </c:pt>
              <c:pt idx="46">
                <c:v>05/02/2025</c:v>
              </c:pt>
              <c:pt idx="47">
                <c:v>06/02/2025</c:v>
              </c:pt>
              <c:pt idx="48">
                <c:v>07/02/2025</c:v>
              </c:pt>
              <c:pt idx="49">
                <c:v>08/02/2025</c:v>
              </c:pt>
              <c:pt idx="50">
                <c:v>09/02/2025</c:v>
              </c:pt>
              <c:pt idx="51">
                <c:v>10/02/2025</c:v>
              </c:pt>
              <c:pt idx="52">
                <c:v>11/02/2025</c:v>
              </c:pt>
              <c:pt idx="53">
                <c:v>12/02/2025</c:v>
              </c:pt>
              <c:pt idx="54">
                <c:v>13/02/2025</c:v>
              </c:pt>
              <c:pt idx="55">
                <c:v>14/02/2025</c:v>
              </c:pt>
              <c:pt idx="56">
                <c:v>15/02/2025</c:v>
              </c:pt>
              <c:pt idx="57">
                <c:v>16/02/2025</c:v>
              </c:pt>
              <c:pt idx="58">
                <c:v>17/02/2025</c:v>
              </c:pt>
              <c:pt idx="59">
                <c:v>18/02/2025</c:v>
              </c:pt>
              <c:pt idx="60">
                <c:v>19/02/2025</c:v>
              </c:pt>
              <c:pt idx="61">
                <c:v>20/02/2025</c:v>
              </c:pt>
              <c:pt idx="62">
                <c:v>21/02/2025</c:v>
              </c:pt>
              <c:pt idx="63">
                <c:v>22/02/2025</c:v>
              </c:pt>
              <c:pt idx="64">
                <c:v>23/02/2025</c:v>
              </c:pt>
              <c:pt idx="65">
                <c:v>24/02/2025</c:v>
              </c:pt>
              <c:pt idx="66">
                <c:v>25/02/2025</c:v>
              </c:pt>
              <c:pt idx="67">
                <c:v>26/02/2025</c:v>
              </c:pt>
              <c:pt idx="68">
                <c:v>27/02/2025</c:v>
              </c:pt>
              <c:pt idx="69">
                <c:v>28/02/2025</c:v>
              </c:pt>
              <c:pt idx="70">
                <c:v>01/03/2025</c:v>
              </c:pt>
              <c:pt idx="71">
                <c:v>02/03/2025</c:v>
              </c:pt>
              <c:pt idx="72">
                <c:v>03/03/2025</c:v>
              </c:pt>
              <c:pt idx="73">
                <c:v>04/03/2025</c:v>
              </c:pt>
              <c:pt idx="74">
                <c:v>05/03/2025</c:v>
              </c:pt>
              <c:pt idx="75">
                <c:v>06/03/2025</c:v>
              </c:pt>
              <c:pt idx="76">
                <c:v>07/03/2025</c:v>
              </c:pt>
              <c:pt idx="77">
                <c:v>08/03/2025</c:v>
              </c:pt>
              <c:pt idx="78">
                <c:v>09/03/2025</c:v>
              </c:pt>
              <c:pt idx="79">
                <c:v>10/03/2025</c:v>
              </c:pt>
              <c:pt idx="80">
                <c:v>11/03/2025</c:v>
              </c:pt>
              <c:pt idx="81">
                <c:v>12/03/2025</c:v>
              </c:pt>
              <c:pt idx="82">
                <c:v>13/03/2025</c:v>
              </c:pt>
              <c:pt idx="83">
                <c:v>14/03/2025</c:v>
              </c:pt>
              <c:pt idx="84">
                <c:v>15/03/2025</c:v>
              </c:pt>
              <c:pt idx="85">
                <c:v>16/03/2025</c:v>
              </c:pt>
              <c:pt idx="86">
                <c:v>17/03/2025</c:v>
              </c:pt>
              <c:pt idx="87">
                <c:v>18/03/2025</c:v>
              </c:pt>
              <c:pt idx="88">
                <c:v>19/03/2025</c:v>
              </c:pt>
              <c:pt idx="89">
                <c:v>20/03/2025</c:v>
              </c:pt>
              <c:pt idx="90">
                <c:v>21/03/2025</c:v>
              </c:pt>
              <c:pt idx="91">
                <c:v>22/03/2025</c:v>
              </c:pt>
              <c:pt idx="92">
                <c:v>23/03/2025</c:v>
              </c:pt>
              <c:pt idx="93">
                <c:v>24/03/2025</c:v>
              </c:pt>
              <c:pt idx="94">
                <c:v>25/03/2025</c:v>
              </c:pt>
              <c:pt idx="95">
                <c:v>26/03/2025</c:v>
              </c:pt>
              <c:pt idx="96">
                <c:v>27/03/2025</c:v>
              </c:pt>
              <c:pt idx="97">
                <c:v>28/03/2025</c:v>
              </c:pt>
              <c:pt idx="98">
                <c:v>29/03/2025</c:v>
              </c:pt>
              <c:pt idx="99">
                <c:v>30/03/2025</c:v>
              </c:pt>
              <c:pt idx="100">
                <c:v>31/03/2025</c:v>
              </c:pt>
              <c:pt idx="101">
                <c:v>01/04/2025</c:v>
              </c:pt>
              <c:pt idx="102">
                <c:v>02/04/2025</c:v>
              </c:pt>
              <c:pt idx="103">
                <c:v>03/04/2025</c:v>
              </c:pt>
              <c:pt idx="104">
                <c:v>04/04/2025</c:v>
              </c:pt>
              <c:pt idx="105">
                <c:v>05/04/2025</c:v>
              </c:pt>
              <c:pt idx="106">
                <c:v>06/04/2025</c:v>
              </c:pt>
              <c:pt idx="107">
                <c:v>07/04/2025</c:v>
              </c:pt>
              <c:pt idx="108">
                <c:v>08/04/2025</c:v>
              </c:pt>
              <c:pt idx="109">
                <c:v>09/04/2025</c:v>
              </c:pt>
              <c:pt idx="110">
                <c:v>10/04/2025</c:v>
              </c:pt>
              <c:pt idx="111">
                <c:v>11/04/2025</c:v>
              </c:pt>
              <c:pt idx="112">
                <c:v>12/04/2025</c:v>
              </c:pt>
              <c:pt idx="113">
                <c:v>13/04/2025</c:v>
              </c:pt>
              <c:pt idx="114">
                <c:v>14/04/2025</c:v>
              </c:pt>
              <c:pt idx="115">
                <c:v>15/04/2025</c:v>
              </c:pt>
              <c:pt idx="116">
                <c:v>16/04/2025</c:v>
              </c:pt>
              <c:pt idx="117">
                <c:v>17/04/2025</c:v>
              </c:pt>
              <c:pt idx="118">
                <c:v>18/04/2025</c:v>
              </c:pt>
              <c:pt idx="119">
                <c:v>19/04/2025</c:v>
              </c:pt>
              <c:pt idx="120">
                <c:v>20/04/2025</c:v>
              </c:pt>
              <c:pt idx="121">
                <c:v>21/04/2025</c:v>
              </c:pt>
              <c:pt idx="122">
                <c:v>22/04/2025</c:v>
              </c:pt>
              <c:pt idx="123">
                <c:v>23/04/2025</c:v>
              </c:pt>
              <c:pt idx="124">
                <c:v>24/04/2025</c:v>
              </c:pt>
              <c:pt idx="125">
                <c:v>25/04/2025</c:v>
              </c:pt>
              <c:pt idx="126">
                <c:v>26/04/2025</c:v>
              </c:pt>
              <c:pt idx="127">
                <c:v>27/04/2025</c:v>
              </c:pt>
              <c:pt idx="128">
                <c:v>28/04/2025</c:v>
              </c:pt>
              <c:pt idx="129">
                <c:v>29/04/2025</c:v>
              </c:pt>
              <c:pt idx="130">
                <c:v>30/04/2025</c:v>
              </c:pt>
              <c:pt idx="131">
                <c:v>01/05/2025</c:v>
              </c:pt>
              <c:pt idx="132">
                <c:v>02/05/2025</c:v>
              </c:pt>
              <c:pt idx="133">
                <c:v>03/05/2025</c:v>
              </c:pt>
              <c:pt idx="134">
                <c:v>04/05/2025</c:v>
              </c:pt>
              <c:pt idx="135">
                <c:v>05/05/2025</c:v>
              </c:pt>
              <c:pt idx="136">
                <c:v>06/05/2025</c:v>
              </c:pt>
              <c:pt idx="137">
                <c:v>07/05/2025</c:v>
              </c:pt>
              <c:pt idx="138">
                <c:v>08/05/2025</c:v>
              </c:pt>
              <c:pt idx="139">
                <c:v>09/05/2025</c:v>
              </c:pt>
              <c:pt idx="140">
                <c:v>10/05/2025</c:v>
              </c:pt>
              <c:pt idx="141">
                <c:v>11/05/2025</c:v>
              </c:pt>
              <c:pt idx="142">
                <c:v>12/05/2025</c:v>
              </c:pt>
              <c:pt idx="143">
                <c:v>13/05/2025</c:v>
              </c:pt>
              <c:pt idx="144">
                <c:v>14/05/2025</c:v>
              </c:pt>
              <c:pt idx="145">
                <c:v>15/05/2025</c:v>
              </c:pt>
              <c:pt idx="146">
                <c:v>16/05/2025</c:v>
              </c:pt>
              <c:pt idx="147">
                <c:v>17/05/2025</c:v>
              </c:pt>
              <c:pt idx="148">
                <c:v>18/05/2025</c:v>
              </c:pt>
              <c:pt idx="149">
                <c:v>19/05/2025</c:v>
              </c:pt>
              <c:pt idx="150">
                <c:v>20/05/2025</c:v>
              </c:pt>
              <c:pt idx="151">
                <c:v>21/05/2025</c:v>
              </c:pt>
              <c:pt idx="152">
                <c:v>22/05/2025</c:v>
              </c:pt>
              <c:pt idx="153">
                <c:v>23/05/2025</c:v>
              </c:pt>
              <c:pt idx="154">
                <c:v>24/05/2025</c:v>
              </c:pt>
              <c:pt idx="155">
                <c:v>25/05/2025</c:v>
              </c:pt>
              <c:pt idx="156">
                <c:v>26/05/2025</c:v>
              </c:pt>
              <c:pt idx="157">
                <c:v>27/05/2025</c:v>
              </c:pt>
              <c:pt idx="158">
                <c:v>28/05/2025</c:v>
              </c:pt>
              <c:pt idx="159">
                <c:v>29/05/2025</c:v>
              </c:pt>
              <c:pt idx="160">
                <c:v>30/05/2025</c:v>
              </c:pt>
              <c:pt idx="161">
                <c:v>31/05/2025</c:v>
              </c:pt>
              <c:pt idx="162">
                <c:v>01/06/2025</c:v>
              </c:pt>
              <c:pt idx="163">
                <c:v>02/06/2025</c:v>
              </c:pt>
              <c:pt idx="164">
                <c:v>03/06/2025</c:v>
              </c:pt>
              <c:pt idx="165">
                <c:v>04/06/2025</c:v>
              </c:pt>
              <c:pt idx="166">
                <c:v>05/06/2025</c:v>
              </c:pt>
              <c:pt idx="167">
                <c:v>06/06/2025</c:v>
              </c:pt>
              <c:pt idx="168">
                <c:v>07/06/2025</c:v>
              </c:pt>
              <c:pt idx="169">
                <c:v>08/06/2025</c:v>
              </c:pt>
              <c:pt idx="170">
                <c:v>09/06/2025</c:v>
              </c:pt>
              <c:pt idx="171">
                <c:v>10/06/2025</c:v>
              </c:pt>
              <c:pt idx="172">
                <c:v>11/06/2025</c:v>
              </c:pt>
              <c:pt idx="173">
                <c:v>12/06/2025</c:v>
              </c:pt>
              <c:pt idx="174">
                <c:v>13/06/2025</c:v>
              </c:pt>
              <c:pt idx="175">
                <c:v>14/06/2025</c:v>
              </c:pt>
              <c:pt idx="176">
                <c:v>15/06/2025</c:v>
              </c:pt>
              <c:pt idx="177">
                <c:v>16/06/2025</c:v>
              </c:pt>
              <c:pt idx="178">
                <c:v>17/06/2025</c:v>
              </c:pt>
              <c:pt idx="179">
                <c:v>18/06/2025</c:v>
              </c:pt>
              <c:pt idx="180">
                <c:v>19/06/2025</c:v>
              </c:pt>
              <c:pt idx="181">
                <c:v>20/06/2025</c:v>
              </c:pt>
              <c:pt idx="182">
                <c:v>21/06/2025</c:v>
              </c:pt>
              <c:pt idx="183">
                <c:v>22/06/2025</c:v>
              </c:pt>
              <c:pt idx="184">
                <c:v>23/06/2025</c:v>
              </c:pt>
              <c:pt idx="185">
                <c:v>24/06/2025</c:v>
              </c:pt>
              <c:pt idx="186">
                <c:v>25/06/2025</c:v>
              </c:pt>
              <c:pt idx="187">
                <c:v>26/06/2025</c:v>
              </c:pt>
              <c:pt idx="188">
                <c:v>27/06/2025</c:v>
              </c:pt>
              <c:pt idx="189">
                <c:v>28/06/2025</c:v>
              </c:pt>
              <c:pt idx="190">
                <c:v>29/06/2025</c:v>
              </c:pt>
              <c:pt idx="191">
                <c:v>30/06/2025</c:v>
              </c:pt>
              <c:pt idx="192">
                <c:v>01/07/2025</c:v>
              </c:pt>
              <c:pt idx="193">
                <c:v>02/07/2025</c:v>
              </c:pt>
              <c:pt idx="194">
                <c:v>03/07/2025</c:v>
              </c:pt>
              <c:pt idx="195">
                <c:v>04/07/2025</c:v>
              </c:pt>
              <c:pt idx="196">
                <c:v>05/07/2025</c:v>
              </c:pt>
              <c:pt idx="197">
                <c:v>06/07/2025</c:v>
              </c:pt>
              <c:pt idx="198">
                <c:v>07/07/2025</c:v>
              </c:pt>
              <c:pt idx="199">
                <c:v>08/07/2025</c:v>
              </c:pt>
              <c:pt idx="200">
                <c:v>09/07/2025</c:v>
              </c:pt>
              <c:pt idx="201">
                <c:v>10/07/2025</c:v>
              </c:pt>
              <c:pt idx="202">
                <c:v>11/07/2025</c:v>
              </c:pt>
              <c:pt idx="203">
                <c:v>12/07/2025</c:v>
              </c:pt>
              <c:pt idx="204">
                <c:v>13/07/2025</c:v>
              </c:pt>
              <c:pt idx="205">
                <c:v>14/07/2025</c:v>
              </c:pt>
              <c:pt idx="206">
                <c:v>15/07/2025</c:v>
              </c:pt>
              <c:pt idx="207">
                <c:v>16/07/2025</c:v>
              </c:pt>
              <c:pt idx="208">
                <c:v>17/07/2025</c:v>
              </c:pt>
              <c:pt idx="209">
                <c:v>18/07/2025</c:v>
              </c:pt>
              <c:pt idx="210">
                <c:v>19/07/2025</c:v>
              </c:pt>
              <c:pt idx="211">
                <c:v>20/07/2025</c:v>
              </c:pt>
              <c:pt idx="212">
                <c:v>21/07/2025</c:v>
              </c:pt>
              <c:pt idx="213">
                <c:v>22/07/2025</c:v>
              </c:pt>
              <c:pt idx="214">
                <c:v>23/07/2025</c:v>
              </c:pt>
              <c:pt idx="215">
                <c:v>24/07/2025</c:v>
              </c:pt>
              <c:pt idx="216">
                <c:v>25/07/2025</c:v>
              </c:pt>
              <c:pt idx="217">
                <c:v>26/07/2025</c:v>
              </c:pt>
              <c:pt idx="218">
                <c:v>27/07/2025</c:v>
              </c:pt>
              <c:pt idx="219">
                <c:v>28/07/2025</c:v>
              </c:pt>
              <c:pt idx="220">
                <c:v>29/07/2025</c:v>
              </c:pt>
              <c:pt idx="221">
                <c:v>30/07/2025</c:v>
              </c:pt>
              <c:pt idx="222">
                <c:v>31/07/2025</c:v>
              </c:pt>
              <c:pt idx="223">
                <c:v>01/08/2025</c:v>
              </c:pt>
              <c:pt idx="224">
                <c:v>02/08/2025</c:v>
              </c:pt>
              <c:pt idx="225">
                <c:v>03/08/2025</c:v>
              </c:pt>
              <c:pt idx="226">
                <c:v>04/08/2025</c:v>
              </c:pt>
              <c:pt idx="227">
                <c:v>05/08/2025</c:v>
              </c:pt>
              <c:pt idx="228">
                <c:v>06/08/2025</c:v>
              </c:pt>
              <c:pt idx="229">
                <c:v>07/08/2025</c:v>
              </c:pt>
              <c:pt idx="230">
                <c:v>08/08/2025</c:v>
              </c:pt>
              <c:pt idx="231">
                <c:v>09/08/2025</c:v>
              </c:pt>
              <c:pt idx="232">
                <c:v>10/08/2025</c:v>
              </c:pt>
              <c:pt idx="233">
                <c:v>11/08/2025</c:v>
              </c:pt>
              <c:pt idx="234">
                <c:v>12/08/2025</c:v>
              </c:pt>
              <c:pt idx="235">
                <c:v>13/08/2025</c:v>
              </c:pt>
              <c:pt idx="236">
                <c:v>14/08/2025</c:v>
              </c:pt>
              <c:pt idx="237">
                <c:v>15/08/2025</c:v>
              </c:pt>
              <c:pt idx="238">
                <c:v>16/08/2025</c:v>
              </c:pt>
              <c:pt idx="239">
                <c:v>17/08/2025</c:v>
              </c:pt>
              <c:pt idx="240">
                <c:v>18/08/2025</c:v>
              </c:pt>
              <c:pt idx="241">
                <c:v>19/08/2025</c:v>
              </c:pt>
              <c:pt idx="242">
                <c:v>20/08/2025</c:v>
              </c:pt>
              <c:pt idx="243">
                <c:v>21/08/2025</c:v>
              </c:pt>
              <c:pt idx="244">
                <c:v>22/08/2025</c:v>
              </c:pt>
              <c:pt idx="245">
                <c:v>23/08/2025</c:v>
              </c:pt>
              <c:pt idx="246">
                <c:v>24/08/2025</c:v>
              </c:pt>
              <c:pt idx="247">
                <c:v>25/08/2025</c:v>
              </c:pt>
              <c:pt idx="248">
                <c:v>26/08/2025</c:v>
              </c:pt>
              <c:pt idx="249">
                <c:v>27/08/2025</c:v>
              </c:pt>
              <c:pt idx="250">
                <c:v>28/08/2025</c:v>
              </c:pt>
              <c:pt idx="251">
                <c:v>29/08/2025</c:v>
              </c:pt>
              <c:pt idx="252">
                <c:v>30/08/2025</c:v>
              </c:pt>
              <c:pt idx="253">
                <c:v>31/08/2025</c:v>
              </c:pt>
              <c:pt idx="254">
                <c:v>01/09/2025</c:v>
              </c:pt>
              <c:pt idx="255">
                <c:v>02/09/2025</c:v>
              </c:pt>
              <c:pt idx="256">
                <c:v>03/09/2025</c:v>
              </c:pt>
              <c:pt idx="257">
                <c:v>04/09/2025</c:v>
              </c:pt>
              <c:pt idx="258">
                <c:v>05/09/2025</c:v>
              </c:pt>
              <c:pt idx="259">
                <c:v>06/09/2025</c:v>
              </c:pt>
              <c:pt idx="260">
                <c:v>07/09/2025</c:v>
              </c:pt>
              <c:pt idx="261">
                <c:v>08/09/2025</c:v>
              </c:pt>
              <c:pt idx="262">
                <c:v>09/09/2025</c:v>
              </c:pt>
              <c:pt idx="263">
                <c:v>10/09/2025</c:v>
              </c:pt>
              <c:pt idx="264">
                <c:v>11/09/2025</c:v>
              </c:pt>
              <c:pt idx="265">
                <c:v>12/09/2025</c:v>
              </c:pt>
              <c:pt idx="266">
                <c:v>13/09/2025</c:v>
              </c:pt>
              <c:pt idx="267">
                <c:v>14/09/2025</c:v>
              </c:pt>
              <c:pt idx="268">
                <c:v>15/09/2025</c:v>
              </c:pt>
              <c:pt idx="269">
                <c:v>16/09/2025</c:v>
              </c:pt>
              <c:pt idx="270">
                <c:v>17/09/2025</c:v>
              </c:pt>
              <c:pt idx="271">
                <c:v>18/09/2025</c:v>
              </c:pt>
              <c:pt idx="272">
                <c:v>19/09/2025</c:v>
              </c:pt>
              <c:pt idx="273">
                <c:v>20/09/2025</c:v>
              </c:pt>
              <c:pt idx="274">
                <c:v>21/09/2025</c:v>
              </c:pt>
              <c:pt idx="275">
                <c:v>22/09/2025</c:v>
              </c:pt>
              <c:pt idx="276">
                <c:v>23/09/2025</c:v>
              </c:pt>
              <c:pt idx="277">
                <c:v>24/09/2025</c:v>
              </c:pt>
              <c:pt idx="278">
                <c:v>25/09/2025</c:v>
              </c:pt>
              <c:pt idx="279">
                <c:v>26/09/2025</c:v>
              </c:pt>
              <c:pt idx="280">
                <c:v>27/09/2025</c:v>
              </c:pt>
              <c:pt idx="281">
                <c:v>28/09/2025</c:v>
              </c:pt>
              <c:pt idx="282">
                <c:v>29/09/2025</c:v>
              </c:pt>
              <c:pt idx="283">
                <c:v>30/09/2025</c:v>
              </c:pt>
              <c:pt idx="284">
                <c:v>01/10/2025</c:v>
              </c:pt>
              <c:pt idx="285">
                <c:v>02/10/2025</c:v>
              </c:pt>
              <c:pt idx="286">
                <c:v>03/10/2025</c:v>
              </c:pt>
              <c:pt idx="287">
                <c:v>04/10/2025</c:v>
              </c:pt>
              <c:pt idx="288">
                <c:v>05/10/2025</c:v>
              </c:pt>
              <c:pt idx="289">
                <c:v>06/10/2025</c:v>
              </c:pt>
              <c:pt idx="290">
                <c:v>07/10/2025</c:v>
              </c:pt>
              <c:pt idx="291">
                <c:v>08/10/2025</c:v>
              </c:pt>
              <c:pt idx="292">
                <c:v>09/10/2025</c:v>
              </c:pt>
              <c:pt idx="293">
                <c:v>10/10/2025</c:v>
              </c:pt>
              <c:pt idx="294">
                <c:v>11/10/2025</c:v>
              </c:pt>
              <c:pt idx="295">
                <c:v>12/10/2025</c:v>
              </c:pt>
              <c:pt idx="296">
                <c:v>13/10/2025</c:v>
              </c:pt>
              <c:pt idx="297">
                <c:v>14/10/2025</c:v>
              </c:pt>
              <c:pt idx="298">
                <c:v>15/10/2025</c:v>
              </c:pt>
              <c:pt idx="299">
                <c:v>16/10/2025</c:v>
              </c:pt>
              <c:pt idx="300">
                <c:v>17/10/2025</c:v>
              </c:pt>
              <c:pt idx="301">
                <c:v>18/10/2025</c:v>
              </c:pt>
              <c:pt idx="302">
                <c:v>19/10/2025</c:v>
              </c:pt>
              <c:pt idx="303">
                <c:v>20/10/2025</c:v>
              </c:pt>
              <c:pt idx="304">
                <c:v>21/10/2025</c:v>
              </c:pt>
              <c:pt idx="305">
                <c:v>22/10/2025</c:v>
              </c:pt>
              <c:pt idx="306">
                <c:v>23/10/2025</c:v>
              </c:pt>
              <c:pt idx="307">
                <c:v>24/10/2025</c:v>
              </c:pt>
              <c:pt idx="308">
                <c:v>25/10/2025</c:v>
              </c:pt>
              <c:pt idx="309">
                <c:v>26/10/2025</c:v>
              </c:pt>
              <c:pt idx="310">
                <c:v>27/10/2025</c:v>
              </c:pt>
              <c:pt idx="311">
                <c:v>28/10/2025</c:v>
              </c:pt>
              <c:pt idx="312">
                <c:v>29/10/2025</c:v>
              </c:pt>
              <c:pt idx="313">
                <c:v>30/10/2025</c:v>
              </c:pt>
              <c:pt idx="314">
                <c:v>31/10/2025</c:v>
              </c:pt>
              <c:pt idx="315">
                <c:v>01/11/2025</c:v>
              </c:pt>
              <c:pt idx="316">
                <c:v>02/11/2025</c:v>
              </c:pt>
              <c:pt idx="317">
                <c:v>03/11/2025</c:v>
              </c:pt>
              <c:pt idx="318">
                <c:v>04/11/2025</c:v>
              </c:pt>
              <c:pt idx="319">
                <c:v>05/11/2025</c:v>
              </c:pt>
              <c:pt idx="320">
                <c:v>06/11/2025</c:v>
              </c:pt>
              <c:pt idx="321">
                <c:v>07/11/2025</c:v>
              </c:pt>
              <c:pt idx="322">
                <c:v>08/11/2025</c:v>
              </c:pt>
              <c:pt idx="323">
                <c:v>09/11/2025</c:v>
              </c:pt>
              <c:pt idx="324">
                <c:v>10/11/2025</c:v>
              </c:pt>
              <c:pt idx="325">
                <c:v>11/11/2025</c:v>
              </c:pt>
              <c:pt idx="326">
                <c:v>12/11/2025</c:v>
              </c:pt>
              <c:pt idx="327">
                <c:v>13/11/2025</c:v>
              </c:pt>
              <c:pt idx="328">
                <c:v>14/11/2025</c:v>
              </c:pt>
              <c:pt idx="329">
                <c:v>15/11/2025</c:v>
              </c:pt>
              <c:pt idx="330">
                <c:v>16/11/2025</c:v>
              </c:pt>
              <c:pt idx="331">
                <c:v>17/11/2025</c:v>
              </c:pt>
              <c:pt idx="332">
                <c:v>18/11/2025</c:v>
              </c:pt>
              <c:pt idx="333">
                <c:v>19/11/2025</c:v>
              </c:pt>
              <c:pt idx="334">
                <c:v>20/11/2025</c:v>
              </c:pt>
              <c:pt idx="335">
                <c:v>21/11/2025</c:v>
              </c:pt>
              <c:pt idx="336">
                <c:v>22/11/2025</c:v>
              </c:pt>
              <c:pt idx="337">
                <c:v>23/11/2025</c:v>
              </c:pt>
              <c:pt idx="338">
                <c:v>24/11/2025</c:v>
              </c:pt>
              <c:pt idx="339">
                <c:v>25/11/2025</c:v>
              </c:pt>
              <c:pt idx="340">
                <c:v>26/11/2025</c:v>
              </c:pt>
              <c:pt idx="341">
                <c:v>27/11/2025</c:v>
              </c:pt>
              <c:pt idx="342">
                <c:v>28/11/2025</c:v>
              </c:pt>
              <c:pt idx="343">
                <c:v>29/11/2025</c:v>
              </c:pt>
              <c:pt idx="344">
                <c:v>30/11/2025</c:v>
              </c:pt>
              <c:pt idx="345">
                <c:v>01/12/2025</c:v>
              </c:pt>
              <c:pt idx="346">
                <c:v>02/12/2025</c:v>
              </c:pt>
              <c:pt idx="347">
                <c:v>03/12/2025</c:v>
              </c:pt>
              <c:pt idx="348">
                <c:v>04/12/2025</c:v>
              </c:pt>
              <c:pt idx="349">
                <c:v>05/12/2025</c:v>
              </c:pt>
              <c:pt idx="350">
                <c:v>06/12/2025</c:v>
              </c:pt>
              <c:pt idx="351">
                <c:v>07/12/2025</c:v>
              </c:pt>
              <c:pt idx="352">
                <c:v>08/12/2025</c:v>
              </c:pt>
              <c:pt idx="353">
                <c:v>09/12/2025</c:v>
              </c:pt>
              <c:pt idx="354">
                <c:v>10/12/2025</c:v>
              </c:pt>
              <c:pt idx="355">
                <c:v>11/12/2025</c:v>
              </c:pt>
              <c:pt idx="356">
                <c:v>12/12/2025</c:v>
              </c:pt>
              <c:pt idx="357">
                <c:v>13/12/2025</c:v>
              </c:pt>
              <c:pt idx="358">
                <c:v>14/12/2025</c:v>
              </c:pt>
              <c:pt idx="359">
                <c:v>15/12/2025</c:v>
              </c:pt>
              <c:pt idx="360">
                <c:v>16/12/2025</c:v>
              </c:pt>
              <c:pt idx="361">
                <c:v>17/12/2025</c:v>
              </c:pt>
              <c:pt idx="362">
                <c:v>18/12/2025</c:v>
              </c:pt>
              <c:pt idx="363">
                <c:v>19/12/2025</c:v>
              </c:pt>
              <c:pt idx="364">
                <c:v>20/12/2025</c:v>
              </c:pt>
              <c:pt idx="365">
                <c:v>21/12/2025</c:v>
              </c:pt>
              <c:pt idx="366">
                <c:v>22/12/2025</c:v>
              </c:pt>
              <c:pt idx="367">
                <c:v>23/12/2025</c:v>
              </c:pt>
              <c:pt idx="368">
                <c:v>24/12/2025</c:v>
              </c:pt>
              <c:pt idx="369">
                <c:v>25/12/2025</c:v>
              </c:pt>
              <c:pt idx="370">
                <c:v>26/12/2025</c:v>
              </c:pt>
              <c:pt idx="371">
                <c:v>27/12/2025</c:v>
              </c:pt>
              <c:pt idx="372">
                <c:v>28/12/2025</c:v>
              </c:pt>
              <c:pt idx="373">
                <c:v>29/12/2025</c:v>
              </c:pt>
              <c:pt idx="374">
                <c:v>30/12/2025</c:v>
              </c:pt>
              <c:pt idx="375">
                <c:v>31/12/2025</c:v>
              </c:pt>
            </c:strLit>
          </c:cat>
          <c:val>
            <c:numLit>
              <c:formatCode>General</c:formatCode>
              <c:ptCount val="376"/>
              <c:pt idx="0">
                <c:v>494</c:v>
              </c:pt>
              <c:pt idx="1">
                <c:v>480.4</c:v>
              </c:pt>
              <c:pt idx="2">
                <c:v>440.8</c:v>
              </c:pt>
              <c:pt idx="3">
                <c:v>401.4</c:v>
              </c:pt>
              <c:pt idx="4">
                <c:v>409</c:v>
              </c:pt>
              <c:pt idx="5">
                <c:v>517.79999999999995</c:v>
              </c:pt>
              <c:pt idx="6">
                <c:v>517.20000000000005</c:v>
              </c:pt>
              <c:pt idx="7">
                <c:v>482.2</c:v>
              </c:pt>
              <c:pt idx="8">
                <c:v>511.8</c:v>
              </c:pt>
              <c:pt idx="9">
                <c:v>477.3</c:v>
              </c:pt>
              <c:pt idx="10">
                <c:v>483</c:v>
              </c:pt>
              <c:pt idx="11">
                <c:v>401.4</c:v>
              </c:pt>
              <c:pt idx="12">
                <c:v>446.6</c:v>
              </c:pt>
              <c:pt idx="13">
                <c:v>492.9</c:v>
              </c:pt>
              <c:pt idx="14">
                <c:v>340.5</c:v>
              </c:pt>
              <c:pt idx="15">
                <c:v>456.7</c:v>
              </c:pt>
              <c:pt idx="16">
                <c:v>440</c:v>
              </c:pt>
              <c:pt idx="17">
                <c:v>333.8</c:v>
              </c:pt>
              <c:pt idx="18">
                <c:v>358.3</c:v>
              </c:pt>
              <c:pt idx="19">
                <c:v>365.5</c:v>
              </c:pt>
              <c:pt idx="20">
                <c:v>497.9</c:v>
              </c:pt>
              <c:pt idx="21">
                <c:v>468.9</c:v>
              </c:pt>
              <c:pt idx="22">
                <c:v>377.4</c:v>
              </c:pt>
              <c:pt idx="23">
                <c:v>403.6</c:v>
              </c:pt>
              <c:pt idx="24">
                <c:v>145.9</c:v>
              </c:pt>
              <c:pt idx="25">
                <c:v>372</c:v>
              </c:pt>
              <c:pt idx="26">
                <c:v>410.6</c:v>
              </c:pt>
              <c:pt idx="27">
                <c:v>463.9</c:v>
              </c:pt>
              <c:pt idx="28">
                <c:v>77.400000000000006</c:v>
              </c:pt>
              <c:pt idx="29">
                <c:v>552.20000000000005</c:v>
              </c:pt>
              <c:pt idx="30">
                <c:v>235.9</c:v>
              </c:pt>
              <c:pt idx="31">
                <c:v>482.7</c:v>
              </c:pt>
              <c:pt idx="32">
                <c:v>449</c:v>
              </c:pt>
              <c:pt idx="33">
                <c:v>398.8</c:v>
              </c:pt>
              <c:pt idx="34">
                <c:v>452.2</c:v>
              </c:pt>
              <c:pt idx="35">
                <c:v>493.1</c:v>
              </c:pt>
              <c:pt idx="36">
                <c:v>288</c:v>
              </c:pt>
              <c:pt idx="37">
                <c:v>494.2</c:v>
              </c:pt>
              <c:pt idx="38">
                <c:v>541.70000000000005</c:v>
              </c:pt>
              <c:pt idx="39">
                <c:v>481.3</c:v>
              </c:pt>
              <c:pt idx="40">
                <c:v>550.6</c:v>
              </c:pt>
              <c:pt idx="41">
                <c:v>451.7</c:v>
              </c:pt>
              <c:pt idx="42">
                <c:v>349</c:v>
              </c:pt>
              <c:pt idx="43">
                <c:v>277.7</c:v>
              </c:pt>
              <c:pt idx="44">
                <c:v>369.7</c:v>
              </c:pt>
              <c:pt idx="45">
                <c:v>492</c:v>
              </c:pt>
              <c:pt idx="46">
                <c:v>349.9</c:v>
              </c:pt>
              <c:pt idx="47">
                <c:v>459.1</c:v>
              </c:pt>
              <c:pt idx="48">
                <c:v>376.2</c:v>
              </c:pt>
              <c:pt idx="49">
                <c:v>333.8</c:v>
              </c:pt>
              <c:pt idx="50">
                <c:v>380.2</c:v>
              </c:pt>
              <c:pt idx="51">
                <c:v>381.2</c:v>
              </c:pt>
              <c:pt idx="52">
                <c:v>316.89999999999998</c:v>
              </c:pt>
              <c:pt idx="53">
                <c:v>296.89999999999998</c:v>
              </c:pt>
              <c:pt idx="54">
                <c:v>332</c:v>
              </c:pt>
              <c:pt idx="55">
                <c:v>412</c:v>
              </c:pt>
              <c:pt idx="56">
                <c:v>514</c:v>
              </c:pt>
              <c:pt idx="57">
                <c:v>338.9</c:v>
              </c:pt>
              <c:pt idx="58">
                <c:v>464.7</c:v>
              </c:pt>
              <c:pt idx="59">
                <c:v>436.5</c:v>
              </c:pt>
              <c:pt idx="60">
                <c:v>389.4</c:v>
              </c:pt>
              <c:pt idx="61">
                <c:v>532.70000000000005</c:v>
              </c:pt>
              <c:pt idx="62">
                <c:v>526.1</c:v>
              </c:pt>
              <c:pt idx="63">
                <c:v>480.3</c:v>
              </c:pt>
              <c:pt idx="64">
                <c:v>389.5</c:v>
              </c:pt>
              <c:pt idx="65">
                <c:v>302.3</c:v>
              </c:pt>
              <c:pt idx="66">
                <c:v>396.1</c:v>
              </c:pt>
              <c:pt idx="67">
                <c:v>375.2</c:v>
              </c:pt>
              <c:pt idx="68">
                <c:v>214.1</c:v>
              </c:pt>
              <c:pt idx="69">
                <c:v>236.9</c:v>
              </c:pt>
              <c:pt idx="70">
                <c:v>394.8</c:v>
              </c:pt>
              <c:pt idx="71">
                <c:v>407.3</c:v>
              </c:pt>
              <c:pt idx="72">
                <c:v>413.9</c:v>
              </c:pt>
              <c:pt idx="73">
                <c:v>186.2</c:v>
              </c:pt>
              <c:pt idx="74">
                <c:v>479.7</c:v>
              </c:pt>
              <c:pt idx="75">
                <c:v>272.8</c:v>
              </c:pt>
              <c:pt idx="76">
                <c:v>459.2</c:v>
              </c:pt>
              <c:pt idx="77">
                <c:v>352</c:v>
              </c:pt>
              <c:pt idx="78">
                <c:v>432.3</c:v>
              </c:pt>
              <c:pt idx="79">
                <c:v>483.5</c:v>
              </c:pt>
              <c:pt idx="80">
                <c:v>201</c:v>
              </c:pt>
              <c:pt idx="81">
                <c:v>360.7</c:v>
              </c:pt>
              <c:pt idx="82">
                <c:v>526</c:v>
              </c:pt>
              <c:pt idx="83">
                <c:v>150.1</c:v>
              </c:pt>
              <c:pt idx="84">
                <c:v>477.5</c:v>
              </c:pt>
              <c:pt idx="85">
                <c:v>441.3</c:v>
              </c:pt>
              <c:pt idx="86">
                <c:v>523.4</c:v>
              </c:pt>
              <c:pt idx="87">
                <c:v>520.5</c:v>
              </c:pt>
              <c:pt idx="88">
                <c:v>431.2</c:v>
              </c:pt>
              <c:pt idx="89">
                <c:v>515.5</c:v>
              </c:pt>
              <c:pt idx="90">
                <c:v>568.6</c:v>
              </c:pt>
              <c:pt idx="91">
                <c:v>511.1</c:v>
              </c:pt>
              <c:pt idx="92">
                <c:v>505.2</c:v>
              </c:pt>
              <c:pt idx="93">
                <c:v>461.9</c:v>
              </c:pt>
              <c:pt idx="94">
                <c:v>428.8</c:v>
              </c:pt>
              <c:pt idx="95">
                <c:v>540.20000000000005</c:v>
              </c:pt>
              <c:pt idx="96">
                <c:v>412.6</c:v>
              </c:pt>
              <c:pt idx="97">
                <c:v>438.2</c:v>
              </c:pt>
              <c:pt idx="98">
                <c:v>266.5</c:v>
              </c:pt>
              <c:pt idx="99">
                <c:v>463.8</c:v>
              </c:pt>
              <c:pt idx="100">
                <c:v>497.1</c:v>
              </c:pt>
              <c:pt idx="101">
                <c:v>515.20000000000005</c:v>
              </c:pt>
              <c:pt idx="102">
                <c:v>492.5</c:v>
              </c:pt>
              <c:pt idx="103">
                <c:v>405.9</c:v>
              </c:pt>
              <c:pt idx="104">
                <c:v>410.9</c:v>
              </c:pt>
              <c:pt idx="105">
                <c:v>526.1</c:v>
              </c:pt>
              <c:pt idx="106">
                <c:v>425.5</c:v>
              </c:pt>
              <c:pt idx="107">
                <c:v>491.5</c:v>
              </c:pt>
              <c:pt idx="108">
                <c:v>595.29999999999995</c:v>
              </c:pt>
              <c:pt idx="109">
                <c:v>406.8</c:v>
              </c:pt>
              <c:pt idx="110">
                <c:v>383.2</c:v>
              </c:pt>
              <c:pt idx="111">
                <c:v>415.3</c:v>
              </c:pt>
              <c:pt idx="112">
                <c:v>407.8</c:v>
              </c:pt>
              <c:pt idx="113">
                <c:v>484.3</c:v>
              </c:pt>
              <c:pt idx="114">
                <c:v>575.29999999999995</c:v>
              </c:pt>
              <c:pt idx="115">
                <c:v>505.2</c:v>
              </c:pt>
              <c:pt idx="116">
                <c:v>507.5</c:v>
              </c:pt>
              <c:pt idx="117">
                <c:v>513.29999999999995</c:v>
              </c:pt>
              <c:pt idx="118">
                <c:v>471.7</c:v>
              </c:pt>
              <c:pt idx="119">
                <c:v>409.9</c:v>
              </c:pt>
              <c:pt idx="120">
                <c:v>447.4</c:v>
              </c:pt>
              <c:pt idx="121">
                <c:v>399.1</c:v>
              </c:pt>
              <c:pt idx="122">
                <c:v>455.7</c:v>
              </c:pt>
              <c:pt idx="123">
                <c:v>361.9</c:v>
              </c:pt>
              <c:pt idx="124">
                <c:v>539.79999999999995</c:v>
              </c:pt>
              <c:pt idx="125">
                <c:v>282.5</c:v>
              </c:pt>
              <c:pt idx="126">
                <c:v>560.79999999999995</c:v>
              </c:pt>
              <c:pt idx="127">
                <c:v>407.3</c:v>
              </c:pt>
              <c:pt idx="128">
                <c:v>158.30000000000001</c:v>
              </c:pt>
              <c:pt idx="129">
                <c:v>451.7</c:v>
              </c:pt>
              <c:pt idx="130">
                <c:v>573</c:v>
              </c:pt>
              <c:pt idx="131">
                <c:v>542.4</c:v>
              </c:pt>
              <c:pt idx="132">
                <c:v>500.8</c:v>
              </c:pt>
              <c:pt idx="133">
                <c:v>501.2</c:v>
              </c:pt>
              <c:pt idx="134">
                <c:v>475.5</c:v>
              </c:pt>
              <c:pt idx="135">
                <c:v>491.3</c:v>
              </c:pt>
              <c:pt idx="136">
                <c:v>490.6</c:v>
              </c:pt>
              <c:pt idx="137">
                <c:v>491.1</c:v>
              </c:pt>
              <c:pt idx="138">
                <c:v>475.1</c:v>
              </c:pt>
              <c:pt idx="139">
                <c:v>423.9</c:v>
              </c:pt>
              <c:pt idx="140">
                <c:v>345.6</c:v>
              </c:pt>
              <c:pt idx="141">
                <c:v>463.3</c:v>
              </c:pt>
              <c:pt idx="142">
                <c:v>453.1</c:v>
              </c:pt>
              <c:pt idx="143">
                <c:v>329.4</c:v>
              </c:pt>
              <c:pt idx="144">
                <c:v>457.4</c:v>
              </c:pt>
              <c:pt idx="145">
                <c:v>268.39999999999998</c:v>
              </c:pt>
              <c:pt idx="146">
                <c:v>322.2</c:v>
              </c:pt>
              <c:pt idx="147">
                <c:v>454.7</c:v>
              </c:pt>
              <c:pt idx="148">
                <c:v>326.7</c:v>
              </c:pt>
              <c:pt idx="149">
                <c:v>399.7</c:v>
              </c:pt>
              <c:pt idx="150">
                <c:v>492.1</c:v>
              </c:pt>
              <c:pt idx="151">
                <c:v>288.2</c:v>
              </c:pt>
              <c:pt idx="152">
                <c:v>489.6</c:v>
              </c:pt>
              <c:pt idx="153">
                <c:v>450</c:v>
              </c:pt>
              <c:pt idx="154">
                <c:v>548.5</c:v>
              </c:pt>
              <c:pt idx="155">
                <c:v>440.8</c:v>
              </c:pt>
              <c:pt idx="156">
                <c:v>500.5</c:v>
              </c:pt>
              <c:pt idx="157">
                <c:v>494.5</c:v>
              </c:pt>
              <c:pt idx="158">
                <c:v>533.6</c:v>
              </c:pt>
              <c:pt idx="159">
                <c:v>464.5</c:v>
              </c:pt>
              <c:pt idx="160">
                <c:v>537.6</c:v>
              </c:pt>
              <c:pt idx="161">
                <c:v>531.1</c:v>
              </c:pt>
              <c:pt idx="162">
                <c:v>483.5</c:v>
              </c:pt>
              <c:pt idx="163">
                <c:v>520.9</c:v>
              </c:pt>
              <c:pt idx="164">
                <c:v>529</c:v>
              </c:pt>
              <c:pt idx="165">
                <c:v>441</c:v>
              </c:pt>
              <c:pt idx="166">
                <c:v>514</c:v>
              </c:pt>
              <c:pt idx="167">
                <c:v>404.7</c:v>
              </c:pt>
              <c:pt idx="168">
                <c:v>510.4</c:v>
              </c:pt>
              <c:pt idx="169">
                <c:v>518.1</c:v>
              </c:pt>
              <c:pt idx="170">
                <c:v>525.9</c:v>
              </c:pt>
              <c:pt idx="171">
                <c:v>551</c:v>
              </c:pt>
              <c:pt idx="172">
                <c:v>494</c:v>
              </c:pt>
              <c:pt idx="173">
                <c:v>459</c:v>
              </c:pt>
              <c:pt idx="174">
                <c:v>447.9</c:v>
              </c:pt>
              <c:pt idx="175">
                <c:v>406.7</c:v>
              </c:pt>
              <c:pt idx="176">
                <c:v>370.6</c:v>
              </c:pt>
              <c:pt idx="177">
                <c:v>249.2</c:v>
              </c:pt>
              <c:pt idx="178">
                <c:v>547.70000000000005</c:v>
              </c:pt>
              <c:pt idx="179">
                <c:v>514.29999999999995</c:v>
              </c:pt>
              <c:pt idx="180">
                <c:v>413.2</c:v>
              </c:pt>
              <c:pt idx="181">
                <c:v>435.3</c:v>
              </c:pt>
              <c:pt idx="182">
                <c:v>527.4</c:v>
              </c:pt>
              <c:pt idx="183">
                <c:v>433.4</c:v>
              </c:pt>
              <c:pt idx="184">
                <c:v>538.1</c:v>
              </c:pt>
              <c:pt idx="185">
                <c:v>458.3</c:v>
              </c:pt>
              <c:pt idx="186">
                <c:v>532.70000000000005</c:v>
              </c:pt>
              <c:pt idx="187">
                <c:v>409.2</c:v>
              </c:pt>
              <c:pt idx="188">
                <c:v>462.4</c:v>
              </c:pt>
              <c:pt idx="189">
                <c:v>551.20000000000005</c:v>
              </c:pt>
              <c:pt idx="190">
                <c:v>310.5</c:v>
              </c:pt>
              <c:pt idx="191">
                <c:v>441.3</c:v>
              </c:pt>
              <c:pt idx="192">
                <c:v>491.9</c:v>
              </c:pt>
              <c:pt idx="193">
                <c:v>473.2</c:v>
              </c:pt>
              <c:pt idx="194">
                <c:v>467.1</c:v>
              </c:pt>
              <c:pt idx="195">
                <c:v>559.79999999999995</c:v>
              </c:pt>
              <c:pt idx="196">
                <c:v>418.8</c:v>
              </c:pt>
              <c:pt idx="197">
                <c:v>499.2</c:v>
              </c:pt>
              <c:pt idx="198">
                <c:v>397.5</c:v>
              </c:pt>
              <c:pt idx="199">
                <c:v>444.1</c:v>
              </c:pt>
              <c:pt idx="200">
                <c:v>501.3</c:v>
              </c:pt>
              <c:pt idx="201">
                <c:v>485.6</c:v>
              </c:pt>
              <c:pt idx="202">
                <c:v>495.3</c:v>
              </c:pt>
              <c:pt idx="203">
                <c:v>547.1</c:v>
              </c:pt>
              <c:pt idx="204">
                <c:v>480.3</c:v>
              </c:pt>
              <c:pt idx="205">
                <c:v>558.1</c:v>
              </c:pt>
              <c:pt idx="206">
                <c:v>376.5</c:v>
              </c:pt>
              <c:pt idx="207">
                <c:v>0</c:v>
              </c:pt>
              <c:pt idx="208">
                <c:v>0</c:v>
              </c:pt>
              <c:pt idx="209">
                <c:v>0</c:v>
              </c:pt>
              <c:pt idx="210">
                <c:v>0</c:v>
              </c:pt>
              <c:pt idx="211">
                <c:v>0</c:v>
              </c:pt>
              <c:pt idx="212">
                <c:v>0</c:v>
              </c:pt>
              <c:pt idx="213">
                <c:v>0</c:v>
              </c:pt>
              <c:pt idx="214">
                <c:v>0</c:v>
              </c:pt>
              <c:pt idx="215">
                <c:v>0</c:v>
              </c:pt>
              <c:pt idx="216">
                <c:v>0</c:v>
              </c:pt>
              <c:pt idx="217">
                <c:v>0</c:v>
              </c:pt>
              <c:pt idx="218">
                <c:v>0</c:v>
              </c:pt>
              <c:pt idx="219">
                <c:v>0</c:v>
              </c:pt>
              <c:pt idx="220">
                <c:v>0</c:v>
              </c:pt>
              <c:pt idx="221">
                <c:v>0</c:v>
              </c:pt>
              <c:pt idx="222">
                <c:v>0</c:v>
              </c:pt>
              <c:pt idx="223">
                <c:v>0</c:v>
              </c:pt>
              <c:pt idx="224">
                <c:v>0</c:v>
              </c:pt>
              <c:pt idx="225">
                <c:v>0</c:v>
              </c:pt>
              <c:pt idx="226">
                <c:v>0</c:v>
              </c:pt>
              <c:pt idx="227">
                <c:v>0</c:v>
              </c:pt>
              <c:pt idx="228">
                <c:v>0</c:v>
              </c:pt>
              <c:pt idx="229">
                <c:v>0</c:v>
              </c:pt>
              <c:pt idx="230">
                <c:v>0</c:v>
              </c:pt>
              <c:pt idx="231">
                <c:v>0</c:v>
              </c:pt>
              <c:pt idx="232">
                <c:v>0</c:v>
              </c:pt>
              <c:pt idx="233">
                <c:v>0</c:v>
              </c:pt>
              <c:pt idx="234">
                <c:v>0</c:v>
              </c:pt>
              <c:pt idx="235">
                <c:v>0</c:v>
              </c:pt>
              <c:pt idx="236">
                <c:v>0</c:v>
              </c:pt>
              <c:pt idx="237">
                <c:v>0</c:v>
              </c:pt>
              <c:pt idx="238">
                <c:v>0</c:v>
              </c:pt>
              <c:pt idx="239">
                <c:v>0</c:v>
              </c:pt>
              <c:pt idx="240">
                <c:v>0</c:v>
              </c:pt>
              <c:pt idx="241">
                <c:v>0</c:v>
              </c:pt>
              <c:pt idx="242">
                <c:v>0</c:v>
              </c:pt>
              <c:pt idx="243">
                <c:v>0</c:v>
              </c:pt>
              <c:pt idx="244">
                <c:v>0</c:v>
              </c:pt>
              <c:pt idx="245">
                <c:v>0</c:v>
              </c:pt>
              <c:pt idx="246">
                <c:v>0</c:v>
              </c:pt>
              <c:pt idx="247">
                <c:v>0</c:v>
              </c:pt>
              <c:pt idx="248">
                <c:v>0</c:v>
              </c:pt>
              <c:pt idx="249">
                <c:v>0</c:v>
              </c:pt>
              <c:pt idx="250">
                <c:v>0</c:v>
              </c:pt>
              <c:pt idx="251">
                <c:v>0</c:v>
              </c:pt>
              <c:pt idx="252">
                <c:v>0</c:v>
              </c:pt>
              <c:pt idx="253">
                <c:v>0</c:v>
              </c:pt>
              <c:pt idx="254">
                <c:v>0</c:v>
              </c:pt>
              <c:pt idx="255">
                <c:v>0</c:v>
              </c:pt>
              <c:pt idx="256">
                <c:v>0</c:v>
              </c:pt>
              <c:pt idx="257">
                <c:v>0</c:v>
              </c:pt>
              <c:pt idx="258">
                <c:v>0</c:v>
              </c:pt>
              <c:pt idx="259">
                <c:v>0</c:v>
              </c:pt>
              <c:pt idx="260">
                <c:v>0</c:v>
              </c:pt>
              <c:pt idx="261">
                <c:v>0</c:v>
              </c:pt>
              <c:pt idx="262">
                <c:v>0</c:v>
              </c:pt>
              <c:pt idx="263">
                <c:v>0</c:v>
              </c:pt>
              <c:pt idx="264">
                <c:v>0</c:v>
              </c:pt>
              <c:pt idx="265">
                <c:v>0</c:v>
              </c:pt>
              <c:pt idx="266">
                <c:v>0</c:v>
              </c:pt>
              <c:pt idx="267">
                <c:v>0</c:v>
              </c:pt>
              <c:pt idx="268">
                <c:v>0</c:v>
              </c:pt>
              <c:pt idx="269">
                <c:v>0</c:v>
              </c:pt>
              <c:pt idx="270">
                <c:v>0</c:v>
              </c:pt>
              <c:pt idx="271">
                <c:v>0</c:v>
              </c:pt>
              <c:pt idx="272">
                <c:v>0</c:v>
              </c:pt>
              <c:pt idx="273">
                <c:v>0</c:v>
              </c:pt>
              <c:pt idx="274">
                <c:v>0</c:v>
              </c:pt>
              <c:pt idx="275">
                <c:v>0</c:v>
              </c:pt>
              <c:pt idx="276">
                <c:v>0</c:v>
              </c:pt>
              <c:pt idx="277">
                <c:v>0</c:v>
              </c:pt>
              <c:pt idx="278">
                <c:v>0</c:v>
              </c:pt>
              <c:pt idx="279">
                <c:v>0</c:v>
              </c:pt>
              <c:pt idx="280">
                <c:v>0</c:v>
              </c:pt>
              <c:pt idx="281">
                <c:v>0</c:v>
              </c:pt>
              <c:pt idx="282">
                <c:v>0</c:v>
              </c:pt>
              <c:pt idx="283">
                <c:v>0</c:v>
              </c:pt>
              <c:pt idx="284">
                <c:v>0</c:v>
              </c:pt>
              <c:pt idx="285">
                <c:v>0</c:v>
              </c:pt>
              <c:pt idx="286">
                <c:v>0</c:v>
              </c:pt>
              <c:pt idx="287">
                <c:v>0</c:v>
              </c:pt>
              <c:pt idx="288">
                <c:v>0</c:v>
              </c:pt>
              <c:pt idx="289">
                <c:v>0</c:v>
              </c:pt>
              <c:pt idx="290">
                <c:v>0</c:v>
              </c:pt>
              <c:pt idx="291">
                <c:v>0</c:v>
              </c:pt>
              <c:pt idx="292">
                <c:v>0</c:v>
              </c:pt>
              <c:pt idx="293">
                <c:v>0</c:v>
              </c:pt>
              <c:pt idx="294">
                <c:v>0</c:v>
              </c:pt>
              <c:pt idx="295">
                <c:v>0</c:v>
              </c:pt>
              <c:pt idx="296">
                <c:v>0</c:v>
              </c:pt>
              <c:pt idx="297">
                <c:v>0</c:v>
              </c:pt>
              <c:pt idx="298">
                <c:v>0</c:v>
              </c:pt>
              <c:pt idx="299">
                <c:v>0</c:v>
              </c:pt>
              <c:pt idx="300">
                <c:v>0</c:v>
              </c:pt>
              <c:pt idx="301">
                <c:v>0</c:v>
              </c:pt>
              <c:pt idx="302">
                <c:v>0</c:v>
              </c:pt>
              <c:pt idx="303">
                <c:v>0</c:v>
              </c:pt>
              <c:pt idx="304">
                <c:v>0</c:v>
              </c:pt>
              <c:pt idx="305">
                <c:v>0</c:v>
              </c:pt>
              <c:pt idx="306">
                <c:v>0</c:v>
              </c:pt>
              <c:pt idx="307">
                <c:v>0</c:v>
              </c:pt>
              <c:pt idx="308">
                <c:v>0</c:v>
              </c:pt>
              <c:pt idx="309">
                <c:v>0</c:v>
              </c:pt>
              <c:pt idx="310">
                <c:v>0</c:v>
              </c:pt>
              <c:pt idx="311">
                <c:v>0</c:v>
              </c:pt>
              <c:pt idx="312">
                <c:v>0</c:v>
              </c:pt>
              <c:pt idx="313">
                <c:v>0</c:v>
              </c:pt>
              <c:pt idx="314">
                <c:v>0</c:v>
              </c:pt>
              <c:pt idx="315">
                <c:v>0</c:v>
              </c:pt>
              <c:pt idx="316">
                <c:v>0</c:v>
              </c:pt>
              <c:pt idx="317">
                <c:v>0</c:v>
              </c:pt>
              <c:pt idx="318">
                <c:v>0</c:v>
              </c:pt>
              <c:pt idx="319">
                <c:v>0</c:v>
              </c:pt>
              <c:pt idx="320">
                <c:v>0</c:v>
              </c:pt>
              <c:pt idx="321">
                <c:v>0</c:v>
              </c:pt>
              <c:pt idx="322">
                <c:v>0</c:v>
              </c:pt>
              <c:pt idx="323">
                <c:v>0</c:v>
              </c:pt>
              <c:pt idx="324">
                <c:v>0</c:v>
              </c:pt>
              <c:pt idx="325">
                <c:v>0</c:v>
              </c:pt>
              <c:pt idx="326">
                <c:v>0</c:v>
              </c:pt>
              <c:pt idx="327">
                <c:v>0</c:v>
              </c:pt>
              <c:pt idx="328">
                <c:v>0</c:v>
              </c:pt>
              <c:pt idx="329">
                <c:v>0</c:v>
              </c:pt>
              <c:pt idx="330">
                <c:v>0</c:v>
              </c:pt>
              <c:pt idx="331">
                <c:v>0</c:v>
              </c:pt>
              <c:pt idx="332">
                <c:v>0</c:v>
              </c:pt>
              <c:pt idx="333">
                <c:v>0</c:v>
              </c:pt>
              <c:pt idx="334">
                <c:v>0</c:v>
              </c:pt>
              <c:pt idx="335">
                <c:v>0</c:v>
              </c:pt>
              <c:pt idx="336">
                <c:v>0</c:v>
              </c:pt>
              <c:pt idx="337">
                <c:v>0</c:v>
              </c:pt>
              <c:pt idx="338">
                <c:v>0</c:v>
              </c:pt>
              <c:pt idx="339">
                <c:v>0</c:v>
              </c:pt>
              <c:pt idx="340">
                <c:v>0</c:v>
              </c:pt>
              <c:pt idx="341">
                <c:v>0</c:v>
              </c:pt>
              <c:pt idx="342">
                <c:v>0</c:v>
              </c:pt>
              <c:pt idx="343">
                <c:v>0</c:v>
              </c:pt>
              <c:pt idx="344">
                <c:v>0</c:v>
              </c:pt>
              <c:pt idx="345">
                <c:v>0</c:v>
              </c:pt>
              <c:pt idx="346">
                <c:v>0</c:v>
              </c:pt>
              <c:pt idx="347">
                <c:v>0</c:v>
              </c:pt>
              <c:pt idx="348">
                <c:v>0</c:v>
              </c:pt>
              <c:pt idx="349">
                <c:v>0</c:v>
              </c:pt>
              <c:pt idx="350">
                <c:v>0</c:v>
              </c:pt>
              <c:pt idx="351">
                <c:v>0</c:v>
              </c:pt>
              <c:pt idx="352">
                <c:v>0</c:v>
              </c:pt>
              <c:pt idx="353">
                <c:v>0</c:v>
              </c:pt>
              <c:pt idx="354">
                <c:v>0</c:v>
              </c:pt>
              <c:pt idx="355">
                <c:v>0</c:v>
              </c:pt>
              <c:pt idx="356">
                <c:v>0</c:v>
              </c:pt>
              <c:pt idx="357">
                <c:v>0</c:v>
              </c:pt>
              <c:pt idx="358">
                <c:v>0</c:v>
              </c:pt>
              <c:pt idx="359">
                <c:v>0</c:v>
              </c:pt>
              <c:pt idx="360">
                <c:v>0</c:v>
              </c:pt>
              <c:pt idx="361">
                <c:v>0</c:v>
              </c:pt>
              <c:pt idx="362">
                <c:v>0</c:v>
              </c:pt>
              <c:pt idx="363">
                <c:v>0</c:v>
              </c:pt>
              <c:pt idx="364">
                <c:v>0</c:v>
              </c:pt>
              <c:pt idx="365">
                <c:v>0</c:v>
              </c:pt>
              <c:pt idx="366">
                <c:v>0</c:v>
              </c:pt>
              <c:pt idx="367">
                <c:v>0</c:v>
              </c:pt>
              <c:pt idx="368">
                <c:v>0</c:v>
              </c:pt>
              <c:pt idx="369">
                <c:v>0</c:v>
              </c:pt>
              <c:pt idx="370">
                <c:v>0</c:v>
              </c:pt>
              <c:pt idx="371">
                <c:v>0</c:v>
              </c:pt>
              <c:pt idx="372">
                <c:v>0</c:v>
              </c:pt>
              <c:pt idx="373">
                <c:v>0</c:v>
              </c:pt>
              <c:pt idx="374">
                <c:v>0</c:v>
              </c:pt>
              <c:pt idx="37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D763-4836-8BA7-4EB3BB9400CC}"/>
            </c:ext>
          </c:extLst>
        </c:ser>
        <c:ser>
          <c:idx val="4"/>
          <c:order val="4"/>
          <c:tx>
            <c:v>Soma de SPE1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strLit>
              <c:ptCount val="376"/>
              <c:pt idx="0">
                <c:v>21/12/2024</c:v>
              </c:pt>
              <c:pt idx="1">
                <c:v>22/12/2024</c:v>
              </c:pt>
              <c:pt idx="2">
                <c:v>23/12/2024</c:v>
              </c:pt>
              <c:pt idx="3">
                <c:v>24/12/2024</c:v>
              </c:pt>
              <c:pt idx="4">
                <c:v>25/12/2024</c:v>
              </c:pt>
              <c:pt idx="5">
                <c:v>26/12/2024</c:v>
              </c:pt>
              <c:pt idx="6">
                <c:v>27/12/2024</c:v>
              </c:pt>
              <c:pt idx="7">
                <c:v>28/12/2024</c:v>
              </c:pt>
              <c:pt idx="8">
                <c:v>29/12/2024</c:v>
              </c:pt>
              <c:pt idx="9">
                <c:v>30/12/2024</c:v>
              </c:pt>
              <c:pt idx="10">
                <c:v>31/12/2024</c:v>
              </c:pt>
              <c:pt idx="11">
                <c:v>01/01/2025</c:v>
              </c:pt>
              <c:pt idx="12">
                <c:v>02/01/2025</c:v>
              </c:pt>
              <c:pt idx="13">
                <c:v>03/01/2025</c:v>
              </c:pt>
              <c:pt idx="14">
                <c:v>04/01/2025</c:v>
              </c:pt>
              <c:pt idx="15">
                <c:v>05/01/2025</c:v>
              </c:pt>
              <c:pt idx="16">
                <c:v>06/01/2025</c:v>
              </c:pt>
              <c:pt idx="17">
                <c:v>07/01/2025</c:v>
              </c:pt>
              <c:pt idx="18">
                <c:v>08/01/2025</c:v>
              </c:pt>
              <c:pt idx="19">
                <c:v>09/01/2025</c:v>
              </c:pt>
              <c:pt idx="20">
                <c:v>10/01/2025</c:v>
              </c:pt>
              <c:pt idx="21">
                <c:v>11/01/2025</c:v>
              </c:pt>
              <c:pt idx="22">
                <c:v>12/01/2025</c:v>
              </c:pt>
              <c:pt idx="23">
                <c:v>13/01/2025</c:v>
              </c:pt>
              <c:pt idx="24">
                <c:v>14/01/2025</c:v>
              </c:pt>
              <c:pt idx="25">
                <c:v>15/01/2025</c:v>
              </c:pt>
              <c:pt idx="26">
                <c:v>16/01/2025</c:v>
              </c:pt>
              <c:pt idx="27">
                <c:v>17/01/2025</c:v>
              </c:pt>
              <c:pt idx="28">
                <c:v>18/01/2025</c:v>
              </c:pt>
              <c:pt idx="29">
                <c:v>19/01/2025</c:v>
              </c:pt>
              <c:pt idx="30">
                <c:v>20/01/2025</c:v>
              </c:pt>
              <c:pt idx="31">
                <c:v>21/01/2025</c:v>
              </c:pt>
              <c:pt idx="32">
                <c:v>22/01/2025</c:v>
              </c:pt>
              <c:pt idx="33">
                <c:v>23/01/2025</c:v>
              </c:pt>
              <c:pt idx="34">
                <c:v>24/01/2025</c:v>
              </c:pt>
              <c:pt idx="35">
                <c:v>25/01/2025</c:v>
              </c:pt>
              <c:pt idx="36">
                <c:v>26/01/2025</c:v>
              </c:pt>
              <c:pt idx="37">
                <c:v>27/01/2025</c:v>
              </c:pt>
              <c:pt idx="38">
                <c:v>28/01/2025</c:v>
              </c:pt>
              <c:pt idx="39">
                <c:v>29/01/2025</c:v>
              </c:pt>
              <c:pt idx="40">
                <c:v>30/01/2025</c:v>
              </c:pt>
              <c:pt idx="41">
                <c:v>31/01/2025</c:v>
              </c:pt>
              <c:pt idx="42">
                <c:v>01/02/2025</c:v>
              </c:pt>
              <c:pt idx="43">
                <c:v>02/02/2025</c:v>
              </c:pt>
              <c:pt idx="44">
                <c:v>03/02/2025</c:v>
              </c:pt>
              <c:pt idx="45">
                <c:v>04/02/2025</c:v>
              </c:pt>
              <c:pt idx="46">
                <c:v>05/02/2025</c:v>
              </c:pt>
              <c:pt idx="47">
                <c:v>06/02/2025</c:v>
              </c:pt>
              <c:pt idx="48">
                <c:v>07/02/2025</c:v>
              </c:pt>
              <c:pt idx="49">
                <c:v>08/02/2025</c:v>
              </c:pt>
              <c:pt idx="50">
                <c:v>09/02/2025</c:v>
              </c:pt>
              <c:pt idx="51">
                <c:v>10/02/2025</c:v>
              </c:pt>
              <c:pt idx="52">
                <c:v>11/02/2025</c:v>
              </c:pt>
              <c:pt idx="53">
                <c:v>12/02/2025</c:v>
              </c:pt>
              <c:pt idx="54">
                <c:v>13/02/2025</c:v>
              </c:pt>
              <c:pt idx="55">
                <c:v>14/02/2025</c:v>
              </c:pt>
              <c:pt idx="56">
                <c:v>15/02/2025</c:v>
              </c:pt>
              <c:pt idx="57">
                <c:v>16/02/2025</c:v>
              </c:pt>
              <c:pt idx="58">
                <c:v>17/02/2025</c:v>
              </c:pt>
              <c:pt idx="59">
                <c:v>18/02/2025</c:v>
              </c:pt>
              <c:pt idx="60">
                <c:v>19/02/2025</c:v>
              </c:pt>
              <c:pt idx="61">
                <c:v>20/02/2025</c:v>
              </c:pt>
              <c:pt idx="62">
                <c:v>21/02/2025</c:v>
              </c:pt>
              <c:pt idx="63">
                <c:v>22/02/2025</c:v>
              </c:pt>
              <c:pt idx="64">
                <c:v>23/02/2025</c:v>
              </c:pt>
              <c:pt idx="65">
                <c:v>24/02/2025</c:v>
              </c:pt>
              <c:pt idx="66">
                <c:v>25/02/2025</c:v>
              </c:pt>
              <c:pt idx="67">
                <c:v>26/02/2025</c:v>
              </c:pt>
              <c:pt idx="68">
                <c:v>27/02/2025</c:v>
              </c:pt>
              <c:pt idx="69">
                <c:v>28/02/2025</c:v>
              </c:pt>
              <c:pt idx="70">
                <c:v>01/03/2025</c:v>
              </c:pt>
              <c:pt idx="71">
                <c:v>02/03/2025</c:v>
              </c:pt>
              <c:pt idx="72">
                <c:v>03/03/2025</c:v>
              </c:pt>
              <c:pt idx="73">
                <c:v>04/03/2025</c:v>
              </c:pt>
              <c:pt idx="74">
                <c:v>05/03/2025</c:v>
              </c:pt>
              <c:pt idx="75">
                <c:v>06/03/2025</c:v>
              </c:pt>
              <c:pt idx="76">
                <c:v>07/03/2025</c:v>
              </c:pt>
              <c:pt idx="77">
                <c:v>08/03/2025</c:v>
              </c:pt>
              <c:pt idx="78">
                <c:v>09/03/2025</c:v>
              </c:pt>
              <c:pt idx="79">
                <c:v>10/03/2025</c:v>
              </c:pt>
              <c:pt idx="80">
                <c:v>11/03/2025</c:v>
              </c:pt>
              <c:pt idx="81">
                <c:v>12/03/2025</c:v>
              </c:pt>
              <c:pt idx="82">
                <c:v>13/03/2025</c:v>
              </c:pt>
              <c:pt idx="83">
                <c:v>14/03/2025</c:v>
              </c:pt>
              <c:pt idx="84">
                <c:v>15/03/2025</c:v>
              </c:pt>
              <c:pt idx="85">
                <c:v>16/03/2025</c:v>
              </c:pt>
              <c:pt idx="86">
                <c:v>17/03/2025</c:v>
              </c:pt>
              <c:pt idx="87">
                <c:v>18/03/2025</c:v>
              </c:pt>
              <c:pt idx="88">
                <c:v>19/03/2025</c:v>
              </c:pt>
              <c:pt idx="89">
                <c:v>20/03/2025</c:v>
              </c:pt>
              <c:pt idx="90">
                <c:v>21/03/2025</c:v>
              </c:pt>
              <c:pt idx="91">
                <c:v>22/03/2025</c:v>
              </c:pt>
              <c:pt idx="92">
                <c:v>23/03/2025</c:v>
              </c:pt>
              <c:pt idx="93">
                <c:v>24/03/2025</c:v>
              </c:pt>
              <c:pt idx="94">
                <c:v>25/03/2025</c:v>
              </c:pt>
              <c:pt idx="95">
                <c:v>26/03/2025</c:v>
              </c:pt>
              <c:pt idx="96">
                <c:v>27/03/2025</c:v>
              </c:pt>
              <c:pt idx="97">
                <c:v>28/03/2025</c:v>
              </c:pt>
              <c:pt idx="98">
                <c:v>29/03/2025</c:v>
              </c:pt>
              <c:pt idx="99">
                <c:v>30/03/2025</c:v>
              </c:pt>
              <c:pt idx="100">
                <c:v>31/03/2025</c:v>
              </c:pt>
              <c:pt idx="101">
                <c:v>01/04/2025</c:v>
              </c:pt>
              <c:pt idx="102">
                <c:v>02/04/2025</c:v>
              </c:pt>
              <c:pt idx="103">
                <c:v>03/04/2025</c:v>
              </c:pt>
              <c:pt idx="104">
                <c:v>04/04/2025</c:v>
              </c:pt>
              <c:pt idx="105">
                <c:v>05/04/2025</c:v>
              </c:pt>
              <c:pt idx="106">
                <c:v>06/04/2025</c:v>
              </c:pt>
              <c:pt idx="107">
                <c:v>07/04/2025</c:v>
              </c:pt>
              <c:pt idx="108">
                <c:v>08/04/2025</c:v>
              </c:pt>
              <c:pt idx="109">
                <c:v>09/04/2025</c:v>
              </c:pt>
              <c:pt idx="110">
                <c:v>10/04/2025</c:v>
              </c:pt>
              <c:pt idx="111">
                <c:v>11/04/2025</c:v>
              </c:pt>
              <c:pt idx="112">
                <c:v>12/04/2025</c:v>
              </c:pt>
              <c:pt idx="113">
                <c:v>13/04/2025</c:v>
              </c:pt>
              <c:pt idx="114">
                <c:v>14/04/2025</c:v>
              </c:pt>
              <c:pt idx="115">
                <c:v>15/04/2025</c:v>
              </c:pt>
              <c:pt idx="116">
                <c:v>16/04/2025</c:v>
              </c:pt>
              <c:pt idx="117">
                <c:v>17/04/2025</c:v>
              </c:pt>
              <c:pt idx="118">
                <c:v>18/04/2025</c:v>
              </c:pt>
              <c:pt idx="119">
                <c:v>19/04/2025</c:v>
              </c:pt>
              <c:pt idx="120">
                <c:v>20/04/2025</c:v>
              </c:pt>
              <c:pt idx="121">
                <c:v>21/04/2025</c:v>
              </c:pt>
              <c:pt idx="122">
                <c:v>22/04/2025</c:v>
              </c:pt>
              <c:pt idx="123">
                <c:v>23/04/2025</c:v>
              </c:pt>
              <c:pt idx="124">
                <c:v>24/04/2025</c:v>
              </c:pt>
              <c:pt idx="125">
                <c:v>25/04/2025</c:v>
              </c:pt>
              <c:pt idx="126">
                <c:v>26/04/2025</c:v>
              </c:pt>
              <c:pt idx="127">
                <c:v>27/04/2025</c:v>
              </c:pt>
              <c:pt idx="128">
                <c:v>28/04/2025</c:v>
              </c:pt>
              <c:pt idx="129">
                <c:v>29/04/2025</c:v>
              </c:pt>
              <c:pt idx="130">
                <c:v>30/04/2025</c:v>
              </c:pt>
              <c:pt idx="131">
                <c:v>01/05/2025</c:v>
              </c:pt>
              <c:pt idx="132">
                <c:v>02/05/2025</c:v>
              </c:pt>
              <c:pt idx="133">
                <c:v>03/05/2025</c:v>
              </c:pt>
              <c:pt idx="134">
                <c:v>04/05/2025</c:v>
              </c:pt>
              <c:pt idx="135">
                <c:v>05/05/2025</c:v>
              </c:pt>
              <c:pt idx="136">
                <c:v>06/05/2025</c:v>
              </c:pt>
              <c:pt idx="137">
                <c:v>07/05/2025</c:v>
              </c:pt>
              <c:pt idx="138">
                <c:v>08/05/2025</c:v>
              </c:pt>
              <c:pt idx="139">
                <c:v>09/05/2025</c:v>
              </c:pt>
              <c:pt idx="140">
                <c:v>10/05/2025</c:v>
              </c:pt>
              <c:pt idx="141">
                <c:v>11/05/2025</c:v>
              </c:pt>
              <c:pt idx="142">
                <c:v>12/05/2025</c:v>
              </c:pt>
              <c:pt idx="143">
                <c:v>13/05/2025</c:v>
              </c:pt>
              <c:pt idx="144">
                <c:v>14/05/2025</c:v>
              </c:pt>
              <c:pt idx="145">
                <c:v>15/05/2025</c:v>
              </c:pt>
              <c:pt idx="146">
                <c:v>16/05/2025</c:v>
              </c:pt>
              <c:pt idx="147">
                <c:v>17/05/2025</c:v>
              </c:pt>
              <c:pt idx="148">
                <c:v>18/05/2025</c:v>
              </c:pt>
              <c:pt idx="149">
                <c:v>19/05/2025</c:v>
              </c:pt>
              <c:pt idx="150">
                <c:v>20/05/2025</c:v>
              </c:pt>
              <c:pt idx="151">
                <c:v>21/05/2025</c:v>
              </c:pt>
              <c:pt idx="152">
                <c:v>22/05/2025</c:v>
              </c:pt>
              <c:pt idx="153">
                <c:v>23/05/2025</c:v>
              </c:pt>
              <c:pt idx="154">
                <c:v>24/05/2025</c:v>
              </c:pt>
              <c:pt idx="155">
                <c:v>25/05/2025</c:v>
              </c:pt>
              <c:pt idx="156">
                <c:v>26/05/2025</c:v>
              </c:pt>
              <c:pt idx="157">
                <c:v>27/05/2025</c:v>
              </c:pt>
              <c:pt idx="158">
                <c:v>28/05/2025</c:v>
              </c:pt>
              <c:pt idx="159">
                <c:v>29/05/2025</c:v>
              </c:pt>
              <c:pt idx="160">
                <c:v>30/05/2025</c:v>
              </c:pt>
              <c:pt idx="161">
                <c:v>31/05/2025</c:v>
              </c:pt>
              <c:pt idx="162">
                <c:v>01/06/2025</c:v>
              </c:pt>
              <c:pt idx="163">
                <c:v>02/06/2025</c:v>
              </c:pt>
              <c:pt idx="164">
                <c:v>03/06/2025</c:v>
              </c:pt>
              <c:pt idx="165">
                <c:v>04/06/2025</c:v>
              </c:pt>
              <c:pt idx="166">
                <c:v>05/06/2025</c:v>
              </c:pt>
              <c:pt idx="167">
                <c:v>06/06/2025</c:v>
              </c:pt>
              <c:pt idx="168">
                <c:v>07/06/2025</c:v>
              </c:pt>
              <c:pt idx="169">
                <c:v>08/06/2025</c:v>
              </c:pt>
              <c:pt idx="170">
                <c:v>09/06/2025</c:v>
              </c:pt>
              <c:pt idx="171">
                <c:v>10/06/2025</c:v>
              </c:pt>
              <c:pt idx="172">
                <c:v>11/06/2025</c:v>
              </c:pt>
              <c:pt idx="173">
                <c:v>12/06/2025</c:v>
              </c:pt>
              <c:pt idx="174">
                <c:v>13/06/2025</c:v>
              </c:pt>
              <c:pt idx="175">
                <c:v>14/06/2025</c:v>
              </c:pt>
              <c:pt idx="176">
                <c:v>15/06/2025</c:v>
              </c:pt>
              <c:pt idx="177">
                <c:v>16/06/2025</c:v>
              </c:pt>
              <c:pt idx="178">
                <c:v>17/06/2025</c:v>
              </c:pt>
              <c:pt idx="179">
                <c:v>18/06/2025</c:v>
              </c:pt>
              <c:pt idx="180">
                <c:v>19/06/2025</c:v>
              </c:pt>
              <c:pt idx="181">
                <c:v>20/06/2025</c:v>
              </c:pt>
              <c:pt idx="182">
                <c:v>21/06/2025</c:v>
              </c:pt>
              <c:pt idx="183">
                <c:v>22/06/2025</c:v>
              </c:pt>
              <c:pt idx="184">
                <c:v>23/06/2025</c:v>
              </c:pt>
              <c:pt idx="185">
                <c:v>24/06/2025</c:v>
              </c:pt>
              <c:pt idx="186">
                <c:v>25/06/2025</c:v>
              </c:pt>
              <c:pt idx="187">
                <c:v>26/06/2025</c:v>
              </c:pt>
              <c:pt idx="188">
                <c:v>27/06/2025</c:v>
              </c:pt>
              <c:pt idx="189">
                <c:v>28/06/2025</c:v>
              </c:pt>
              <c:pt idx="190">
                <c:v>29/06/2025</c:v>
              </c:pt>
              <c:pt idx="191">
                <c:v>30/06/2025</c:v>
              </c:pt>
              <c:pt idx="192">
                <c:v>01/07/2025</c:v>
              </c:pt>
              <c:pt idx="193">
                <c:v>02/07/2025</c:v>
              </c:pt>
              <c:pt idx="194">
                <c:v>03/07/2025</c:v>
              </c:pt>
              <c:pt idx="195">
                <c:v>04/07/2025</c:v>
              </c:pt>
              <c:pt idx="196">
                <c:v>05/07/2025</c:v>
              </c:pt>
              <c:pt idx="197">
                <c:v>06/07/2025</c:v>
              </c:pt>
              <c:pt idx="198">
                <c:v>07/07/2025</c:v>
              </c:pt>
              <c:pt idx="199">
                <c:v>08/07/2025</c:v>
              </c:pt>
              <c:pt idx="200">
                <c:v>09/07/2025</c:v>
              </c:pt>
              <c:pt idx="201">
                <c:v>10/07/2025</c:v>
              </c:pt>
              <c:pt idx="202">
                <c:v>11/07/2025</c:v>
              </c:pt>
              <c:pt idx="203">
                <c:v>12/07/2025</c:v>
              </c:pt>
              <c:pt idx="204">
                <c:v>13/07/2025</c:v>
              </c:pt>
              <c:pt idx="205">
                <c:v>14/07/2025</c:v>
              </c:pt>
              <c:pt idx="206">
                <c:v>15/07/2025</c:v>
              </c:pt>
              <c:pt idx="207">
                <c:v>16/07/2025</c:v>
              </c:pt>
              <c:pt idx="208">
                <c:v>17/07/2025</c:v>
              </c:pt>
              <c:pt idx="209">
                <c:v>18/07/2025</c:v>
              </c:pt>
              <c:pt idx="210">
                <c:v>19/07/2025</c:v>
              </c:pt>
              <c:pt idx="211">
                <c:v>20/07/2025</c:v>
              </c:pt>
              <c:pt idx="212">
                <c:v>21/07/2025</c:v>
              </c:pt>
              <c:pt idx="213">
                <c:v>22/07/2025</c:v>
              </c:pt>
              <c:pt idx="214">
                <c:v>23/07/2025</c:v>
              </c:pt>
              <c:pt idx="215">
                <c:v>24/07/2025</c:v>
              </c:pt>
              <c:pt idx="216">
                <c:v>25/07/2025</c:v>
              </c:pt>
              <c:pt idx="217">
                <c:v>26/07/2025</c:v>
              </c:pt>
              <c:pt idx="218">
                <c:v>27/07/2025</c:v>
              </c:pt>
              <c:pt idx="219">
                <c:v>28/07/2025</c:v>
              </c:pt>
              <c:pt idx="220">
                <c:v>29/07/2025</c:v>
              </c:pt>
              <c:pt idx="221">
                <c:v>30/07/2025</c:v>
              </c:pt>
              <c:pt idx="222">
                <c:v>31/07/2025</c:v>
              </c:pt>
              <c:pt idx="223">
                <c:v>01/08/2025</c:v>
              </c:pt>
              <c:pt idx="224">
                <c:v>02/08/2025</c:v>
              </c:pt>
              <c:pt idx="225">
                <c:v>03/08/2025</c:v>
              </c:pt>
              <c:pt idx="226">
                <c:v>04/08/2025</c:v>
              </c:pt>
              <c:pt idx="227">
                <c:v>05/08/2025</c:v>
              </c:pt>
              <c:pt idx="228">
                <c:v>06/08/2025</c:v>
              </c:pt>
              <c:pt idx="229">
                <c:v>07/08/2025</c:v>
              </c:pt>
              <c:pt idx="230">
                <c:v>08/08/2025</c:v>
              </c:pt>
              <c:pt idx="231">
                <c:v>09/08/2025</c:v>
              </c:pt>
              <c:pt idx="232">
                <c:v>10/08/2025</c:v>
              </c:pt>
              <c:pt idx="233">
                <c:v>11/08/2025</c:v>
              </c:pt>
              <c:pt idx="234">
                <c:v>12/08/2025</c:v>
              </c:pt>
              <c:pt idx="235">
                <c:v>13/08/2025</c:v>
              </c:pt>
              <c:pt idx="236">
                <c:v>14/08/2025</c:v>
              </c:pt>
              <c:pt idx="237">
                <c:v>15/08/2025</c:v>
              </c:pt>
              <c:pt idx="238">
                <c:v>16/08/2025</c:v>
              </c:pt>
              <c:pt idx="239">
                <c:v>17/08/2025</c:v>
              </c:pt>
              <c:pt idx="240">
                <c:v>18/08/2025</c:v>
              </c:pt>
              <c:pt idx="241">
                <c:v>19/08/2025</c:v>
              </c:pt>
              <c:pt idx="242">
                <c:v>20/08/2025</c:v>
              </c:pt>
              <c:pt idx="243">
                <c:v>21/08/2025</c:v>
              </c:pt>
              <c:pt idx="244">
                <c:v>22/08/2025</c:v>
              </c:pt>
              <c:pt idx="245">
                <c:v>23/08/2025</c:v>
              </c:pt>
              <c:pt idx="246">
                <c:v>24/08/2025</c:v>
              </c:pt>
              <c:pt idx="247">
                <c:v>25/08/2025</c:v>
              </c:pt>
              <c:pt idx="248">
                <c:v>26/08/2025</c:v>
              </c:pt>
              <c:pt idx="249">
                <c:v>27/08/2025</c:v>
              </c:pt>
              <c:pt idx="250">
                <c:v>28/08/2025</c:v>
              </c:pt>
              <c:pt idx="251">
                <c:v>29/08/2025</c:v>
              </c:pt>
              <c:pt idx="252">
                <c:v>30/08/2025</c:v>
              </c:pt>
              <c:pt idx="253">
                <c:v>31/08/2025</c:v>
              </c:pt>
              <c:pt idx="254">
                <c:v>01/09/2025</c:v>
              </c:pt>
              <c:pt idx="255">
                <c:v>02/09/2025</c:v>
              </c:pt>
              <c:pt idx="256">
                <c:v>03/09/2025</c:v>
              </c:pt>
              <c:pt idx="257">
                <c:v>04/09/2025</c:v>
              </c:pt>
              <c:pt idx="258">
                <c:v>05/09/2025</c:v>
              </c:pt>
              <c:pt idx="259">
                <c:v>06/09/2025</c:v>
              </c:pt>
              <c:pt idx="260">
                <c:v>07/09/2025</c:v>
              </c:pt>
              <c:pt idx="261">
                <c:v>08/09/2025</c:v>
              </c:pt>
              <c:pt idx="262">
                <c:v>09/09/2025</c:v>
              </c:pt>
              <c:pt idx="263">
                <c:v>10/09/2025</c:v>
              </c:pt>
              <c:pt idx="264">
                <c:v>11/09/2025</c:v>
              </c:pt>
              <c:pt idx="265">
                <c:v>12/09/2025</c:v>
              </c:pt>
              <c:pt idx="266">
                <c:v>13/09/2025</c:v>
              </c:pt>
              <c:pt idx="267">
                <c:v>14/09/2025</c:v>
              </c:pt>
              <c:pt idx="268">
                <c:v>15/09/2025</c:v>
              </c:pt>
              <c:pt idx="269">
                <c:v>16/09/2025</c:v>
              </c:pt>
              <c:pt idx="270">
                <c:v>17/09/2025</c:v>
              </c:pt>
              <c:pt idx="271">
                <c:v>18/09/2025</c:v>
              </c:pt>
              <c:pt idx="272">
                <c:v>19/09/2025</c:v>
              </c:pt>
              <c:pt idx="273">
                <c:v>20/09/2025</c:v>
              </c:pt>
              <c:pt idx="274">
                <c:v>21/09/2025</c:v>
              </c:pt>
              <c:pt idx="275">
                <c:v>22/09/2025</c:v>
              </c:pt>
              <c:pt idx="276">
                <c:v>23/09/2025</c:v>
              </c:pt>
              <c:pt idx="277">
                <c:v>24/09/2025</c:v>
              </c:pt>
              <c:pt idx="278">
                <c:v>25/09/2025</c:v>
              </c:pt>
              <c:pt idx="279">
                <c:v>26/09/2025</c:v>
              </c:pt>
              <c:pt idx="280">
                <c:v>27/09/2025</c:v>
              </c:pt>
              <c:pt idx="281">
                <c:v>28/09/2025</c:v>
              </c:pt>
              <c:pt idx="282">
                <c:v>29/09/2025</c:v>
              </c:pt>
              <c:pt idx="283">
                <c:v>30/09/2025</c:v>
              </c:pt>
              <c:pt idx="284">
                <c:v>01/10/2025</c:v>
              </c:pt>
              <c:pt idx="285">
                <c:v>02/10/2025</c:v>
              </c:pt>
              <c:pt idx="286">
                <c:v>03/10/2025</c:v>
              </c:pt>
              <c:pt idx="287">
                <c:v>04/10/2025</c:v>
              </c:pt>
              <c:pt idx="288">
                <c:v>05/10/2025</c:v>
              </c:pt>
              <c:pt idx="289">
                <c:v>06/10/2025</c:v>
              </c:pt>
              <c:pt idx="290">
                <c:v>07/10/2025</c:v>
              </c:pt>
              <c:pt idx="291">
                <c:v>08/10/2025</c:v>
              </c:pt>
              <c:pt idx="292">
                <c:v>09/10/2025</c:v>
              </c:pt>
              <c:pt idx="293">
                <c:v>10/10/2025</c:v>
              </c:pt>
              <c:pt idx="294">
                <c:v>11/10/2025</c:v>
              </c:pt>
              <c:pt idx="295">
                <c:v>12/10/2025</c:v>
              </c:pt>
              <c:pt idx="296">
                <c:v>13/10/2025</c:v>
              </c:pt>
              <c:pt idx="297">
                <c:v>14/10/2025</c:v>
              </c:pt>
              <c:pt idx="298">
                <c:v>15/10/2025</c:v>
              </c:pt>
              <c:pt idx="299">
                <c:v>16/10/2025</c:v>
              </c:pt>
              <c:pt idx="300">
                <c:v>17/10/2025</c:v>
              </c:pt>
              <c:pt idx="301">
                <c:v>18/10/2025</c:v>
              </c:pt>
              <c:pt idx="302">
                <c:v>19/10/2025</c:v>
              </c:pt>
              <c:pt idx="303">
                <c:v>20/10/2025</c:v>
              </c:pt>
              <c:pt idx="304">
                <c:v>21/10/2025</c:v>
              </c:pt>
              <c:pt idx="305">
                <c:v>22/10/2025</c:v>
              </c:pt>
              <c:pt idx="306">
                <c:v>23/10/2025</c:v>
              </c:pt>
              <c:pt idx="307">
                <c:v>24/10/2025</c:v>
              </c:pt>
              <c:pt idx="308">
                <c:v>25/10/2025</c:v>
              </c:pt>
              <c:pt idx="309">
                <c:v>26/10/2025</c:v>
              </c:pt>
              <c:pt idx="310">
                <c:v>27/10/2025</c:v>
              </c:pt>
              <c:pt idx="311">
                <c:v>28/10/2025</c:v>
              </c:pt>
              <c:pt idx="312">
                <c:v>29/10/2025</c:v>
              </c:pt>
              <c:pt idx="313">
                <c:v>30/10/2025</c:v>
              </c:pt>
              <c:pt idx="314">
                <c:v>31/10/2025</c:v>
              </c:pt>
              <c:pt idx="315">
                <c:v>01/11/2025</c:v>
              </c:pt>
              <c:pt idx="316">
                <c:v>02/11/2025</c:v>
              </c:pt>
              <c:pt idx="317">
                <c:v>03/11/2025</c:v>
              </c:pt>
              <c:pt idx="318">
                <c:v>04/11/2025</c:v>
              </c:pt>
              <c:pt idx="319">
                <c:v>05/11/2025</c:v>
              </c:pt>
              <c:pt idx="320">
                <c:v>06/11/2025</c:v>
              </c:pt>
              <c:pt idx="321">
                <c:v>07/11/2025</c:v>
              </c:pt>
              <c:pt idx="322">
                <c:v>08/11/2025</c:v>
              </c:pt>
              <c:pt idx="323">
                <c:v>09/11/2025</c:v>
              </c:pt>
              <c:pt idx="324">
                <c:v>10/11/2025</c:v>
              </c:pt>
              <c:pt idx="325">
                <c:v>11/11/2025</c:v>
              </c:pt>
              <c:pt idx="326">
                <c:v>12/11/2025</c:v>
              </c:pt>
              <c:pt idx="327">
                <c:v>13/11/2025</c:v>
              </c:pt>
              <c:pt idx="328">
                <c:v>14/11/2025</c:v>
              </c:pt>
              <c:pt idx="329">
                <c:v>15/11/2025</c:v>
              </c:pt>
              <c:pt idx="330">
                <c:v>16/11/2025</c:v>
              </c:pt>
              <c:pt idx="331">
                <c:v>17/11/2025</c:v>
              </c:pt>
              <c:pt idx="332">
                <c:v>18/11/2025</c:v>
              </c:pt>
              <c:pt idx="333">
                <c:v>19/11/2025</c:v>
              </c:pt>
              <c:pt idx="334">
                <c:v>20/11/2025</c:v>
              </c:pt>
              <c:pt idx="335">
                <c:v>21/11/2025</c:v>
              </c:pt>
              <c:pt idx="336">
                <c:v>22/11/2025</c:v>
              </c:pt>
              <c:pt idx="337">
                <c:v>23/11/2025</c:v>
              </c:pt>
              <c:pt idx="338">
                <c:v>24/11/2025</c:v>
              </c:pt>
              <c:pt idx="339">
                <c:v>25/11/2025</c:v>
              </c:pt>
              <c:pt idx="340">
                <c:v>26/11/2025</c:v>
              </c:pt>
              <c:pt idx="341">
                <c:v>27/11/2025</c:v>
              </c:pt>
              <c:pt idx="342">
                <c:v>28/11/2025</c:v>
              </c:pt>
              <c:pt idx="343">
                <c:v>29/11/2025</c:v>
              </c:pt>
              <c:pt idx="344">
                <c:v>30/11/2025</c:v>
              </c:pt>
              <c:pt idx="345">
                <c:v>01/12/2025</c:v>
              </c:pt>
              <c:pt idx="346">
                <c:v>02/12/2025</c:v>
              </c:pt>
              <c:pt idx="347">
                <c:v>03/12/2025</c:v>
              </c:pt>
              <c:pt idx="348">
                <c:v>04/12/2025</c:v>
              </c:pt>
              <c:pt idx="349">
                <c:v>05/12/2025</c:v>
              </c:pt>
              <c:pt idx="350">
                <c:v>06/12/2025</c:v>
              </c:pt>
              <c:pt idx="351">
                <c:v>07/12/2025</c:v>
              </c:pt>
              <c:pt idx="352">
                <c:v>08/12/2025</c:v>
              </c:pt>
              <c:pt idx="353">
                <c:v>09/12/2025</c:v>
              </c:pt>
              <c:pt idx="354">
                <c:v>10/12/2025</c:v>
              </c:pt>
              <c:pt idx="355">
                <c:v>11/12/2025</c:v>
              </c:pt>
              <c:pt idx="356">
                <c:v>12/12/2025</c:v>
              </c:pt>
              <c:pt idx="357">
                <c:v>13/12/2025</c:v>
              </c:pt>
              <c:pt idx="358">
                <c:v>14/12/2025</c:v>
              </c:pt>
              <c:pt idx="359">
                <c:v>15/12/2025</c:v>
              </c:pt>
              <c:pt idx="360">
                <c:v>16/12/2025</c:v>
              </c:pt>
              <c:pt idx="361">
                <c:v>17/12/2025</c:v>
              </c:pt>
              <c:pt idx="362">
                <c:v>18/12/2025</c:v>
              </c:pt>
              <c:pt idx="363">
                <c:v>19/12/2025</c:v>
              </c:pt>
              <c:pt idx="364">
                <c:v>20/12/2025</c:v>
              </c:pt>
              <c:pt idx="365">
                <c:v>21/12/2025</c:v>
              </c:pt>
              <c:pt idx="366">
                <c:v>22/12/2025</c:v>
              </c:pt>
              <c:pt idx="367">
                <c:v>23/12/2025</c:v>
              </c:pt>
              <c:pt idx="368">
                <c:v>24/12/2025</c:v>
              </c:pt>
              <c:pt idx="369">
                <c:v>25/12/2025</c:v>
              </c:pt>
              <c:pt idx="370">
                <c:v>26/12/2025</c:v>
              </c:pt>
              <c:pt idx="371">
                <c:v>27/12/2025</c:v>
              </c:pt>
              <c:pt idx="372">
                <c:v>28/12/2025</c:v>
              </c:pt>
              <c:pt idx="373">
                <c:v>29/12/2025</c:v>
              </c:pt>
              <c:pt idx="374">
                <c:v>30/12/2025</c:v>
              </c:pt>
              <c:pt idx="375">
                <c:v>31/12/2025</c:v>
              </c:pt>
            </c:strLit>
          </c:cat>
          <c:val>
            <c:numLit>
              <c:formatCode>General</c:formatCode>
              <c:ptCount val="376"/>
              <c:pt idx="0">
                <c:v>464.4</c:v>
              </c:pt>
              <c:pt idx="1">
                <c:v>209.8</c:v>
              </c:pt>
              <c:pt idx="2">
                <c:v>210</c:v>
              </c:pt>
              <c:pt idx="3">
                <c:v>163.4</c:v>
              </c:pt>
              <c:pt idx="4">
                <c:v>199.6</c:v>
              </c:pt>
              <c:pt idx="5">
                <c:v>213.4</c:v>
              </c:pt>
              <c:pt idx="6">
                <c:v>221.4</c:v>
              </c:pt>
              <c:pt idx="7">
                <c:v>395.8</c:v>
              </c:pt>
              <c:pt idx="8">
                <c:v>483.7</c:v>
              </c:pt>
              <c:pt idx="9">
                <c:v>482.2</c:v>
              </c:pt>
              <c:pt idx="10">
                <c:v>477.9</c:v>
              </c:pt>
              <c:pt idx="11">
                <c:v>459.1</c:v>
              </c:pt>
              <c:pt idx="12">
                <c:v>467.2</c:v>
              </c:pt>
              <c:pt idx="13">
                <c:v>459</c:v>
              </c:pt>
              <c:pt idx="14">
                <c:v>344.2</c:v>
              </c:pt>
              <c:pt idx="15">
                <c:v>461</c:v>
              </c:pt>
              <c:pt idx="16">
                <c:v>460.4</c:v>
              </c:pt>
              <c:pt idx="17">
                <c:v>318.8</c:v>
              </c:pt>
              <c:pt idx="18">
                <c:v>352.4</c:v>
              </c:pt>
              <c:pt idx="19">
                <c:v>329.6</c:v>
              </c:pt>
              <c:pt idx="20">
                <c:v>419.8</c:v>
              </c:pt>
              <c:pt idx="21">
                <c:v>442.2</c:v>
              </c:pt>
              <c:pt idx="22">
                <c:v>369.6</c:v>
              </c:pt>
              <c:pt idx="23">
                <c:v>355.6</c:v>
              </c:pt>
              <c:pt idx="24">
                <c:v>73.3</c:v>
              </c:pt>
              <c:pt idx="25">
                <c:v>176.7</c:v>
              </c:pt>
              <c:pt idx="26">
                <c:v>231.2</c:v>
              </c:pt>
              <c:pt idx="27">
                <c:v>235.5</c:v>
              </c:pt>
              <c:pt idx="28">
                <c:v>36.9</c:v>
              </c:pt>
              <c:pt idx="29">
                <c:v>251.4</c:v>
              </c:pt>
              <c:pt idx="30">
                <c:v>162.1</c:v>
              </c:pt>
              <c:pt idx="31">
                <c:v>249.2</c:v>
              </c:pt>
              <c:pt idx="32">
                <c:v>253</c:v>
              </c:pt>
              <c:pt idx="33">
                <c:v>218.4</c:v>
              </c:pt>
              <c:pt idx="34">
                <c:v>234.4</c:v>
              </c:pt>
              <c:pt idx="35">
                <c:v>255.5</c:v>
              </c:pt>
              <c:pt idx="36">
                <c:v>156</c:v>
              </c:pt>
              <c:pt idx="37">
                <c:v>259.5</c:v>
              </c:pt>
              <c:pt idx="38">
                <c:v>285.10000000000002</c:v>
              </c:pt>
              <c:pt idx="39">
                <c:v>233.8</c:v>
              </c:pt>
              <c:pt idx="40">
                <c:v>268.60000000000002</c:v>
              </c:pt>
              <c:pt idx="41">
                <c:v>270</c:v>
              </c:pt>
              <c:pt idx="42">
                <c:v>167.5</c:v>
              </c:pt>
              <c:pt idx="43">
                <c:v>109.9</c:v>
              </c:pt>
              <c:pt idx="44">
                <c:v>205.2</c:v>
              </c:pt>
              <c:pt idx="45">
                <c:v>258.3</c:v>
              </c:pt>
              <c:pt idx="46">
                <c:v>195.1</c:v>
              </c:pt>
              <c:pt idx="47">
                <c:v>433.3</c:v>
              </c:pt>
              <c:pt idx="48">
                <c:v>292.7</c:v>
              </c:pt>
              <c:pt idx="49">
                <c:v>315.8</c:v>
              </c:pt>
              <c:pt idx="50">
                <c:v>334.3</c:v>
              </c:pt>
              <c:pt idx="51">
                <c:v>379.2</c:v>
              </c:pt>
              <c:pt idx="52">
                <c:v>278</c:v>
              </c:pt>
              <c:pt idx="53">
                <c:v>239</c:v>
              </c:pt>
              <c:pt idx="54">
                <c:v>322.5</c:v>
              </c:pt>
              <c:pt idx="55">
                <c:v>377.9</c:v>
              </c:pt>
              <c:pt idx="56">
                <c:v>465.8</c:v>
              </c:pt>
              <c:pt idx="57">
                <c:v>282.10000000000002</c:v>
              </c:pt>
              <c:pt idx="58">
                <c:v>421.8</c:v>
              </c:pt>
              <c:pt idx="59">
                <c:v>425.5</c:v>
              </c:pt>
              <c:pt idx="60">
                <c:v>353.8</c:v>
              </c:pt>
              <c:pt idx="61">
                <c:v>494.9</c:v>
              </c:pt>
              <c:pt idx="62">
                <c:v>489.3</c:v>
              </c:pt>
              <c:pt idx="63">
                <c:v>471.4</c:v>
              </c:pt>
              <c:pt idx="64">
                <c:v>364.1</c:v>
              </c:pt>
              <c:pt idx="65">
                <c:v>286.3</c:v>
              </c:pt>
              <c:pt idx="66">
                <c:v>345</c:v>
              </c:pt>
              <c:pt idx="67">
                <c:v>338.7</c:v>
              </c:pt>
              <c:pt idx="68">
                <c:v>172.3</c:v>
              </c:pt>
              <c:pt idx="69">
                <c:v>207.9</c:v>
              </c:pt>
              <c:pt idx="70">
                <c:v>223.4</c:v>
              </c:pt>
              <c:pt idx="71">
                <c:v>219</c:v>
              </c:pt>
              <c:pt idx="72">
                <c:v>222.8</c:v>
              </c:pt>
              <c:pt idx="73">
                <c:v>115.5</c:v>
              </c:pt>
              <c:pt idx="74">
                <c:v>289.5</c:v>
              </c:pt>
              <c:pt idx="75">
                <c:v>176.3</c:v>
              </c:pt>
              <c:pt idx="76">
                <c:v>252.8</c:v>
              </c:pt>
              <c:pt idx="77">
                <c:v>191.5</c:v>
              </c:pt>
              <c:pt idx="78">
                <c:v>226.7</c:v>
              </c:pt>
              <c:pt idx="79">
                <c:v>358.4</c:v>
              </c:pt>
              <c:pt idx="80">
                <c:v>173.8</c:v>
              </c:pt>
              <c:pt idx="81">
                <c:v>352.2</c:v>
              </c:pt>
              <c:pt idx="82">
                <c:v>314.10000000000002</c:v>
              </c:pt>
              <c:pt idx="83">
                <c:v>91.5</c:v>
              </c:pt>
              <c:pt idx="84">
                <c:v>265.60000000000002</c:v>
              </c:pt>
              <c:pt idx="85">
                <c:v>256.89999999999998</c:v>
              </c:pt>
              <c:pt idx="86">
                <c:v>275.89999999999998</c:v>
              </c:pt>
              <c:pt idx="87">
                <c:v>290.7</c:v>
              </c:pt>
              <c:pt idx="88">
                <c:v>251.4</c:v>
              </c:pt>
              <c:pt idx="89">
                <c:v>294.10000000000002</c:v>
              </c:pt>
              <c:pt idx="90">
                <c:v>317.10000000000002</c:v>
              </c:pt>
              <c:pt idx="91">
                <c:v>314.8</c:v>
              </c:pt>
              <c:pt idx="92">
                <c:v>288.3</c:v>
              </c:pt>
              <c:pt idx="93">
                <c:v>268</c:v>
              </c:pt>
              <c:pt idx="94">
                <c:v>436.6</c:v>
              </c:pt>
              <c:pt idx="95">
                <c:v>561.6</c:v>
              </c:pt>
              <c:pt idx="96">
                <c:v>465.4</c:v>
              </c:pt>
              <c:pt idx="97">
                <c:v>443.5</c:v>
              </c:pt>
              <c:pt idx="98">
                <c:v>139.30000000000001</c:v>
              </c:pt>
              <c:pt idx="99">
                <c:v>269.3</c:v>
              </c:pt>
              <c:pt idx="100">
                <c:v>405</c:v>
              </c:pt>
              <c:pt idx="101">
                <c:v>498</c:v>
              </c:pt>
              <c:pt idx="102">
                <c:v>409.3</c:v>
              </c:pt>
              <c:pt idx="103">
                <c:v>355.9</c:v>
              </c:pt>
              <c:pt idx="104">
                <c:v>426.5</c:v>
              </c:pt>
              <c:pt idx="105">
                <c:v>540.5</c:v>
              </c:pt>
              <c:pt idx="106">
                <c:v>440</c:v>
              </c:pt>
              <c:pt idx="107">
                <c:v>499.9</c:v>
              </c:pt>
              <c:pt idx="108">
                <c:v>598.6</c:v>
              </c:pt>
              <c:pt idx="109">
                <c:v>387.6</c:v>
              </c:pt>
              <c:pt idx="110">
                <c:v>405.6</c:v>
              </c:pt>
              <c:pt idx="111">
                <c:v>429.2</c:v>
              </c:pt>
              <c:pt idx="112">
                <c:v>423.2</c:v>
              </c:pt>
              <c:pt idx="113">
                <c:v>457</c:v>
              </c:pt>
              <c:pt idx="114">
                <c:v>563</c:v>
              </c:pt>
              <c:pt idx="115">
                <c:v>532.79999999999995</c:v>
              </c:pt>
              <c:pt idx="116">
                <c:v>526.70000000000005</c:v>
              </c:pt>
              <c:pt idx="117">
                <c:v>556.5</c:v>
              </c:pt>
              <c:pt idx="118">
                <c:v>530.20000000000005</c:v>
              </c:pt>
              <c:pt idx="119">
                <c:v>402.5</c:v>
              </c:pt>
              <c:pt idx="120">
                <c:v>425.8</c:v>
              </c:pt>
              <c:pt idx="121">
                <c:v>392.7</c:v>
              </c:pt>
              <c:pt idx="122">
                <c:v>514.1</c:v>
              </c:pt>
              <c:pt idx="123">
                <c:v>435.9</c:v>
              </c:pt>
              <c:pt idx="124">
                <c:v>528.5</c:v>
              </c:pt>
              <c:pt idx="125">
                <c:v>276.5</c:v>
              </c:pt>
              <c:pt idx="126">
                <c:v>564</c:v>
              </c:pt>
              <c:pt idx="127">
                <c:v>445.1</c:v>
              </c:pt>
              <c:pt idx="128">
                <c:v>143.19999999999999</c:v>
              </c:pt>
              <c:pt idx="129">
                <c:v>423.5</c:v>
              </c:pt>
              <c:pt idx="130">
                <c:v>588</c:v>
              </c:pt>
              <c:pt idx="131">
                <c:v>557</c:v>
              </c:pt>
              <c:pt idx="132">
                <c:v>526.1</c:v>
              </c:pt>
              <c:pt idx="133">
                <c:v>504.1</c:v>
              </c:pt>
              <c:pt idx="134">
                <c:v>474.7</c:v>
              </c:pt>
              <c:pt idx="135">
                <c:v>566.5</c:v>
              </c:pt>
              <c:pt idx="136">
                <c:v>525.79999999999995</c:v>
              </c:pt>
              <c:pt idx="137">
                <c:v>479.6</c:v>
              </c:pt>
              <c:pt idx="138">
                <c:v>502.4</c:v>
              </c:pt>
              <c:pt idx="139">
                <c:v>420.2</c:v>
              </c:pt>
              <c:pt idx="140">
                <c:v>363.7</c:v>
              </c:pt>
              <c:pt idx="141">
                <c:v>467.3</c:v>
              </c:pt>
              <c:pt idx="142">
                <c:v>404.6</c:v>
              </c:pt>
              <c:pt idx="143">
                <c:v>328.9</c:v>
              </c:pt>
              <c:pt idx="144">
                <c:v>503.6</c:v>
              </c:pt>
              <c:pt idx="145">
                <c:v>260.8</c:v>
              </c:pt>
              <c:pt idx="146">
                <c:v>285.2</c:v>
              </c:pt>
              <c:pt idx="147">
                <c:v>497.8</c:v>
              </c:pt>
              <c:pt idx="148">
                <c:v>333.5</c:v>
              </c:pt>
              <c:pt idx="149">
                <c:v>440</c:v>
              </c:pt>
              <c:pt idx="150">
                <c:v>500.4</c:v>
              </c:pt>
              <c:pt idx="151">
                <c:v>420.9</c:v>
              </c:pt>
              <c:pt idx="152">
                <c:v>525.29999999999995</c:v>
              </c:pt>
              <c:pt idx="153">
                <c:v>512.79999999999995</c:v>
              </c:pt>
              <c:pt idx="154">
                <c:v>589.20000000000005</c:v>
              </c:pt>
              <c:pt idx="155">
                <c:v>481.1</c:v>
              </c:pt>
              <c:pt idx="156">
                <c:v>546.29999999999995</c:v>
              </c:pt>
              <c:pt idx="157">
                <c:v>508.8</c:v>
              </c:pt>
              <c:pt idx="158">
                <c:v>564.1</c:v>
              </c:pt>
              <c:pt idx="159">
                <c:v>217.5</c:v>
              </c:pt>
              <c:pt idx="160">
                <c:v>569</c:v>
              </c:pt>
              <c:pt idx="161">
                <c:v>556.5</c:v>
              </c:pt>
              <c:pt idx="162">
                <c:v>486.3</c:v>
              </c:pt>
              <c:pt idx="163">
                <c:v>544.29999999999995</c:v>
              </c:pt>
              <c:pt idx="164">
                <c:v>558.1</c:v>
              </c:pt>
              <c:pt idx="165">
                <c:v>454.4</c:v>
              </c:pt>
              <c:pt idx="166">
                <c:v>507.1</c:v>
              </c:pt>
              <c:pt idx="167">
                <c:v>447.2</c:v>
              </c:pt>
              <c:pt idx="168">
                <c:v>546.1</c:v>
              </c:pt>
              <c:pt idx="169">
                <c:v>540.1</c:v>
              </c:pt>
              <c:pt idx="170">
                <c:v>507.1</c:v>
              </c:pt>
              <c:pt idx="171">
                <c:v>567.4</c:v>
              </c:pt>
              <c:pt idx="172">
                <c:v>548.79999999999995</c:v>
              </c:pt>
              <c:pt idx="173">
                <c:v>434.3</c:v>
              </c:pt>
              <c:pt idx="174">
                <c:v>475.9</c:v>
              </c:pt>
              <c:pt idx="175">
                <c:v>439.5</c:v>
              </c:pt>
              <c:pt idx="176">
                <c:v>385</c:v>
              </c:pt>
              <c:pt idx="177">
                <c:v>384.6</c:v>
              </c:pt>
              <c:pt idx="178">
                <c:v>565.4</c:v>
              </c:pt>
              <c:pt idx="179">
                <c:v>556.79999999999995</c:v>
              </c:pt>
              <c:pt idx="180">
                <c:v>445.7</c:v>
              </c:pt>
              <c:pt idx="181">
                <c:v>462.6</c:v>
              </c:pt>
              <c:pt idx="182">
                <c:v>566.20000000000005</c:v>
              </c:pt>
              <c:pt idx="183">
                <c:v>435.5</c:v>
              </c:pt>
              <c:pt idx="184">
                <c:v>558.4</c:v>
              </c:pt>
              <c:pt idx="185">
                <c:v>456.6</c:v>
              </c:pt>
              <c:pt idx="186">
                <c:v>568.9</c:v>
              </c:pt>
              <c:pt idx="187">
                <c:v>448.2</c:v>
              </c:pt>
              <c:pt idx="188">
                <c:v>516.79999999999995</c:v>
              </c:pt>
              <c:pt idx="189">
                <c:v>541.5</c:v>
              </c:pt>
              <c:pt idx="190">
                <c:v>398.4</c:v>
              </c:pt>
              <c:pt idx="191">
                <c:v>427.6</c:v>
              </c:pt>
              <c:pt idx="192">
                <c:v>482</c:v>
              </c:pt>
              <c:pt idx="193">
                <c:v>521.1</c:v>
              </c:pt>
              <c:pt idx="194">
                <c:v>511.5</c:v>
              </c:pt>
              <c:pt idx="195">
                <c:v>567.1</c:v>
              </c:pt>
              <c:pt idx="196">
                <c:v>418</c:v>
              </c:pt>
              <c:pt idx="197">
                <c:v>523.79999999999995</c:v>
              </c:pt>
              <c:pt idx="198">
                <c:v>392</c:v>
              </c:pt>
              <c:pt idx="199">
                <c:v>448.2</c:v>
              </c:pt>
              <c:pt idx="200">
                <c:v>527.29999999999995</c:v>
              </c:pt>
              <c:pt idx="201">
                <c:v>480.6</c:v>
              </c:pt>
              <c:pt idx="202">
                <c:v>499.1</c:v>
              </c:pt>
              <c:pt idx="203">
                <c:v>577.70000000000005</c:v>
              </c:pt>
              <c:pt idx="204">
                <c:v>485.2</c:v>
              </c:pt>
              <c:pt idx="205">
                <c:v>561</c:v>
              </c:pt>
              <c:pt idx="206">
                <c:v>422.2</c:v>
              </c:pt>
              <c:pt idx="207">
                <c:v>0</c:v>
              </c:pt>
              <c:pt idx="208">
                <c:v>0</c:v>
              </c:pt>
              <c:pt idx="209">
                <c:v>0</c:v>
              </c:pt>
              <c:pt idx="210">
                <c:v>0</c:v>
              </c:pt>
              <c:pt idx="211">
                <c:v>0</c:v>
              </c:pt>
              <c:pt idx="212">
                <c:v>0</c:v>
              </c:pt>
              <c:pt idx="213">
                <c:v>0</c:v>
              </c:pt>
              <c:pt idx="214">
                <c:v>0</c:v>
              </c:pt>
              <c:pt idx="215">
                <c:v>0</c:v>
              </c:pt>
              <c:pt idx="216">
                <c:v>0</c:v>
              </c:pt>
              <c:pt idx="217">
                <c:v>0</c:v>
              </c:pt>
              <c:pt idx="218">
                <c:v>0</c:v>
              </c:pt>
              <c:pt idx="219">
                <c:v>0</c:v>
              </c:pt>
              <c:pt idx="220">
                <c:v>0</c:v>
              </c:pt>
              <c:pt idx="221">
                <c:v>0</c:v>
              </c:pt>
              <c:pt idx="222">
                <c:v>0</c:v>
              </c:pt>
              <c:pt idx="223">
                <c:v>0</c:v>
              </c:pt>
              <c:pt idx="224">
                <c:v>0</c:v>
              </c:pt>
              <c:pt idx="225">
                <c:v>0</c:v>
              </c:pt>
              <c:pt idx="226">
                <c:v>0</c:v>
              </c:pt>
              <c:pt idx="227">
                <c:v>0</c:v>
              </c:pt>
              <c:pt idx="228">
                <c:v>0</c:v>
              </c:pt>
              <c:pt idx="229">
                <c:v>0</c:v>
              </c:pt>
              <c:pt idx="230">
                <c:v>0</c:v>
              </c:pt>
              <c:pt idx="231">
                <c:v>0</c:v>
              </c:pt>
              <c:pt idx="232">
                <c:v>0</c:v>
              </c:pt>
              <c:pt idx="233">
                <c:v>0</c:v>
              </c:pt>
              <c:pt idx="234">
                <c:v>0</c:v>
              </c:pt>
              <c:pt idx="235">
                <c:v>0</c:v>
              </c:pt>
              <c:pt idx="236">
                <c:v>0</c:v>
              </c:pt>
              <c:pt idx="237">
                <c:v>0</c:v>
              </c:pt>
              <c:pt idx="238">
                <c:v>0</c:v>
              </c:pt>
              <c:pt idx="239">
                <c:v>0</c:v>
              </c:pt>
              <c:pt idx="240">
                <c:v>0</c:v>
              </c:pt>
              <c:pt idx="241">
                <c:v>0</c:v>
              </c:pt>
              <c:pt idx="242">
                <c:v>0</c:v>
              </c:pt>
              <c:pt idx="243">
                <c:v>0</c:v>
              </c:pt>
              <c:pt idx="244">
                <c:v>0</c:v>
              </c:pt>
              <c:pt idx="245">
                <c:v>0</c:v>
              </c:pt>
              <c:pt idx="246">
                <c:v>0</c:v>
              </c:pt>
              <c:pt idx="247">
                <c:v>0</c:v>
              </c:pt>
              <c:pt idx="248">
                <c:v>0</c:v>
              </c:pt>
              <c:pt idx="249">
                <c:v>0</c:v>
              </c:pt>
              <c:pt idx="250">
                <c:v>0</c:v>
              </c:pt>
              <c:pt idx="251">
                <c:v>0</c:v>
              </c:pt>
              <c:pt idx="252">
                <c:v>0</c:v>
              </c:pt>
              <c:pt idx="253">
                <c:v>0</c:v>
              </c:pt>
              <c:pt idx="254">
                <c:v>0</c:v>
              </c:pt>
              <c:pt idx="255">
                <c:v>0</c:v>
              </c:pt>
              <c:pt idx="256">
                <c:v>0</c:v>
              </c:pt>
              <c:pt idx="257">
                <c:v>0</c:v>
              </c:pt>
              <c:pt idx="258">
                <c:v>0</c:v>
              </c:pt>
              <c:pt idx="259">
                <c:v>0</c:v>
              </c:pt>
              <c:pt idx="260">
                <c:v>0</c:v>
              </c:pt>
              <c:pt idx="261">
                <c:v>0</c:v>
              </c:pt>
              <c:pt idx="262">
                <c:v>0</c:v>
              </c:pt>
              <c:pt idx="263">
                <c:v>0</c:v>
              </c:pt>
              <c:pt idx="264">
                <c:v>0</c:v>
              </c:pt>
              <c:pt idx="265">
                <c:v>0</c:v>
              </c:pt>
              <c:pt idx="266">
                <c:v>0</c:v>
              </c:pt>
              <c:pt idx="267">
                <c:v>0</c:v>
              </c:pt>
              <c:pt idx="268">
                <c:v>0</c:v>
              </c:pt>
              <c:pt idx="269">
                <c:v>0</c:v>
              </c:pt>
              <c:pt idx="270">
                <c:v>0</c:v>
              </c:pt>
              <c:pt idx="271">
                <c:v>0</c:v>
              </c:pt>
              <c:pt idx="272">
                <c:v>0</c:v>
              </c:pt>
              <c:pt idx="273">
                <c:v>0</c:v>
              </c:pt>
              <c:pt idx="274">
                <c:v>0</c:v>
              </c:pt>
              <c:pt idx="275">
                <c:v>0</c:v>
              </c:pt>
              <c:pt idx="276">
                <c:v>0</c:v>
              </c:pt>
              <c:pt idx="277">
                <c:v>0</c:v>
              </c:pt>
              <c:pt idx="278">
                <c:v>0</c:v>
              </c:pt>
              <c:pt idx="279">
                <c:v>0</c:v>
              </c:pt>
              <c:pt idx="280">
                <c:v>0</c:v>
              </c:pt>
              <c:pt idx="281">
                <c:v>0</c:v>
              </c:pt>
              <c:pt idx="282">
                <c:v>0</c:v>
              </c:pt>
              <c:pt idx="283">
                <c:v>0</c:v>
              </c:pt>
              <c:pt idx="284">
                <c:v>0</c:v>
              </c:pt>
              <c:pt idx="285">
                <c:v>0</c:v>
              </c:pt>
              <c:pt idx="286">
                <c:v>0</c:v>
              </c:pt>
              <c:pt idx="287">
                <c:v>0</c:v>
              </c:pt>
              <c:pt idx="288">
                <c:v>0</c:v>
              </c:pt>
              <c:pt idx="289">
                <c:v>0</c:v>
              </c:pt>
              <c:pt idx="290">
                <c:v>0</c:v>
              </c:pt>
              <c:pt idx="291">
                <c:v>0</c:v>
              </c:pt>
              <c:pt idx="292">
                <c:v>0</c:v>
              </c:pt>
              <c:pt idx="293">
                <c:v>0</c:v>
              </c:pt>
              <c:pt idx="294">
                <c:v>0</c:v>
              </c:pt>
              <c:pt idx="295">
                <c:v>0</c:v>
              </c:pt>
              <c:pt idx="296">
                <c:v>0</c:v>
              </c:pt>
              <c:pt idx="297">
                <c:v>0</c:v>
              </c:pt>
              <c:pt idx="298">
                <c:v>0</c:v>
              </c:pt>
              <c:pt idx="299">
                <c:v>0</c:v>
              </c:pt>
              <c:pt idx="300">
                <c:v>0</c:v>
              </c:pt>
              <c:pt idx="301">
                <c:v>0</c:v>
              </c:pt>
              <c:pt idx="302">
                <c:v>0</c:v>
              </c:pt>
              <c:pt idx="303">
                <c:v>0</c:v>
              </c:pt>
              <c:pt idx="304">
                <c:v>0</c:v>
              </c:pt>
              <c:pt idx="305">
                <c:v>0</c:v>
              </c:pt>
              <c:pt idx="306">
                <c:v>0</c:v>
              </c:pt>
              <c:pt idx="307">
                <c:v>0</c:v>
              </c:pt>
              <c:pt idx="308">
                <c:v>0</c:v>
              </c:pt>
              <c:pt idx="309">
                <c:v>0</c:v>
              </c:pt>
              <c:pt idx="310">
                <c:v>0</c:v>
              </c:pt>
              <c:pt idx="311">
                <c:v>0</c:v>
              </c:pt>
              <c:pt idx="312">
                <c:v>0</c:v>
              </c:pt>
              <c:pt idx="313">
                <c:v>0</c:v>
              </c:pt>
              <c:pt idx="314">
                <c:v>0</c:v>
              </c:pt>
              <c:pt idx="315">
                <c:v>0</c:v>
              </c:pt>
              <c:pt idx="316">
                <c:v>0</c:v>
              </c:pt>
              <c:pt idx="317">
                <c:v>0</c:v>
              </c:pt>
              <c:pt idx="318">
                <c:v>0</c:v>
              </c:pt>
              <c:pt idx="319">
                <c:v>0</c:v>
              </c:pt>
              <c:pt idx="320">
                <c:v>0</c:v>
              </c:pt>
              <c:pt idx="321">
                <c:v>0</c:v>
              </c:pt>
              <c:pt idx="322">
                <c:v>0</c:v>
              </c:pt>
              <c:pt idx="323">
                <c:v>0</c:v>
              </c:pt>
              <c:pt idx="324">
                <c:v>0</c:v>
              </c:pt>
              <c:pt idx="325">
                <c:v>0</c:v>
              </c:pt>
              <c:pt idx="326">
                <c:v>0</c:v>
              </c:pt>
              <c:pt idx="327">
                <c:v>0</c:v>
              </c:pt>
              <c:pt idx="328">
                <c:v>0</c:v>
              </c:pt>
              <c:pt idx="329">
                <c:v>0</c:v>
              </c:pt>
              <c:pt idx="330">
                <c:v>0</c:v>
              </c:pt>
              <c:pt idx="331">
                <c:v>0</c:v>
              </c:pt>
              <c:pt idx="332">
                <c:v>0</c:v>
              </c:pt>
              <c:pt idx="333">
                <c:v>0</c:v>
              </c:pt>
              <c:pt idx="334">
                <c:v>0</c:v>
              </c:pt>
              <c:pt idx="335">
                <c:v>0</c:v>
              </c:pt>
              <c:pt idx="336">
                <c:v>0</c:v>
              </c:pt>
              <c:pt idx="337">
                <c:v>0</c:v>
              </c:pt>
              <c:pt idx="338">
                <c:v>0</c:v>
              </c:pt>
              <c:pt idx="339">
                <c:v>0</c:v>
              </c:pt>
              <c:pt idx="340">
                <c:v>0</c:v>
              </c:pt>
              <c:pt idx="341">
                <c:v>0</c:v>
              </c:pt>
              <c:pt idx="342">
                <c:v>0</c:v>
              </c:pt>
              <c:pt idx="343">
                <c:v>0</c:v>
              </c:pt>
              <c:pt idx="344">
                <c:v>0</c:v>
              </c:pt>
              <c:pt idx="345">
                <c:v>0</c:v>
              </c:pt>
              <c:pt idx="346">
                <c:v>0</c:v>
              </c:pt>
              <c:pt idx="347">
                <c:v>0</c:v>
              </c:pt>
              <c:pt idx="348">
                <c:v>0</c:v>
              </c:pt>
              <c:pt idx="349">
                <c:v>0</c:v>
              </c:pt>
              <c:pt idx="350">
                <c:v>0</c:v>
              </c:pt>
              <c:pt idx="351">
                <c:v>0</c:v>
              </c:pt>
              <c:pt idx="352">
                <c:v>0</c:v>
              </c:pt>
              <c:pt idx="353">
                <c:v>0</c:v>
              </c:pt>
              <c:pt idx="354">
                <c:v>0</c:v>
              </c:pt>
              <c:pt idx="355">
                <c:v>0</c:v>
              </c:pt>
              <c:pt idx="356">
                <c:v>0</c:v>
              </c:pt>
              <c:pt idx="357">
                <c:v>0</c:v>
              </c:pt>
              <c:pt idx="358">
                <c:v>0</c:v>
              </c:pt>
              <c:pt idx="359">
                <c:v>0</c:v>
              </c:pt>
              <c:pt idx="360">
                <c:v>0</c:v>
              </c:pt>
              <c:pt idx="361">
                <c:v>0</c:v>
              </c:pt>
              <c:pt idx="362">
                <c:v>0</c:v>
              </c:pt>
              <c:pt idx="363">
                <c:v>0</c:v>
              </c:pt>
              <c:pt idx="364">
                <c:v>0</c:v>
              </c:pt>
              <c:pt idx="365">
                <c:v>0</c:v>
              </c:pt>
              <c:pt idx="366">
                <c:v>0</c:v>
              </c:pt>
              <c:pt idx="367">
                <c:v>0</c:v>
              </c:pt>
              <c:pt idx="368">
                <c:v>0</c:v>
              </c:pt>
              <c:pt idx="369">
                <c:v>0</c:v>
              </c:pt>
              <c:pt idx="370">
                <c:v>0</c:v>
              </c:pt>
              <c:pt idx="371">
                <c:v>0</c:v>
              </c:pt>
              <c:pt idx="372">
                <c:v>0</c:v>
              </c:pt>
              <c:pt idx="373">
                <c:v>0</c:v>
              </c:pt>
              <c:pt idx="374">
                <c:v>0</c:v>
              </c:pt>
              <c:pt idx="37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D763-4836-8BA7-4EB3BB94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998784"/>
        <c:axId val="45000704"/>
      </c:barChart>
      <c:catAx>
        <c:axId val="4499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5000704"/>
        <c:crosses val="autoZero"/>
        <c:auto val="1"/>
        <c:lblAlgn val="ctr"/>
        <c:lblOffset val="100"/>
        <c:noMultiLvlLbl val="0"/>
      </c:catAx>
      <c:valAx>
        <c:axId val="450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9987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7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2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24.xml"/><Relationship Id="rId18" Type="http://schemas.openxmlformats.org/officeDocument/2006/relationships/chart" Target="../charts/chart29.xml"/><Relationship Id="rId26" Type="http://schemas.openxmlformats.org/officeDocument/2006/relationships/chart" Target="../charts/chart37.xml"/><Relationship Id="rId39" Type="http://schemas.openxmlformats.org/officeDocument/2006/relationships/chart" Target="../charts/chart50.xml"/><Relationship Id="rId21" Type="http://schemas.openxmlformats.org/officeDocument/2006/relationships/chart" Target="../charts/chart32.xml"/><Relationship Id="rId34" Type="http://schemas.openxmlformats.org/officeDocument/2006/relationships/chart" Target="../charts/chart45.xml"/><Relationship Id="rId42" Type="http://schemas.openxmlformats.org/officeDocument/2006/relationships/chart" Target="../charts/chart53.xml"/><Relationship Id="rId47" Type="http://schemas.openxmlformats.org/officeDocument/2006/relationships/chart" Target="../charts/chart58.xml"/><Relationship Id="rId50" Type="http://schemas.openxmlformats.org/officeDocument/2006/relationships/chart" Target="../charts/chart61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6" Type="http://schemas.openxmlformats.org/officeDocument/2006/relationships/chart" Target="../charts/chart27.xml"/><Relationship Id="rId29" Type="http://schemas.openxmlformats.org/officeDocument/2006/relationships/chart" Target="../charts/chart40.xml"/><Relationship Id="rId11" Type="http://schemas.openxmlformats.org/officeDocument/2006/relationships/chart" Target="../charts/chart22.xml"/><Relationship Id="rId24" Type="http://schemas.openxmlformats.org/officeDocument/2006/relationships/chart" Target="../charts/chart35.xml"/><Relationship Id="rId32" Type="http://schemas.openxmlformats.org/officeDocument/2006/relationships/chart" Target="../charts/chart43.xml"/><Relationship Id="rId37" Type="http://schemas.openxmlformats.org/officeDocument/2006/relationships/chart" Target="../charts/chart48.xml"/><Relationship Id="rId40" Type="http://schemas.openxmlformats.org/officeDocument/2006/relationships/chart" Target="../charts/chart51.xml"/><Relationship Id="rId45" Type="http://schemas.openxmlformats.org/officeDocument/2006/relationships/chart" Target="../charts/chart56.xml"/><Relationship Id="rId5" Type="http://schemas.openxmlformats.org/officeDocument/2006/relationships/chart" Target="../charts/chart16.xml"/><Relationship Id="rId15" Type="http://schemas.openxmlformats.org/officeDocument/2006/relationships/chart" Target="../charts/chart26.xml"/><Relationship Id="rId23" Type="http://schemas.openxmlformats.org/officeDocument/2006/relationships/chart" Target="../charts/chart34.xml"/><Relationship Id="rId28" Type="http://schemas.openxmlformats.org/officeDocument/2006/relationships/chart" Target="../charts/chart39.xml"/><Relationship Id="rId36" Type="http://schemas.openxmlformats.org/officeDocument/2006/relationships/chart" Target="../charts/chart47.xml"/><Relationship Id="rId49" Type="http://schemas.openxmlformats.org/officeDocument/2006/relationships/chart" Target="../charts/chart60.xml"/><Relationship Id="rId10" Type="http://schemas.openxmlformats.org/officeDocument/2006/relationships/chart" Target="../charts/chart21.xml"/><Relationship Id="rId19" Type="http://schemas.openxmlformats.org/officeDocument/2006/relationships/chart" Target="../charts/chart30.xml"/><Relationship Id="rId31" Type="http://schemas.openxmlformats.org/officeDocument/2006/relationships/chart" Target="../charts/chart42.xml"/><Relationship Id="rId44" Type="http://schemas.openxmlformats.org/officeDocument/2006/relationships/chart" Target="../charts/chart55.xml"/><Relationship Id="rId52" Type="http://schemas.openxmlformats.org/officeDocument/2006/relationships/chart" Target="../charts/chart63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Relationship Id="rId14" Type="http://schemas.openxmlformats.org/officeDocument/2006/relationships/chart" Target="../charts/chart25.xml"/><Relationship Id="rId22" Type="http://schemas.openxmlformats.org/officeDocument/2006/relationships/chart" Target="../charts/chart33.xml"/><Relationship Id="rId27" Type="http://schemas.openxmlformats.org/officeDocument/2006/relationships/chart" Target="../charts/chart38.xml"/><Relationship Id="rId30" Type="http://schemas.openxmlformats.org/officeDocument/2006/relationships/chart" Target="../charts/chart41.xml"/><Relationship Id="rId35" Type="http://schemas.openxmlformats.org/officeDocument/2006/relationships/chart" Target="../charts/chart46.xml"/><Relationship Id="rId43" Type="http://schemas.openxmlformats.org/officeDocument/2006/relationships/chart" Target="../charts/chart54.xml"/><Relationship Id="rId48" Type="http://schemas.openxmlformats.org/officeDocument/2006/relationships/chart" Target="../charts/chart59.xml"/><Relationship Id="rId8" Type="http://schemas.openxmlformats.org/officeDocument/2006/relationships/chart" Target="../charts/chart19.xml"/><Relationship Id="rId51" Type="http://schemas.openxmlformats.org/officeDocument/2006/relationships/chart" Target="../charts/chart62.xml"/><Relationship Id="rId3" Type="http://schemas.openxmlformats.org/officeDocument/2006/relationships/chart" Target="../charts/chart14.xml"/><Relationship Id="rId12" Type="http://schemas.openxmlformats.org/officeDocument/2006/relationships/chart" Target="../charts/chart23.xml"/><Relationship Id="rId17" Type="http://schemas.openxmlformats.org/officeDocument/2006/relationships/chart" Target="../charts/chart28.xml"/><Relationship Id="rId25" Type="http://schemas.openxmlformats.org/officeDocument/2006/relationships/chart" Target="../charts/chart36.xml"/><Relationship Id="rId33" Type="http://schemas.openxmlformats.org/officeDocument/2006/relationships/chart" Target="../charts/chart44.xml"/><Relationship Id="rId38" Type="http://schemas.openxmlformats.org/officeDocument/2006/relationships/chart" Target="../charts/chart49.xml"/><Relationship Id="rId46" Type="http://schemas.openxmlformats.org/officeDocument/2006/relationships/chart" Target="../charts/chart57.xml"/><Relationship Id="rId20" Type="http://schemas.openxmlformats.org/officeDocument/2006/relationships/chart" Target="../charts/chart31.xml"/><Relationship Id="rId41" Type="http://schemas.openxmlformats.org/officeDocument/2006/relationships/chart" Target="../charts/chart52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76.xml"/><Relationship Id="rId18" Type="http://schemas.openxmlformats.org/officeDocument/2006/relationships/chart" Target="../charts/chart81.xml"/><Relationship Id="rId26" Type="http://schemas.openxmlformats.org/officeDocument/2006/relationships/chart" Target="../charts/chart89.xml"/><Relationship Id="rId39" Type="http://schemas.openxmlformats.org/officeDocument/2006/relationships/chart" Target="../charts/chart102.xml"/><Relationship Id="rId21" Type="http://schemas.openxmlformats.org/officeDocument/2006/relationships/chart" Target="../charts/chart84.xml"/><Relationship Id="rId34" Type="http://schemas.openxmlformats.org/officeDocument/2006/relationships/chart" Target="../charts/chart97.xml"/><Relationship Id="rId42" Type="http://schemas.openxmlformats.org/officeDocument/2006/relationships/chart" Target="../charts/chart105.xml"/><Relationship Id="rId47" Type="http://schemas.openxmlformats.org/officeDocument/2006/relationships/chart" Target="../charts/chart110.xml"/><Relationship Id="rId50" Type="http://schemas.openxmlformats.org/officeDocument/2006/relationships/chart" Target="../charts/chart113.xml"/><Relationship Id="rId7" Type="http://schemas.openxmlformats.org/officeDocument/2006/relationships/chart" Target="../charts/chart70.xml"/><Relationship Id="rId2" Type="http://schemas.openxmlformats.org/officeDocument/2006/relationships/chart" Target="../charts/chart65.xml"/><Relationship Id="rId16" Type="http://schemas.openxmlformats.org/officeDocument/2006/relationships/chart" Target="../charts/chart79.xml"/><Relationship Id="rId29" Type="http://schemas.openxmlformats.org/officeDocument/2006/relationships/chart" Target="../charts/chart92.xml"/><Relationship Id="rId11" Type="http://schemas.openxmlformats.org/officeDocument/2006/relationships/chart" Target="../charts/chart74.xml"/><Relationship Id="rId24" Type="http://schemas.openxmlformats.org/officeDocument/2006/relationships/chart" Target="../charts/chart87.xml"/><Relationship Id="rId32" Type="http://schemas.openxmlformats.org/officeDocument/2006/relationships/chart" Target="../charts/chart95.xml"/><Relationship Id="rId37" Type="http://schemas.openxmlformats.org/officeDocument/2006/relationships/chart" Target="../charts/chart100.xml"/><Relationship Id="rId40" Type="http://schemas.openxmlformats.org/officeDocument/2006/relationships/chart" Target="../charts/chart103.xml"/><Relationship Id="rId45" Type="http://schemas.openxmlformats.org/officeDocument/2006/relationships/chart" Target="../charts/chart108.xml"/><Relationship Id="rId5" Type="http://schemas.openxmlformats.org/officeDocument/2006/relationships/chart" Target="../charts/chart68.xml"/><Relationship Id="rId15" Type="http://schemas.openxmlformats.org/officeDocument/2006/relationships/chart" Target="../charts/chart78.xml"/><Relationship Id="rId23" Type="http://schemas.openxmlformats.org/officeDocument/2006/relationships/chart" Target="../charts/chart86.xml"/><Relationship Id="rId28" Type="http://schemas.openxmlformats.org/officeDocument/2006/relationships/chart" Target="../charts/chart91.xml"/><Relationship Id="rId36" Type="http://schemas.openxmlformats.org/officeDocument/2006/relationships/chart" Target="../charts/chart99.xml"/><Relationship Id="rId49" Type="http://schemas.openxmlformats.org/officeDocument/2006/relationships/chart" Target="../charts/chart112.xml"/><Relationship Id="rId10" Type="http://schemas.openxmlformats.org/officeDocument/2006/relationships/chart" Target="../charts/chart73.xml"/><Relationship Id="rId19" Type="http://schemas.openxmlformats.org/officeDocument/2006/relationships/chart" Target="../charts/chart82.xml"/><Relationship Id="rId31" Type="http://schemas.openxmlformats.org/officeDocument/2006/relationships/chart" Target="../charts/chart94.xml"/><Relationship Id="rId44" Type="http://schemas.openxmlformats.org/officeDocument/2006/relationships/chart" Target="../charts/chart107.xml"/><Relationship Id="rId52" Type="http://schemas.openxmlformats.org/officeDocument/2006/relationships/chart" Target="../charts/chart115.xml"/><Relationship Id="rId4" Type="http://schemas.openxmlformats.org/officeDocument/2006/relationships/chart" Target="../charts/chart67.xml"/><Relationship Id="rId9" Type="http://schemas.openxmlformats.org/officeDocument/2006/relationships/chart" Target="../charts/chart72.xml"/><Relationship Id="rId14" Type="http://schemas.openxmlformats.org/officeDocument/2006/relationships/chart" Target="../charts/chart77.xml"/><Relationship Id="rId22" Type="http://schemas.openxmlformats.org/officeDocument/2006/relationships/chart" Target="../charts/chart85.xml"/><Relationship Id="rId27" Type="http://schemas.openxmlformats.org/officeDocument/2006/relationships/chart" Target="../charts/chart90.xml"/><Relationship Id="rId30" Type="http://schemas.openxmlformats.org/officeDocument/2006/relationships/chart" Target="../charts/chart93.xml"/><Relationship Id="rId35" Type="http://schemas.openxmlformats.org/officeDocument/2006/relationships/chart" Target="../charts/chart98.xml"/><Relationship Id="rId43" Type="http://schemas.openxmlformats.org/officeDocument/2006/relationships/chart" Target="../charts/chart106.xml"/><Relationship Id="rId48" Type="http://schemas.openxmlformats.org/officeDocument/2006/relationships/chart" Target="../charts/chart111.xml"/><Relationship Id="rId8" Type="http://schemas.openxmlformats.org/officeDocument/2006/relationships/chart" Target="../charts/chart71.xml"/><Relationship Id="rId51" Type="http://schemas.openxmlformats.org/officeDocument/2006/relationships/chart" Target="../charts/chart114.xml"/><Relationship Id="rId3" Type="http://schemas.openxmlformats.org/officeDocument/2006/relationships/chart" Target="../charts/chart66.xml"/><Relationship Id="rId12" Type="http://schemas.openxmlformats.org/officeDocument/2006/relationships/chart" Target="../charts/chart75.xml"/><Relationship Id="rId17" Type="http://schemas.openxmlformats.org/officeDocument/2006/relationships/chart" Target="../charts/chart80.xml"/><Relationship Id="rId25" Type="http://schemas.openxmlformats.org/officeDocument/2006/relationships/chart" Target="../charts/chart88.xml"/><Relationship Id="rId33" Type="http://schemas.openxmlformats.org/officeDocument/2006/relationships/chart" Target="../charts/chart96.xml"/><Relationship Id="rId38" Type="http://schemas.openxmlformats.org/officeDocument/2006/relationships/chart" Target="../charts/chart101.xml"/><Relationship Id="rId46" Type="http://schemas.openxmlformats.org/officeDocument/2006/relationships/chart" Target="../charts/chart109.xml"/><Relationship Id="rId20" Type="http://schemas.openxmlformats.org/officeDocument/2006/relationships/chart" Target="../charts/chart83.xml"/><Relationship Id="rId41" Type="http://schemas.openxmlformats.org/officeDocument/2006/relationships/chart" Target="../charts/chart104.xml"/><Relationship Id="rId1" Type="http://schemas.openxmlformats.org/officeDocument/2006/relationships/chart" Target="../charts/chart64.xml"/><Relationship Id="rId6" Type="http://schemas.openxmlformats.org/officeDocument/2006/relationships/chart" Target="../charts/chart69.xml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28.xml"/><Relationship Id="rId18" Type="http://schemas.openxmlformats.org/officeDocument/2006/relationships/chart" Target="../charts/chart133.xml"/><Relationship Id="rId26" Type="http://schemas.openxmlformats.org/officeDocument/2006/relationships/chart" Target="../charts/chart141.xml"/><Relationship Id="rId39" Type="http://schemas.openxmlformats.org/officeDocument/2006/relationships/chart" Target="../charts/chart154.xml"/><Relationship Id="rId21" Type="http://schemas.openxmlformats.org/officeDocument/2006/relationships/chart" Target="../charts/chart136.xml"/><Relationship Id="rId34" Type="http://schemas.openxmlformats.org/officeDocument/2006/relationships/chart" Target="../charts/chart149.xml"/><Relationship Id="rId42" Type="http://schemas.openxmlformats.org/officeDocument/2006/relationships/chart" Target="../charts/chart157.xml"/><Relationship Id="rId47" Type="http://schemas.openxmlformats.org/officeDocument/2006/relationships/chart" Target="../charts/chart162.xml"/><Relationship Id="rId50" Type="http://schemas.openxmlformats.org/officeDocument/2006/relationships/chart" Target="../charts/chart165.xml"/><Relationship Id="rId7" Type="http://schemas.openxmlformats.org/officeDocument/2006/relationships/chart" Target="../charts/chart122.xml"/><Relationship Id="rId2" Type="http://schemas.openxmlformats.org/officeDocument/2006/relationships/chart" Target="../charts/chart117.xml"/><Relationship Id="rId16" Type="http://schemas.openxmlformats.org/officeDocument/2006/relationships/chart" Target="../charts/chart131.xml"/><Relationship Id="rId29" Type="http://schemas.openxmlformats.org/officeDocument/2006/relationships/chart" Target="../charts/chart144.xml"/><Relationship Id="rId11" Type="http://schemas.openxmlformats.org/officeDocument/2006/relationships/chart" Target="../charts/chart126.xml"/><Relationship Id="rId24" Type="http://schemas.openxmlformats.org/officeDocument/2006/relationships/chart" Target="../charts/chart139.xml"/><Relationship Id="rId32" Type="http://schemas.openxmlformats.org/officeDocument/2006/relationships/chart" Target="../charts/chart147.xml"/><Relationship Id="rId37" Type="http://schemas.openxmlformats.org/officeDocument/2006/relationships/chart" Target="../charts/chart152.xml"/><Relationship Id="rId40" Type="http://schemas.openxmlformats.org/officeDocument/2006/relationships/chart" Target="../charts/chart155.xml"/><Relationship Id="rId45" Type="http://schemas.openxmlformats.org/officeDocument/2006/relationships/chart" Target="../charts/chart160.xml"/><Relationship Id="rId5" Type="http://schemas.openxmlformats.org/officeDocument/2006/relationships/chart" Target="../charts/chart120.xml"/><Relationship Id="rId15" Type="http://schemas.openxmlformats.org/officeDocument/2006/relationships/chart" Target="../charts/chart130.xml"/><Relationship Id="rId23" Type="http://schemas.openxmlformats.org/officeDocument/2006/relationships/chart" Target="../charts/chart138.xml"/><Relationship Id="rId28" Type="http://schemas.openxmlformats.org/officeDocument/2006/relationships/chart" Target="../charts/chart143.xml"/><Relationship Id="rId36" Type="http://schemas.openxmlformats.org/officeDocument/2006/relationships/chart" Target="../charts/chart151.xml"/><Relationship Id="rId49" Type="http://schemas.openxmlformats.org/officeDocument/2006/relationships/chart" Target="../charts/chart164.xml"/><Relationship Id="rId10" Type="http://schemas.openxmlformats.org/officeDocument/2006/relationships/chart" Target="../charts/chart125.xml"/><Relationship Id="rId19" Type="http://schemas.openxmlformats.org/officeDocument/2006/relationships/chart" Target="../charts/chart134.xml"/><Relationship Id="rId31" Type="http://schemas.openxmlformats.org/officeDocument/2006/relationships/chart" Target="../charts/chart146.xml"/><Relationship Id="rId44" Type="http://schemas.openxmlformats.org/officeDocument/2006/relationships/chart" Target="../charts/chart159.xml"/><Relationship Id="rId52" Type="http://schemas.openxmlformats.org/officeDocument/2006/relationships/chart" Target="../charts/chart167.xml"/><Relationship Id="rId4" Type="http://schemas.openxmlformats.org/officeDocument/2006/relationships/chart" Target="../charts/chart119.xml"/><Relationship Id="rId9" Type="http://schemas.openxmlformats.org/officeDocument/2006/relationships/chart" Target="../charts/chart124.xml"/><Relationship Id="rId14" Type="http://schemas.openxmlformats.org/officeDocument/2006/relationships/chart" Target="../charts/chart129.xml"/><Relationship Id="rId22" Type="http://schemas.openxmlformats.org/officeDocument/2006/relationships/chart" Target="../charts/chart137.xml"/><Relationship Id="rId27" Type="http://schemas.openxmlformats.org/officeDocument/2006/relationships/chart" Target="../charts/chart142.xml"/><Relationship Id="rId30" Type="http://schemas.openxmlformats.org/officeDocument/2006/relationships/chart" Target="../charts/chart145.xml"/><Relationship Id="rId35" Type="http://schemas.openxmlformats.org/officeDocument/2006/relationships/chart" Target="../charts/chart150.xml"/><Relationship Id="rId43" Type="http://schemas.openxmlformats.org/officeDocument/2006/relationships/chart" Target="../charts/chart158.xml"/><Relationship Id="rId48" Type="http://schemas.openxmlformats.org/officeDocument/2006/relationships/chart" Target="../charts/chart163.xml"/><Relationship Id="rId8" Type="http://schemas.openxmlformats.org/officeDocument/2006/relationships/chart" Target="../charts/chart123.xml"/><Relationship Id="rId51" Type="http://schemas.openxmlformats.org/officeDocument/2006/relationships/chart" Target="../charts/chart166.xml"/><Relationship Id="rId3" Type="http://schemas.openxmlformats.org/officeDocument/2006/relationships/chart" Target="../charts/chart118.xml"/><Relationship Id="rId12" Type="http://schemas.openxmlformats.org/officeDocument/2006/relationships/chart" Target="../charts/chart127.xml"/><Relationship Id="rId17" Type="http://schemas.openxmlformats.org/officeDocument/2006/relationships/chart" Target="../charts/chart132.xml"/><Relationship Id="rId25" Type="http://schemas.openxmlformats.org/officeDocument/2006/relationships/chart" Target="../charts/chart140.xml"/><Relationship Id="rId33" Type="http://schemas.openxmlformats.org/officeDocument/2006/relationships/chart" Target="../charts/chart148.xml"/><Relationship Id="rId38" Type="http://schemas.openxmlformats.org/officeDocument/2006/relationships/chart" Target="../charts/chart153.xml"/><Relationship Id="rId46" Type="http://schemas.openxmlformats.org/officeDocument/2006/relationships/chart" Target="../charts/chart161.xml"/><Relationship Id="rId20" Type="http://schemas.openxmlformats.org/officeDocument/2006/relationships/chart" Target="../charts/chart135.xml"/><Relationship Id="rId41" Type="http://schemas.openxmlformats.org/officeDocument/2006/relationships/chart" Target="../charts/chart156.xml"/><Relationship Id="rId1" Type="http://schemas.openxmlformats.org/officeDocument/2006/relationships/chart" Target="../charts/chart116.xml"/><Relationship Id="rId6" Type="http://schemas.openxmlformats.org/officeDocument/2006/relationships/chart" Target="../charts/chart121.xml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80.xml"/><Relationship Id="rId18" Type="http://schemas.openxmlformats.org/officeDocument/2006/relationships/chart" Target="../charts/chart185.xml"/><Relationship Id="rId26" Type="http://schemas.openxmlformats.org/officeDocument/2006/relationships/chart" Target="../charts/chart193.xml"/><Relationship Id="rId39" Type="http://schemas.openxmlformats.org/officeDocument/2006/relationships/chart" Target="../charts/chart206.xml"/><Relationship Id="rId21" Type="http://schemas.openxmlformats.org/officeDocument/2006/relationships/chart" Target="../charts/chart188.xml"/><Relationship Id="rId34" Type="http://schemas.openxmlformats.org/officeDocument/2006/relationships/chart" Target="../charts/chart201.xml"/><Relationship Id="rId42" Type="http://schemas.openxmlformats.org/officeDocument/2006/relationships/chart" Target="../charts/chart209.xml"/><Relationship Id="rId47" Type="http://schemas.openxmlformats.org/officeDocument/2006/relationships/chart" Target="../charts/chart214.xml"/><Relationship Id="rId50" Type="http://schemas.openxmlformats.org/officeDocument/2006/relationships/chart" Target="../charts/chart217.xml"/><Relationship Id="rId7" Type="http://schemas.openxmlformats.org/officeDocument/2006/relationships/chart" Target="../charts/chart174.xml"/><Relationship Id="rId2" Type="http://schemas.openxmlformats.org/officeDocument/2006/relationships/chart" Target="../charts/chart169.xml"/><Relationship Id="rId16" Type="http://schemas.openxmlformats.org/officeDocument/2006/relationships/chart" Target="../charts/chart183.xml"/><Relationship Id="rId29" Type="http://schemas.openxmlformats.org/officeDocument/2006/relationships/chart" Target="../charts/chart196.xml"/><Relationship Id="rId11" Type="http://schemas.openxmlformats.org/officeDocument/2006/relationships/chart" Target="../charts/chart178.xml"/><Relationship Id="rId24" Type="http://schemas.openxmlformats.org/officeDocument/2006/relationships/chart" Target="../charts/chart191.xml"/><Relationship Id="rId32" Type="http://schemas.openxmlformats.org/officeDocument/2006/relationships/chart" Target="../charts/chart199.xml"/><Relationship Id="rId37" Type="http://schemas.openxmlformats.org/officeDocument/2006/relationships/chart" Target="../charts/chart204.xml"/><Relationship Id="rId40" Type="http://schemas.openxmlformats.org/officeDocument/2006/relationships/chart" Target="../charts/chart207.xml"/><Relationship Id="rId45" Type="http://schemas.openxmlformats.org/officeDocument/2006/relationships/chart" Target="../charts/chart212.xml"/><Relationship Id="rId5" Type="http://schemas.openxmlformats.org/officeDocument/2006/relationships/chart" Target="../charts/chart172.xml"/><Relationship Id="rId15" Type="http://schemas.openxmlformats.org/officeDocument/2006/relationships/chart" Target="../charts/chart182.xml"/><Relationship Id="rId23" Type="http://schemas.openxmlformats.org/officeDocument/2006/relationships/chart" Target="../charts/chart190.xml"/><Relationship Id="rId28" Type="http://schemas.openxmlformats.org/officeDocument/2006/relationships/chart" Target="../charts/chart195.xml"/><Relationship Id="rId36" Type="http://schemas.openxmlformats.org/officeDocument/2006/relationships/chart" Target="../charts/chart203.xml"/><Relationship Id="rId49" Type="http://schemas.openxmlformats.org/officeDocument/2006/relationships/chart" Target="../charts/chart216.xml"/><Relationship Id="rId10" Type="http://schemas.openxmlformats.org/officeDocument/2006/relationships/chart" Target="../charts/chart177.xml"/><Relationship Id="rId19" Type="http://schemas.openxmlformats.org/officeDocument/2006/relationships/chart" Target="../charts/chart186.xml"/><Relationship Id="rId31" Type="http://schemas.openxmlformats.org/officeDocument/2006/relationships/chart" Target="../charts/chart198.xml"/><Relationship Id="rId44" Type="http://schemas.openxmlformats.org/officeDocument/2006/relationships/chart" Target="../charts/chart211.xml"/><Relationship Id="rId52" Type="http://schemas.openxmlformats.org/officeDocument/2006/relationships/chart" Target="../charts/chart219.xml"/><Relationship Id="rId4" Type="http://schemas.openxmlformats.org/officeDocument/2006/relationships/chart" Target="../charts/chart171.xml"/><Relationship Id="rId9" Type="http://schemas.openxmlformats.org/officeDocument/2006/relationships/chart" Target="../charts/chart176.xml"/><Relationship Id="rId14" Type="http://schemas.openxmlformats.org/officeDocument/2006/relationships/chart" Target="../charts/chart181.xml"/><Relationship Id="rId22" Type="http://schemas.openxmlformats.org/officeDocument/2006/relationships/chart" Target="../charts/chart189.xml"/><Relationship Id="rId27" Type="http://schemas.openxmlformats.org/officeDocument/2006/relationships/chart" Target="../charts/chart194.xml"/><Relationship Id="rId30" Type="http://schemas.openxmlformats.org/officeDocument/2006/relationships/chart" Target="../charts/chart197.xml"/><Relationship Id="rId35" Type="http://schemas.openxmlformats.org/officeDocument/2006/relationships/chart" Target="../charts/chart202.xml"/><Relationship Id="rId43" Type="http://schemas.openxmlformats.org/officeDocument/2006/relationships/chart" Target="../charts/chart210.xml"/><Relationship Id="rId48" Type="http://schemas.openxmlformats.org/officeDocument/2006/relationships/chart" Target="../charts/chart215.xml"/><Relationship Id="rId8" Type="http://schemas.openxmlformats.org/officeDocument/2006/relationships/chart" Target="../charts/chart175.xml"/><Relationship Id="rId51" Type="http://schemas.openxmlformats.org/officeDocument/2006/relationships/chart" Target="../charts/chart218.xml"/><Relationship Id="rId3" Type="http://schemas.openxmlformats.org/officeDocument/2006/relationships/chart" Target="../charts/chart170.xml"/><Relationship Id="rId12" Type="http://schemas.openxmlformats.org/officeDocument/2006/relationships/chart" Target="../charts/chart179.xml"/><Relationship Id="rId17" Type="http://schemas.openxmlformats.org/officeDocument/2006/relationships/chart" Target="../charts/chart184.xml"/><Relationship Id="rId25" Type="http://schemas.openxmlformats.org/officeDocument/2006/relationships/chart" Target="../charts/chart192.xml"/><Relationship Id="rId33" Type="http://schemas.openxmlformats.org/officeDocument/2006/relationships/chart" Target="../charts/chart200.xml"/><Relationship Id="rId38" Type="http://schemas.openxmlformats.org/officeDocument/2006/relationships/chart" Target="../charts/chart205.xml"/><Relationship Id="rId46" Type="http://schemas.openxmlformats.org/officeDocument/2006/relationships/chart" Target="../charts/chart213.xml"/><Relationship Id="rId20" Type="http://schemas.openxmlformats.org/officeDocument/2006/relationships/chart" Target="../charts/chart187.xml"/><Relationship Id="rId41" Type="http://schemas.openxmlformats.org/officeDocument/2006/relationships/chart" Target="../charts/chart208.xml"/><Relationship Id="rId1" Type="http://schemas.openxmlformats.org/officeDocument/2006/relationships/chart" Target="../charts/chart168.xml"/><Relationship Id="rId6" Type="http://schemas.openxmlformats.org/officeDocument/2006/relationships/chart" Target="../charts/chart173.xml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232.xml"/><Relationship Id="rId18" Type="http://schemas.openxmlformats.org/officeDocument/2006/relationships/chart" Target="../charts/chart237.xml"/><Relationship Id="rId26" Type="http://schemas.openxmlformats.org/officeDocument/2006/relationships/chart" Target="../charts/chart245.xml"/><Relationship Id="rId39" Type="http://schemas.openxmlformats.org/officeDocument/2006/relationships/chart" Target="../charts/chart258.xml"/><Relationship Id="rId21" Type="http://schemas.openxmlformats.org/officeDocument/2006/relationships/chart" Target="../charts/chart240.xml"/><Relationship Id="rId34" Type="http://schemas.openxmlformats.org/officeDocument/2006/relationships/chart" Target="../charts/chart253.xml"/><Relationship Id="rId42" Type="http://schemas.openxmlformats.org/officeDocument/2006/relationships/chart" Target="../charts/chart261.xml"/><Relationship Id="rId47" Type="http://schemas.openxmlformats.org/officeDocument/2006/relationships/chart" Target="../charts/chart266.xml"/><Relationship Id="rId50" Type="http://schemas.openxmlformats.org/officeDocument/2006/relationships/chart" Target="../charts/chart269.xml"/><Relationship Id="rId7" Type="http://schemas.openxmlformats.org/officeDocument/2006/relationships/chart" Target="../charts/chart226.xml"/><Relationship Id="rId2" Type="http://schemas.openxmlformats.org/officeDocument/2006/relationships/chart" Target="../charts/chart221.xml"/><Relationship Id="rId16" Type="http://schemas.openxmlformats.org/officeDocument/2006/relationships/chart" Target="../charts/chart235.xml"/><Relationship Id="rId29" Type="http://schemas.openxmlformats.org/officeDocument/2006/relationships/chart" Target="../charts/chart248.xml"/><Relationship Id="rId11" Type="http://schemas.openxmlformats.org/officeDocument/2006/relationships/chart" Target="../charts/chart230.xml"/><Relationship Id="rId24" Type="http://schemas.openxmlformats.org/officeDocument/2006/relationships/chart" Target="../charts/chart243.xml"/><Relationship Id="rId32" Type="http://schemas.openxmlformats.org/officeDocument/2006/relationships/chart" Target="../charts/chart251.xml"/><Relationship Id="rId37" Type="http://schemas.openxmlformats.org/officeDocument/2006/relationships/chart" Target="../charts/chart256.xml"/><Relationship Id="rId40" Type="http://schemas.openxmlformats.org/officeDocument/2006/relationships/chart" Target="../charts/chart259.xml"/><Relationship Id="rId45" Type="http://schemas.openxmlformats.org/officeDocument/2006/relationships/chart" Target="../charts/chart264.xml"/><Relationship Id="rId5" Type="http://schemas.openxmlformats.org/officeDocument/2006/relationships/chart" Target="../charts/chart224.xml"/><Relationship Id="rId15" Type="http://schemas.openxmlformats.org/officeDocument/2006/relationships/chart" Target="../charts/chart234.xml"/><Relationship Id="rId23" Type="http://schemas.openxmlformats.org/officeDocument/2006/relationships/chart" Target="../charts/chart242.xml"/><Relationship Id="rId28" Type="http://schemas.openxmlformats.org/officeDocument/2006/relationships/chart" Target="../charts/chart247.xml"/><Relationship Id="rId36" Type="http://schemas.openxmlformats.org/officeDocument/2006/relationships/chart" Target="../charts/chart255.xml"/><Relationship Id="rId49" Type="http://schemas.openxmlformats.org/officeDocument/2006/relationships/chart" Target="../charts/chart268.xml"/><Relationship Id="rId10" Type="http://schemas.openxmlformats.org/officeDocument/2006/relationships/chart" Target="../charts/chart229.xml"/><Relationship Id="rId19" Type="http://schemas.openxmlformats.org/officeDocument/2006/relationships/chart" Target="../charts/chart238.xml"/><Relationship Id="rId31" Type="http://schemas.openxmlformats.org/officeDocument/2006/relationships/chart" Target="../charts/chart250.xml"/><Relationship Id="rId44" Type="http://schemas.openxmlformats.org/officeDocument/2006/relationships/chart" Target="../charts/chart263.xml"/><Relationship Id="rId52" Type="http://schemas.openxmlformats.org/officeDocument/2006/relationships/chart" Target="../charts/chart271.xml"/><Relationship Id="rId4" Type="http://schemas.openxmlformats.org/officeDocument/2006/relationships/chart" Target="../charts/chart223.xml"/><Relationship Id="rId9" Type="http://schemas.openxmlformats.org/officeDocument/2006/relationships/chart" Target="../charts/chart228.xml"/><Relationship Id="rId14" Type="http://schemas.openxmlformats.org/officeDocument/2006/relationships/chart" Target="../charts/chart233.xml"/><Relationship Id="rId22" Type="http://schemas.openxmlformats.org/officeDocument/2006/relationships/chart" Target="../charts/chart241.xml"/><Relationship Id="rId27" Type="http://schemas.openxmlformats.org/officeDocument/2006/relationships/chart" Target="../charts/chart246.xml"/><Relationship Id="rId30" Type="http://schemas.openxmlformats.org/officeDocument/2006/relationships/chart" Target="../charts/chart249.xml"/><Relationship Id="rId35" Type="http://schemas.openxmlformats.org/officeDocument/2006/relationships/chart" Target="../charts/chart254.xml"/><Relationship Id="rId43" Type="http://schemas.openxmlformats.org/officeDocument/2006/relationships/chart" Target="../charts/chart262.xml"/><Relationship Id="rId48" Type="http://schemas.openxmlformats.org/officeDocument/2006/relationships/chart" Target="../charts/chart267.xml"/><Relationship Id="rId8" Type="http://schemas.openxmlformats.org/officeDocument/2006/relationships/chart" Target="../charts/chart227.xml"/><Relationship Id="rId51" Type="http://schemas.openxmlformats.org/officeDocument/2006/relationships/chart" Target="../charts/chart270.xml"/><Relationship Id="rId3" Type="http://schemas.openxmlformats.org/officeDocument/2006/relationships/chart" Target="../charts/chart222.xml"/><Relationship Id="rId12" Type="http://schemas.openxmlformats.org/officeDocument/2006/relationships/chart" Target="../charts/chart231.xml"/><Relationship Id="rId17" Type="http://schemas.openxmlformats.org/officeDocument/2006/relationships/chart" Target="../charts/chart236.xml"/><Relationship Id="rId25" Type="http://schemas.openxmlformats.org/officeDocument/2006/relationships/chart" Target="../charts/chart244.xml"/><Relationship Id="rId33" Type="http://schemas.openxmlformats.org/officeDocument/2006/relationships/chart" Target="../charts/chart252.xml"/><Relationship Id="rId38" Type="http://schemas.openxmlformats.org/officeDocument/2006/relationships/chart" Target="../charts/chart257.xml"/><Relationship Id="rId46" Type="http://schemas.openxmlformats.org/officeDocument/2006/relationships/chart" Target="../charts/chart265.xml"/><Relationship Id="rId20" Type="http://schemas.openxmlformats.org/officeDocument/2006/relationships/chart" Target="../charts/chart239.xml"/><Relationship Id="rId41" Type="http://schemas.openxmlformats.org/officeDocument/2006/relationships/chart" Target="../charts/chart260.xml"/><Relationship Id="rId1" Type="http://schemas.openxmlformats.org/officeDocument/2006/relationships/chart" Target="../charts/chart220.xml"/><Relationship Id="rId6" Type="http://schemas.openxmlformats.org/officeDocument/2006/relationships/chart" Target="../charts/chart22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22297</xdr:colOff>
      <xdr:row>21</xdr:row>
      <xdr:rowOff>175753</xdr:rowOff>
    </xdr:from>
    <xdr:to>
      <xdr:col>10</xdr:col>
      <xdr:colOff>80100</xdr:colOff>
      <xdr:row>33</xdr:row>
      <xdr:rowOff>72613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DC00C5C-42FA-4A72-8A43-2B11D698D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2701</xdr:colOff>
      <xdr:row>21</xdr:row>
      <xdr:rowOff>158525</xdr:rowOff>
    </xdr:from>
    <xdr:to>
      <xdr:col>20</xdr:col>
      <xdr:colOff>438181</xdr:colOff>
      <xdr:row>33</xdr:row>
      <xdr:rowOff>56048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77D2464-5D3B-4F60-B20D-EA1EE67AB3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175195</xdr:colOff>
      <xdr:row>34</xdr:row>
      <xdr:rowOff>98124</xdr:rowOff>
    </xdr:from>
    <xdr:to>
      <xdr:col>10</xdr:col>
      <xdr:colOff>29470</xdr:colOff>
      <xdr:row>45</xdr:row>
      <xdr:rowOff>168339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852B6AB4-99A0-42A0-BB1A-D4A0F699D3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175195</xdr:colOff>
      <xdr:row>47</xdr:row>
      <xdr:rowOff>94210</xdr:rowOff>
    </xdr:from>
    <xdr:to>
      <xdr:col>10</xdr:col>
      <xdr:colOff>46615</xdr:colOff>
      <xdr:row>58</xdr:row>
      <xdr:rowOff>151090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16BF50CE-199C-47FC-881E-DC0EF9E07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175195</xdr:colOff>
      <xdr:row>60</xdr:row>
      <xdr:rowOff>76960</xdr:rowOff>
    </xdr:from>
    <xdr:to>
      <xdr:col>10</xdr:col>
      <xdr:colOff>46615</xdr:colOff>
      <xdr:row>71</xdr:row>
      <xdr:rowOff>130030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5C37C3A-A067-4DC0-8CCC-4A6E2A3A3F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175195</xdr:colOff>
      <xdr:row>73</xdr:row>
      <xdr:rowOff>59710</xdr:rowOff>
    </xdr:from>
    <xdr:to>
      <xdr:col>10</xdr:col>
      <xdr:colOff>21850</xdr:colOff>
      <xdr:row>84</xdr:row>
      <xdr:rowOff>135640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3DCFB456-68EA-48FC-B674-5A13DFABCC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2701</xdr:colOff>
      <xdr:row>34</xdr:row>
      <xdr:rowOff>79385</xdr:rowOff>
    </xdr:from>
    <xdr:to>
      <xdr:col>20</xdr:col>
      <xdr:colOff>440086</xdr:colOff>
      <xdr:row>45</xdr:row>
      <xdr:rowOff>174364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52E1AD4A-964C-4F95-ABA2-E8BB3CC6D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2701</xdr:colOff>
      <xdr:row>47</xdr:row>
      <xdr:rowOff>81496</xdr:rowOff>
    </xdr:from>
    <xdr:to>
      <xdr:col>20</xdr:col>
      <xdr:colOff>459136</xdr:colOff>
      <xdr:row>59</xdr:row>
      <xdr:rowOff>15213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5185726A-EC18-432A-BE1C-E61144210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2701</xdr:colOff>
      <xdr:row>60</xdr:row>
      <xdr:rowOff>67125</xdr:rowOff>
    </xdr:from>
    <xdr:to>
      <xdr:col>20</xdr:col>
      <xdr:colOff>434371</xdr:colOff>
      <xdr:row>71</xdr:row>
      <xdr:rowOff>129720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0E5F44C1-5CB1-435A-9242-92B429CE97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2701</xdr:colOff>
      <xdr:row>73</xdr:row>
      <xdr:rowOff>65425</xdr:rowOff>
    </xdr:from>
    <xdr:to>
      <xdr:col>20</xdr:col>
      <xdr:colOff>434371</xdr:colOff>
      <xdr:row>84</xdr:row>
      <xdr:rowOff>120400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CF8E4D3D-0E6F-44FB-93E6-71F1D0167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137045</xdr:colOff>
      <xdr:row>2</xdr:row>
      <xdr:rowOff>203182</xdr:rowOff>
    </xdr:from>
    <xdr:to>
      <xdr:col>19</xdr:col>
      <xdr:colOff>607866</xdr:colOff>
      <xdr:row>19</xdr:row>
      <xdr:rowOff>141219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15B55B-BB54-41D3-A363-7574FFCAA5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380054</xdr:colOff>
      <xdr:row>275</xdr:row>
      <xdr:rowOff>163139</xdr:rowOff>
    </xdr:from>
    <xdr:to>
      <xdr:col>22</xdr:col>
      <xdr:colOff>418581</xdr:colOff>
      <xdr:row>290</xdr:row>
      <xdr:rowOff>163138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DF0AED1-92B7-2A6C-2EBE-48EADC8621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316647</xdr:colOff>
      <xdr:row>307</xdr:row>
      <xdr:rowOff>49</xdr:rowOff>
    </xdr:from>
    <xdr:to>
      <xdr:col>22</xdr:col>
      <xdr:colOff>378670</xdr:colOff>
      <xdr:row>322</xdr:row>
      <xdr:rowOff>31578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7A0C90F-FBDF-4621-AEE1-7EFA8BA2A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396204</xdr:colOff>
      <xdr:row>337</xdr:row>
      <xdr:rowOff>10325</xdr:rowOff>
    </xdr:from>
    <xdr:to>
      <xdr:col>22</xdr:col>
      <xdr:colOff>496328</xdr:colOff>
      <xdr:row>352</xdr:row>
      <xdr:rowOff>36994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F342E48-CBB6-4AEF-9958-15812FA673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353197</xdr:colOff>
      <xdr:row>122</xdr:row>
      <xdr:rowOff>181791</xdr:rowOff>
    </xdr:from>
    <xdr:to>
      <xdr:col>22</xdr:col>
      <xdr:colOff>378708</xdr:colOff>
      <xdr:row>138</xdr:row>
      <xdr:rowOff>5675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4A33BA0-361F-4854-8770-EFDCE245F9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424353</xdr:colOff>
      <xdr:row>153</xdr:row>
      <xdr:rowOff>190216</xdr:rowOff>
    </xdr:from>
    <xdr:to>
      <xdr:col>22</xdr:col>
      <xdr:colOff>455393</xdr:colOff>
      <xdr:row>169</xdr:row>
      <xdr:rowOff>34005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8194ABE-813C-44F7-93C4-2F7E83771F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420249</xdr:colOff>
      <xdr:row>184</xdr:row>
      <xdr:rowOff>1372</xdr:rowOff>
    </xdr:from>
    <xdr:to>
      <xdr:col>22</xdr:col>
      <xdr:colOff>427869</xdr:colOff>
      <xdr:row>199</xdr:row>
      <xdr:rowOff>35661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98FB017-D87E-4BAF-9B1F-3B31FE27E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386289</xdr:colOff>
      <xdr:row>44</xdr:row>
      <xdr:rowOff>178713</xdr:rowOff>
    </xdr:from>
    <xdr:to>
      <xdr:col>22</xdr:col>
      <xdr:colOff>385690</xdr:colOff>
      <xdr:row>60</xdr:row>
      <xdr:rowOff>33933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8E22C33-38EE-41C6-8183-7B2BC7C972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338616</xdr:colOff>
      <xdr:row>61</xdr:row>
      <xdr:rowOff>184247</xdr:rowOff>
    </xdr:from>
    <xdr:to>
      <xdr:col>22</xdr:col>
      <xdr:colOff>356321</xdr:colOff>
      <xdr:row>77</xdr:row>
      <xdr:rowOff>14701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144F783-EB25-4BD6-AC38-A70DACFC1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370306</xdr:colOff>
      <xdr:row>92</xdr:row>
      <xdr:rowOff>189087</xdr:rowOff>
    </xdr:from>
    <xdr:to>
      <xdr:col>22</xdr:col>
      <xdr:colOff>398880</xdr:colOff>
      <xdr:row>108</xdr:row>
      <xdr:rowOff>23351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B1CC9FA-9FE7-441E-A2E5-7ED1BFAC2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378630</xdr:colOff>
      <xdr:row>214</xdr:row>
      <xdr:rowOff>172478</xdr:rowOff>
    </xdr:from>
    <xdr:to>
      <xdr:col>22</xdr:col>
      <xdr:colOff>378031</xdr:colOff>
      <xdr:row>230</xdr:row>
      <xdr:rowOff>6743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06F4D4D-BACE-44FC-AE17-B3A402E7A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353497</xdr:colOff>
      <xdr:row>245</xdr:row>
      <xdr:rowOff>172302</xdr:rowOff>
    </xdr:from>
    <xdr:to>
      <xdr:col>22</xdr:col>
      <xdr:colOff>384537</xdr:colOff>
      <xdr:row>260</xdr:row>
      <xdr:rowOff>185636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DB852AE-7196-472B-9208-9758A44981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401436</xdr:colOff>
      <xdr:row>14</xdr:row>
      <xdr:rowOff>62064</xdr:rowOff>
    </xdr:from>
    <xdr:to>
      <xdr:col>22</xdr:col>
      <xdr:colOff>351865</xdr:colOff>
      <xdr:row>27</xdr:row>
      <xdr:rowOff>105335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A3CE78-2CFA-2E50-C86D-BCC47A4AB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383577</xdr:colOff>
      <xdr:row>28</xdr:row>
      <xdr:rowOff>159460</xdr:rowOff>
    </xdr:from>
    <xdr:to>
      <xdr:col>22</xdr:col>
      <xdr:colOff>388693</xdr:colOff>
      <xdr:row>44</xdr:row>
      <xdr:rowOff>20731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FE31F2-00AE-4FD5-A698-C59109596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287229</xdr:colOff>
      <xdr:row>39</xdr:row>
      <xdr:rowOff>166326</xdr:rowOff>
    </xdr:from>
    <xdr:to>
      <xdr:col>47</xdr:col>
      <xdr:colOff>286630</xdr:colOff>
      <xdr:row>55</xdr:row>
      <xdr:rowOff>13926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B7DF4216-4BD4-4610-BA67-6EA355B91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31</xdr:col>
      <xdr:colOff>280749</xdr:colOff>
      <xdr:row>10</xdr:row>
      <xdr:rowOff>103185</xdr:rowOff>
    </xdr:from>
    <xdr:to>
      <xdr:col>47</xdr:col>
      <xdr:colOff>242608</xdr:colOff>
      <xdr:row>23</xdr:row>
      <xdr:rowOff>152171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A01359B1-0323-4085-BA9D-7300E8D39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56</xdr:col>
      <xdr:colOff>386289</xdr:colOff>
      <xdr:row>44</xdr:row>
      <xdr:rowOff>178713</xdr:rowOff>
    </xdr:from>
    <xdr:to>
      <xdr:col>72</xdr:col>
      <xdr:colOff>385690</xdr:colOff>
      <xdr:row>60</xdr:row>
      <xdr:rowOff>33933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6FCD6D6A-8CA9-4259-A668-297003DCB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56</xdr:col>
      <xdr:colOff>425808</xdr:colOff>
      <xdr:row>13</xdr:row>
      <xdr:rowOff>182583</xdr:rowOff>
    </xdr:from>
    <xdr:to>
      <xdr:col>72</xdr:col>
      <xdr:colOff>368617</xdr:colOff>
      <xdr:row>27</xdr:row>
      <xdr:rowOff>41405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600B8DB2-3C07-4ED5-A12F-5F19ED3A1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31</xdr:col>
      <xdr:colOff>249282</xdr:colOff>
      <xdr:row>23</xdr:row>
      <xdr:rowOff>130896</xdr:rowOff>
    </xdr:from>
    <xdr:to>
      <xdr:col>47</xdr:col>
      <xdr:colOff>248683</xdr:colOff>
      <xdr:row>38</xdr:row>
      <xdr:rowOff>182058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0F0AE99F-DE3D-4EFF-98AB-A8C34C96A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56</xdr:col>
      <xdr:colOff>391886</xdr:colOff>
      <xdr:row>28</xdr:row>
      <xdr:rowOff>108856</xdr:rowOff>
    </xdr:from>
    <xdr:to>
      <xdr:col>72</xdr:col>
      <xdr:colOff>391287</xdr:colOff>
      <xdr:row>43</xdr:row>
      <xdr:rowOff>160018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AB41D04E-6DD6-4FC1-973E-279F8C2A1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31</xdr:col>
      <xdr:colOff>119063</xdr:colOff>
      <xdr:row>67</xdr:row>
      <xdr:rowOff>142874</xdr:rowOff>
    </xdr:from>
    <xdr:to>
      <xdr:col>47</xdr:col>
      <xdr:colOff>118464</xdr:colOff>
      <xdr:row>82</xdr:row>
      <xdr:rowOff>188594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848A513C-D1D1-4875-9A62-B80195079D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31</xdr:col>
      <xdr:colOff>142875</xdr:colOff>
      <xdr:row>99</xdr:row>
      <xdr:rowOff>71437</xdr:rowOff>
    </xdr:from>
    <xdr:to>
      <xdr:col>47</xdr:col>
      <xdr:colOff>142276</xdr:colOff>
      <xdr:row>114</xdr:row>
      <xdr:rowOff>117157</xdr:rowOff>
    </xdr:to>
    <xdr:graphicFrame macro="">
      <xdr:nvGraphicFramePr>
        <xdr:cNvPr id="41" name="Gráfico 40">
          <a:extLst>
            <a:ext uri="{FF2B5EF4-FFF2-40B4-BE49-F238E27FC236}">
              <a16:creationId xmlns:a16="http://schemas.microsoft.com/office/drawing/2014/main" id="{3EDF7D6E-BB66-44E6-B1EA-98FA3F8C9B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31</xdr:col>
      <xdr:colOff>119063</xdr:colOff>
      <xdr:row>129</xdr:row>
      <xdr:rowOff>47625</xdr:rowOff>
    </xdr:from>
    <xdr:to>
      <xdr:col>47</xdr:col>
      <xdr:colOff>118464</xdr:colOff>
      <xdr:row>144</xdr:row>
      <xdr:rowOff>93345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4E2A3F81-001B-408C-89E6-6BDF85B090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31</xdr:col>
      <xdr:colOff>95250</xdr:colOff>
      <xdr:row>160</xdr:row>
      <xdr:rowOff>47625</xdr:rowOff>
    </xdr:from>
    <xdr:to>
      <xdr:col>47</xdr:col>
      <xdr:colOff>94651</xdr:colOff>
      <xdr:row>175</xdr:row>
      <xdr:rowOff>93345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D6D96AFB-0B36-4BD6-A12C-1EA607304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31</xdr:col>
      <xdr:colOff>190500</xdr:colOff>
      <xdr:row>189</xdr:row>
      <xdr:rowOff>166687</xdr:rowOff>
    </xdr:from>
    <xdr:to>
      <xdr:col>47</xdr:col>
      <xdr:colOff>189901</xdr:colOff>
      <xdr:row>205</xdr:row>
      <xdr:rowOff>21907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41F299B6-75D3-40E8-A373-8B9A7940B2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31</xdr:col>
      <xdr:colOff>166688</xdr:colOff>
      <xdr:row>221</xdr:row>
      <xdr:rowOff>0</xdr:rowOff>
    </xdr:from>
    <xdr:to>
      <xdr:col>47</xdr:col>
      <xdr:colOff>166089</xdr:colOff>
      <xdr:row>236</xdr:row>
      <xdr:rowOff>45720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2F22E8C2-5B82-4227-9CBA-4412952F9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31</xdr:col>
      <xdr:colOff>333375</xdr:colOff>
      <xdr:row>251</xdr:row>
      <xdr:rowOff>166688</xdr:rowOff>
    </xdr:from>
    <xdr:to>
      <xdr:col>47</xdr:col>
      <xdr:colOff>332776</xdr:colOff>
      <xdr:row>267</xdr:row>
      <xdr:rowOff>21908</xdr:rowOff>
    </xdr:to>
    <xdr:graphicFrame macro="">
      <xdr:nvGraphicFramePr>
        <xdr:cNvPr id="48" name="Gráfico 47">
          <a:extLst>
            <a:ext uri="{FF2B5EF4-FFF2-40B4-BE49-F238E27FC236}">
              <a16:creationId xmlns:a16="http://schemas.microsoft.com/office/drawing/2014/main" id="{91004918-AC1B-4EAD-9CB4-C080750F6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31</xdr:col>
      <xdr:colOff>285750</xdr:colOff>
      <xdr:row>282</xdr:row>
      <xdr:rowOff>23812</xdr:rowOff>
    </xdr:from>
    <xdr:to>
      <xdr:col>47</xdr:col>
      <xdr:colOff>285151</xdr:colOff>
      <xdr:row>297</xdr:row>
      <xdr:rowOff>69532</xdr:rowOff>
    </xdr:to>
    <xdr:graphicFrame macro="">
      <xdr:nvGraphicFramePr>
        <xdr:cNvPr id="49" name="Gráfico 48">
          <a:extLst>
            <a:ext uri="{FF2B5EF4-FFF2-40B4-BE49-F238E27FC236}">
              <a16:creationId xmlns:a16="http://schemas.microsoft.com/office/drawing/2014/main" id="{14B3059B-30A8-492F-9DE4-0C6B25149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31</xdr:col>
      <xdr:colOff>261937</xdr:colOff>
      <xdr:row>312</xdr:row>
      <xdr:rowOff>0</xdr:rowOff>
    </xdr:from>
    <xdr:to>
      <xdr:col>47</xdr:col>
      <xdr:colOff>261338</xdr:colOff>
      <xdr:row>327</xdr:row>
      <xdr:rowOff>45720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2387ABE6-2CFE-425E-8D40-59427D32B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31</xdr:col>
      <xdr:colOff>261937</xdr:colOff>
      <xdr:row>343</xdr:row>
      <xdr:rowOff>47625</xdr:rowOff>
    </xdr:from>
    <xdr:to>
      <xdr:col>47</xdr:col>
      <xdr:colOff>261338</xdr:colOff>
      <xdr:row>358</xdr:row>
      <xdr:rowOff>93345</xdr:rowOff>
    </xdr:to>
    <xdr:graphicFrame macro="">
      <xdr:nvGraphicFramePr>
        <xdr:cNvPr id="51" name="Gráfico 50">
          <a:extLst>
            <a:ext uri="{FF2B5EF4-FFF2-40B4-BE49-F238E27FC236}">
              <a16:creationId xmlns:a16="http://schemas.microsoft.com/office/drawing/2014/main" id="{F80D2982-1965-46C3-8DAF-712A6CEEC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56</xdr:col>
      <xdr:colOff>333376</xdr:colOff>
      <xdr:row>73</xdr:row>
      <xdr:rowOff>142875</xdr:rowOff>
    </xdr:from>
    <xdr:to>
      <xdr:col>72</xdr:col>
      <xdr:colOff>332777</xdr:colOff>
      <xdr:row>88</xdr:row>
      <xdr:rowOff>188595</xdr:rowOff>
    </xdr:to>
    <xdr:graphicFrame macro="">
      <xdr:nvGraphicFramePr>
        <xdr:cNvPr id="52" name="Gráfico 51">
          <a:extLst>
            <a:ext uri="{FF2B5EF4-FFF2-40B4-BE49-F238E27FC236}">
              <a16:creationId xmlns:a16="http://schemas.microsoft.com/office/drawing/2014/main" id="{4FE113AE-98ED-46C6-9646-732444F09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56</xdr:col>
      <xdr:colOff>428625</xdr:colOff>
      <xdr:row>104</xdr:row>
      <xdr:rowOff>23813</xdr:rowOff>
    </xdr:from>
    <xdr:to>
      <xdr:col>72</xdr:col>
      <xdr:colOff>428026</xdr:colOff>
      <xdr:row>119</xdr:row>
      <xdr:rowOff>69533</xdr:rowOff>
    </xdr:to>
    <xdr:graphicFrame macro="">
      <xdr:nvGraphicFramePr>
        <xdr:cNvPr id="53" name="Gráfico 52">
          <a:extLst>
            <a:ext uri="{FF2B5EF4-FFF2-40B4-BE49-F238E27FC236}">
              <a16:creationId xmlns:a16="http://schemas.microsoft.com/office/drawing/2014/main" id="{E2B6EB8A-224F-40B5-9BAC-2A86AF001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56</xdr:col>
      <xdr:colOff>381000</xdr:colOff>
      <xdr:row>133</xdr:row>
      <xdr:rowOff>166687</xdr:rowOff>
    </xdr:from>
    <xdr:to>
      <xdr:col>72</xdr:col>
      <xdr:colOff>380401</xdr:colOff>
      <xdr:row>149</xdr:row>
      <xdr:rowOff>21907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4E4FB835-9F22-41AA-A36C-00339C401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56</xdr:col>
      <xdr:colOff>357187</xdr:colOff>
      <xdr:row>164</xdr:row>
      <xdr:rowOff>166687</xdr:rowOff>
    </xdr:from>
    <xdr:to>
      <xdr:col>72</xdr:col>
      <xdr:colOff>356588</xdr:colOff>
      <xdr:row>180</xdr:row>
      <xdr:rowOff>21907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F2237091-F4DA-4358-A9B7-CDFA087A84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56</xdr:col>
      <xdr:colOff>309563</xdr:colOff>
      <xdr:row>195</xdr:row>
      <xdr:rowOff>23813</xdr:rowOff>
    </xdr:from>
    <xdr:to>
      <xdr:col>72</xdr:col>
      <xdr:colOff>308964</xdr:colOff>
      <xdr:row>210</xdr:row>
      <xdr:rowOff>69533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094C3516-806B-42BC-BDBE-6285E27ED6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56</xdr:col>
      <xdr:colOff>333375</xdr:colOff>
      <xdr:row>225</xdr:row>
      <xdr:rowOff>166687</xdr:rowOff>
    </xdr:from>
    <xdr:to>
      <xdr:col>72</xdr:col>
      <xdr:colOff>332776</xdr:colOff>
      <xdr:row>241</xdr:row>
      <xdr:rowOff>21907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6A6CFC04-7616-4EAE-9DBE-8BF52B880D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57</xdr:col>
      <xdr:colOff>53788</xdr:colOff>
      <xdr:row>255</xdr:row>
      <xdr:rowOff>125506</xdr:rowOff>
    </xdr:from>
    <xdr:to>
      <xdr:col>73</xdr:col>
      <xdr:colOff>38901</xdr:colOff>
      <xdr:row>270</xdr:row>
      <xdr:rowOff>171226</xdr:rowOff>
    </xdr:to>
    <xdr:graphicFrame macro="">
      <xdr:nvGraphicFramePr>
        <xdr:cNvPr id="58" name="Gráfico 57">
          <a:extLst>
            <a:ext uri="{FF2B5EF4-FFF2-40B4-BE49-F238E27FC236}">
              <a16:creationId xmlns:a16="http://schemas.microsoft.com/office/drawing/2014/main" id="{A06BD7D5-21B6-457B-8EAC-AF1A22F770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57</xdr:col>
      <xdr:colOff>313765</xdr:colOff>
      <xdr:row>287</xdr:row>
      <xdr:rowOff>22412</xdr:rowOff>
    </xdr:from>
    <xdr:to>
      <xdr:col>73</xdr:col>
      <xdr:colOff>314566</xdr:colOff>
      <xdr:row>302</xdr:row>
      <xdr:rowOff>68132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D65B84F7-8BC7-4723-8149-5312712BA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57</xdr:col>
      <xdr:colOff>605119</xdr:colOff>
      <xdr:row>316</xdr:row>
      <xdr:rowOff>0</xdr:rowOff>
    </xdr:from>
    <xdr:to>
      <xdr:col>74</xdr:col>
      <xdr:colOff>12008</xdr:colOff>
      <xdr:row>331</xdr:row>
      <xdr:rowOff>45720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542EA95F-5DBD-4584-B464-5C40BF0742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56</xdr:col>
      <xdr:colOff>428625</xdr:colOff>
      <xdr:row>348</xdr:row>
      <xdr:rowOff>0</xdr:rowOff>
    </xdr:from>
    <xdr:to>
      <xdr:col>72</xdr:col>
      <xdr:colOff>428026</xdr:colOff>
      <xdr:row>363</xdr:row>
      <xdr:rowOff>45720</xdr:rowOff>
    </xdr:to>
    <xdr:graphicFrame macro="">
      <xdr:nvGraphicFramePr>
        <xdr:cNvPr id="61" name="Gráfico 60">
          <a:extLst>
            <a:ext uri="{FF2B5EF4-FFF2-40B4-BE49-F238E27FC236}">
              <a16:creationId xmlns:a16="http://schemas.microsoft.com/office/drawing/2014/main" id="{2A13948E-C902-4467-A319-3B9D78E329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84</xdr:col>
      <xdr:colOff>386289</xdr:colOff>
      <xdr:row>44</xdr:row>
      <xdr:rowOff>178713</xdr:rowOff>
    </xdr:from>
    <xdr:to>
      <xdr:col>100</xdr:col>
      <xdr:colOff>385690</xdr:colOff>
      <xdr:row>60</xdr:row>
      <xdr:rowOff>33933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7A6C89C6-EBBE-411C-AF76-99D529AC15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84</xdr:col>
      <xdr:colOff>425808</xdr:colOff>
      <xdr:row>13</xdr:row>
      <xdr:rowOff>182583</xdr:rowOff>
    </xdr:from>
    <xdr:to>
      <xdr:col>100</xdr:col>
      <xdr:colOff>368617</xdr:colOff>
      <xdr:row>27</xdr:row>
      <xdr:rowOff>41405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F96DDA3F-3D72-40E5-B4DE-BF1A30620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84</xdr:col>
      <xdr:colOff>391886</xdr:colOff>
      <xdr:row>28</xdr:row>
      <xdr:rowOff>108856</xdr:rowOff>
    </xdr:from>
    <xdr:to>
      <xdr:col>100</xdr:col>
      <xdr:colOff>391287</xdr:colOff>
      <xdr:row>43</xdr:row>
      <xdr:rowOff>160018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2AE3539B-6D94-4B34-A9A7-B03D17A6C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84</xdr:col>
      <xdr:colOff>333376</xdr:colOff>
      <xdr:row>73</xdr:row>
      <xdr:rowOff>142875</xdr:rowOff>
    </xdr:from>
    <xdr:to>
      <xdr:col>100</xdr:col>
      <xdr:colOff>332777</xdr:colOff>
      <xdr:row>88</xdr:row>
      <xdr:rowOff>188595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9E301BA5-048A-466E-A75E-79AF05F4B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84</xdr:col>
      <xdr:colOff>428625</xdr:colOff>
      <xdr:row>104</xdr:row>
      <xdr:rowOff>23813</xdr:rowOff>
    </xdr:from>
    <xdr:to>
      <xdr:col>100</xdr:col>
      <xdr:colOff>428026</xdr:colOff>
      <xdr:row>119</xdr:row>
      <xdr:rowOff>69533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F4DAABC5-1523-4FC2-9C68-1B80F9A1D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84</xdr:col>
      <xdr:colOff>381000</xdr:colOff>
      <xdr:row>133</xdr:row>
      <xdr:rowOff>166687</xdr:rowOff>
    </xdr:from>
    <xdr:to>
      <xdr:col>100</xdr:col>
      <xdr:colOff>380401</xdr:colOff>
      <xdr:row>149</xdr:row>
      <xdr:rowOff>21907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3B189846-6488-4C43-8CF5-67A0F4C0B7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84</xdr:col>
      <xdr:colOff>357187</xdr:colOff>
      <xdr:row>164</xdr:row>
      <xdr:rowOff>166687</xdr:rowOff>
    </xdr:from>
    <xdr:to>
      <xdr:col>100</xdr:col>
      <xdr:colOff>356588</xdr:colOff>
      <xdr:row>180</xdr:row>
      <xdr:rowOff>21907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3D415BED-6AFB-4F9B-91E3-94C0AC8C69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84</xdr:col>
      <xdr:colOff>309563</xdr:colOff>
      <xdr:row>195</xdr:row>
      <xdr:rowOff>23813</xdr:rowOff>
    </xdr:from>
    <xdr:to>
      <xdr:col>100</xdr:col>
      <xdr:colOff>308964</xdr:colOff>
      <xdr:row>210</xdr:row>
      <xdr:rowOff>69533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30A529B9-9240-4BC8-BFD8-115EEB300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84</xdr:col>
      <xdr:colOff>333375</xdr:colOff>
      <xdr:row>225</xdr:row>
      <xdr:rowOff>166687</xdr:rowOff>
    </xdr:from>
    <xdr:to>
      <xdr:col>100</xdr:col>
      <xdr:colOff>332776</xdr:colOff>
      <xdr:row>241</xdr:row>
      <xdr:rowOff>21907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A80104C9-3926-48EF-95D6-A68671B553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85</xdr:col>
      <xdr:colOff>53788</xdr:colOff>
      <xdr:row>255</xdr:row>
      <xdr:rowOff>125506</xdr:rowOff>
    </xdr:from>
    <xdr:to>
      <xdr:col>101</xdr:col>
      <xdr:colOff>38901</xdr:colOff>
      <xdr:row>270</xdr:row>
      <xdr:rowOff>171226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4F6148D8-AEF4-4A83-8F7F-EFAA8BAED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85</xdr:col>
      <xdr:colOff>225137</xdr:colOff>
      <xdr:row>286</xdr:row>
      <xdr:rowOff>121227</xdr:rowOff>
    </xdr:from>
    <xdr:to>
      <xdr:col>101</xdr:col>
      <xdr:colOff>231032</xdr:colOff>
      <xdr:row>301</xdr:row>
      <xdr:rowOff>166947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589D4FC3-3617-45BE-B0E5-8A121EBA4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85</xdr:col>
      <xdr:colOff>363682</xdr:colOff>
      <xdr:row>316</xdr:row>
      <xdr:rowOff>51955</xdr:rowOff>
    </xdr:from>
    <xdr:to>
      <xdr:col>101</xdr:col>
      <xdr:colOff>369577</xdr:colOff>
      <xdr:row>331</xdr:row>
      <xdr:rowOff>97675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449F6220-357F-4B01-BB66-C8743339C5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84</xdr:col>
      <xdr:colOff>428625</xdr:colOff>
      <xdr:row>348</xdr:row>
      <xdr:rowOff>0</xdr:rowOff>
    </xdr:from>
    <xdr:to>
      <xdr:col>100</xdr:col>
      <xdr:colOff>428026</xdr:colOff>
      <xdr:row>363</xdr:row>
      <xdr:rowOff>45720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AEAA1395-27CA-4F20-B2E6-B375EBE7F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380054</xdr:colOff>
      <xdr:row>275</xdr:row>
      <xdr:rowOff>163139</xdr:rowOff>
    </xdr:from>
    <xdr:to>
      <xdr:col>22</xdr:col>
      <xdr:colOff>418581</xdr:colOff>
      <xdr:row>290</xdr:row>
      <xdr:rowOff>163138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96482AF-46C0-46AD-B71B-0C271EEB29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316647</xdr:colOff>
      <xdr:row>307</xdr:row>
      <xdr:rowOff>49</xdr:rowOff>
    </xdr:from>
    <xdr:to>
      <xdr:col>22</xdr:col>
      <xdr:colOff>378670</xdr:colOff>
      <xdr:row>322</xdr:row>
      <xdr:rowOff>31578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5CEEEE-BC5E-4328-A875-C5EAD05F2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396204</xdr:colOff>
      <xdr:row>337</xdr:row>
      <xdr:rowOff>10325</xdr:rowOff>
    </xdr:from>
    <xdr:to>
      <xdr:col>22</xdr:col>
      <xdr:colOff>496328</xdr:colOff>
      <xdr:row>352</xdr:row>
      <xdr:rowOff>36994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46292F6-639F-4EE2-BF37-1520970F2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353197</xdr:colOff>
      <xdr:row>122</xdr:row>
      <xdr:rowOff>181791</xdr:rowOff>
    </xdr:from>
    <xdr:to>
      <xdr:col>22</xdr:col>
      <xdr:colOff>378708</xdr:colOff>
      <xdr:row>138</xdr:row>
      <xdr:rowOff>5675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C874048-CC87-4898-A9B7-41B28F4B6B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424353</xdr:colOff>
      <xdr:row>153</xdr:row>
      <xdr:rowOff>190216</xdr:rowOff>
    </xdr:from>
    <xdr:to>
      <xdr:col>22</xdr:col>
      <xdr:colOff>455393</xdr:colOff>
      <xdr:row>169</xdr:row>
      <xdr:rowOff>34005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AD93040-F946-4985-A915-5ABC382351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420249</xdr:colOff>
      <xdr:row>184</xdr:row>
      <xdr:rowOff>1372</xdr:rowOff>
    </xdr:from>
    <xdr:to>
      <xdr:col>22</xdr:col>
      <xdr:colOff>427869</xdr:colOff>
      <xdr:row>199</xdr:row>
      <xdr:rowOff>35661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84CEAE6-CA9A-43F1-8FC0-A9A4B00997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386289</xdr:colOff>
      <xdr:row>44</xdr:row>
      <xdr:rowOff>178713</xdr:rowOff>
    </xdr:from>
    <xdr:to>
      <xdr:col>22</xdr:col>
      <xdr:colOff>385690</xdr:colOff>
      <xdr:row>60</xdr:row>
      <xdr:rowOff>33933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1F1107E-3C3F-4821-B90F-AE82127D8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338616</xdr:colOff>
      <xdr:row>61</xdr:row>
      <xdr:rowOff>184247</xdr:rowOff>
    </xdr:from>
    <xdr:to>
      <xdr:col>22</xdr:col>
      <xdr:colOff>356321</xdr:colOff>
      <xdr:row>77</xdr:row>
      <xdr:rowOff>14701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C245289-9F05-4B8F-829A-E9ABC1EFB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370306</xdr:colOff>
      <xdr:row>92</xdr:row>
      <xdr:rowOff>189087</xdr:rowOff>
    </xdr:from>
    <xdr:to>
      <xdr:col>22</xdr:col>
      <xdr:colOff>398880</xdr:colOff>
      <xdr:row>108</xdr:row>
      <xdr:rowOff>23351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16AEFCB-3BB5-4F7C-B314-2B4B92F36C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378630</xdr:colOff>
      <xdr:row>214</xdr:row>
      <xdr:rowOff>172478</xdr:rowOff>
    </xdr:from>
    <xdr:to>
      <xdr:col>22</xdr:col>
      <xdr:colOff>378031</xdr:colOff>
      <xdr:row>230</xdr:row>
      <xdr:rowOff>6743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73C3804-90D8-485C-BA72-68EF4C55A8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353497</xdr:colOff>
      <xdr:row>245</xdr:row>
      <xdr:rowOff>172302</xdr:rowOff>
    </xdr:from>
    <xdr:to>
      <xdr:col>22</xdr:col>
      <xdr:colOff>384537</xdr:colOff>
      <xdr:row>260</xdr:row>
      <xdr:rowOff>185636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EBAF7B0-CF3B-4A3B-A94E-660FCA8A6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401436</xdr:colOff>
      <xdr:row>14</xdr:row>
      <xdr:rowOff>62064</xdr:rowOff>
    </xdr:from>
    <xdr:to>
      <xdr:col>22</xdr:col>
      <xdr:colOff>351865</xdr:colOff>
      <xdr:row>27</xdr:row>
      <xdr:rowOff>105335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E787E06-5BD5-44DF-A5D7-E366A3C07D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383577</xdr:colOff>
      <xdr:row>28</xdr:row>
      <xdr:rowOff>159460</xdr:rowOff>
    </xdr:from>
    <xdr:to>
      <xdr:col>22</xdr:col>
      <xdr:colOff>388693</xdr:colOff>
      <xdr:row>44</xdr:row>
      <xdr:rowOff>20731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8748780-38A8-4604-9C25-5FD2E2FF5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283419</xdr:colOff>
      <xdr:row>39</xdr:row>
      <xdr:rowOff>155713</xdr:rowOff>
    </xdr:from>
    <xdr:to>
      <xdr:col>47</xdr:col>
      <xdr:colOff>282820</xdr:colOff>
      <xdr:row>55</xdr:row>
      <xdr:rowOff>3313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C328A492-08BD-455B-A646-CE521BB17A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31</xdr:col>
      <xdr:colOff>247131</xdr:colOff>
      <xdr:row>9</xdr:row>
      <xdr:rowOff>156222</xdr:rowOff>
    </xdr:from>
    <xdr:to>
      <xdr:col>47</xdr:col>
      <xdr:colOff>208990</xdr:colOff>
      <xdr:row>23</xdr:row>
      <xdr:rowOff>3278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37E6EC39-19F4-4C43-B00D-3CC249BCB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56</xdr:col>
      <xdr:colOff>386289</xdr:colOff>
      <xdr:row>44</xdr:row>
      <xdr:rowOff>178713</xdr:rowOff>
    </xdr:from>
    <xdr:to>
      <xdr:col>72</xdr:col>
      <xdr:colOff>385690</xdr:colOff>
      <xdr:row>60</xdr:row>
      <xdr:rowOff>33933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87D63FCC-0F81-4B78-9249-4F87B9D470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56</xdr:col>
      <xdr:colOff>600620</xdr:colOff>
      <xdr:row>11</xdr:row>
      <xdr:rowOff>140823</xdr:rowOff>
    </xdr:from>
    <xdr:to>
      <xdr:col>72</xdr:col>
      <xdr:colOff>547239</xdr:colOff>
      <xdr:row>24</xdr:row>
      <xdr:rowOff>185999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6E2233F2-A633-4625-8E84-E57E1FAB8C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31</xdr:col>
      <xdr:colOff>245472</xdr:colOff>
      <xdr:row>23</xdr:row>
      <xdr:rowOff>118378</xdr:rowOff>
    </xdr:from>
    <xdr:to>
      <xdr:col>47</xdr:col>
      <xdr:colOff>244873</xdr:colOff>
      <xdr:row>38</xdr:row>
      <xdr:rowOff>175255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26081908-3ED6-4E69-AA48-8A3BCE4A9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56</xdr:col>
      <xdr:colOff>391886</xdr:colOff>
      <xdr:row>28</xdr:row>
      <xdr:rowOff>108856</xdr:rowOff>
    </xdr:from>
    <xdr:to>
      <xdr:col>72</xdr:col>
      <xdr:colOff>391287</xdr:colOff>
      <xdr:row>43</xdr:row>
      <xdr:rowOff>160018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7117ABD3-4F54-4F5D-861E-FA68D657B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31</xdr:col>
      <xdr:colOff>119063</xdr:colOff>
      <xdr:row>67</xdr:row>
      <xdr:rowOff>142874</xdr:rowOff>
    </xdr:from>
    <xdr:to>
      <xdr:col>47</xdr:col>
      <xdr:colOff>118464</xdr:colOff>
      <xdr:row>82</xdr:row>
      <xdr:rowOff>188594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C5FF4052-AD3C-42ED-9624-B884F89E7B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31</xdr:col>
      <xdr:colOff>142875</xdr:colOff>
      <xdr:row>99</xdr:row>
      <xdr:rowOff>71437</xdr:rowOff>
    </xdr:from>
    <xdr:to>
      <xdr:col>47</xdr:col>
      <xdr:colOff>142276</xdr:colOff>
      <xdr:row>114</xdr:row>
      <xdr:rowOff>117157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66A84C70-5F7B-4B32-98A5-405D16AB5C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31</xdr:col>
      <xdr:colOff>119063</xdr:colOff>
      <xdr:row>129</xdr:row>
      <xdr:rowOff>47625</xdr:rowOff>
    </xdr:from>
    <xdr:to>
      <xdr:col>47</xdr:col>
      <xdr:colOff>118464</xdr:colOff>
      <xdr:row>144</xdr:row>
      <xdr:rowOff>93345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8610EA79-9536-4E04-B8DC-6E87156E77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31</xdr:col>
      <xdr:colOff>95250</xdr:colOff>
      <xdr:row>160</xdr:row>
      <xdr:rowOff>47625</xdr:rowOff>
    </xdr:from>
    <xdr:to>
      <xdr:col>47</xdr:col>
      <xdr:colOff>94651</xdr:colOff>
      <xdr:row>175</xdr:row>
      <xdr:rowOff>93345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4B202517-44CD-42C3-94DF-C4015338F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31</xdr:col>
      <xdr:colOff>190500</xdr:colOff>
      <xdr:row>189</xdr:row>
      <xdr:rowOff>166687</xdr:rowOff>
    </xdr:from>
    <xdr:to>
      <xdr:col>47</xdr:col>
      <xdr:colOff>189901</xdr:colOff>
      <xdr:row>205</xdr:row>
      <xdr:rowOff>21907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42D93141-306E-4D3C-8887-BFFEA1478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31</xdr:col>
      <xdr:colOff>166688</xdr:colOff>
      <xdr:row>221</xdr:row>
      <xdr:rowOff>0</xdr:rowOff>
    </xdr:from>
    <xdr:to>
      <xdr:col>47</xdr:col>
      <xdr:colOff>166089</xdr:colOff>
      <xdr:row>236</xdr:row>
      <xdr:rowOff>45720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E3D3E7B9-ED7D-4658-819D-5A8B79D948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31</xdr:col>
      <xdr:colOff>333375</xdr:colOff>
      <xdr:row>251</xdr:row>
      <xdr:rowOff>166688</xdr:rowOff>
    </xdr:from>
    <xdr:to>
      <xdr:col>47</xdr:col>
      <xdr:colOff>332776</xdr:colOff>
      <xdr:row>267</xdr:row>
      <xdr:rowOff>21908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168FFB41-12AB-4BCB-80E4-B28F40004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31</xdr:col>
      <xdr:colOff>285750</xdr:colOff>
      <xdr:row>282</xdr:row>
      <xdr:rowOff>23812</xdr:rowOff>
    </xdr:from>
    <xdr:to>
      <xdr:col>47</xdr:col>
      <xdr:colOff>285151</xdr:colOff>
      <xdr:row>297</xdr:row>
      <xdr:rowOff>69532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4EDD2B8F-67C6-4DB3-8F4C-4D2ACA42F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31</xdr:col>
      <xdr:colOff>261937</xdr:colOff>
      <xdr:row>312</xdr:row>
      <xdr:rowOff>0</xdr:rowOff>
    </xdr:from>
    <xdr:to>
      <xdr:col>47</xdr:col>
      <xdr:colOff>261338</xdr:colOff>
      <xdr:row>327</xdr:row>
      <xdr:rowOff>45720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0E84C925-3D01-4D9B-9193-E6B398DB11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31</xdr:col>
      <xdr:colOff>261937</xdr:colOff>
      <xdr:row>343</xdr:row>
      <xdr:rowOff>47625</xdr:rowOff>
    </xdr:from>
    <xdr:to>
      <xdr:col>47</xdr:col>
      <xdr:colOff>261338</xdr:colOff>
      <xdr:row>358</xdr:row>
      <xdr:rowOff>93345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7E896AE9-08D5-4308-B2C6-25AF098AB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56</xdr:col>
      <xdr:colOff>333376</xdr:colOff>
      <xdr:row>73</xdr:row>
      <xdr:rowOff>142875</xdr:rowOff>
    </xdr:from>
    <xdr:to>
      <xdr:col>72</xdr:col>
      <xdr:colOff>332777</xdr:colOff>
      <xdr:row>88</xdr:row>
      <xdr:rowOff>188595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7DE88649-2675-4587-9D1F-661F936312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56</xdr:col>
      <xdr:colOff>428625</xdr:colOff>
      <xdr:row>104</xdr:row>
      <xdr:rowOff>23813</xdr:rowOff>
    </xdr:from>
    <xdr:to>
      <xdr:col>72</xdr:col>
      <xdr:colOff>428026</xdr:colOff>
      <xdr:row>119</xdr:row>
      <xdr:rowOff>69533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9651E3A4-9F34-4B3D-94DD-BABBD569C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56</xdr:col>
      <xdr:colOff>381000</xdr:colOff>
      <xdr:row>133</xdr:row>
      <xdr:rowOff>166687</xdr:rowOff>
    </xdr:from>
    <xdr:to>
      <xdr:col>72</xdr:col>
      <xdr:colOff>380401</xdr:colOff>
      <xdr:row>149</xdr:row>
      <xdr:rowOff>21907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089B6631-3B02-402F-9427-298082203C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56</xdr:col>
      <xdr:colOff>357187</xdr:colOff>
      <xdr:row>164</xdr:row>
      <xdr:rowOff>166687</xdr:rowOff>
    </xdr:from>
    <xdr:to>
      <xdr:col>72</xdr:col>
      <xdr:colOff>356588</xdr:colOff>
      <xdr:row>180</xdr:row>
      <xdr:rowOff>21907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CD69903B-5958-4391-B155-1F0035A0B9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56</xdr:col>
      <xdr:colOff>309563</xdr:colOff>
      <xdr:row>195</xdr:row>
      <xdr:rowOff>23813</xdr:rowOff>
    </xdr:from>
    <xdr:to>
      <xdr:col>72</xdr:col>
      <xdr:colOff>308964</xdr:colOff>
      <xdr:row>210</xdr:row>
      <xdr:rowOff>69533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C608C485-B1D6-4EF7-95D7-6010D2C26A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56</xdr:col>
      <xdr:colOff>333375</xdr:colOff>
      <xdr:row>225</xdr:row>
      <xdr:rowOff>166687</xdr:rowOff>
    </xdr:from>
    <xdr:to>
      <xdr:col>72</xdr:col>
      <xdr:colOff>332776</xdr:colOff>
      <xdr:row>241</xdr:row>
      <xdr:rowOff>21907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DEAEB138-3757-48E8-981F-20BF603B54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57</xdr:col>
      <xdr:colOff>403412</xdr:colOff>
      <xdr:row>257</xdr:row>
      <xdr:rowOff>62753</xdr:rowOff>
    </xdr:from>
    <xdr:to>
      <xdr:col>73</xdr:col>
      <xdr:colOff>388525</xdr:colOff>
      <xdr:row>272</xdr:row>
      <xdr:rowOff>108473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437DACAB-5954-4388-AEC9-2D3F72264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52</xdr:col>
      <xdr:colOff>0</xdr:colOff>
      <xdr:row>287</xdr:row>
      <xdr:rowOff>0</xdr:rowOff>
    </xdr:from>
    <xdr:to>
      <xdr:col>71</xdr:col>
      <xdr:colOff>594713</xdr:colOff>
      <xdr:row>302</xdr:row>
      <xdr:rowOff>45720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E702D3C3-CFE2-445A-B0C6-A30467510B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52</xdr:col>
      <xdr:colOff>0</xdr:colOff>
      <xdr:row>318</xdr:row>
      <xdr:rowOff>0</xdr:rowOff>
    </xdr:from>
    <xdr:to>
      <xdr:col>71</xdr:col>
      <xdr:colOff>594713</xdr:colOff>
      <xdr:row>333</xdr:row>
      <xdr:rowOff>45720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935739EC-9451-436F-BB1E-9C5B4E1634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56</xdr:col>
      <xdr:colOff>428625</xdr:colOff>
      <xdr:row>348</xdr:row>
      <xdr:rowOff>0</xdr:rowOff>
    </xdr:from>
    <xdr:to>
      <xdr:col>72</xdr:col>
      <xdr:colOff>428026</xdr:colOff>
      <xdr:row>363</xdr:row>
      <xdr:rowOff>45720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51FCF3CC-74B0-435D-A8DD-E6E2914A92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84</xdr:col>
      <xdr:colOff>386289</xdr:colOff>
      <xdr:row>44</xdr:row>
      <xdr:rowOff>178713</xdr:rowOff>
    </xdr:from>
    <xdr:to>
      <xdr:col>100</xdr:col>
      <xdr:colOff>385690</xdr:colOff>
      <xdr:row>60</xdr:row>
      <xdr:rowOff>33933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73CE0F19-51B4-4E56-A110-76ED79E6B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84</xdr:col>
      <xdr:colOff>425808</xdr:colOff>
      <xdr:row>13</xdr:row>
      <xdr:rowOff>182583</xdr:rowOff>
    </xdr:from>
    <xdr:to>
      <xdr:col>100</xdr:col>
      <xdr:colOff>368617</xdr:colOff>
      <xdr:row>27</xdr:row>
      <xdr:rowOff>41405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EA972CD0-2D99-48F5-A76E-A27AB53BB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84</xdr:col>
      <xdr:colOff>391886</xdr:colOff>
      <xdr:row>28</xdr:row>
      <xdr:rowOff>108856</xdr:rowOff>
    </xdr:from>
    <xdr:to>
      <xdr:col>100</xdr:col>
      <xdr:colOff>391287</xdr:colOff>
      <xdr:row>43</xdr:row>
      <xdr:rowOff>160018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92633194-6BAC-41F1-B001-5DB761F8C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84</xdr:col>
      <xdr:colOff>333376</xdr:colOff>
      <xdr:row>73</xdr:row>
      <xdr:rowOff>142875</xdr:rowOff>
    </xdr:from>
    <xdr:to>
      <xdr:col>100</xdr:col>
      <xdr:colOff>332777</xdr:colOff>
      <xdr:row>88</xdr:row>
      <xdr:rowOff>188595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2618F164-5261-4576-8153-D98C6B4D2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84</xdr:col>
      <xdr:colOff>428625</xdr:colOff>
      <xdr:row>104</xdr:row>
      <xdr:rowOff>23813</xdr:rowOff>
    </xdr:from>
    <xdr:to>
      <xdr:col>100</xdr:col>
      <xdr:colOff>428026</xdr:colOff>
      <xdr:row>119</xdr:row>
      <xdr:rowOff>69533</xdr:rowOff>
    </xdr:to>
    <xdr:graphicFrame macro="">
      <xdr:nvGraphicFramePr>
        <xdr:cNvPr id="58" name="Gráfico 57">
          <a:extLst>
            <a:ext uri="{FF2B5EF4-FFF2-40B4-BE49-F238E27FC236}">
              <a16:creationId xmlns:a16="http://schemas.microsoft.com/office/drawing/2014/main" id="{4AB65106-6FBC-4AB8-AB35-86FCB947F6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84</xdr:col>
      <xdr:colOff>381000</xdr:colOff>
      <xdr:row>133</xdr:row>
      <xdr:rowOff>166687</xdr:rowOff>
    </xdr:from>
    <xdr:to>
      <xdr:col>100</xdr:col>
      <xdr:colOff>380401</xdr:colOff>
      <xdr:row>149</xdr:row>
      <xdr:rowOff>21907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1F267310-76C9-4C83-828F-266C1DC509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84</xdr:col>
      <xdr:colOff>357187</xdr:colOff>
      <xdr:row>164</xdr:row>
      <xdr:rowOff>166687</xdr:rowOff>
    </xdr:from>
    <xdr:to>
      <xdr:col>100</xdr:col>
      <xdr:colOff>356588</xdr:colOff>
      <xdr:row>180</xdr:row>
      <xdr:rowOff>21907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C3147854-0E39-4E4B-9A01-B16655809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84</xdr:col>
      <xdr:colOff>309563</xdr:colOff>
      <xdr:row>195</xdr:row>
      <xdr:rowOff>23813</xdr:rowOff>
    </xdr:from>
    <xdr:to>
      <xdr:col>100</xdr:col>
      <xdr:colOff>308964</xdr:colOff>
      <xdr:row>210</xdr:row>
      <xdr:rowOff>69533</xdr:rowOff>
    </xdr:to>
    <xdr:graphicFrame macro="">
      <xdr:nvGraphicFramePr>
        <xdr:cNvPr id="61" name="Gráfico 60">
          <a:extLst>
            <a:ext uri="{FF2B5EF4-FFF2-40B4-BE49-F238E27FC236}">
              <a16:creationId xmlns:a16="http://schemas.microsoft.com/office/drawing/2014/main" id="{F31945BB-CAE4-4A84-B653-88058F8A7A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84</xdr:col>
      <xdr:colOff>333375</xdr:colOff>
      <xdr:row>225</xdr:row>
      <xdr:rowOff>166687</xdr:rowOff>
    </xdr:from>
    <xdr:to>
      <xdr:col>100</xdr:col>
      <xdr:colOff>332776</xdr:colOff>
      <xdr:row>241</xdr:row>
      <xdr:rowOff>21907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AA1F09CE-67F4-4FD6-8F81-ECCB38439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85</xdr:col>
      <xdr:colOff>53788</xdr:colOff>
      <xdr:row>255</xdr:row>
      <xdr:rowOff>125506</xdr:rowOff>
    </xdr:from>
    <xdr:to>
      <xdr:col>101</xdr:col>
      <xdr:colOff>38901</xdr:colOff>
      <xdr:row>270</xdr:row>
      <xdr:rowOff>171226</xdr:rowOff>
    </xdr:to>
    <xdr:graphicFrame macro="">
      <xdr:nvGraphicFramePr>
        <xdr:cNvPr id="63" name="Gráfico 62">
          <a:extLst>
            <a:ext uri="{FF2B5EF4-FFF2-40B4-BE49-F238E27FC236}">
              <a16:creationId xmlns:a16="http://schemas.microsoft.com/office/drawing/2014/main" id="{72398E6F-CA6A-4CDE-B368-59E3B3D1B0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85</xdr:col>
      <xdr:colOff>225137</xdr:colOff>
      <xdr:row>286</xdr:row>
      <xdr:rowOff>121227</xdr:rowOff>
    </xdr:from>
    <xdr:to>
      <xdr:col>101</xdr:col>
      <xdr:colOff>231032</xdr:colOff>
      <xdr:row>301</xdr:row>
      <xdr:rowOff>166947</xdr:rowOff>
    </xdr:to>
    <xdr:graphicFrame macro="">
      <xdr:nvGraphicFramePr>
        <xdr:cNvPr id="64" name="Gráfico 63">
          <a:extLst>
            <a:ext uri="{FF2B5EF4-FFF2-40B4-BE49-F238E27FC236}">
              <a16:creationId xmlns:a16="http://schemas.microsoft.com/office/drawing/2014/main" id="{96461939-4C4E-4707-B033-2287F5614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85</xdr:col>
      <xdr:colOff>363682</xdr:colOff>
      <xdr:row>316</xdr:row>
      <xdr:rowOff>51955</xdr:rowOff>
    </xdr:from>
    <xdr:to>
      <xdr:col>101</xdr:col>
      <xdr:colOff>369577</xdr:colOff>
      <xdr:row>331</xdr:row>
      <xdr:rowOff>97675</xdr:rowOff>
    </xdr:to>
    <xdr:graphicFrame macro="">
      <xdr:nvGraphicFramePr>
        <xdr:cNvPr id="65" name="Gráfico 64">
          <a:extLst>
            <a:ext uri="{FF2B5EF4-FFF2-40B4-BE49-F238E27FC236}">
              <a16:creationId xmlns:a16="http://schemas.microsoft.com/office/drawing/2014/main" id="{A6724FF4-E7A3-45F9-9BF2-C951ECD98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84</xdr:col>
      <xdr:colOff>428625</xdr:colOff>
      <xdr:row>348</xdr:row>
      <xdr:rowOff>0</xdr:rowOff>
    </xdr:from>
    <xdr:to>
      <xdr:col>100</xdr:col>
      <xdr:colOff>428026</xdr:colOff>
      <xdr:row>363</xdr:row>
      <xdr:rowOff>45720</xdr:rowOff>
    </xdr:to>
    <xdr:graphicFrame macro="">
      <xdr:nvGraphicFramePr>
        <xdr:cNvPr id="66" name="Gráfico 65">
          <a:extLst>
            <a:ext uri="{FF2B5EF4-FFF2-40B4-BE49-F238E27FC236}">
              <a16:creationId xmlns:a16="http://schemas.microsoft.com/office/drawing/2014/main" id="{430AD6B5-9C7B-429B-B36D-851C7BDCA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380054</xdr:colOff>
      <xdr:row>275</xdr:row>
      <xdr:rowOff>163139</xdr:rowOff>
    </xdr:from>
    <xdr:to>
      <xdr:col>22</xdr:col>
      <xdr:colOff>418581</xdr:colOff>
      <xdr:row>290</xdr:row>
      <xdr:rowOff>163138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AFFEBA-C15B-4BBC-943B-B169479AD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316647</xdr:colOff>
      <xdr:row>307</xdr:row>
      <xdr:rowOff>49</xdr:rowOff>
    </xdr:from>
    <xdr:to>
      <xdr:col>22</xdr:col>
      <xdr:colOff>378670</xdr:colOff>
      <xdr:row>322</xdr:row>
      <xdr:rowOff>31578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DDA106-2BFA-4461-A121-1AD5A9B4A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396204</xdr:colOff>
      <xdr:row>337</xdr:row>
      <xdr:rowOff>10325</xdr:rowOff>
    </xdr:from>
    <xdr:to>
      <xdr:col>22</xdr:col>
      <xdr:colOff>496328</xdr:colOff>
      <xdr:row>352</xdr:row>
      <xdr:rowOff>36994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20027F4-D799-46BE-AAE8-187A85188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353197</xdr:colOff>
      <xdr:row>122</xdr:row>
      <xdr:rowOff>181791</xdr:rowOff>
    </xdr:from>
    <xdr:to>
      <xdr:col>22</xdr:col>
      <xdr:colOff>378708</xdr:colOff>
      <xdr:row>138</xdr:row>
      <xdr:rowOff>5675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755F190-5EA5-4C04-8FA5-B34961686B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424353</xdr:colOff>
      <xdr:row>153</xdr:row>
      <xdr:rowOff>190216</xdr:rowOff>
    </xdr:from>
    <xdr:to>
      <xdr:col>22</xdr:col>
      <xdr:colOff>455393</xdr:colOff>
      <xdr:row>169</xdr:row>
      <xdr:rowOff>34005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A9563BB-76CE-43D8-AA8C-C1B09843A4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420249</xdr:colOff>
      <xdr:row>184</xdr:row>
      <xdr:rowOff>1372</xdr:rowOff>
    </xdr:from>
    <xdr:to>
      <xdr:col>22</xdr:col>
      <xdr:colOff>427869</xdr:colOff>
      <xdr:row>199</xdr:row>
      <xdr:rowOff>35661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345A8DE-B31B-43A6-B5BE-E656FE76C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386289</xdr:colOff>
      <xdr:row>44</xdr:row>
      <xdr:rowOff>178713</xdr:rowOff>
    </xdr:from>
    <xdr:to>
      <xdr:col>22</xdr:col>
      <xdr:colOff>385690</xdr:colOff>
      <xdr:row>60</xdr:row>
      <xdr:rowOff>33933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D4E3E8E0-4C20-4B13-98F1-F8EE206F8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338616</xdr:colOff>
      <xdr:row>61</xdr:row>
      <xdr:rowOff>184247</xdr:rowOff>
    </xdr:from>
    <xdr:to>
      <xdr:col>22</xdr:col>
      <xdr:colOff>356321</xdr:colOff>
      <xdr:row>77</xdr:row>
      <xdr:rowOff>14701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047ACE1-7507-4369-B543-DB1F0BB86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370306</xdr:colOff>
      <xdr:row>92</xdr:row>
      <xdr:rowOff>189087</xdr:rowOff>
    </xdr:from>
    <xdr:to>
      <xdr:col>22</xdr:col>
      <xdr:colOff>398880</xdr:colOff>
      <xdr:row>108</xdr:row>
      <xdr:rowOff>23351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4283D129-BEB5-487D-AE41-65B172D7B8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378630</xdr:colOff>
      <xdr:row>214</xdr:row>
      <xdr:rowOff>172478</xdr:rowOff>
    </xdr:from>
    <xdr:to>
      <xdr:col>22</xdr:col>
      <xdr:colOff>378031</xdr:colOff>
      <xdr:row>230</xdr:row>
      <xdr:rowOff>6743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59223BC-3D6A-4CF8-8D29-825EC5FDF1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353497</xdr:colOff>
      <xdr:row>245</xdr:row>
      <xdr:rowOff>172302</xdr:rowOff>
    </xdr:from>
    <xdr:to>
      <xdr:col>22</xdr:col>
      <xdr:colOff>384537</xdr:colOff>
      <xdr:row>260</xdr:row>
      <xdr:rowOff>185636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ADEE9C45-9994-4B1E-90DF-B7A8036D67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401436</xdr:colOff>
      <xdr:row>14</xdr:row>
      <xdr:rowOff>62064</xdr:rowOff>
    </xdr:from>
    <xdr:to>
      <xdr:col>22</xdr:col>
      <xdr:colOff>351865</xdr:colOff>
      <xdr:row>27</xdr:row>
      <xdr:rowOff>105335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7DCB564B-C5FE-4D99-A738-AF6C3D828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383577</xdr:colOff>
      <xdr:row>28</xdr:row>
      <xdr:rowOff>159460</xdr:rowOff>
    </xdr:from>
    <xdr:to>
      <xdr:col>22</xdr:col>
      <xdr:colOff>388693</xdr:colOff>
      <xdr:row>44</xdr:row>
      <xdr:rowOff>20731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DD2BD67-2F5E-4E32-9DAD-6AC1D4511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287229</xdr:colOff>
      <xdr:row>40</xdr:row>
      <xdr:rowOff>146332</xdr:rowOff>
    </xdr:from>
    <xdr:to>
      <xdr:col>47</xdr:col>
      <xdr:colOff>286630</xdr:colOff>
      <xdr:row>55</xdr:row>
      <xdr:rowOff>184432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0B6E8261-ACDC-45DF-9C56-87B0F65CD5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31</xdr:col>
      <xdr:colOff>250941</xdr:colOff>
      <xdr:row>10</xdr:row>
      <xdr:rowOff>141126</xdr:rowOff>
    </xdr:from>
    <xdr:to>
      <xdr:col>47</xdr:col>
      <xdr:colOff>212800</xdr:colOff>
      <xdr:row>23</xdr:row>
      <xdr:rowOff>184397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CBDB59D4-8AE0-4BC5-A465-38895F031E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56</xdr:col>
      <xdr:colOff>386289</xdr:colOff>
      <xdr:row>44</xdr:row>
      <xdr:rowOff>178713</xdr:rowOff>
    </xdr:from>
    <xdr:to>
      <xdr:col>72</xdr:col>
      <xdr:colOff>385690</xdr:colOff>
      <xdr:row>60</xdr:row>
      <xdr:rowOff>33933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E38063F5-F27B-46EB-B97C-BD2B7CD6AF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56</xdr:col>
      <xdr:colOff>583811</xdr:colOff>
      <xdr:row>11</xdr:row>
      <xdr:rowOff>163422</xdr:rowOff>
    </xdr:from>
    <xdr:to>
      <xdr:col>72</xdr:col>
      <xdr:colOff>530430</xdr:colOff>
      <xdr:row>25</xdr:row>
      <xdr:rowOff>18098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2C080C44-19BF-47BE-9B34-A8AF1D7AA3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31</xdr:col>
      <xdr:colOff>249282</xdr:colOff>
      <xdr:row>24</xdr:row>
      <xdr:rowOff>103282</xdr:rowOff>
    </xdr:from>
    <xdr:to>
      <xdr:col>47</xdr:col>
      <xdr:colOff>248683</xdr:colOff>
      <xdr:row>39</xdr:row>
      <xdr:rowOff>179209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31D48224-4B7E-4E72-A618-874EA850A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56</xdr:col>
      <xdr:colOff>391886</xdr:colOff>
      <xdr:row>28</xdr:row>
      <xdr:rowOff>108856</xdr:rowOff>
    </xdr:from>
    <xdr:to>
      <xdr:col>72</xdr:col>
      <xdr:colOff>391287</xdr:colOff>
      <xdr:row>43</xdr:row>
      <xdr:rowOff>160018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31E16B68-89A3-4A2A-9A40-E47952D00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31</xdr:col>
      <xdr:colOff>119063</xdr:colOff>
      <xdr:row>67</xdr:row>
      <xdr:rowOff>142874</xdr:rowOff>
    </xdr:from>
    <xdr:to>
      <xdr:col>47</xdr:col>
      <xdr:colOff>118464</xdr:colOff>
      <xdr:row>82</xdr:row>
      <xdr:rowOff>188594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B6AF68A8-50D6-4DB8-8034-FF614F158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31</xdr:col>
      <xdr:colOff>142875</xdr:colOff>
      <xdr:row>99</xdr:row>
      <xdr:rowOff>71437</xdr:rowOff>
    </xdr:from>
    <xdr:to>
      <xdr:col>47</xdr:col>
      <xdr:colOff>142276</xdr:colOff>
      <xdr:row>114</xdr:row>
      <xdr:rowOff>117157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A20987D0-CB87-4787-A693-5AF77B9965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31</xdr:col>
      <xdr:colOff>119063</xdr:colOff>
      <xdr:row>129</xdr:row>
      <xdr:rowOff>47625</xdr:rowOff>
    </xdr:from>
    <xdr:to>
      <xdr:col>47</xdr:col>
      <xdr:colOff>118464</xdr:colOff>
      <xdr:row>144</xdr:row>
      <xdr:rowOff>93345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462B9579-30E2-41A2-A335-7E283F935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31</xdr:col>
      <xdr:colOff>95250</xdr:colOff>
      <xdr:row>160</xdr:row>
      <xdr:rowOff>47625</xdr:rowOff>
    </xdr:from>
    <xdr:to>
      <xdr:col>47</xdr:col>
      <xdr:colOff>94651</xdr:colOff>
      <xdr:row>175</xdr:row>
      <xdr:rowOff>93345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ABFEFFFD-0570-4DAA-A2F7-E9FAD30D9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31</xdr:col>
      <xdr:colOff>190500</xdr:colOff>
      <xdr:row>189</xdr:row>
      <xdr:rowOff>166687</xdr:rowOff>
    </xdr:from>
    <xdr:to>
      <xdr:col>47</xdr:col>
      <xdr:colOff>189901</xdr:colOff>
      <xdr:row>205</xdr:row>
      <xdr:rowOff>21907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63005E50-505D-4E67-9072-100FB502D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31</xdr:col>
      <xdr:colOff>166688</xdr:colOff>
      <xdr:row>221</xdr:row>
      <xdr:rowOff>0</xdr:rowOff>
    </xdr:from>
    <xdr:to>
      <xdr:col>47</xdr:col>
      <xdr:colOff>166089</xdr:colOff>
      <xdr:row>236</xdr:row>
      <xdr:rowOff>45720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F5B33565-B4F1-482B-AA23-6A43920C1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31</xdr:col>
      <xdr:colOff>333375</xdr:colOff>
      <xdr:row>251</xdr:row>
      <xdr:rowOff>166688</xdr:rowOff>
    </xdr:from>
    <xdr:to>
      <xdr:col>47</xdr:col>
      <xdr:colOff>332776</xdr:colOff>
      <xdr:row>267</xdr:row>
      <xdr:rowOff>21908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19E38908-8113-434D-AD23-C66FE2F70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31</xdr:col>
      <xdr:colOff>285750</xdr:colOff>
      <xdr:row>282</xdr:row>
      <xdr:rowOff>23812</xdr:rowOff>
    </xdr:from>
    <xdr:to>
      <xdr:col>47</xdr:col>
      <xdr:colOff>285151</xdr:colOff>
      <xdr:row>297</xdr:row>
      <xdr:rowOff>69532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C22A743F-9CC3-4A79-AB57-33368E7E0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31</xdr:col>
      <xdr:colOff>261937</xdr:colOff>
      <xdr:row>312</xdr:row>
      <xdr:rowOff>0</xdr:rowOff>
    </xdr:from>
    <xdr:to>
      <xdr:col>47</xdr:col>
      <xdr:colOff>261338</xdr:colOff>
      <xdr:row>327</xdr:row>
      <xdr:rowOff>45720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6414341F-216B-4193-9852-D794307AD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31</xdr:col>
      <xdr:colOff>261937</xdr:colOff>
      <xdr:row>343</xdr:row>
      <xdr:rowOff>47625</xdr:rowOff>
    </xdr:from>
    <xdr:to>
      <xdr:col>47</xdr:col>
      <xdr:colOff>261338</xdr:colOff>
      <xdr:row>358</xdr:row>
      <xdr:rowOff>93345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56A91309-82D5-4A4E-9C8F-D5CCBDE29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56</xdr:col>
      <xdr:colOff>333376</xdr:colOff>
      <xdr:row>73</xdr:row>
      <xdr:rowOff>142875</xdr:rowOff>
    </xdr:from>
    <xdr:to>
      <xdr:col>72</xdr:col>
      <xdr:colOff>332777</xdr:colOff>
      <xdr:row>88</xdr:row>
      <xdr:rowOff>188595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FDFB30E5-280D-4FE8-A13F-BE45D57B0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56</xdr:col>
      <xdr:colOff>428625</xdr:colOff>
      <xdr:row>104</xdr:row>
      <xdr:rowOff>23813</xdr:rowOff>
    </xdr:from>
    <xdr:to>
      <xdr:col>72</xdr:col>
      <xdr:colOff>428026</xdr:colOff>
      <xdr:row>119</xdr:row>
      <xdr:rowOff>69533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82E773B5-363E-4A28-80AB-676C15031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56</xdr:col>
      <xdr:colOff>381000</xdr:colOff>
      <xdr:row>133</xdr:row>
      <xdr:rowOff>166687</xdr:rowOff>
    </xdr:from>
    <xdr:to>
      <xdr:col>72</xdr:col>
      <xdr:colOff>380401</xdr:colOff>
      <xdr:row>149</xdr:row>
      <xdr:rowOff>21907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C1CF2BCA-DB7C-4030-A8D0-65D7E4A80E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56</xdr:col>
      <xdr:colOff>357187</xdr:colOff>
      <xdr:row>164</xdr:row>
      <xdr:rowOff>166687</xdr:rowOff>
    </xdr:from>
    <xdr:to>
      <xdr:col>72</xdr:col>
      <xdr:colOff>356588</xdr:colOff>
      <xdr:row>180</xdr:row>
      <xdr:rowOff>21907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5D287211-2B78-44A0-9AB7-C0BD3BA04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56</xdr:col>
      <xdr:colOff>309563</xdr:colOff>
      <xdr:row>195</xdr:row>
      <xdr:rowOff>23813</xdr:rowOff>
    </xdr:from>
    <xdr:to>
      <xdr:col>72</xdr:col>
      <xdr:colOff>308964</xdr:colOff>
      <xdr:row>210</xdr:row>
      <xdr:rowOff>69533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DA7D8BF8-8A0B-4A3D-8C56-FAE57D9D0D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56</xdr:col>
      <xdr:colOff>333375</xdr:colOff>
      <xdr:row>225</xdr:row>
      <xdr:rowOff>166687</xdr:rowOff>
    </xdr:from>
    <xdr:to>
      <xdr:col>72</xdr:col>
      <xdr:colOff>332776</xdr:colOff>
      <xdr:row>241</xdr:row>
      <xdr:rowOff>21907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622CAD67-8FCC-4031-B92D-8FFCC057E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57</xdr:col>
      <xdr:colOff>744071</xdr:colOff>
      <xdr:row>257</xdr:row>
      <xdr:rowOff>35858</xdr:rowOff>
    </xdr:from>
    <xdr:to>
      <xdr:col>74</xdr:col>
      <xdr:colOff>119584</xdr:colOff>
      <xdr:row>272</xdr:row>
      <xdr:rowOff>81578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DA46D035-6758-4AA0-914E-50F9E255DD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52</xdr:col>
      <xdr:colOff>0</xdr:colOff>
      <xdr:row>287</xdr:row>
      <xdr:rowOff>0</xdr:rowOff>
    </xdr:from>
    <xdr:to>
      <xdr:col>71</xdr:col>
      <xdr:colOff>594713</xdr:colOff>
      <xdr:row>302</xdr:row>
      <xdr:rowOff>45720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3F4AFE8F-62FF-4127-8606-3CDAB90BE1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52</xdr:col>
      <xdr:colOff>0</xdr:colOff>
      <xdr:row>318</xdr:row>
      <xdr:rowOff>0</xdr:rowOff>
    </xdr:from>
    <xdr:to>
      <xdr:col>71</xdr:col>
      <xdr:colOff>594713</xdr:colOff>
      <xdr:row>333</xdr:row>
      <xdr:rowOff>45720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D806DE4A-CC10-475F-8848-FF4F282F4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56</xdr:col>
      <xdr:colOff>428625</xdr:colOff>
      <xdr:row>348</xdr:row>
      <xdr:rowOff>0</xdr:rowOff>
    </xdr:from>
    <xdr:to>
      <xdr:col>72</xdr:col>
      <xdr:colOff>428026</xdr:colOff>
      <xdr:row>363</xdr:row>
      <xdr:rowOff>45720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F71403B9-30D8-4C35-AFAE-A589F2AC79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84</xdr:col>
      <xdr:colOff>386289</xdr:colOff>
      <xdr:row>44</xdr:row>
      <xdr:rowOff>178713</xdr:rowOff>
    </xdr:from>
    <xdr:to>
      <xdr:col>100</xdr:col>
      <xdr:colOff>385690</xdr:colOff>
      <xdr:row>60</xdr:row>
      <xdr:rowOff>33933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94E298A6-5120-407F-90CD-9DE5585E2F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84</xdr:col>
      <xdr:colOff>425808</xdr:colOff>
      <xdr:row>13</xdr:row>
      <xdr:rowOff>182583</xdr:rowOff>
    </xdr:from>
    <xdr:to>
      <xdr:col>100</xdr:col>
      <xdr:colOff>368617</xdr:colOff>
      <xdr:row>27</xdr:row>
      <xdr:rowOff>41405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1751AC23-1C57-44C0-AD45-30C32395C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84</xdr:col>
      <xdr:colOff>391886</xdr:colOff>
      <xdr:row>28</xdr:row>
      <xdr:rowOff>108856</xdr:rowOff>
    </xdr:from>
    <xdr:to>
      <xdr:col>100</xdr:col>
      <xdr:colOff>391287</xdr:colOff>
      <xdr:row>43</xdr:row>
      <xdr:rowOff>160018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B601EA9A-D529-47E6-817E-A56CA4525C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84</xdr:col>
      <xdr:colOff>333376</xdr:colOff>
      <xdr:row>73</xdr:row>
      <xdr:rowOff>142875</xdr:rowOff>
    </xdr:from>
    <xdr:to>
      <xdr:col>100</xdr:col>
      <xdr:colOff>332777</xdr:colOff>
      <xdr:row>88</xdr:row>
      <xdr:rowOff>188595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EF44C772-455F-4558-A92E-002169EE0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84</xdr:col>
      <xdr:colOff>428625</xdr:colOff>
      <xdr:row>104</xdr:row>
      <xdr:rowOff>23813</xdr:rowOff>
    </xdr:from>
    <xdr:to>
      <xdr:col>100</xdr:col>
      <xdr:colOff>428026</xdr:colOff>
      <xdr:row>119</xdr:row>
      <xdr:rowOff>69533</xdr:rowOff>
    </xdr:to>
    <xdr:graphicFrame macro="">
      <xdr:nvGraphicFramePr>
        <xdr:cNvPr id="58" name="Gráfico 57">
          <a:extLst>
            <a:ext uri="{FF2B5EF4-FFF2-40B4-BE49-F238E27FC236}">
              <a16:creationId xmlns:a16="http://schemas.microsoft.com/office/drawing/2014/main" id="{9ABC6092-F4D1-472C-9D7C-D76C4FB3E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84</xdr:col>
      <xdr:colOff>381000</xdr:colOff>
      <xdr:row>133</xdr:row>
      <xdr:rowOff>166687</xdr:rowOff>
    </xdr:from>
    <xdr:to>
      <xdr:col>100</xdr:col>
      <xdr:colOff>380401</xdr:colOff>
      <xdr:row>149</xdr:row>
      <xdr:rowOff>21907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92C460EB-3D6A-4694-AF0F-7A28963B7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84</xdr:col>
      <xdr:colOff>357187</xdr:colOff>
      <xdr:row>164</xdr:row>
      <xdr:rowOff>166687</xdr:rowOff>
    </xdr:from>
    <xdr:to>
      <xdr:col>100</xdr:col>
      <xdr:colOff>356588</xdr:colOff>
      <xdr:row>180</xdr:row>
      <xdr:rowOff>21907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41C9F631-4E7F-41AD-A5B0-B980977CE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84</xdr:col>
      <xdr:colOff>309563</xdr:colOff>
      <xdr:row>195</xdr:row>
      <xdr:rowOff>23813</xdr:rowOff>
    </xdr:from>
    <xdr:to>
      <xdr:col>100</xdr:col>
      <xdr:colOff>308964</xdr:colOff>
      <xdr:row>210</xdr:row>
      <xdr:rowOff>69533</xdr:rowOff>
    </xdr:to>
    <xdr:graphicFrame macro="">
      <xdr:nvGraphicFramePr>
        <xdr:cNvPr id="61" name="Gráfico 60">
          <a:extLst>
            <a:ext uri="{FF2B5EF4-FFF2-40B4-BE49-F238E27FC236}">
              <a16:creationId xmlns:a16="http://schemas.microsoft.com/office/drawing/2014/main" id="{D0C0A829-73E3-4A57-A4D8-E697839AC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84</xdr:col>
      <xdr:colOff>333375</xdr:colOff>
      <xdr:row>225</xdr:row>
      <xdr:rowOff>166687</xdr:rowOff>
    </xdr:from>
    <xdr:to>
      <xdr:col>100</xdr:col>
      <xdr:colOff>332776</xdr:colOff>
      <xdr:row>241</xdr:row>
      <xdr:rowOff>21907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2FF6ADF0-B14E-44CD-A024-60C9158DE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85</xdr:col>
      <xdr:colOff>53788</xdr:colOff>
      <xdr:row>255</xdr:row>
      <xdr:rowOff>125506</xdr:rowOff>
    </xdr:from>
    <xdr:to>
      <xdr:col>101</xdr:col>
      <xdr:colOff>38901</xdr:colOff>
      <xdr:row>270</xdr:row>
      <xdr:rowOff>171226</xdr:rowOff>
    </xdr:to>
    <xdr:graphicFrame macro="">
      <xdr:nvGraphicFramePr>
        <xdr:cNvPr id="63" name="Gráfico 62">
          <a:extLst>
            <a:ext uri="{FF2B5EF4-FFF2-40B4-BE49-F238E27FC236}">
              <a16:creationId xmlns:a16="http://schemas.microsoft.com/office/drawing/2014/main" id="{C5F2162B-F4BF-4323-9AAB-01A41250B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85</xdr:col>
      <xdr:colOff>225137</xdr:colOff>
      <xdr:row>286</xdr:row>
      <xdr:rowOff>121227</xdr:rowOff>
    </xdr:from>
    <xdr:to>
      <xdr:col>101</xdr:col>
      <xdr:colOff>231032</xdr:colOff>
      <xdr:row>301</xdr:row>
      <xdr:rowOff>166947</xdr:rowOff>
    </xdr:to>
    <xdr:graphicFrame macro="">
      <xdr:nvGraphicFramePr>
        <xdr:cNvPr id="64" name="Gráfico 63">
          <a:extLst>
            <a:ext uri="{FF2B5EF4-FFF2-40B4-BE49-F238E27FC236}">
              <a16:creationId xmlns:a16="http://schemas.microsoft.com/office/drawing/2014/main" id="{09D1210E-27E0-4225-A833-FE4053D6BD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85</xdr:col>
      <xdr:colOff>363682</xdr:colOff>
      <xdr:row>316</xdr:row>
      <xdr:rowOff>51955</xdr:rowOff>
    </xdr:from>
    <xdr:to>
      <xdr:col>101</xdr:col>
      <xdr:colOff>369577</xdr:colOff>
      <xdr:row>331</xdr:row>
      <xdr:rowOff>97675</xdr:rowOff>
    </xdr:to>
    <xdr:graphicFrame macro="">
      <xdr:nvGraphicFramePr>
        <xdr:cNvPr id="65" name="Gráfico 64">
          <a:extLst>
            <a:ext uri="{FF2B5EF4-FFF2-40B4-BE49-F238E27FC236}">
              <a16:creationId xmlns:a16="http://schemas.microsoft.com/office/drawing/2014/main" id="{2C84C856-7EFE-4F43-8042-4DFAE4D9E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84</xdr:col>
      <xdr:colOff>428625</xdr:colOff>
      <xdr:row>348</xdr:row>
      <xdr:rowOff>0</xdr:rowOff>
    </xdr:from>
    <xdr:to>
      <xdr:col>100</xdr:col>
      <xdr:colOff>428026</xdr:colOff>
      <xdr:row>363</xdr:row>
      <xdr:rowOff>45720</xdr:rowOff>
    </xdr:to>
    <xdr:graphicFrame macro="">
      <xdr:nvGraphicFramePr>
        <xdr:cNvPr id="66" name="Gráfico 65">
          <a:extLst>
            <a:ext uri="{FF2B5EF4-FFF2-40B4-BE49-F238E27FC236}">
              <a16:creationId xmlns:a16="http://schemas.microsoft.com/office/drawing/2014/main" id="{9FE53BED-8275-4085-84DD-4091547B1B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380054</xdr:colOff>
      <xdr:row>275</xdr:row>
      <xdr:rowOff>163139</xdr:rowOff>
    </xdr:from>
    <xdr:to>
      <xdr:col>23</xdr:col>
      <xdr:colOff>418581</xdr:colOff>
      <xdr:row>290</xdr:row>
      <xdr:rowOff>163138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7364BC-65ED-4D86-B154-F84324963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316647</xdr:colOff>
      <xdr:row>307</xdr:row>
      <xdr:rowOff>49</xdr:rowOff>
    </xdr:from>
    <xdr:to>
      <xdr:col>23</xdr:col>
      <xdr:colOff>378670</xdr:colOff>
      <xdr:row>322</xdr:row>
      <xdr:rowOff>31578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C5DD8E-84DB-40EF-AB2F-F5CE766CB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396204</xdr:colOff>
      <xdr:row>337</xdr:row>
      <xdr:rowOff>10325</xdr:rowOff>
    </xdr:from>
    <xdr:to>
      <xdr:col>23</xdr:col>
      <xdr:colOff>496328</xdr:colOff>
      <xdr:row>352</xdr:row>
      <xdr:rowOff>36994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E96083A-4CF8-4C67-84FE-03321D287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353197</xdr:colOff>
      <xdr:row>122</xdr:row>
      <xdr:rowOff>181791</xdr:rowOff>
    </xdr:from>
    <xdr:to>
      <xdr:col>23</xdr:col>
      <xdr:colOff>378708</xdr:colOff>
      <xdr:row>138</xdr:row>
      <xdr:rowOff>5675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0D4954E-A241-403A-941E-4859EF8AE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424353</xdr:colOff>
      <xdr:row>153</xdr:row>
      <xdr:rowOff>190216</xdr:rowOff>
    </xdr:from>
    <xdr:to>
      <xdr:col>23</xdr:col>
      <xdr:colOff>455393</xdr:colOff>
      <xdr:row>169</xdr:row>
      <xdr:rowOff>34005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9E5D069-C1FD-4D1D-8D95-C00424B03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420249</xdr:colOff>
      <xdr:row>184</xdr:row>
      <xdr:rowOff>1372</xdr:rowOff>
    </xdr:from>
    <xdr:to>
      <xdr:col>23</xdr:col>
      <xdr:colOff>427869</xdr:colOff>
      <xdr:row>199</xdr:row>
      <xdr:rowOff>35661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90B4D3A-F66E-4CB7-B483-1EA17B20A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386289</xdr:colOff>
      <xdr:row>44</xdr:row>
      <xdr:rowOff>178713</xdr:rowOff>
    </xdr:from>
    <xdr:to>
      <xdr:col>23</xdr:col>
      <xdr:colOff>385690</xdr:colOff>
      <xdr:row>60</xdr:row>
      <xdr:rowOff>33933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73DF212-0051-40BF-98EB-7D5BFB4C9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338616</xdr:colOff>
      <xdr:row>61</xdr:row>
      <xdr:rowOff>184247</xdr:rowOff>
    </xdr:from>
    <xdr:to>
      <xdr:col>23</xdr:col>
      <xdr:colOff>356321</xdr:colOff>
      <xdr:row>77</xdr:row>
      <xdr:rowOff>14701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6A3E530C-08BE-472D-8621-852B11610C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370306</xdr:colOff>
      <xdr:row>92</xdr:row>
      <xdr:rowOff>189087</xdr:rowOff>
    </xdr:from>
    <xdr:to>
      <xdr:col>23</xdr:col>
      <xdr:colOff>398880</xdr:colOff>
      <xdr:row>108</xdr:row>
      <xdr:rowOff>23351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70AD448-2442-48DA-AD4C-E7F0F6BBC7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378630</xdr:colOff>
      <xdr:row>214</xdr:row>
      <xdr:rowOff>172478</xdr:rowOff>
    </xdr:from>
    <xdr:to>
      <xdr:col>23</xdr:col>
      <xdr:colOff>378031</xdr:colOff>
      <xdr:row>230</xdr:row>
      <xdr:rowOff>6743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16D3C17-845D-43E4-974B-0879EBD796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353497</xdr:colOff>
      <xdr:row>245</xdr:row>
      <xdr:rowOff>172302</xdr:rowOff>
    </xdr:from>
    <xdr:to>
      <xdr:col>23</xdr:col>
      <xdr:colOff>384537</xdr:colOff>
      <xdr:row>260</xdr:row>
      <xdr:rowOff>185636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5D2C1FCA-A777-46CB-BDCB-541834D01C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401436</xdr:colOff>
      <xdr:row>14</xdr:row>
      <xdr:rowOff>62064</xdr:rowOff>
    </xdr:from>
    <xdr:to>
      <xdr:col>23</xdr:col>
      <xdr:colOff>351865</xdr:colOff>
      <xdr:row>27</xdr:row>
      <xdr:rowOff>105335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1971C22-FF01-4857-9E52-685A28726B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383577</xdr:colOff>
      <xdr:row>28</xdr:row>
      <xdr:rowOff>159460</xdr:rowOff>
    </xdr:from>
    <xdr:to>
      <xdr:col>23</xdr:col>
      <xdr:colOff>388693</xdr:colOff>
      <xdr:row>44</xdr:row>
      <xdr:rowOff>20731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13F3BAA-9F37-4827-8846-7417801611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283419</xdr:colOff>
      <xdr:row>39</xdr:row>
      <xdr:rowOff>188583</xdr:rowOff>
    </xdr:from>
    <xdr:to>
      <xdr:col>47</xdr:col>
      <xdr:colOff>282820</xdr:colOff>
      <xdr:row>55</xdr:row>
      <xdr:rowOff>36183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BFA50C39-0479-4689-9C9C-0F0A146BF0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31</xdr:col>
      <xdr:colOff>247131</xdr:colOff>
      <xdr:row>9</xdr:row>
      <xdr:rowOff>166232</xdr:rowOff>
    </xdr:from>
    <xdr:to>
      <xdr:col>47</xdr:col>
      <xdr:colOff>208990</xdr:colOff>
      <xdr:row>23</xdr:row>
      <xdr:rowOff>36148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B58D4F0C-D2B2-4F6F-98E2-A7A7E7559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56</xdr:col>
      <xdr:colOff>386289</xdr:colOff>
      <xdr:row>44</xdr:row>
      <xdr:rowOff>178713</xdr:rowOff>
    </xdr:from>
    <xdr:to>
      <xdr:col>72</xdr:col>
      <xdr:colOff>385690</xdr:colOff>
      <xdr:row>60</xdr:row>
      <xdr:rowOff>33933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83832D9B-D5B4-449E-9E17-968C1CBFA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56</xdr:col>
      <xdr:colOff>552435</xdr:colOff>
      <xdr:row>11</xdr:row>
      <xdr:rowOff>78818</xdr:rowOff>
    </xdr:from>
    <xdr:to>
      <xdr:col>72</xdr:col>
      <xdr:colOff>499054</xdr:colOff>
      <xdr:row>24</xdr:row>
      <xdr:rowOff>123994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C8B3FA34-7BFE-4BAB-BCBD-538225F04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31</xdr:col>
      <xdr:colOff>245472</xdr:colOff>
      <xdr:row>23</xdr:row>
      <xdr:rowOff>143628</xdr:rowOff>
    </xdr:from>
    <xdr:to>
      <xdr:col>47</xdr:col>
      <xdr:colOff>244873</xdr:colOff>
      <xdr:row>38</xdr:row>
      <xdr:rowOff>189075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B7D18715-0A04-48DD-8C3F-70DAD453A2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56</xdr:col>
      <xdr:colOff>391886</xdr:colOff>
      <xdr:row>28</xdr:row>
      <xdr:rowOff>108856</xdr:rowOff>
    </xdr:from>
    <xdr:to>
      <xdr:col>72</xdr:col>
      <xdr:colOff>391287</xdr:colOff>
      <xdr:row>43</xdr:row>
      <xdr:rowOff>160018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F8BBC6C0-0367-49E8-97CA-9530BF989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31</xdr:col>
      <xdr:colOff>119063</xdr:colOff>
      <xdr:row>67</xdr:row>
      <xdr:rowOff>142874</xdr:rowOff>
    </xdr:from>
    <xdr:to>
      <xdr:col>47</xdr:col>
      <xdr:colOff>118464</xdr:colOff>
      <xdr:row>82</xdr:row>
      <xdr:rowOff>188594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A1945A01-86A3-4AEB-93C9-250D64446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31</xdr:col>
      <xdr:colOff>142875</xdr:colOff>
      <xdr:row>99</xdr:row>
      <xdr:rowOff>71437</xdr:rowOff>
    </xdr:from>
    <xdr:to>
      <xdr:col>47</xdr:col>
      <xdr:colOff>142276</xdr:colOff>
      <xdr:row>114</xdr:row>
      <xdr:rowOff>117157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FC98105F-4C12-4CB7-BF2D-8D33B231A1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31</xdr:col>
      <xdr:colOff>119063</xdr:colOff>
      <xdr:row>129</xdr:row>
      <xdr:rowOff>47625</xdr:rowOff>
    </xdr:from>
    <xdr:to>
      <xdr:col>47</xdr:col>
      <xdr:colOff>118464</xdr:colOff>
      <xdr:row>144</xdr:row>
      <xdr:rowOff>93345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ECC8C018-98AA-40F1-9FD8-7663744507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31</xdr:col>
      <xdr:colOff>95250</xdr:colOff>
      <xdr:row>160</xdr:row>
      <xdr:rowOff>47625</xdr:rowOff>
    </xdr:from>
    <xdr:to>
      <xdr:col>47</xdr:col>
      <xdr:colOff>94651</xdr:colOff>
      <xdr:row>175</xdr:row>
      <xdr:rowOff>93345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430A23CC-59AB-4A18-9C25-6B7112AB6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31</xdr:col>
      <xdr:colOff>190500</xdr:colOff>
      <xdr:row>189</xdr:row>
      <xdr:rowOff>166687</xdr:rowOff>
    </xdr:from>
    <xdr:to>
      <xdr:col>47</xdr:col>
      <xdr:colOff>189901</xdr:colOff>
      <xdr:row>205</xdr:row>
      <xdr:rowOff>21907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14E2781-E5D1-46A0-A955-4E157A72D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31</xdr:col>
      <xdr:colOff>166688</xdr:colOff>
      <xdr:row>221</xdr:row>
      <xdr:rowOff>0</xdr:rowOff>
    </xdr:from>
    <xdr:to>
      <xdr:col>47</xdr:col>
      <xdr:colOff>166089</xdr:colOff>
      <xdr:row>236</xdr:row>
      <xdr:rowOff>45720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AEECF757-AA2C-4559-A1B7-68793969F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31</xdr:col>
      <xdr:colOff>333375</xdr:colOff>
      <xdr:row>251</xdr:row>
      <xdr:rowOff>166688</xdr:rowOff>
    </xdr:from>
    <xdr:to>
      <xdr:col>47</xdr:col>
      <xdr:colOff>332776</xdr:colOff>
      <xdr:row>267</xdr:row>
      <xdr:rowOff>21908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AE61B58B-242A-48B1-8446-1950B7616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31</xdr:col>
      <xdr:colOff>285750</xdr:colOff>
      <xdr:row>282</xdr:row>
      <xdr:rowOff>23812</xdr:rowOff>
    </xdr:from>
    <xdr:to>
      <xdr:col>47</xdr:col>
      <xdr:colOff>285151</xdr:colOff>
      <xdr:row>297</xdr:row>
      <xdr:rowOff>69532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8912D930-B688-461D-A8C0-042DADCCB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31</xdr:col>
      <xdr:colOff>261937</xdr:colOff>
      <xdr:row>312</xdr:row>
      <xdr:rowOff>0</xdr:rowOff>
    </xdr:from>
    <xdr:to>
      <xdr:col>47</xdr:col>
      <xdr:colOff>261338</xdr:colOff>
      <xdr:row>327</xdr:row>
      <xdr:rowOff>45720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B318A6F8-90DB-4FDF-9B88-0CBCD7FFC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31</xdr:col>
      <xdr:colOff>261937</xdr:colOff>
      <xdr:row>343</xdr:row>
      <xdr:rowOff>47625</xdr:rowOff>
    </xdr:from>
    <xdr:to>
      <xdr:col>47</xdr:col>
      <xdr:colOff>261338</xdr:colOff>
      <xdr:row>358</xdr:row>
      <xdr:rowOff>93345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5AAA893C-FA87-4F67-9AD3-405E6E3C17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56</xdr:col>
      <xdr:colOff>333376</xdr:colOff>
      <xdr:row>73</xdr:row>
      <xdr:rowOff>142875</xdr:rowOff>
    </xdr:from>
    <xdr:to>
      <xdr:col>72</xdr:col>
      <xdr:colOff>332777</xdr:colOff>
      <xdr:row>88</xdr:row>
      <xdr:rowOff>188595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66B37387-B54D-4914-B8E1-7CE318666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56</xdr:col>
      <xdr:colOff>428625</xdr:colOff>
      <xdr:row>104</xdr:row>
      <xdr:rowOff>23813</xdr:rowOff>
    </xdr:from>
    <xdr:to>
      <xdr:col>72</xdr:col>
      <xdr:colOff>428026</xdr:colOff>
      <xdr:row>119</xdr:row>
      <xdr:rowOff>69533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C9BFFDCB-CB6E-4893-905D-81C85874D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56</xdr:col>
      <xdr:colOff>381000</xdr:colOff>
      <xdr:row>133</xdr:row>
      <xdr:rowOff>166687</xdr:rowOff>
    </xdr:from>
    <xdr:to>
      <xdr:col>72</xdr:col>
      <xdr:colOff>380401</xdr:colOff>
      <xdr:row>149</xdr:row>
      <xdr:rowOff>21907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41060920-103C-446E-9985-759B8C10E3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56</xdr:col>
      <xdr:colOff>357187</xdr:colOff>
      <xdr:row>164</xdr:row>
      <xdr:rowOff>166687</xdr:rowOff>
    </xdr:from>
    <xdr:to>
      <xdr:col>72</xdr:col>
      <xdr:colOff>356588</xdr:colOff>
      <xdr:row>180</xdr:row>
      <xdr:rowOff>21907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BA42C97B-17BA-4A34-B704-560CC47732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56</xdr:col>
      <xdr:colOff>309563</xdr:colOff>
      <xdr:row>195</xdr:row>
      <xdr:rowOff>23813</xdr:rowOff>
    </xdr:from>
    <xdr:to>
      <xdr:col>72</xdr:col>
      <xdr:colOff>308964</xdr:colOff>
      <xdr:row>210</xdr:row>
      <xdr:rowOff>69533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9354ED91-9A4E-4822-AF75-1DD1FF8BA8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56</xdr:col>
      <xdr:colOff>333375</xdr:colOff>
      <xdr:row>225</xdr:row>
      <xdr:rowOff>166687</xdr:rowOff>
    </xdr:from>
    <xdr:to>
      <xdr:col>72</xdr:col>
      <xdr:colOff>332776</xdr:colOff>
      <xdr:row>241</xdr:row>
      <xdr:rowOff>21907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D9ACDC9C-EECB-43AB-891B-B5798854C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57</xdr:col>
      <xdr:colOff>457200</xdr:colOff>
      <xdr:row>257</xdr:row>
      <xdr:rowOff>17929</xdr:rowOff>
    </xdr:from>
    <xdr:to>
      <xdr:col>73</xdr:col>
      <xdr:colOff>442313</xdr:colOff>
      <xdr:row>272</xdr:row>
      <xdr:rowOff>63649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A2EE9E21-A8BE-4578-9FB6-AF710FD9A5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56</xdr:col>
      <xdr:colOff>145677</xdr:colOff>
      <xdr:row>286</xdr:row>
      <xdr:rowOff>145676</xdr:rowOff>
    </xdr:from>
    <xdr:to>
      <xdr:col>74</xdr:col>
      <xdr:colOff>19403</xdr:colOff>
      <xdr:row>302</xdr:row>
      <xdr:rowOff>2801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2F7B9223-C02C-4E6F-9B1D-59B27C7186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56</xdr:col>
      <xdr:colOff>437029</xdr:colOff>
      <xdr:row>317</xdr:row>
      <xdr:rowOff>156883</xdr:rowOff>
    </xdr:from>
    <xdr:to>
      <xdr:col>74</xdr:col>
      <xdr:colOff>310755</xdr:colOff>
      <xdr:row>333</xdr:row>
      <xdr:rowOff>14008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8458C246-FBE0-4AD3-BDC1-0F61428E1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56</xdr:col>
      <xdr:colOff>428625</xdr:colOff>
      <xdr:row>348</xdr:row>
      <xdr:rowOff>0</xdr:rowOff>
    </xdr:from>
    <xdr:to>
      <xdr:col>72</xdr:col>
      <xdr:colOff>428026</xdr:colOff>
      <xdr:row>363</xdr:row>
      <xdr:rowOff>45720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DB31AEFC-BD06-4928-8BBB-5E5CDC58C9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84</xdr:col>
      <xdr:colOff>386289</xdr:colOff>
      <xdr:row>44</xdr:row>
      <xdr:rowOff>178713</xdr:rowOff>
    </xdr:from>
    <xdr:to>
      <xdr:col>100</xdr:col>
      <xdr:colOff>385690</xdr:colOff>
      <xdr:row>60</xdr:row>
      <xdr:rowOff>33933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A6A8F018-3D22-4C08-966B-3C545AD5A1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84</xdr:col>
      <xdr:colOff>425808</xdr:colOff>
      <xdr:row>13</xdr:row>
      <xdr:rowOff>182583</xdr:rowOff>
    </xdr:from>
    <xdr:to>
      <xdr:col>100</xdr:col>
      <xdr:colOff>368617</xdr:colOff>
      <xdr:row>27</xdr:row>
      <xdr:rowOff>41405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FD7B8C2E-25BA-44CD-AE44-40431C3F5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84</xdr:col>
      <xdr:colOff>391886</xdr:colOff>
      <xdr:row>28</xdr:row>
      <xdr:rowOff>108856</xdr:rowOff>
    </xdr:from>
    <xdr:to>
      <xdr:col>100</xdr:col>
      <xdr:colOff>391287</xdr:colOff>
      <xdr:row>43</xdr:row>
      <xdr:rowOff>160018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BA423C5C-C267-4C0A-9419-B7820D4FCF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84</xdr:col>
      <xdr:colOff>333376</xdr:colOff>
      <xdr:row>73</xdr:row>
      <xdr:rowOff>142875</xdr:rowOff>
    </xdr:from>
    <xdr:to>
      <xdr:col>100</xdr:col>
      <xdr:colOff>332777</xdr:colOff>
      <xdr:row>88</xdr:row>
      <xdr:rowOff>188595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E66CCC69-469D-4726-9D5F-E4A44D736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84</xdr:col>
      <xdr:colOff>428625</xdr:colOff>
      <xdr:row>104</xdr:row>
      <xdr:rowOff>23813</xdr:rowOff>
    </xdr:from>
    <xdr:to>
      <xdr:col>100</xdr:col>
      <xdr:colOff>428026</xdr:colOff>
      <xdr:row>119</xdr:row>
      <xdr:rowOff>69533</xdr:rowOff>
    </xdr:to>
    <xdr:graphicFrame macro="">
      <xdr:nvGraphicFramePr>
        <xdr:cNvPr id="58" name="Gráfico 57">
          <a:extLst>
            <a:ext uri="{FF2B5EF4-FFF2-40B4-BE49-F238E27FC236}">
              <a16:creationId xmlns:a16="http://schemas.microsoft.com/office/drawing/2014/main" id="{03D3839B-724A-4AAD-9EE2-B2EE1A3728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84</xdr:col>
      <xdr:colOff>381000</xdr:colOff>
      <xdr:row>133</xdr:row>
      <xdr:rowOff>166687</xdr:rowOff>
    </xdr:from>
    <xdr:to>
      <xdr:col>100</xdr:col>
      <xdr:colOff>380401</xdr:colOff>
      <xdr:row>149</xdr:row>
      <xdr:rowOff>21907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1C4666F8-458B-4CA5-848D-3E5E61166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84</xdr:col>
      <xdr:colOff>357187</xdr:colOff>
      <xdr:row>164</xdr:row>
      <xdr:rowOff>166687</xdr:rowOff>
    </xdr:from>
    <xdr:to>
      <xdr:col>100</xdr:col>
      <xdr:colOff>356588</xdr:colOff>
      <xdr:row>180</xdr:row>
      <xdr:rowOff>21907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062D96DD-B43D-4836-8581-14FB7EB82C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84</xdr:col>
      <xdr:colOff>309563</xdr:colOff>
      <xdr:row>195</xdr:row>
      <xdr:rowOff>23813</xdr:rowOff>
    </xdr:from>
    <xdr:to>
      <xdr:col>100</xdr:col>
      <xdr:colOff>308964</xdr:colOff>
      <xdr:row>210</xdr:row>
      <xdr:rowOff>69533</xdr:rowOff>
    </xdr:to>
    <xdr:graphicFrame macro="">
      <xdr:nvGraphicFramePr>
        <xdr:cNvPr id="61" name="Gráfico 60">
          <a:extLst>
            <a:ext uri="{FF2B5EF4-FFF2-40B4-BE49-F238E27FC236}">
              <a16:creationId xmlns:a16="http://schemas.microsoft.com/office/drawing/2014/main" id="{FCC064B1-F857-4CB1-AAC1-7458E2F26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84</xdr:col>
      <xdr:colOff>333375</xdr:colOff>
      <xdr:row>225</xdr:row>
      <xdr:rowOff>166687</xdr:rowOff>
    </xdr:from>
    <xdr:to>
      <xdr:col>100</xdr:col>
      <xdr:colOff>332776</xdr:colOff>
      <xdr:row>241</xdr:row>
      <xdr:rowOff>21907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7BEE8B8A-EED7-48A9-ACF2-749F36E51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85</xdr:col>
      <xdr:colOff>53788</xdr:colOff>
      <xdr:row>255</xdr:row>
      <xdr:rowOff>125506</xdr:rowOff>
    </xdr:from>
    <xdr:to>
      <xdr:col>101</xdr:col>
      <xdr:colOff>38901</xdr:colOff>
      <xdr:row>270</xdr:row>
      <xdr:rowOff>171226</xdr:rowOff>
    </xdr:to>
    <xdr:graphicFrame macro="">
      <xdr:nvGraphicFramePr>
        <xdr:cNvPr id="63" name="Gráfico 62">
          <a:extLst>
            <a:ext uri="{FF2B5EF4-FFF2-40B4-BE49-F238E27FC236}">
              <a16:creationId xmlns:a16="http://schemas.microsoft.com/office/drawing/2014/main" id="{40DA7A72-BE0E-42D8-BD74-682241A06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85</xdr:col>
      <xdr:colOff>225137</xdr:colOff>
      <xdr:row>286</xdr:row>
      <xdr:rowOff>121227</xdr:rowOff>
    </xdr:from>
    <xdr:to>
      <xdr:col>101</xdr:col>
      <xdr:colOff>231032</xdr:colOff>
      <xdr:row>301</xdr:row>
      <xdr:rowOff>166947</xdr:rowOff>
    </xdr:to>
    <xdr:graphicFrame macro="">
      <xdr:nvGraphicFramePr>
        <xdr:cNvPr id="64" name="Gráfico 63">
          <a:extLst>
            <a:ext uri="{FF2B5EF4-FFF2-40B4-BE49-F238E27FC236}">
              <a16:creationId xmlns:a16="http://schemas.microsoft.com/office/drawing/2014/main" id="{1007BCF8-5503-4C30-8C8B-EC330CE4A6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85</xdr:col>
      <xdr:colOff>363682</xdr:colOff>
      <xdr:row>316</xdr:row>
      <xdr:rowOff>51955</xdr:rowOff>
    </xdr:from>
    <xdr:to>
      <xdr:col>101</xdr:col>
      <xdr:colOff>369577</xdr:colOff>
      <xdr:row>331</xdr:row>
      <xdr:rowOff>97675</xdr:rowOff>
    </xdr:to>
    <xdr:graphicFrame macro="">
      <xdr:nvGraphicFramePr>
        <xdr:cNvPr id="65" name="Gráfico 64">
          <a:extLst>
            <a:ext uri="{FF2B5EF4-FFF2-40B4-BE49-F238E27FC236}">
              <a16:creationId xmlns:a16="http://schemas.microsoft.com/office/drawing/2014/main" id="{42BC4554-0A7F-42F7-B620-3BB1A89E6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84</xdr:col>
      <xdr:colOff>428625</xdr:colOff>
      <xdr:row>348</xdr:row>
      <xdr:rowOff>0</xdr:rowOff>
    </xdr:from>
    <xdr:to>
      <xdr:col>100</xdr:col>
      <xdr:colOff>428026</xdr:colOff>
      <xdr:row>363</xdr:row>
      <xdr:rowOff>45720</xdr:rowOff>
    </xdr:to>
    <xdr:graphicFrame macro="">
      <xdr:nvGraphicFramePr>
        <xdr:cNvPr id="66" name="Gráfico 65">
          <a:extLst>
            <a:ext uri="{FF2B5EF4-FFF2-40B4-BE49-F238E27FC236}">
              <a16:creationId xmlns:a16="http://schemas.microsoft.com/office/drawing/2014/main" id="{07B7831E-BCE1-4D7B-AFC9-C3A0185DDC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380054</xdr:colOff>
      <xdr:row>275</xdr:row>
      <xdr:rowOff>163139</xdr:rowOff>
    </xdr:from>
    <xdr:to>
      <xdr:col>22</xdr:col>
      <xdr:colOff>418581</xdr:colOff>
      <xdr:row>290</xdr:row>
      <xdr:rowOff>163138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77E3A2E-B429-4536-AB05-D2BA40D7E7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316647</xdr:colOff>
      <xdr:row>307</xdr:row>
      <xdr:rowOff>49</xdr:rowOff>
    </xdr:from>
    <xdr:to>
      <xdr:col>22</xdr:col>
      <xdr:colOff>378670</xdr:colOff>
      <xdr:row>322</xdr:row>
      <xdr:rowOff>31578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35B873F-C09D-4809-B66B-30DE5382F0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396204</xdr:colOff>
      <xdr:row>337</xdr:row>
      <xdr:rowOff>10325</xdr:rowOff>
    </xdr:from>
    <xdr:to>
      <xdr:col>22</xdr:col>
      <xdr:colOff>496328</xdr:colOff>
      <xdr:row>352</xdr:row>
      <xdr:rowOff>36994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82CE39C-B52D-4F74-96A7-37ADB64E18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353197</xdr:colOff>
      <xdr:row>122</xdr:row>
      <xdr:rowOff>181791</xdr:rowOff>
    </xdr:from>
    <xdr:to>
      <xdr:col>22</xdr:col>
      <xdr:colOff>378708</xdr:colOff>
      <xdr:row>138</xdr:row>
      <xdr:rowOff>5675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56A7D15-CA52-4068-AFEA-1B63AF6510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424353</xdr:colOff>
      <xdr:row>153</xdr:row>
      <xdr:rowOff>190216</xdr:rowOff>
    </xdr:from>
    <xdr:to>
      <xdr:col>22</xdr:col>
      <xdr:colOff>455393</xdr:colOff>
      <xdr:row>169</xdr:row>
      <xdr:rowOff>34005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1AC76A7-414B-4473-AF6C-E20A83E349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420249</xdr:colOff>
      <xdr:row>184</xdr:row>
      <xdr:rowOff>1372</xdr:rowOff>
    </xdr:from>
    <xdr:to>
      <xdr:col>22</xdr:col>
      <xdr:colOff>427869</xdr:colOff>
      <xdr:row>199</xdr:row>
      <xdr:rowOff>35661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5FC2EDE-C92B-4855-8B8E-0FC1D986CB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386289</xdr:colOff>
      <xdr:row>44</xdr:row>
      <xdr:rowOff>178713</xdr:rowOff>
    </xdr:from>
    <xdr:to>
      <xdr:col>22</xdr:col>
      <xdr:colOff>385690</xdr:colOff>
      <xdr:row>60</xdr:row>
      <xdr:rowOff>33933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8AE0B903-43AF-4B5C-883F-4A8F73F39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338616</xdr:colOff>
      <xdr:row>61</xdr:row>
      <xdr:rowOff>184247</xdr:rowOff>
    </xdr:from>
    <xdr:to>
      <xdr:col>22</xdr:col>
      <xdr:colOff>356321</xdr:colOff>
      <xdr:row>77</xdr:row>
      <xdr:rowOff>14701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AA17DE2-D223-4F91-8446-96623A37D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370306</xdr:colOff>
      <xdr:row>92</xdr:row>
      <xdr:rowOff>189087</xdr:rowOff>
    </xdr:from>
    <xdr:to>
      <xdr:col>22</xdr:col>
      <xdr:colOff>398880</xdr:colOff>
      <xdr:row>108</xdr:row>
      <xdr:rowOff>23351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882EB60-12CB-492A-BCCC-6B9109E57C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378630</xdr:colOff>
      <xdr:row>214</xdr:row>
      <xdr:rowOff>172478</xdr:rowOff>
    </xdr:from>
    <xdr:to>
      <xdr:col>22</xdr:col>
      <xdr:colOff>378031</xdr:colOff>
      <xdr:row>230</xdr:row>
      <xdr:rowOff>6743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2DEBD86-D573-4D30-A1FB-AFFD6BCA09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353497</xdr:colOff>
      <xdr:row>245</xdr:row>
      <xdr:rowOff>172302</xdr:rowOff>
    </xdr:from>
    <xdr:to>
      <xdr:col>22</xdr:col>
      <xdr:colOff>384537</xdr:colOff>
      <xdr:row>260</xdr:row>
      <xdr:rowOff>185636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A38940D-AA8E-4480-A21A-DEB5EB1818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401436</xdr:colOff>
      <xdr:row>14</xdr:row>
      <xdr:rowOff>62064</xdr:rowOff>
    </xdr:from>
    <xdr:to>
      <xdr:col>22</xdr:col>
      <xdr:colOff>351865</xdr:colOff>
      <xdr:row>27</xdr:row>
      <xdr:rowOff>105335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E72590B6-5E59-4474-9502-4579840C8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383577</xdr:colOff>
      <xdr:row>28</xdr:row>
      <xdr:rowOff>159460</xdr:rowOff>
    </xdr:from>
    <xdr:to>
      <xdr:col>22</xdr:col>
      <xdr:colOff>388693</xdr:colOff>
      <xdr:row>44</xdr:row>
      <xdr:rowOff>20731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227EBD31-1772-4E72-835C-DAF24688FA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31</xdr:col>
      <xdr:colOff>287229</xdr:colOff>
      <xdr:row>39</xdr:row>
      <xdr:rowOff>115500</xdr:rowOff>
    </xdr:from>
    <xdr:to>
      <xdr:col>47</xdr:col>
      <xdr:colOff>286630</xdr:colOff>
      <xdr:row>54</xdr:row>
      <xdr:rowOff>153600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3FB30D68-691A-457B-9DE3-755536F29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31</xdr:col>
      <xdr:colOff>237606</xdr:colOff>
      <xdr:row>10</xdr:row>
      <xdr:rowOff>89339</xdr:rowOff>
    </xdr:from>
    <xdr:to>
      <xdr:col>47</xdr:col>
      <xdr:colOff>199465</xdr:colOff>
      <xdr:row>23</xdr:row>
      <xdr:rowOff>144040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2FBA62E4-DF1E-4E5D-BBEE-FE1E0F75D7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56</xdr:col>
      <xdr:colOff>386289</xdr:colOff>
      <xdr:row>44</xdr:row>
      <xdr:rowOff>178713</xdr:rowOff>
    </xdr:from>
    <xdr:to>
      <xdr:col>72</xdr:col>
      <xdr:colOff>385690</xdr:colOff>
      <xdr:row>60</xdr:row>
      <xdr:rowOff>33933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EBA7EBA2-0F6C-472C-9230-62FB4AB724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56</xdr:col>
      <xdr:colOff>615001</xdr:colOff>
      <xdr:row>11</xdr:row>
      <xdr:rowOff>85168</xdr:rowOff>
    </xdr:from>
    <xdr:to>
      <xdr:col>72</xdr:col>
      <xdr:colOff>561620</xdr:colOff>
      <xdr:row>24</xdr:row>
      <xdr:rowOff>130344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72BC26E3-5676-4374-AF51-14D358951F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31</xdr:col>
      <xdr:colOff>249282</xdr:colOff>
      <xdr:row>23</xdr:row>
      <xdr:rowOff>91500</xdr:rowOff>
    </xdr:from>
    <xdr:to>
      <xdr:col>47</xdr:col>
      <xdr:colOff>248683</xdr:colOff>
      <xdr:row>38</xdr:row>
      <xdr:rowOff>133137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F6A1EF3A-E1BE-440C-A996-D0089A6DD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56</xdr:col>
      <xdr:colOff>391886</xdr:colOff>
      <xdr:row>28</xdr:row>
      <xdr:rowOff>108856</xdr:rowOff>
    </xdr:from>
    <xdr:to>
      <xdr:col>72</xdr:col>
      <xdr:colOff>391287</xdr:colOff>
      <xdr:row>43</xdr:row>
      <xdr:rowOff>160018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D1E0233F-53F5-410B-9345-A4F8F712D4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31</xdr:col>
      <xdr:colOff>119063</xdr:colOff>
      <xdr:row>67</xdr:row>
      <xdr:rowOff>142874</xdr:rowOff>
    </xdr:from>
    <xdr:to>
      <xdr:col>47</xdr:col>
      <xdr:colOff>118464</xdr:colOff>
      <xdr:row>82</xdr:row>
      <xdr:rowOff>188594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ED0B289B-AF41-4D22-B49A-D19B0F9471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31</xdr:col>
      <xdr:colOff>142875</xdr:colOff>
      <xdr:row>99</xdr:row>
      <xdr:rowOff>71437</xdr:rowOff>
    </xdr:from>
    <xdr:to>
      <xdr:col>47</xdr:col>
      <xdr:colOff>142276</xdr:colOff>
      <xdr:row>114</xdr:row>
      <xdr:rowOff>117157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69DCBDDE-E91D-4EF0-AFF9-C5D0CEC7BC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31</xdr:col>
      <xdr:colOff>119063</xdr:colOff>
      <xdr:row>129</xdr:row>
      <xdr:rowOff>47625</xdr:rowOff>
    </xdr:from>
    <xdr:to>
      <xdr:col>47</xdr:col>
      <xdr:colOff>118464</xdr:colOff>
      <xdr:row>144</xdr:row>
      <xdr:rowOff>93345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6BCFC6AB-05CA-4A0E-B5A9-7E2DFDAE8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31</xdr:col>
      <xdr:colOff>95250</xdr:colOff>
      <xdr:row>160</xdr:row>
      <xdr:rowOff>47625</xdr:rowOff>
    </xdr:from>
    <xdr:to>
      <xdr:col>47</xdr:col>
      <xdr:colOff>94651</xdr:colOff>
      <xdr:row>175</xdr:row>
      <xdr:rowOff>93345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E9F80B52-C794-468C-A0C8-91F92EDF2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31</xdr:col>
      <xdr:colOff>190500</xdr:colOff>
      <xdr:row>189</xdr:row>
      <xdr:rowOff>166687</xdr:rowOff>
    </xdr:from>
    <xdr:to>
      <xdr:col>47</xdr:col>
      <xdr:colOff>189901</xdr:colOff>
      <xdr:row>205</xdr:row>
      <xdr:rowOff>21907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EFAFEE25-97EA-495E-B1EC-A33A3DA56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31</xdr:col>
      <xdr:colOff>166688</xdr:colOff>
      <xdr:row>221</xdr:row>
      <xdr:rowOff>0</xdr:rowOff>
    </xdr:from>
    <xdr:to>
      <xdr:col>47</xdr:col>
      <xdr:colOff>166089</xdr:colOff>
      <xdr:row>236</xdr:row>
      <xdr:rowOff>45720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FC2B22A5-2F9F-46AC-879B-9C1A0F597B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31</xdr:col>
      <xdr:colOff>333375</xdr:colOff>
      <xdr:row>251</xdr:row>
      <xdr:rowOff>166688</xdr:rowOff>
    </xdr:from>
    <xdr:to>
      <xdr:col>47</xdr:col>
      <xdr:colOff>332776</xdr:colOff>
      <xdr:row>267</xdr:row>
      <xdr:rowOff>21908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A2CAEE4E-4CC4-4636-8B47-99BF71A26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31</xdr:col>
      <xdr:colOff>285750</xdr:colOff>
      <xdr:row>282</xdr:row>
      <xdr:rowOff>23812</xdr:rowOff>
    </xdr:from>
    <xdr:to>
      <xdr:col>47</xdr:col>
      <xdr:colOff>285151</xdr:colOff>
      <xdr:row>297</xdr:row>
      <xdr:rowOff>69532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FCE5E05A-8111-4F7C-8384-298188541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31</xdr:col>
      <xdr:colOff>261937</xdr:colOff>
      <xdr:row>312</xdr:row>
      <xdr:rowOff>0</xdr:rowOff>
    </xdr:from>
    <xdr:to>
      <xdr:col>47</xdr:col>
      <xdr:colOff>261338</xdr:colOff>
      <xdr:row>327</xdr:row>
      <xdr:rowOff>45720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1ECB4B22-0D8B-43E2-A446-5CDF964433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31</xdr:col>
      <xdr:colOff>261937</xdr:colOff>
      <xdr:row>343</xdr:row>
      <xdr:rowOff>47625</xdr:rowOff>
    </xdr:from>
    <xdr:to>
      <xdr:col>47</xdr:col>
      <xdr:colOff>261338</xdr:colOff>
      <xdr:row>358</xdr:row>
      <xdr:rowOff>93345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02B74299-3CC5-4D8E-AA5E-C5B627370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56</xdr:col>
      <xdr:colOff>333376</xdr:colOff>
      <xdr:row>73</xdr:row>
      <xdr:rowOff>142875</xdr:rowOff>
    </xdr:from>
    <xdr:to>
      <xdr:col>72</xdr:col>
      <xdr:colOff>332777</xdr:colOff>
      <xdr:row>88</xdr:row>
      <xdr:rowOff>188595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CBABD841-5D98-4FD4-A3C8-E458957ED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56</xdr:col>
      <xdr:colOff>428625</xdr:colOff>
      <xdr:row>104</xdr:row>
      <xdr:rowOff>23813</xdr:rowOff>
    </xdr:from>
    <xdr:to>
      <xdr:col>72</xdr:col>
      <xdr:colOff>428026</xdr:colOff>
      <xdr:row>119</xdr:row>
      <xdr:rowOff>69533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D2A29A6A-C76F-4B91-900A-3E8A664D9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56</xdr:col>
      <xdr:colOff>381000</xdr:colOff>
      <xdr:row>133</xdr:row>
      <xdr:rowOff>166687</xdr:rowOff>
    </xdr:from>
    <xdr:to>
      <xdr:col>72</xdr:col>
      <xdr:colOff>380401</xdr:colOff>
      <xdr:row>149</xdr:row>
      <xdr:rowOff>21907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84F0451E-3CEA-4D82-A7F9-A6FC74AF0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56</xdr:col>
      <xdr:colOff>357187</xdr:colOff>
      <xdr:row>164</xdr:row>
      <xdr:rowOff>166687</xdr:rowOff>
    </xdr:from>
    <xdr:to>
      <xdr:col>72</xdr:col>
      <xdr:colOff>356588</xdr:colOff>
      <xdr:row>180</xdr:row>
      <xdr:rowOff>21907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A92B82A2-01FD-44D9-AFFA-B7D9957EA5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56</xdr:col>
      <xdr:colOff>309563</xdr:colOff>
      <xdr:row>195</xdr:row>
      <xdr:rowOff>23813</xdr:rowOff>
    </xdr:from>
    <xdr:to>
      <xdr:col>72</xdr:col>
      <xdr:colOff>308964</xdr:colOff>
      <xdr:row>210</xdr:row>
      <xdr:rowOff>69533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AE8D3A04-1D80-4564-82D7-1CD031613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56</xdr:col>
      <xdr:colOff>333375</xdr:colOff>
      <xdr:row>225</xdr:row>
      <xdr:rowOff>166687</xdr:rowOff>
    </xdr:from>
    <xdr:to>
      <xdr:col>72</xdr:col>
      <xdr:colOff>332776</xdr:colOff>
      <xdr:row>241</xdr:row>
      <xdr:rowOff>21907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B214686F-F883-49F3-BFE7-CE5DFD4421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57</xdr:col>
      <xdr:colOff>17930</xdr:colOff>
      <xdr:row>257</xdr:row>
      <xdr:rowOff>44823</xdr:rowOff>
    </xdr:from>
    <xdr:to>
      <xdr:col>73</xdr:col>
      <xdr:colOff>3043</xdr:colOff>
      <xdr:row>272</xdr:row>
      <xdr:rowOff>90543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E3419979-FBA6-4D78-879A-4CADE9420A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52</xdr:col>
      <xdr:colOff>0</xdr:colOff>
      <xdr:row>287</xdr:row>
      <xdr:rowOff>0</xdr:rowOff>
    </xdr:from>
    <xdr:to>
      <xdr:col>71</xdr:col>
      <xdr:colOff>594713</xdr:colOff>
      <xdr:row>302</xdr:row>
      <xdr:rowOff>45720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5018F7EC-8E09-41B9-A41E-1AFCDAB63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52</xdr:col>
      <xdr:colOff>0</xdr:colOff>
      <xdr:row>318</xdr:row>
      <xdr:rowOff>0</xdr:rowOff>
    </xdr:from>
    <xdr:to>
      <xdr:col>71</xdr:col>
      <xdr:colOff>594713</xdr:colOff>
      <xdr:row>333</xdr:row>
      <xdr:rowOff>45720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C4D8C16E-CA92-49B5-B695-7FA892D9AC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56</xdr:col>
      <xdr:colOff>428625</xdr:colOff>
      <xdr:row>348</xdr:row>
      <xdr:rowOff>0</xdr:rowOff>
    </xdr:from>
    <xdr:to>
      <xdr:col>72</xdr:col>
      <xdr:colOff>428026</xdr:colOff>
      <xdr:row>363</xdr:row>
      <xdr:rowOff>45720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55F21077-2858-413F-A225-E306A4F6B4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84</xdr:col>
      <xdr:colOff>386289</xdr:colOff>
      <xdr:row>44</xdr:row>
      <xdr:rowOff>178713</xdr:rowOff>
    </xdr:from>
    <xdr:to>
      <xdr:col>100</xdr:col>
      <xdr:colOff>385690</xdr:colOff>
      <xdr:row>60</xdr:row>
      <xdr:rowOff>33933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FC0E3F2B-F246-41B5-9DEC-7FFFBFEFE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84</xdr:col>
      <xdr:colOff>425808</xdr:colOff>
      <xdr:row>13</xdr:row>
      <xdr:rowOff>182583</xdr:rowOff>
    </xdr:from>
    <xdr:to>
      <xdr:col>100</xdr:col>
      <xdr:colOff>368617</xdr:colOff>
      <xdr:row>27</xdr:row>
      <xdr:rowOff>41405</xdr:rowOff>
    </xdr:to>
    <xdr:graphicFrame macro="">
      <xdr:nvGraphicFramePr>
        <xdr:cNvPr id="55" name="Gráfico 54">
          <a:extLst>
            <a:ext uri="{FF2B5EF4-FFF2-40B4-BE49-F238E27FC236}">
              <a16:creationId xmlns:a16="http://schemas.microsoft.com/office/drawing/2014/main" id="{0A51682D-F08C-4667-8B2A-2700722BB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84</xdr:col>
      <xdr:colOff>391886</xdr:colOff>
      <xdr:row>28</xdr:row>
      <xdr:rowOff>108856</xdr:rowOff>
    </xdr:from>
    <xdr:to>
      <xdr:col>100</xdr:col>
      <xdr:colOff>391287</xdr:colOff>
      <xdr:row>43</xdr:row>
      <xdr:rowOff>160018</xdr:rowOff>
    </xdr:to>
    <xdr:graphicFrame macro="">
      <xdr:nvGraphicFramePr>
        <xdr:cNvPr id="56" name="Gráfico 55">
          <a:extLst>
            <a:ext uri="{FF2B5EF4-FFF2-40B4-BE49-F238E27FC236}">
              <a16:creationId xmlns:a16="http://schemas.microsoft.com/office/drawing/2014/main" id="{CA2C2794-8374-4484-8ADE-7685341C2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84</xdr:col>
      <xdr:colOff>333376</xdr:colOff>
      <xdr:row>73</xdr:row>
      <xdr:rowOff>142875</xdr:rowOff>
    </xdr:from>
    <xdr:to>
      <xdr:col>100</xdr:col>
      <xdr:colOff>332777</xdr:colOff>
      <xdr:row>88</xdr:row>
      <xdr:rowOff>188595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649D5866-CE1E-4F12-ACEF-5DE05050D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84</xdr:col>
      <xdr:colOff>428625</xdr:colOff>
      <xdr:row>104</xdr:row>
      <xdr:rowOff>23813</xdr:rowOff>
    </xdr:from>
    <xdr:to>
      <xdr:col>100</xdr:col>
      <xdr:colOff>428026</xdr:colOff>
      <xdr:row>119</xdr:row>
      <xdr:rowOff>69533</xdr:rowOff>
    </xdr:to>
    <xdr:graphicFrame macro="">
      <xdr:nvGraphicFramePr>
        <xdr:cNvPr id="58" name="Gráfico 57">
          <a:extLst>
            <a:ext uri="{FF2B5EF4-FFF2-40B4-BE49-F238E27FC236}">
              <a16:creationId xmlns:a16="http://schemas.microsoft.com/office/drawing/2014/main" id="{7560C695-7BF6-4F90-A79D-77C691629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84</xdr:col>
      <xdr:colOff>381000</xdr:colOff>
      <xdr:row>133</xdr:row>
      <xdr:rowOff>166687</xdr:rowOff>
    </xdr:from>
    <xdr:to>
      <xdr:col>100</xdr:col>
      <xdr:colOff>380401</xdr:colOff>
      <xdr:row>149</xdr:row>
      <xdr:rowOff>21907</xdr:rowOff>
    </xdr:to>
    <xdr:graphicFrame macro="">
      <xdr:nvGraphicFramePr>
        <xdr:cNvPr id="59" name="Gráfico 58">
          <a:extLst>
            <a:ext uri="{FF2B5EF4-FFF2-40B4-BE49-F238E27FC236}">
              <a16:creationId xmlns:a16="http://schemas.microsoft.com/office/drawing/2014/main" id="{36A4C9AE-23BB-470E-B88E-45A67EA069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84</xdr:col>
      <xdr:colOff>357187</xdr:colOff>
      <xdr:row>164</xdr:row>
      <xdr:rowOff>166687</xdr:rowOff>
    </xdr:from>
    <xdr:to>
      <xdr:col>100</xdr:col>
      <xdr:colOff>356588</xdr:colOff>
      <xdr:row>180</xdr:row>
      <xdr:rowOff>21907</xdr:rowOff>
    </xdr:to>
    <xdr:graphicFrame macro="">
      <xdr:nvGraphicFramePr>
        <xdr:cNvPr id="60" name="Gráfico 59">
          <a:extLst>
            <a:ext uri="{FF2B5EF4-FFF2-40B4-BE49-F238E27FC236}">
              <a16:creationId xmlns:a16="http://schemas.microsoft.com/office/drawing/2014/main" id="{9A04847C-776C-4704-B4EF-3078D464C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84</xdr:col>
      <xdr:colOff>309563</xdr:colOff>
      <xdr:row>195</xdr:row>
      <xdr:rowOff>23813</xdr:rowOff>
    </xdr:from>
    <xdr:to>
      <xdr:col>100</xdr:col>
      <xdr:colOff>308964</xdr:colOff>
      <xdr:row>210</xdr:row>
      <xdr:rowOff>69533</xdr:rowOff>
    </xdr:to>
    <xdr:graphicFrame macro="">
      <xdr:nvGraphicFramePr>
        <xdr:cNvPr id="61" name="Gráfico 60">
          <a:extLst>
            <a:ext uri="{FF2B5EF4-FFF2-40B4-BE49-F238E27FC236}">
              <a16:creationId xmlns:a16="http://schemas.microsoft.com/office/drawing/2014/main" id="{914676CA-430E-4B20-8E10-6AE36592E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84</xdr:col>
      <xdr:colOff>333375</xdr:colOff>
      <xdr:row>225</xdr:row>
      <xdr:rowOff>166687</xdr:rowOff>
    </xdr:from>
    <xdr:to>
      <xdr:col>100</xdr:col>
      <xdr:colOff>332776</xdr:colOff>
      <xdr:row>241</xdr:row>
      <xdr:rowOff>21907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8F2301DA-251E-434B-8394-F42E6D493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85</xdr:col>
      <xdr:colOff>53788</xdr:colOff>
      <xdr:row>255</xdr:row>
      <xdr:rowOff>125506</xdr:rowOff>
    </xdr:from>
    <xdr:to>
      <xdr:col>101</xdr:col>
      <xdr:colOff>38901</xdr:colOff>
      <xdr:row>270</xdr:row>
      <xdr:rowOff>171226</xdr:rowOff>
    </xdr:to>
    <xdr:graphicFrame macro="">
      <xdr:nvGraphicFramePr>
        <xdr:cNvPr id="63" name="Gráfico 62">
          <a:extLst>
            <a:ext uri="{FF2B5EF4-FFF2-40B4-BE49-F238E27FC236}">
              <a16:creationId xmlns:a16="http://schemas.microsoft.com/office/drawing/2014/main" id="{C6DAA176-971C-44DE-981D-6E9938343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85</xdr:col>
      <xdr:colOff>225137</xdr:colOff>
      <xdr:row>286</xdr:row>
      <xdr:rowOff>121227</xdr:rowOff>
    </xdr:from>
    <xdr:to>
      <xdr:col>101</xdr:col>
      <xdr:colOff>231032</xdr:colOff>
      <xdr:row>301</xdr:row>
      <xdr:rowOff>166947</xdr:rowOff>
    </xdr:to>
    <xdr:graphicFrame macro="">
      <xdr:nvGraphicFramePr>
        <xdr:cNvPr id="64" name="Gráfico 63">
          <a:extLst>
            <a:ext uri="{FF2B5EF4-FFF2-40B4-BE49-F238E27FC236}">
              <a16:creationId xmlns:a16="http://schemas.microsoft.com/office/drawing/2014/main" id="{7670A23C-2BCD-4976-990E-47CE3B53DF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85</xdr:col>
      <xdr:colOff>363682</xdr:colOff>
      <xdr:row>316</xdr:row>
      <xdr:rowOff>51955</xdr:rowOff>
    </xdr:from>
    <xdr:to>
      <xdr:col>101</xdr:col>
      <xdr:colOff>369577</xdr:colOff>
      <xdr:row>331</xdr:row>
      <xdr:rowOff>97675</xdr:rowOff>
    </xdr:to>
    <xdr:graphicFrame macro="">
      <xdr:nvGraphicFramePr>
        <xdr:cNvPr id="65" name="Gráfico 64">
          <a:extLst>
            <a:ext uri="{FF2B5EF4-FFF2-40B4-BE49-F238E27FC236}">
              <a16:creationId xmlns:a16="http://schemas.microsoft.com/office/drawing/2014/main" id="{6E8CB433-1D3E-48D0-A3BE-7B2EF86B9B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84</xdr:col>
      <xdr:colOff>428625</xdr:colOff>
      <xdr:row>348</xdr:row>
      <xdr:rowOff>0</xdr:rowOff>
    </xdr:from>
    <xdr:to>
      <xdr:col>100</xdr:col>
      <xdr:colOff>428026</xdr:colOff>
      <xdr:row>363</xdr:row>
      <xdr:rowOff>45720</xdr:rowOff>
    </xdr:to>
    <xdr:graphicFrame macro="">
      <xdr:nvGraphicFramePr>
        <xdr:cNvPr id="66" name="Gráfico 65">
          <a:extLst>
            <a:ext uri="{FF2B5EF4-FFF2-40B4-BE49-F238E27FC236}">
              <a16:creationId xmlns:a16="http://schemas.microsoft.com/office/drawing/2014/main" id="{CD3289ED-22A5-4FA9-839C-6FB43F629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82550</xdr:rowOff>
    </xdr:from>
    <xdr:to>
      <xdr:col>100</xdr:col>
      <xdr:colOff>355600</xdr:colOff>
      <xdr:row>22</xdr:row>
      <xdr:rowOff>31750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222574-5BD9-81E9-922E-6E2F23A595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ula Makaron" refreshedDate="45856.50368587963" backgroundQuery="1" createdVersion="8" refreshedVersion="8" minRefreshableVersion="3" recordCount="0" supportSubquery="1" supportAdvancedDrill="1" xr:uid="{C7C71D5B-F16A-4586-80FA-3070F5C39E13}">
  <cacheSource type="external" connectionId="3"/>
  <cacheFields count="0"/>
  <cacheHierarchies count="21">
    <cacheHierarchy uniqueName="[d_calendario].[Data]" caption="Data" attribute="1" time="1" defaultMemberUniqueName="[d_calendario].[Data].[All]" allUniqueName="[d_calendario].[Data].[All]" dimensionUniqueName="[d_calendario]" displayFolder="" count="0" memberValueDatatype="7" unbalanced="0"/>
    <cacheHierarchy uniqueName="[d_calendario].[Ano]" caption="Ano" attribute="1" defaultMemberUniqueName="[d_calendario].[Ano].[All]" allUniqueName="[d_calendario].[Ano].[All]" dimensionUniqueName="[d_calendario]" displayFolder="" count="0" memberValueDatatype="20" unbalanced="0"/>
    <cacheHierarchy uniqueName="[d_calendario].[Mês]" caption="Mês" attribute="1" defaultMemberUniqueName="[d_calendario].[Mês].[All]" allUniqueName="[d_calendario].[Mês].[All]" dimensionUniqueName="[d_calendario]" displayFolder="" count="0" memberValueDatatype="20" unbalanced="0"/>
    <cacheHierarchy uniqueName="[d_calendario].[Nome do Mês]" caption="Nome do Mês" attribute="1" defaultMemberUniqueName="[d_calendario].[Nome do Mês].[All]" allUniqueName="[d_calendario].[Nome do Mês].[All]" dimensionUniqueName="[d_calendario]" displayFolder="" count="0" memberValueDatatype="130" unbalanced="0"/>
    <cacheHierarchy uniqueName="[d_calendario].[Periodo]" caption="Periodo" attribute="1" defaultMemberUniqueName="[d_calendario].[Periodo].[All]" allUniqueName="[d_calendario].[Periodo].[All]" dimensionUniqueName="[d_calendario]" displayFolder="" count="0" memberValueDatatype="130" unbalanced="0"/>
    <cacheHierarchy uniqueName="[Tabela1].[Data]" caption="Data" attribute="1" defaultMemberUniqueName="[Tabela1].[Data].[All]" allUniqueName="[Tabela1].[Data].[All]" dimensionUniqueName="[Tabela1]" displayFolder="" count="0" memberValueDatatype="130" unbalanced="0"/>
    <cacheHierarchy uniqueName="[Tabela1].[Dia]" caption="Dia" attribute="1" defaultMemberUniqueName="[Tabela1].[Dia].[All]" allUniqueName="[Tabela1].[Dia].[All]" dimensionUniqueName="[Tabela1]" displayFolder="" count="0" memberValueDatatype="130" unbalanced="0"/>
    <cacheHierarchy uniqueName="[Tabela1].[SPE1]" caption="SPE1" attribute="1" defaultMemberUniqueName="[Tabela1].[SPE1].[All]" allUniqueName="[Tabela1].[SPE1].[All]" dimensionUniqueName="[Tabela1]" displayFolder="" count="0" memberValueDatatype="5" unbalanced="0"/>
    <cacheHierarchy uniqueName="[Tabela1].[SPE2]" caption="SPE2" attribute="1" defaultMemberUniqueName="[Tabela1].[SPE2].[All]" allUniqueName="[Tabela1].[SPE2].[All]" dimensionUniqueName="[Tabela1]" displayFolder="" count="0" memberValueDatatype="5" unbalanced="0"/>
    <cacheHierarchy uniqueName="[Tabela1].[SPE3]" caption="SPE3" attribute="1" defaultMemberUniqueName="[Tabela1].[SPE3].[All]" allUniqueName="[Tabela1].[SPE3].[All]" dimensionUniqueName="[Tabela1]" displayFolder="" count="0" memberValueDatatype="5" unbalanced="0"/>
    <cacheHierarchy uniqueName="[Tabela1].[SPE5]" caption="SPE5" attribute="1" defaultMemberUniqueName="[Tabela1].[SPE5].[All]" allUniqueName="[Tabela1].[SPE5].[All]" dimensionUniqueName="[Tabela1]" displayFolder="" count="0" memberValueDatatype="5" unbalanced="0"/>
    <cacheHierarchy uniqueName="[Tabela1].[SM]" caption="SM" attribute="1" defaultMemberUniqueName="[Tabela1].[SM].[All]" allUniqueName="[Tabela1].[SM].[All]" dimensionUniqueName="[Tabela1]" displayFolder="" count="0" memberValueDatatype="5" unbalanced="0"/>
    <cacheHierarchy uniqueName="[Measures].[__XL_Count d_calendario]" caption="__XL_Count d_calendario" measure="1" displayFolder="" measureGroup="d_calendario" count="0" hidden="1"/>
    <cacheHierarchy uniqueName="[Measures].[__XL_Count Tabela1]" caption="__XL_Count Tabela1" measure="1" displayFolder="" measureGroup="Tabela1" count="0" hidden="1"/>
    <cacheHierarchy uniqueName="[Measures].[__No measures defined]" caption="__No measures defined" measure="1" displayFolder="" count="0" hidden="1"/>
    <cacheHierarchy uniqueName="[Measures].[Soma de SM]" caption="Soma de SM" measure="1" displayFolder="" measureGroup="Tabela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oma de SPE5]" caption="Soma de SPE5" measure="1" displayFolder="" measureGroup="Tabela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oma de SPE3]" caption="Soma de SPE3" measure="1" displayFolder="" measureGroup="Tabela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a de SPE2]" caption="Soma de SPE2" measure="1" displayFolder="" measureGroup="Tabela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a de SPE1]" caption="Soma de SPE1" measure="1" displayFolder="" measureGroup="Tabela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édia de SPE1]" caption="Média de SPE1" measure="1" displayFolder="" measureGroup="Tabela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3">
    <dimension name="d_calendario" uniqueName="[d_calendario]" caption="d_calendario"/>
    <dimension measure="1" name="Measures" uniqueName="[Measures]" caption="Measures"/>
    <dimension name="Tabela1" uniqueName="[Tabela1]" caption="Tabela1"/>
  </dimensions>
  <measureGroups count="2">
    <measureGroup name="d_calendario" caption="d_calendario"/>
    <measureGroup name="Tabela1" caption="Tabela1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D99BF-9E9C-4D3D-8640-CC4CA5832ACA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G1:I18" firstHeaderRow="1" firstDataRow="1" firstDataCol="0"/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A89FB0-5ED9-40BF-9A70-7DBE1590505B}" name="Tabela1" displayName="Tabela1" ref="A3:G380" totalsRowShown="0" headerRowDxfId="77" dataDxfId="75" headerRowBorderDxfId="76" tableBorderDxfId="74" totalsRowBorderDxfId="73">
  <autoFilter ref="A3:G380" xr:uid="{87A89FB0-5ED9-40BF-9A70-7DBE1590505B}"/>
  <tableColumns count="7">
    <tableColumn id="1" xr3:uid="{EFFCE069-B296-4F6D-AEFE-7CB04D35176A}" name="Data" dataDxfId="72"/>
    <tableColumn id="2" xr3:uid="{AAFD7F66-0D6E-4DC2-826F-7F539C45953B}" name="Dia" dataDxfId="71"/>
    <tableColumn id="3" xr3:uid="{35AEC80D-2B4D-4224-ABB3-5CDF808BA894}" name="SPE1" dataDxfId="70"/>
    <tableColumn id="4" xr3:uid="{7A696502-0EF9-4499-9258-3A9E69D94B88}" name="SPE2" dataDxfId="69"/>
    <tableColumn id="5" xr3:uid="{9954DDA7-310E-4DF0-A9A6-3F9DF525CA73}" name="SPE3" dataDxfId="68"/>
    <tableColumn id="6" xr3:uid="{121C8317-A844-466D-B7CA-7E887D6EA93F}" name="SPE5" dataDxfId="67"/>
    <tableColumn id="7" xr3:uid="{6B74703B-63D5-4B12-8200-806ACD4BA2AC}" name="SM" dataDxfId="6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eb3.isolarcloud.com.hk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41D47-599C-4BDE-9326-C8D7A97C50CE}">
  <dimension ref="A1:BE136"/>
  <sheetViews>
    <sheetView tabSelected="1" topLeftCell="AH32" zoomScale="115" zoomScaleNormal="115" workbookViewId="0">
      <selection activeCell="AP50" sqref="AP50"/>
    </sheetView>
  </sheetViews>
  <sheetFormatPr defaultColWidth="8.85546875" defaultRowHeight="15" x14ac:dyDescent="0.25"/>
  <cols>
    <col min="1" max="1" width="5" style="1" customWidth="1"/>
    <col min="2" max="2" width="3.140625" style="1" customWidth="1"/>
    <col min="3" max="3" width="2.42578125" style="1" customWidth="1"/>
    <col min="4" max="4" width="1.5703125" style="1" customWidth="1"/>
    <col min="5" max="5" width="53.140625" style="1" customWidth="1"/>
    <col min="6" max="6" width="9.42578125" style="1" bestFit="1" customWidth="1"/>
    <col min="7" max="9" width="8.85546875" style="1"/>
    <col min="10" max="10" width="8.85546875" style="1" customWidth="1"/>
    <col min="11" max="11" width="13.140625" style="1" bestFit="1" customWidth="1"/>
    <col min="12" max="12" width="11.5703125" style="1" customWidth="1"/>
    <col min="13" max="17" width="9.5703125" style="1" bestFit="1" customWidth="1"/>
    <col min="18" max="21" width="8.85546875" style="1"/>
    <col min="22" max="22" width="3.42578125" style="1" customWidth="1"/>
    <col min="23" max="23" width="2.7109375" style="55" customWidth="1"/>
    <col min="24" max="24" width="12.42578125" style="1" bestFit="1" customWidth="1"/>
    <col min="25" max="26" width="11.5703125" style="1" bestFit="1" customWidth="1"/>
    <col min="27" max="27" width="22.85546875" style="1" bestFit="1" customWidth="1"/>
    <col min="28" max="29" width="27.42578125" style="1" bestFit="1" customWidth="1"/>
    <col min="30" max="30" width="27.42578125" style="1" customWidth="1"/>
    <col min="31" max="31" width="24.42578125" style="1" bestFit="1" customWidth="1"/>
    <col min="32" max="35" width="8.85546875" style="1"/>
    <col min="36" max="36" width="11" style="1" bestFit="1" customWidth="1"/>
    <col min="37" max="43" width="8.85546875" style="1"/>
    <col min="44" max="44" width="11" style="1" bestFit="1" customWidth="1"/>
    <col min="45" max="45" width="20.28515625" style="36" bestFit="1" customWidth="1"/>
    <col min="46" max="50" width="8.85546875" style="1"/>
    <col min="51" max="51" width="12" style="1" bestFit="1" customWidth="1"/>
    <col min="52" max="16384" width="8.85546875" style="1"/>
  </cols>
  <sheetData>
    <row r="1" spans="1:50" ht="19.5" thickBot="1" x14ac:dyDescent="0.35">
      <c r="E1" s="190" t="s">
        <v>122</v>
      </c>
      <c r="F1" s="190"/>
      <c r="G1" s="190"/>
      <c r="H1" s="190"/>
      <c r="I1" s="190"/>
      <c r="J1" s="190"/>
      <c r="K1" s="190"/>
    </row>
    <row r="2" spans="1:50" x14ac:dyDescent="0.25">
      <c r="B2" s="56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8"/>
      <c r="X2" s="1" t="s">
        <v>81</v>
      </c>
      <c r="Y2" s="12">
        <v>46023</v>
      </c>
    </row>
    <row r="3" spans="1:50" ht="18.75" x14ac:dyDescent="0.3">
      <c r="B3" s="59"/>
      <c r="E3" s="70" t="s">
        <v>45</v>
      </c>
      <c r="M3" s="72"/>
      <c r="N3" s="72"/>
      <c r="O3" s="72"/>
      <c r="P3" s="72"/>
      <c r="Q3" s="72"/>
      <c r="R3" s="72"/>
      <c r="S3" s="72"/>
      <c r="T3" s="72"/>
      <c r="U3" s="72"/>
      <c r="V3" s="60"/>
      <c r="X3" s="23" t="s">
        <v>10</v>
      </c>
      <c r="Y3" s="12">
        <f ca="1">TODAY()</f>
        <v>46118</v>
      </c>
      <c r="Z3" s="40">
        <f ca="1">Y3</f>
        <v>46118</v>
      </c>
      <c r="AA3" s="18">
        <f ca="1">Y3-Y4+1</f>
        <v>46113</v>
      </c>
      <c r="AD3" s="185" t="s">
        <v>49</v>
      </c>
    </row>
    <row r="4" spans="1:50" ht="18" customHeight="1" x14ac:dyDescent="0.25">
      <c r="B4" s="59"/>
      <c r="E4" s="71" t="s">
        <v>3</v>
      </c>
      <c r="F4" s="71" t="s">
        <v>40</v>
      </c>
      <c r="G4" s="71" t="s">
        <v>41</v>
      </c>
      <c r="H4" s="71" t="s">
        <v>42</v>
      </c>
      <c r="I4" s="71" t="s">
        <v>43</v>
      </c>
      <c r="J4" s="71" t="s">
        <v>118</v>
      </c>
      <c r="K4" s="71" t="s">
        <v>2</v>
      </c>
      <c r="L4" s="72"/>
      <c r="M4" s="72"/>
      <c r="N4" s="72"/>
      <c r="O4" s="72"/>
      <c r="P4" s="72"/>
      <c r="Q4" s="72"/>
      <c r="R4" s="72"/>
      <c r="S4" s="72"/>
      <c r="T4" s="72"/>
      <c r="U4" s="72"/>
      <c r="V4" s="60"/>
      <c r="X4" s="23" t="s">
        <v>25</v>
      </c>
      <c r="Y4" s="11">
        <f ca="1">DAY(Y3)</f>
        <v>6</v>
      </c>
      <c r="AD4" s="185"/>
      <c r="AT4" s="36" t="s">
        <v>40</v>
      </c>
      <c r="AU4" s="36" t="s">
        <v>41</v>
      </c>
      <c r="AV4" s="36" t="s">
        <v>42</v>
      </c>
      <c r="AW4" s="36" t="s">
        <v>43</v>
      </c>
      <c r="AX4" s="36" t="s">
        <v>48</v>
      </c>
    </row>
    <row r="5" spans="1:50" x14ac:dyDescent="0.25">
      <c r="B5" s="59"/>
      <c r="E5" s="68" t="str">
        <f ca="1">"Geração de eletricidade acumulada em "&amp;LEFT(PROPER(TEXT(Y3,"mmmm")),3)&amp;"/"&amp;YEAR(Y3)&amp;""</f>
        <v>Geração de eletricidade acumulada em Abr/2026</v>
      </c>
      <c r="F5" s="65">
        <f ca="1">HLOOKUP($Z$3,'USINA 01 - Barreirinhas'!$CI$4:$CT$8,2)</f>
        <v>2053.7999999999997</v>
      </c>
      <c r="G5" s="65">
        <f ca="1">HLOOKUP($Z$3,'USINA 02 - Barreirinhas'!$CI$4:$CT$8,2)</f>
        <v>2063.4</v>
      </c>
      <c r="H5" s="65">
        <f ca="1">HLOOKUP($Z$3,'USINA 03 - Barreirinhas'!$CI$4:$CT$8,2)</f>
        <v>0</v>
      </c>
      <c r="I5" s="65">
        <f ca="1">HLOOKUP($Z$3,'USINA 05 - Barreirinhas'!$CI$4:$CT$8,2)</f>
        <v>1888.1</v>
      </c>
      <c r="J5" s="65">
        <f ca="1">HLOOKUP($Z$3,'USINA 06 - Barreirinhas'!$CI$4:$CT$8,2)</f>
        <v>2059.9</v>
      </c>
      <c r="K5" s="65">
        <f ca="1">SUM(F5:J5)</f>
        <v>8065.1999999999989</v>
      </c>
      <c r="V5" s="60"/>
      <c r="X5" s="23" t="s">
        <v>23</v>
      </c>
      <c r="Y5" s="11">
        <f ca="1">MONTH(Y3)</f>
        <v>4</v>
      </c>
      <c r="AD5" s="3">
        <f ca="1">MAX(F5:J5)</f>
        <v>2063.4</v>
      </c>
      <c r="AI5" s="85">
        <f t="shared" ref="AI5:AI11" ca="1" si="0">AI6-31</f>
        <v>45753</v>
      </c>
      <c r="AJ5" s="75">
        <f t="shared" ref="AJ5:AJ40" ca="1" si="1">AK5</f>
        <v>45717</v>
      </c>
      <c r="AK5" s="76">
        <f t="shared" ref="AK5:AK39" ca="1" si="2">EOMONTH(AI5,-2)+1</f>
        <v>45717</v>
      </c>
      <c r="AL5" s="23" t="s">
        <v>40</v>
      </c>
      <c r="AM5" s="23" t="s">
        <v>41</v>
      </c>
      <c r="AN5" s="23" t="s">
        <v>42</v>
      </c>
      <c r="AO5" s="23" t="s">
        <v>43</v>
      </c>
      <c r="AP5" s="23" t="s">
        <v>48</v>
      </c>
      <c r="AS5" s="25">
        <v>44927</v>
      </c>
      <c r="AT5" s="77">
        <f t="array" ref="AT5:AT16">TRANSPOSE('USINA 01 - Barreirinhas'!I6:T6)</f>
        <v>0</v>
      </c>
      <c r="AU5" s="78">
        <f t="array" ref="AU5:AU16">TRANSPOSE('USINA 02 - Barreirinhas'!I6:T6)</f>
        <v>0</v>
      </c>
      <c r="AV5" s="78">
        <f t="array" ref="AV5:AV16">TRANSPOSE('USINA 03 - Barreirinhas'!I6:T6)</f>
        <v>0</v>
      </c>
      <c r="AW5" s="78">
        <f t="array" ref="AW5:AW16">TRANSPOSE('USINA 05 - Barreirinhas'!J6:U6)</f>
        <v>0</v>
      </c>
      <c r="AX5" s="79">
        <f t="array" ref="AX5:AX16">TRANSPOSE('USINA 06 - Barreirinhas'!I6:T6)</f>
        <v>0</v>
      </c>
    </row>
    <row r="6" spans="1:50" x14ac:dyDescent="0.25">
      <c r="B6" s="59"/>
      <c r="E6" s="69" t="str">
        <f ca="1">"Geração de eletricidade acumulada em "&amp;YEAR(Y3)&amp;""</f>
        <v>Geração de eletricidade acumulada em 2026</v>
      </c>
      <c r="F6" s="67">
        <f>HLOOKUP("Total",'USINA 01 - Barreirinhas'!$CI$4:$CU$8,2)</f>
        <v>37721.4</v>
      </c>
      <c r="G6" s="67">
        <f>HLOOKUP("Total",'USINA 02 - Barreirinhas'!$CI$4:$CU$8,2)</f>
        <v>42010.400000000001</v>
      </c>
      <c r="H6" s="67">
        <f>HLOOKUP("Total",'USINA 03 - Barreirinhas'!$CI$4:$CU$8,2)</f>
        <v>37705.5</v>
      </c>
      <c r="I6" s="67">
        <f>HLOOKUP("Total",'USINA 05 - Barreirinhas'!$CI$4:$CU$8,2)</f>
        <v>39559.600000000006</v>
      </c>
      <c r="J6" s="67">
        <f>HLOOKUP("Total",'USINA 06 - Barreirinhas'!$CI$4:$CU$8,2)</f>
        <v>42452.4</v>
      </c>
      <c r="K6" s="65">
        <f>SUM(F6:J6)</f>
        <v>199449.30000000002</v>
      </c>
      <c r="V6" s="60"/>
      <c r="X6" s="23" t="s">
        <v>24</v>
      </c>
      <c r="Y6" s="11">
        <f ca="1">YEAR(Y3)</f>
        <v>2026</v>
      </c>
      <c r="AA6" s="75">
        <f ca="1">EOMONTH(AA3,-1)</f>
        <v>46112</v>
      </c>
      <c r="AD6" s="3">
        <f>MAX(F6:J6)</f>
        <v>42452.4</v>
      </c>
      <c r="AH6" s="11">
        <v>1</v>
      </c>
      <c r="AI6" s="85">
        <f t="shared" ca="1" si="0"/>
        <v>45784</v>
      </c>
      <c r="AJ6" s="87">
        <f t="shared" ca="1" si="1"/>
        <v>45748</v>
      </c>
      <c r="AK6" s="86">
        <f t="shared" ca="1" si="2"/>
        <v>45748</v>
      </c>
      <c r="AL6" s="41">
        <f t="shared" ref="AL6:AL17" ca="1" si="3">VLOOKUP(AJ6,$AS$5:$AX$52,2,FALSE)</f>
        <v>13720.3</v>
      </c>
      <c r="AM6" s="41">
        <f t="shared" ref="AM6:AM17" ca="1" si="4">VLOOKUP(AJ6,$AS$5:$AX$52,3,FALSE)</f>
        <v>13883.2</v>
      </c>
      <c r="AN6" s="41">
        <f t="shared" ref="AN6:AN17" ca="1" si="5">VLOOKUP(AJ6,$AS$5:$AX$52,4,FALSE)</f>
        <v>11937.5</v>
      </c>
      <c r="AO6" s="41">
        <f t="shared" ref="AO6:AO17" ca="1" si="6">VLOOKUP(AJ6,$AS$5:$AX$52,5,FALSE)</f>
        <v>11535.9</v>
      </c>
      <c r="AP6" s="41">
        <f t="shared" ref="AP6:AP17" ca="1" si="7">VLOOKUP(AJ6,$AS$5:$AX$52,6,FALSE)</f>
        <v>13580.7</v>
      </c>
      <c r="AS6" s="25">
        <v>44958</v>
      </c>
      <c r="AT6" s="80">
        <v>10149.700000000001</v>
      </c>
      <c r="AU6" s="42">
        <v>0</v>
      </c>
      <c r="AV6" s="42">
        <v>0</v>
      </c>
      <c r="AW6" s="42">
        <v>0</v>
      </c>
      <c r="AX6" s="81">
        <v>0</v>
      </c>
    </row>
    <row r="7" spans="1:50" x14ac:dyDescent="0.25">
      <c r="B7" s="59"/>
      <c r="E7" s="69" t="str">
        <f ca="1">"Média de geração de eletricidade em "&amp;LEFT(PROPER(TEXT(Y3,"mmmm")),3)&amp;"/"&amp;YEAR(Y3)&amp;""</f>
        <v>Média de geração de eletricidade em Abr/2026</v>
      </c>
      <c r="F7" s="67">
        <f ca="1">IFERROR(HLOOKUP($Z$3,'USINA 01 - Barreirinhas'!$CI$4:$CT$8,5),0)</f>
        <v>410.75999999999993</v>
      </c>
      <c r="G7" s="67">
        <f ca="1">IFERROR(HLOOKUP($Z$3,'USINA 02 - Barreirinhas'!$CI$4:$CT$8,5),0)</f>
        <v>412.68</v>
      </c>
      <c r="H7" s="67">
        <f ca="1">IFERROR(HLOOKUP($Z$3,'USINA 03 - Barreirinhas'!$CI$4:$CT$8,5),0)</f>
        <v>0</v>
      </c>
      <c r="I7" s="67">
        <f ca="1">IFERROR(HLOOKUP($Z$3,'USINA 05 - Barreirinhas'!$CI$4:$CT$8,5),0)</f>
        <v>377.62</v>
      </c>
      <c r="J7" s="67">
        <f ca="1">IFERROR(HLOOKUP($Z$3,'USINA 06 - Barreirinhas'!$CI$4:$CT$8,5),0)</f>
        <v>411.98</v>
      </c>
      <c r="K7" s="65" t="s">
        <v>47</v>
      </c>
      <c r="M7" s="3"/>
      <c r="N7" s="3"/>
      <c r="O7" s="3"/>
      <c r="P7" s="3"/>
      <c r="Q7" s="3"/>
      <c r="V7" s="60"/>
      <c r="X7" s="11" t="s">
        <v>82</v>
      </c>
      <c r="Y7" s="89">
        <f ca="1">Y3-Y2</f>
        <v>95</v>
      </c>
      <c r="AD7" s="3">
        <f ca="1">MAX(F7:J7)</f>
        <v>412.68</v>
      </c>
      <c r="AH7" s="11">
        <f>AH6+1</f>
        <v>2</v>
      </c>
      <c r="AI7" s="85">
        <f t="shared" ca="1" si="0"/>
        <v>45815</v>
      </c>
      <c r="AJ7" s="87">
        <f t="shared" ca="1" si="1"/>
        <v>45778</v>
      </c>
      <c r="AK7" s="86">
        <f t="shared" ca="1" si="2"/>
        <v>45778</v>
      </c>
      <c r="AL7" s="41">
        <f t="shared" ca="1" si="3"/>
        <v>14433.7</v>
      </c>
      <c r="AM7" s="41">
        <f t="shared" ca="1" si="4"/>
        <v>14553.5</v>
      </c>
      <c r="AN7" s="41">
        <f t="shared" ca="1" si="5"/>
        <v>14278</v>
      </c>
      <c r="AO7" s="41">
        <f t="shared" ca="1" si="6"/>
        <v>13465.9</v>
      </c>
      <c r="AP7" s="41">
        <f t="shared" ca="1" si="7"/>
        <v>13983.4</v>
      </c>
      <c r="AS7" s="25">
        <v>44986</v>
      </c>
      <c r="AT7" s="80">
        <v>12375.7</v>
      </c>
      <c r="AU7" s="42">
        <v>0</v>
      </c>
      <c r="AV7" s="42">
        <v>0</v>
      </c>
      <c r="AW7" s="42">
        <v>0</v>
      </c>
      <c r="AX7" s="81">
        <v>0</v>
      </c>
    </row>
    <row r="8" spans="1:50" x14ac:dyDescent="0.25">
      <c r="B8" s="59"/>
      <c r="E8" s="69" t="str">
        <f ca="1">"Média de geração diária de eletricidade em "&amp;YEAR(Y3)&amp;""</f>
        <v>Média de geração diária de eletricidade em 2026</v>
      </c>
      <c r="F8" s="67">
        <f>IFERROR(HLOOKUP("Total",'USINA 01 - Barreirinhas'!$CI$4:$CU$8,5),0)</f>
        <v>397.06736842105266</v>
      </c>
      <c r="G8" s="67">
        <f>IFERROR(HLOOKUP("Total",'USINA 02 - Barreirinhas'!$CI$4:$CU$8,5),0)</f>
        <v>442.2147368421052</v>
      </c>
      <c r="H8" s="67">
        <f>IFERROR(HLOOKUP("Total",'USINA 03 - Barreirinhas'!$CI$4:$CU$8,5),0)</f>
        <v>396.89999999999986</v>
      </c>
      <c r="I8" s="67">
        <f>IFERROR(HLOOKUP("Total",'USINA 05 - Barreirinhas'!$CI$4:$CU$8,5),0)</f>
        <v>416.41684210526324</v>
      </c>
      <c r="J8" s="67">
        <f>IFERROR(HLOOKUP("Total",'USINA 06 - Barreirinhas'!$CI$4:$CU$8,5),0)</f>
        <v>446.86736842105233</v>
      </c>
      <c r="K8" s="65" t="s">
        <v>47</v>
      </c>
      <c r="M8" s="3"/>
      <c r="N8" s="3"/>
      <c r="O8" s="3"/>
      <c r="P8" s="3"/>
      <c r="Q8" s="3"/>
      <c r="V8" s="60"/>
      <c r="AD8" s="3">
        <f>MAX(F8:J8)</f>
        <v>446.86736842105233</v>
      </c>
      <c r="AH8" s="11">
        <f t="shared" ref="AH8:AH17" si="8">AH7+1</f>
        <v>3</v>
      </c>
      <c r="AI8" s="85">
        <f t="shared" ca="1" si="0"/>
        <v>45846</v>
      </c>
      <c r="AJ8" s="87">
        <f t="shared" ca="1" si="1"/>
        <v>45809</v>
      </c>
      <c r="AK8" s="86">
        <f t="shared" ca="1" si="2"/>
        <v>45809</v>
      </c>
      <c r="AL8" s="41">
        <f t="shared" ca="1" si="3"/>
        <v>14774.8</v>
      </c>
      <c r="AM8" s="41">
        <f t="shared" ca="1" si="4"/>
        <v>14505.4</v>
      </c>
      <c r="AN8" s="41">
        <f t="shared" ca="1" si="5"/>
        <v>14028</v>
      </c>
      <c r="AO8" s="41">
        <f t="shared" ca="1" si="6"/>
        <v>13432.5</v>
      </c>
      <c r="AP8" s="41">
        <f t="shared" ca="1" si="7"/>
        <v>14000.9</v>
      </c>
      <c r="AS8" s="25">
        <v>45017</v>
      </c>
      <c r="AT8" s="80">
        <v>6248.2</v>
      </c>
      <c r="AU8" s="42">
        <v>0</v>
      </c>
      <c r="AV8" s="42">
        <v>0</v>
      </c>
      <c r="AW8" s="42">
        <v>0</v>
      </c>
      <c r="AX8" s="81">
        <v>0</v>
      </c>
    </row>
    <row r="9" spans="1:50" x14ac:dyDescent="0.25">
      <c r="B9" s="59"/>
      <c r="E9" s="69" t="str">
        <f ca="1">"Projeção geração mensal - base na média diária em "&amp;YEAR(Y3)&amp;""</f>
        <v>Projeção geração mensal - base na média diária em 2026</v>
      </c>
      <c r="F9" s="67">
        <f>F8*365/12</f>
        <v>12077.465789473687</v>
      </c>
      <c r="G9" s="67">
        <f>G8*365/12</f>
        <v>13450.698245614032</v>
      </c>
      <c r="H9" s="67">
        <f>H8*365/12</f>
        <v>12072.374999999995</v>
      </c>
      <c r="I9" s="67">
        <f>I8*365/12</f>
        <v>12666.012280701756</v>
      </c>
      <c r="J9" s="67">
        <f>J8*365/12</f>
        <v>13592.215789473676</v>
      </c>
      <c r="K9" s="65" t="s">
        <v>47</v>
      </c>
      <c r="V9" s="60"/>
      <c r="AD9" s="3">
        <f>MAX(F10:J10)</f>
        <v>597.20000000000005</v>
      </c>
      <c r="AH9" s="11">
        <f t="shared" si="8"/>
        <v>4</v>
      </c>
      <c r="AI9" s="85">
        <f t="shared" ca="1" si="0"/>
        <v>45877</v>
      </c>
      <c r="AJ9" s="87">
        <f t="shared" ca="1" si="1"/>
        <v>45839</v>
      </c>
      <c r="AK9" s="86">
        <f t="shared" ca="1" si="2"/>
        <v>45839</v>
      </c>
      <c r="AL9" s="41">
        <f t="shared" ca="1" si="3"/>
        <v>15755.8</v>
      </c>
      <c r="AM9" s="41">
        <f t="shared" ca="1" si="4"/>
        <v>15599.2</v>
      </c>
      <c r="AN9" s="41">
        <f t="shared" ca="1" si="5"/>
        <v>15266.3</v>
      </c>
      <c r="AO9" s="41">
        <f t="shared" ca="1" si="6"/>
        <v>14770.5</v>
      </c>
      <c r="AP9" s="41">
        <f t="shared" ca="1" si="7"/>
        <v>15145</v>
      </c>
      <c r="AS9" s="25">
        <v>45047</v>
      </c>
      <c r="AT9" s="80">
        <v>14201.9</v>
      </c>
      <c r="AU9" s="42">
        <v>0</v>
      </c>
      <c r="AV9" s="42">
        <v>0</v>
      </c>
      <c r="AW9" s="42">
        <v>0</v>
      </c>
      <c r="AX9" s="81">
        <v>0</v>
      </c>
    </row>
    <row r="10" spans="1:50" x14ac:dyDescent="0.25">
      <c r="B10" s="59"/>
      <c r="E10" s="69" t="str">
        <f ca="1">"Geração máxima em "&amp;YEAR(Y3)&amp;""</f>
        <v>Geração máxima em 2026</v>
      </c>
      <c r="F10" s="67">
        <f>'USINA 01 - Barreirinhas'!$CU$9</f>
        <v>596</v>
      </c>
      <c r="G10" s="67">
        <f>'USINA 02 - Barreirinhas'!$CU$9</f>
        <v>597.20000000000005</v>
      </c>
      <c r="H10" s="67">
        <f>'USINA 03 - Barreirinhas'!$CU$9</f>
        <v>563.6</v>
      </c>
      <c r="I10" s="67">
        <f>'USINA 05 - Barreirinhas'!$CU$9</f>
        <v>557.20000000000005</v>
      </c>
      <c r="J10" s="67">
        <f>'USINA 06 - Barreirinhas'!$CU$9</f>
        <v>580.70000000000005</v>
      </c>
      <c r="K10" s="65" t="s">
        <v>47</v>
      </c>
      <c r="V10" s="60"/>
      <c r="X10" s="3"/>
      <c r="Y10" s="3"/>
      <c r="Z10" s="101"/>
      <c r="AA10" s="101"/>
      <c r="AD10" s="92">
        <f>MAX(F11:J11)</f>
        <v>0.76953223423635664</v>
      </c>
      <c r="AH10" s="11">
        <f t="shared" si="8"/>
        <v>5</v>
      </c>
      <c r="AI10" s="85">
        <f t="shared" ca="1" si="0"/>
        <v>45908</v>
      </c>
      <c r="AJ10" s="87">
        <f t="shared" ca="1" si="1"/>
        <v>45870</v>
      </c>
      <c r="AK10" s="86">
        <f t="shared" ca="1" si="2"/>
        <v>45870</v>
      </c>
      <c r="AL10" s="41">
        <f t="shared" ca="1" si="3"/>
        <v>16483.5</v>
      </c>
      <c r="AM10" s="41">
        <f t="shared" ca="1" si="4"/>
        <v>16530.7</v>
      </c>
      <c r="AN10" s="41">
        <f t="shared" ca="1" si="5"/>
        <v>16201.8</v>
      </c>
      <c r="AO10" s="41">
        <f t="shared" ca="1" si="6"/>
        <v>15617.2</v>
      </c>
      <c r="AP10" s="41">
        <f t="shared" ca="1" si="7"/>
        <v>16076</v>
      </c>
      <c r="AS10" s="25">
        <v>45078</v>
      </c>
      <c r="AT10" s="80">
        <v>12993.9</v>
      </c>
      <c r="AU10" s="42">
        <v>0</v>
      </c>
      <c r="AV10" s="42">
        <v>0</v>
      </c>
      <c r="AW10" s="42">
        <v>0</v>
      </c>
      <c r="AX10" s="81">
        <v>0</v>
      </c>
    </row>
    <row r="11" spans="1:50" x14ac:dyDescent="0.25">
      <c r="B11" s="59"/>
      <c r="E11" s="69" t="str">
        <f ca="1">"Média Diária vs Geração Máxima em "&amp;YEAR(Y3)&amp;""</f>
        <v>Média Diária vs Geração Máxima em 2026</v>
      </c>
      <c r="F11" s="90">
        <f>IFERROR(F8/F10,0)</f>
        <v>0.66622041681384681</v>
      </c>
      <c r="G11" s="90">
        <f>IFERROR(G8/G10,0)</f>
        <v>0.74048013536856194</v>
      </c>
      <c r="H11" s="90">
        <f>IFERROR(H8/H10,0)</f>
        <v>0.70422285308729571</v>
      </c>
      <c r="I11" s="90">
        <f>IFERROR(I8/I10,0)</f>
        <v>0.74733819473306395</v>
      </c>
      <c r="J11" s="90">
        <f>IFERROR(J8/J10,0)</f>
        <v>0.76953223423635664</v>
      </c>
      <c r="K11" s="65" t="s">
        <v>47</v>
      </c>
      <c r="V11" s="60"/>
      <c r="AH11" s="11">
        <f t="shared" si="8"/>
        <v>6</v>
      </c>
      <c r="AI11" s="85">
        <f t="shared" ca="1" si="0"/>
        <v>45939</v>
      </c>
      <c r="AJ11" s="87">
        <f t="shared" ca="1" si="1"/>
        <v>45901</v>
      </c>
      <c r="AK11" s="86">
        <f t="shared" ca="1" si="2"/>
        <v>45901</v>
      </c>
      <c r="AL11" s="41">
        <f t="shared" ca="1" si="3"/>
        <v>16424.3</v>
      </c>
      <c r="AM11" s="41">
        <f t="shared" ca="1" si="4"/>
        <v>16429.599999999999</v>
      </c>
      <c r="AN11" s="41">
        <f t="shared" ca="1" si="5"/>
        <v>16582.599999999999</v>
      </c>
      <c r="AO11" s="41">
        <f t="shared" ca="1" si="6"/>
        <v>16211.3</v>
      </c>
      <c r="AP11" s="41">
        <f t="shared" ca="1" si="7"/>
        <v>16579.099999999999</v>
      </c>
      <c r="AS11" s="25">
        <v>45108</v>
      </c>
      <c r="AT11" s="80">
        <v>16526.8</v>
      </c>
      <c r="AU11" s="42">
        <v>0</v>
      </c>
      <c r="AV11" s="42">
        <v>0</v>
      </c>
      <c r="AW11" s="42">
        <v>0</v>
      </c>
      <c r="AX11" s="81">
        <v>0</v>
      </c>
    </row>
    <row r="12" spans="1:50" x14ac:dyDescent="0.25">
      <c r="B12" s="59"/>
      <c r="F12" s="3"/>
      <c r="G12" s="3"/>
      <c r="H12" s="3"/>
      <c r="I12" s="3"/>
      <c r="J12" s="3"/>
      <c r="K12" s="3"/>
      <c r="V12" s="60"/>
      <c r="AH12" s="11">
        <f t="shared" si="8"/>
        <v>7</v>
      </c>
      <c r="AI12" s="85">
        <f ca="1">AI13-30</f>
        <v>45970</v>
      </c>
      <c r="AJ12" s="87">
        <f t="shared" ca="1" si="1"/>
        <v>45931</v>
      </c>
      <c r="AK12" s="86">
        <f t="shared" ca="1" si="2"/>
        <v>45931</v>
      </c>
      <c r="AL12" s="41">
        <f t="shared" ca="1" si="3"/>
        <v>16177.7</v>
      </c>
      <c r="AM12" s="41">
        <f t="shared" ca="1" si="4"/>
        <v>17094.7</v>
      </c>
      <c r="AN12" s="41">
        <f t="shared" ca="1" si="5"/>
        <v>16965.5</v>
      </c>
      <c r="AO12" s="41">
        <f t="shared" ca="1" si="6"/>
        <v>14770.3</v>
      </c>
      <c r="AP12" s="41">
        <f t="shared" ca="1" si="7"/>
        <v>17024.5</v>
      </c>
      <c r="AS12" s="25">
        <v>45139</v>
      </c>
      <c r="AT12" s="80">
        <v>16609.900000000001</v>
      </c>
      <c r="AU12" s="42">
        <v>0</v>
      </c>
      <c r="AV12" s="42">
        <v>0</v>
      </c>
      <c r="AW12" s="42">
        <v>0</v>
      </c>
      <c r="AX12" s="81">
        <v>0</v>
      </c>
    </row>
    <row r="13" spans="1:50" ht="18.75" x14ac:dyDescent="0.3">
      <c r="B13" s="59"/>
      <c r="E13" s="70" t="s">
        <v>44</v>
      </c>
      <c r="F13" s="3"/>
      <c r="G13" s="3"/>
      <c r="H13" s="3"/>
      <c r="I13" s="108"/>
      <c r="J13" s="3"/>
      <c r="K13" s="42"/>
      <c r="V13" s="60"/>
      <c r="Z13" s="75"/>
      <c r="AH13" s="11">
        <f t="shared" si="8"/>
        <v>8</v>
      </c>
      <c r="AI13" s="85">
        <f ca="1">AI14-30</f>
        <v>46000</v>
      </c>
      <c r="AJ13" s="87">
        <f t="shared" ca="1" si="1"/>
        <v>45962</v>
      </c>
      <c r="AK13" s="86">
        <f t="shared" ca="1" si="2"/>
        <v>45962</v>
      </c>
      <c r="AL13" s="41">
        <f t="shared" ca="1" si="3"/>
        <v>14812.7</v>
      </c>
      <c r="AM13" s="41">
        <f t="shared" ca="1" si="4"/>
        <v>15617</v>
      </c>
      <c r="AN13" s="41">
        <f t="shared" ca="1" si="5"/>
        <v>15411.9</v>
      </c>
      <c r="AO13" s="41">
        <f t="shared" ca="1" si="6"/>
        <v>14940.3</v>
      </c>
      <c r="AP13" s="41">
        <f t="shared" ca="1" si="7"/>
        <v>15410.4</v>
      </c>
      <c r="AS13" s="25">
        <v>45170</v>
      </c>
      <c r="AT13" s="80">
        <v>7504.1</v>
      </c>
      <c r="AU13" s="42">
        <v>0</v>
      </c>
      <c r="AV13" s="42">
        <v>0</v>
      </c>
      <c r="AW13" s="42">
        <v>0</v>
      </c>
      <c r="AX13" s="81">
        <v>0</v>
      </c>
    </row>
    <row r="14" spans="1:50" x14ac:dyDescent="0.25">
      <c r="B14" s="59"/>
      <c r="E14" s="71" t="s">
        <v>1</v>
      </c>
      <c r="F14" s="71" t="str">
        <f>F4</f>
        <v>SPE 1</v>
      </c>
      <c r="G14" s="71" t="str">
        <f>G4</f>
        <v>SPE 2</v>
      </c>
      <c r="H14" s="71" t="str">
        <f>H4</f>
        <v>SPE 3</v>
      </c>
      <c r="I14" s="71" t="str">
        <f>I4</f>
        <v>SPE 5</v>
      </c>
      <c r="J14" s="71" t="str">
        <f>J4</f>
        <v>SPE 6</v>
      </c>
      <c r="K14" s="71" t="s">
        <v>63</v>
      </c>
      <c r="V14" s="60"/>
      <c r="AD14" s="91" t="s">
        <v>50</v>
      </c>
      <c r="AE14" s="91" t="s">
        <v>80</v>
      </c>
      <c r="AH14" s="11">
        <f t="shared" si="8"/>
        <v>9</v>
      </c>
      <c r="AI14" s="85">
        <f ca="1">AI15-30</f>
        <v>46030</v>
      </c>
      <c r="AJ14" s="87">
        <f t="shared" ca="1" si="1"/>
        <v>45992</v>
      </c>
      <c r="AK14" s="86">
        <f t="shared" ca="1" si="2"/>
        <v>45992</v>
      </c>
      <c r="AL14" s="41">
        <f t="shared" ca="1" si="3"/>
        <v>11194.7</v>
      </c>
      <c r="AM14" s="41">
        <f t="shared" ca="1" si="4"/>
        <v>13793</v>
      </c>
      <c r="AN14" s="41">
        <f t="shared" ca="1" si="5"/>
        <v>13346</v>
      </c>
      <c r="AO14" s="41">
        <f t="shared" ca="1" si="6"/>
        <v>13002.1</v>
      </c>
      <c r="AP14" s="41">
        <f t="shared" ca="1" si="7"/>
        <v>12670</v>
      </c>
      <c r="AS14" s="25">
        <v>45200</v>
      </c>
      <c r="AT14" s="80">
        <v>9262.6</v>
      </c>
      <c r="AU14" s="42">
        <v>0</v>
      </c>
      <c r="AV14" s="42">
        <v>0</v>
      </c>
      <c r="AW14" s="42">
        <v>0</v>
      </c>
      <c r="AX14" s="81">
        <v>0</v>
      </c>
    </row>
    <row r="15" spans="1:50" x14ac:dyDescent="0.25">
      <c r="A15" s="131"/>
      <c r="B15" s="59"/>
      <c r="E15" s="66">
        <f ca="1">Y3-1</f>
        <v>46117</v>
      </c>
      <c r="F15" s="65">
        <f ca="1">VLOOKUP(E15,'USINA 01 - Barreirinhas'!$BZ$4:$CA$378,2)</f>
        <v>415.9</v>
      </c>
      <c r="G15" s="65">
        <f ca="1">VLOOKUP(E15,'USINA 02 - Barreirinhas'!$BZ$4:$CA$378,2)</f>
        <v>416.4</v>
      </c>
      <c r="H15" s="65">
        <f ca="1">VLOOKUP(E15,'USINA 03 - Barreirinhas'!$BZ$4:$CA$378,2)</f>
        <v>0</v>
      </c>
      <c r="I15" s="65">
        <f ca="1">VLOOKUP(E15,'USINA 05 - Barreirinhas'!$BZ$4:$CA$378,2)</f>
        <v>380.2</v>
      </c>
      <c r="J15" s="65">
        <f ca="1">VLOOKUP(E15,'USINA 06 - Barreirinhas'!$BZ$4:$CA$378,2)</f>
        <v>422.8</v>
      </c>
      <c r="K15" s="102">
        <f ca="1">1-(SMALL(F15:J15,COUNTIF(F15:J15,"0")+1))/(MAX(F15:J15))</f>
        <v>0.10075685903500475</v>
      </c>
      <c r="V15" s="60"/>
      <c r="Z15" s="75"/>
      <c r="AD15" s="3">
        <f t="shared" ref="AD15:AD21" ca="1" si="9">MAX(F15:J15)</f>
        <v>422.8</v>
      </c>
      <c r="AE15" s="3">
        <f ca="1">(SMALL(F15:J15,COUNTIF(F15:J15,"0")+1))</f>
        <v>380.2</v>
      </c>
      <c r="AH15" s="11">
        <f t="shared" si="8"/>
        <v>10</v>
      </c>
      <c r="AI15" s="85">
        <f ca="1">AI16-30</f>
        <v>46060</v>
      </c>
      <c r="AJ15" s="87">
        <f t="shared" ca="1" si="1"/>
        <v>46023</v>
      </c>
      <c r="AK15" s="86">
        <f t="shared" ca="1" si="2"/>
        <v>46023</v>
      </c>
      <c r="AL15" s="41">
        <f t="shared" ca="1" si="3"/>
        <v>12203.2</v>
      </c>
      <c r="AM15" s="41">
        <f t="shared" ca="1" si="4"/>
        <v>14337.7</v>
      </c>
      <c r="AN15" s="41">
        <f t="shared" ca="1" si="5"/>
        <v>14478</v>
      </c>
      <c r="AO15" s="41">
        <f t="shared" ca="1" si="6"/>
        <v>13793.4</v>
      </c>
      <c r="AP15" s="41">
        <f t="shared" ca="1" si="7"/>
        <v>14865.4</v>
      </c>
      <c r="AS15" s="25">
        <v>45231</v>
      </c>
      <c r="AT15" s="80">
        <v>12940.1</v>
      </c>
      <c r="AU15" s="42">
        <v>0</v>
      </c>
      <c r="AV15" s="42">
        <v>0</v>
      </c>
      <c r="AW15" s="42">
        <v>0</v>
      </c>
      <c r="AX15" s="81">
        <v>0</v>
      </c>
    </row>
    <row r="16" spans="1:50" x14ac:dyDescent="0.25">
      <c r="A16" s="131"/>
      <c r="B16" s="59"/>
      <c r="E16" s="66">
        <f t="shared" ref="E16:E21" ca="1" si="10">E15-1</f>
        <v>46116</v>
      </c>
      <c r="F16" s="65">
        <f ca="1">VLOOKUP(E16,'USINA 01 - Barreirinhas'!$BZ$4:$CA$378,2)</f>
        <v>531.29999999999995</v>
      </c>
      <c r="G16" s="65">
        <f ca="1">VLOOKUP(E16,'USINA 02 - Barreirinhas'!$BZ$4:$CA$378,2)</f>
        <v>525.20000000000005</v>
      </c>
      <c r="H16" s="65">
        <f ca="1">VLOOKUP(E16,'USINA 03 - Barreirinhas'!$BZ$4:$CA$378,2)</f>
        <v>0</v>
      </c>
      <c r="I16" s="65">
        <f ca="1">VLOOKUP(E16,'USINA 05 - Barreirinhas'!$BZ$4:$CA$378,2)</f>
        <v>442.2</v>
      </c>
      <c r="J16" s="65">
        <f ca="1">VLOOKUP(E16,'USINA 06 - Barreirinhas'!$BZ$4:$CA$378,2)</f>
        <v>507.6</v>
      </c>
      <c r="K16" s="102">
        <f t="shared" ref="K16:K21" ca="1" si="11">1-(SMALL(F16:J16,COUNTIF(F16:J16,"0")+1))/(MAX(F16:J16))</f>
        <v>0.16770186335403725</v>
      </c>
      <c r="V16" s="60"/>
      <c r="AD16" s="3">
        <f t="shared" ca="1" si="9"/>
        <v>531.29999999999995</v>
      </c>
      <c r="AE16" s="3">
        <f t="shared" ref="AE16:AE21" ca="1" si="12">(SMALL(F16:J16,COUNTIF(F16:J16,"0")+1))</f>
        <v>442.2</v>
      </c>
      <c r="AH16" s="11">
        <f t="shared" si="8"/>
        <v>11</v>
      </c>
      <c r="AI16" s="85">
        <f ca="1">AI17-28</f>
        <v>46090</v>
      </c>
      <c r="AJ16" s="87">
        <f t="shared" ca="1" si="1"/>
        <v>46054</v>
      </c>
      <c r="AK16" s="86">
        <f t="shared" ca="1" si="2"/>
        <v>46054</v>
      </c>
      <c r="AL16" s="41">
        <f t="shared" ca="1" si="3"/>
        <v>12332.2</v>
      </c>
      <c r="AM16" s="41">
        <f t="shared" ca="1" si="4"/>
        <v>12753</v>
      </c>
      <c r="AN16" s="41">
        <f t="shared" ca="1" si="5"/>
        <v>12128.8</v>
      </c>
      <c r="AO16" s="41">
        <f t="shared" ca="1" si="6"/>
        <v>11994.5</v>
      </c>
      <c r="AP16" s="41">
        <f t="shared" ca="1" si="7"/>
        <v>12822.6</v>
      </c>
      <c r="AS16" s="25">
        <v>45261</v>
      </c>
      <c r="AT16" s="82">
        <v>11226.6</v>
      </c>
      <c r="AU16" s="83">
        <v>0</v>
      </c>
      <c r="AV16" s="83">
        <v>0</v>
      </c>
      <c r="AW16" s="83">
        <v>0</v>
      </c>
      <c r="AX16" s="84">
        <v>0</v>
      </c>
    </row>
    <row r="17" spans="1:51" x14ac:dyDescent="0.25">
      <c r="A17" s="131"/>
      <c r="B17" s="59"/>
      <c r="E17" s="66">
        <f t="shared" ca="1" si="10"/>
        <v>46115</v>
      </c>
      <c r="F17" s="65">
        <f ca="1">VLOOKUP(E17,'USINA 01 - Barreirinhas'!$BZ$4:$CA$378,2)</f>
        <v>517.5</v>
      </c>
      <c r="G17" s="65">
        <f ca="1">VLOOKUP(E17,'USINA 02 - Barreirinhas'!$BZ$4:$CA$378,2)</f>
        <v>513.1</v>
      </c>
      <c r="H17" s="65">
        <f ca="1">VLOOKUP(E17,'USINA 03 - Barreirinhas'!$BZ$4:$CA$378,2)</f>
        <v>0</v>
      </c>
      <c r="I17" s="65">
        <f ca="1">VLOOKUP(E17,'USINA 05 - Barreirinhas'!$BZ$4:$CA$378,2)</f>
        <v>498.9</v>
      </c>
      <c r="J17" s="65">
        <f ca="1">VLOOKUP(E17,'USINA 06 - Barreirinhas'!$BZ$4:$CA$378,2)</f>
        <v>527.1</v>
      </c>
      <c r="K17" s="102">
        <f t="shared" ca="1" si="11"/>
        <v>5.3500284575981882E-2</v>
      </c>
      <c r="V17" s="60"/>
      <c r="AD17" s="3">
        <f t="shared" ca="1" si="9"/>
        <v>527.1</v>
      </c>
      <c r="AE17" s="3">
        <f t="shared" ca="1" si="12"/>
        <v>498.9</v>
      </c>
      <c r="AH17" s="11">
        <f t="shared" si="8"/>
        <v>12</v>
      </c>
      <c r="AI17" s="85">
        <f ca="1">Z3</f>
        <v>46118</v>
      </c>
      <c r="AJ17" s="87">
        <f t="shared" ca="1" si="1"/>
        <v>46082</v>
      </c>
      <c r="AK17" s="86">
        <f t="shared" ca="1" si="2"/>
        <v>46082</v>
      </c>
      <c r="AL17" s="41">
        <f t="shared" ca="1" si="3"/>
        <v>11132.2</v>
      </c>
      <c r="AM17" s="41">
        <f t="shared" ca="1" si="4"/>
        <v>12856.3</v>
      </c>
      <c r="AN17" s="41">
        <f t="shared" ca="1" si="5"/>
        <v>11098.7</v>
      </c>
      <c r="AO17" s="41">
        <f t="shared" ca="1" si="6"/>
        <v>11883.6</v>
      </c>
      <c r="AP17" s="41">
        <f t="shared" ca="1" si="7"/>
        <v>12704.3</v>
      </c>
      <c r="AR17" s="75"/>
      <c r="AS17" s="25">
        <v>45292</v>
      </c>
      <c r="AT17" s="77">
        <f t="array" ref="AT17:AT28">TRANSPOSE('USINA 01 - Barreirinhas'!AH6:AS6)</f>
        <v>12403.7</v>
      </c>
      <c r="AU17" s="78">
        <f t="array" ref="AU17:AU28">TRANSPOSE('USINA 02 - Barreirinhas'!AH6:AS6)</f>
        <v>11968.3</v>
      </c>
      <c r="AV17" s="78">
        <f t="array" ref="AV17:AV28">TRANSPOSE('USINA 03 - Barreirinhas'!AH6:AS6)</f>
        <v>0</v>
      </c>
      <c r="AW17" s="78">
        <f t="array" ref="AW17:AW28">TRANSPOSE('USINA 05 - Barreirinhas'!AH6:AS6)</f>
        <v>7762.6</v>
      </c>
      <c r="AX17" s="79">
        <f t="array" ref="AX17:AX28">TRANSPOSE('USINA 06 - Barreirinhas'!AH6:AS6)</f>
        <v>10832</v>
      </c>
      <c r="AY17" s="101"/>
    </row>
    <row r="18" spans="1:51" x14ac:dyDescent="0.25">
      <c r="A18" s="131"/>
      <c r="B18" s="59"/>
      <c r="E18" s="64">
        <f t="shared" ca="1" si="10"/>
        <v>46114</v>
      </c>
      <c r="F18" s="65">
        <f ca="1">VLOOKUP(E18,'USINA 01 - Barreirinhas'!$BZ$4:$CA$378,2)</f>
        <v>267.7</v>
      </c>
      <c r="G18" s="65">
        <f ca="1">VLOOKUP(E18,'USINA 02 - Barreirinhas'!$BZ$4:$CA$378,2)</f>
        <v>277.5</v>
      </c>
      <c r="H18" s="65">
        <f ca="1">VLOOKUP(E18,'USINA 03 - Barreirinhas'!$BZ$4:$CA$378,2)</f>
        <v>0</v>
      </c>
      <c r="I18" s="65">
        <f ca="1">VLOOKUP(E18,'USINA 05 - Barreirinhas'!$BZ$4:$CA$378,2)</f>
        <v>247.5</v>
      </c>
      <c r="J18" s="65">
        <f ca="1">VLOOKUP(E18,'USINA 06 - Barreirinhas'!$BZ$4:$CA$378,2)</f>
        <v>260.5</v>
      </c>
      <c r="K18" s="102">
        <f t="shared" ca="1" si="11"/>
        <v>0.10810810810810811</v>
      </c>
      <c r="V18" s="60"/>
      <c r="AD18" s="3">
        <f t="shared" ca="1" si="9"/>
        <v>277.5</v>
      </c>
      <c r="AE18" s="3">
        <f t="shared" ca="1" si="12"/>
        <v>247.5</v>
      </c>
      <c r="AI18" s="74">
        <f ca="1">AI17+31</f>
        <v>46149</v>
      </c>
      <c r="AJ18" s="75">
        <f t="shared" ca="1" si="1"/>
        <v>46113</v>
      </c>
      <c r="AK18" s="76">
        <f t="shared" ca="1" si="2"/>
        <v>46113</v>
      </c>
      <c r="AR18" s="75"/>
      <c r="AS18" s="25">
        <v>45323</v>
      </c>
      <c r="AT18" s="80">
        <v>11324.1</v>
      </c>
      <c r="AU18" s="42">
        <v>11816</v>
      </c>
      <c r="AV18" s="42">
        <v>0</v>
      </c>
      <c r="AW18" s="42">
        <v>11108.2</v>
      </c>
      <c r="AX18" s="81">
        <v>11750.3</v>
      </c>
      <c r="AY18" s="101"/>
    </row>
    <row r="19" spans="1:51" x14ac:dyDescent="0.25">
      <c r="A19" s="131"/>
      <c r="B19" s="59"/>
      <c r="E19" s="64">
        <f t="shared" ca="1" si="10"/>
        <v>46113</v>
      </c>
      <c r="F19" s="65">
        <f ca="1">VLOOKUP(E19,'USINA 01 - Barreirinhas'!$BZ$4:$CA$378,2)</f>
        <v>321.39999999999998</v>
      </c>
      <c r="G19" s="65">
        <f ca="1">VLOOKUP(E19,'USINA 02 - Barreirinhas'!$BZ$4:$CA$378,2)</f>
        <v>331.2</v>
      </c>
      <c r="H19" s="65">
        <f ca="1">VLOOKUP(E19,'USINA 03 - Barreirinhas'!$BZ$4:$CA$378,2)</f>
        <v>0</v>
      </c>
      <c r="I19" s="65">
        <f ca="1">VLOOKUP(E19,'USINA 05 - Barreirinhas'!$BZ$4:$CA$378,2)</f>
        <v>319.3</v>
      </c>
      <c r="J19" s="65">
        <f ca="1">VLOOKUP(E19,'USINA 06 - Barreirinhas'!$BZ$4:$CA$378,2)</f>
        <v>341.9</v>
      </c>
      <c r="K19" s="102">
        <f t="shared" ca="1" si="11"/>
        <v>6.6101199181046955E-2</v>
      </c>
      <c r="V19" s="60"/>
      <c r="AD19" s="3">
        <f t="shared" ca="1" si="9"/>
        <v>341.9</v>
      </c>
      <c r="AE19" s="3">
        <f t="shared" ca="1" si="12"/>
        <v>319.3</v>
      </c>
      <c r="AI19" s="74">
        <f t="shared" ref="AI19:AI39" ca="1" si="13">AI18+31</f>
        <v>46180</v>
      </c>
      <c r="AJ19" s="75">
        <f t="shared" ca="1" si="1"/>
        <v>46143</v>
      </c>
      <c r="AK19" s="76">
        <f t="shared" ca="1" si="2"/>
        <v>46143</v>
      </c>
      <c r="AS19" s="25">
        <v>45352</v>
      </c>
      <c r="AT19" s="80">
        <v>12777.9</v>
      </c>
      <c r="AU19" s="42">
        <v>13142.6</v>
      </c>
      <c r="AV19" s="42">
        <v>0</v>
      </c>
      <c r="AW19" s="42">
        <v>12184.2</v>
      </c>
      <c r="AX19" s="81">
        <v>12798.1</v>
      </c>
      <c r="AY19" s="101"/>
    </row>
    <row r="20" spans="1:51" x14ac:dyDescent="0.25">
      <c r="A20" s="131"/>
      <c r="B20" s="59"/>
      <c r="E20" s="64">
        <f t="shared" ca="1" si="10"/>
        <v>46112</v>
      </c>
      <c r="F20" s="65">
        <f ca="1">VLOOKUP(E20,'USINA 01 - Barreirinhas'!$BZ$4:$CA$378,2)</f>
        <v>596</v>
      </c>
      <c r="G20" s="65">
        <f ca="1">VLOOKUP(E20,'USINA 02 - Barreirinhas'!$BZ$4:$CA$378,2)</f>
        <v>597.20000000000005</v>
      </c>
      <c r="H20" s="65">
        <f ca="1">VLOOKUP(E20,'USINA 03 - Barreirinhas'!$BZ$4:$CA$378,2)</f>
        <v>0</v>
      </c>
      <c r="I20" s="65">
        <f ca="1">VLOOKUP(E20,'USINA 05 - Barreirinhas'!$BZ$4:$CA$378,2)</f>
        <v>501.2</v>
      </c>
      <c r="J20" s="65">
        <f ca="1">VLOOKUP(E20,'USINA 06 - Barreirinhas'!$BZ$4:$CA$378,2)</f>
        <v>580.70000000000005</v>
      </c>
      <c r="K20" s="102">
        <f t="shared" ca="1" si="11"/>
        <v>0.16075016744809123</v>
      </c>
      <c r="V20" s="60"/>
      <c r="AD20" s="3">
        <f t="shared" ca="1" si="9"/>
        <v>597.20000000000005</v>
      </c>
      <c r="AE20" s="3">
        <f t="shared" ca="1" si="12"/>
        <v>501.2</v>
      </c>
      <c r="AI20" s="74">
        <f t="shared" ca="1" si="13"/>
        <v>46211</v>
      </c>
      <c r="AJ20" s="75">
        <f t="shared" ca="1" si="1"/>
        <v>46174</v>
      </c>
      <c r="AK20" s="76">
        <f t="shared" ca="1" si="2"/>
        <v>46174</v>
      </c>
      <c r="AS20" s="25">
        <v>45383</v>
      </c>
      <c r="AT20" s="80">
        <v>12706.2</v>
      </c>
      <c r="AU20" s="42">
        <v>12696.7</v>
      </c>
      <c r="AV20" s="42">
        <v>0</v>
      </c>
      <c r="AW20" s="42">
        <v>11092.4</v>
      </c>
      <c r="AX20" s="81">
        <v>10541.4</v>
      </c>
      <c r="AY20" s="101"/>
    </row>
    <row r="21" spans="1:51" x14ac:dyDescent="0.25">
      <c r="A21" s="131"/>
      <c r="B21" s="59"/>
      <c r="E21" s="64">
        <f t="shared" ca="1" si="10"/>
        <v>46111</v>
      </c>
      <c r="F21" s="65">
        <f ca="1">VLOOKUP(E21,'USINA 01 - Barreirinhas'!$BZ$4:$CA$378,2)</f>
        <v>349.3</v>
      </c>
      <c r="G21" s="65">
        <f ca="1">VLOOKUP(E21,'USINA 02 - Barreirinhas'!$BZ$4:$CA$378,2)</f>
        <v>380.7</v>
      </c>
      <c r="H21" s="65">
        <f ca="1">VLOOKUP(E21,'USINA 03 - Barreirinhas'!$BZ$4:$CA$378,2)</f>
        <v>211.9</v>
      </c>
      <c r="I21" s="65">
        <f ca="1">VLOOKUP(E21,'USINA 05 - Barreirinhas'!$BZ$4:$CA$378,2)</f>
        <v>313.2</v>
      </c>
      <c r="J21" s="65">
        <f ca="1">VLOOKUP(E21,'USINA 06 - Barreirinhas'!$BZ$4:$CA$378,2)</f>
        <v>346.6</v>
      </c>
      <c r="K21" s="102">
        <f t="shared" ca="1" si="11"/>
        <v>0.44339374835828738</v>
      </c>
      <c r="V21" s="60"/>
      <c r="AD21" s="3">
        <f t="shared" ca="1" si="9"/>
        <v>380.7</v>
      </c>
      <c r="AE21" s="3">
        <f t="shared" ca="1" si="12"/>
        <v>211.9</v>
      </c>
      <c r="AI21" s="74">
        <f t="shared" ca="1" si="13"/>
        <v>46242</v>
      </c>
      <c r="AJ21" s="75">
        <f t="shared" ca="1" si="1"/>
        <v>46204</v>
      </c>
      <c r="AK21" s="76">
        <f t="shared" ca="1" si="2"/>
        <v>46204</v>
      </c>
      <c r="AS21" s="25">
        <v>45413</v>
      </c>
      <c r="AT21" s="80">
        <v>14754.5</v>
      </c>
      <c r="AU21" s="42">
        <v>14678.8</v>
      </c>
      <c r="AV21" s="42">
        <v>0</v>
      </c>
      <c r="AW21" s="42">
        <v>14108.3</v>
      </c>
      <c r="AX21" s="81">
        <v>11445.1</v>
      </c>
      <c r="AY21" s="101"/>
    </row>
    <row r="22" spans="1:51" x14ac:dyDescent="0.25">
      <c r="B22" s="59"/>
      <c r="K22" s="3"/>
      <c r="V22" s="60"/>
      <c r="AI22" s="74">
        <f t="shared" ca="1" si="13"/>
        <v>46273</v>
      </c>
      <c r="AJ22" s="75">
        <f t="shared" ca="1" si="1"/>
        <v>46235</v>
      </c>
      <c r="AK22" s="76">
        <f t="shared" ca="1" si="2"/>
        <v>46235</v>
      </c>
      <c r="AS22" s="25">
        <v>45444</v>
      </c>
      <c r="AT22" s="80">
        <v>10264.9</v>
      </c>
      <c r="AU22" s="42">
        <v>14329.2</v>
      </c>
      <c r="AV22" s="42">
        <v>0</v>
      </c>
      <c r="AW22" s="42">
        <v>9513.2000000000007</v>
      </c>
      <c r="AX22" s="81">
        <v>10905</v>
      </c>
      <c r="AY22" s="101"/>
    </row>
    <row r="23" spans="1:51" x14ac:dyDescent="0.25">
      <c r="B23" s="59"/>
      <c r="V23" s="60"/>
      <c r="AI23" s="74">
        <f t="shared" ca="1" si="13"/>
        <v>46304</v>
      </c>
      <c r="AJ23" s="75">
        <f t="shared" ca="1" si="1"/>
        <v>46266</v>
      </c>
      <c r="AK23" s="76">
        <f t="shared" ca="1" si="2"/>
        <v>46266</v>
      </c>
      <c r="AS23" s="25">
        <v>45474</v>
      </c>
      <c r="AT23" s="80">
        <v>16180.8</v>
      </c>
      <c r="AU23" s="42">
        <v>16065.3</v>
      </c>
      <c r="AV23" s="42">
        <v>0</v>
      </c>
      <c r="AW23" s="42">
        <v>15155.8</v>
      </c>
      <c r="AX23" s="81">
        <v>12151</v>
      </c>
      <c r="AY23" s="101"/>
    </row>
    <row r="24" spans="1:51" x14ac:dyDescent="0.25">
      <c r="B24" s="59"/>
      <c r="V24" s="60"/>
      <c r="AI24" s="74">
        <f t="shared" ca="1" si="13"/>
        <v>46335</v>
      </c>
      <c r="AJ24" s="75">
        <f t="shared" ca="1" si="1"/>
        <v>46296</v>
      </c>
      <c r="AK24" s="76">
        <f t="shared" ca="1" si="2"/>
        <v>46296</v>
      </c>
      <c r="AS24" s="25">
        <v>45505</v>
      </c>
      <c r="AT24" s="80">
        <v>14513.9</v>
      </c>
      <c r="AU24" s="42">
        <v>17159.599999999999</v>
      </c>
      <c r="AV24" s="42">
        <v>4407.3</v>
      </c>
      <c r="AW24" s="42">
        <v>12545.7</v>
      </c>
      <c r="AX24" s="81">
        <v>13183.9</v>
      </c>
    </row>
    <row r="25" spans="1:51" x14ac:dyDescent="0.25">
      <c r="B25" s="59"/>
      <c r="V25" s="60"/>
      <c r="AI25" s="74">
        <f t="shared" ca="1" si="13"/>
        <v>46366</v>
      </c>
      <c r="AJ25" s="75">
        <f t="shared" ca="1" si="1"/>
        <v>46327</v>
      </c>
      <c r="AK25" s="76">
        <f t="shared" ca="1" si="2"/>
        <v>46327</v>
      </c>
      <c r="AS25" s="25">
        <v>45536</v>
      </c>
      <c r="AT25" s="80">
        <v>16702.3</v>
      </c>
      <c r="AU25" s="42">
        <v>16824</v>
      </c>
      <c r="AV25" s="42">
        <v>17100.400000000001</v>
      </c>
      <c r="AW25" s="42">
        <v>16731.599999999999</v>
      </c>
      <c r="AX25" s="81">
        <v>13320.2</v>
      </c>
    </row>
    <row r="26" spans="1:51" x14ac:dyDescent="0.25">
      <c r="B26" s="59"/>
      <c r="V26" s="60"/>
      <c r="AI26" s="74">
        <f t="shared" ca="1" si="13"/>
        <v>46397</v>
      </c>
      <c r="AJ26" s="75">
        <f t="shared" ca="1" si="1"/>
        <v>46357</v>
      </c>
      <c r="AK26" s="76">
        <f t="shared" ca="1" si="2"/>
        <v>46357</v>
      </c>
      <c r="AS26" s="25">
        <v>45566</v>
      </c>
      <c r="AT26" s="80">
        <v>15717.8</v>
      </c>
      <c r="AU26" s="42">
        <v>15913.8</v>
      </c>
      <c r="AV26" s="42">
        <v>16410.099999999999</v>
      </c>
      <c r="AW26" s="42">
        <v>15900.4</v>
      </c>
      <c r="AX26" s="81">
        <v>12852.2</v>
      </c>
    </row>
    <row r="27" spans="1:51" x14ac:dyDescent="0.25">
      <c r="B27" s="59"/>
      <c r="V27" s="60"/>
      <c r="AI27" s="74">
        <f t="shared" ca="1" si="13"/>
        <v>46428</v>
      </c>
      <c r="AJ27" s="75">
        <f t="shared" ca="1" si="1"/>
        <v>46388</v>
      </c>
      <c r="AK27" s="76">
        <f t="shared" ca="1" si="2"/>
        <v>46388</v>
      </c>
      <c r="AS27" s="25">
        <v>45597</v>
      </c>
      <c r="AT27" s="80">
        <v>13932.6</v>
      </c>
      <c r="AU27" s="42">
        <v>12892.7</v>
      </c>
      <c r="AV27" s="42">
        <v>15260.1</v>
      </c>
      <c r="AW27" s="42">
        <v>14660.8</v>
      </c>
      <c r="AX27" s="81">
        <v>14715.5</v>
      </c>
    </row>
    <row r="28" spans="1:51" x14ac:dyDescent="0.25">
      <c r="B28" s="59"/>
      <c r="V28" s="60"/>
      <c r="AI28" s="74">
        <f t="shared" ca="1" si="13"/>
        <v>46459</v>
      </c>
      <c r="AJ28" s="75">
        <f t="shared" ca="1" si="1"/>
        <v>46419</v>
      </c>
      <c r="AK28" s="76">
        <f t="shared" ca="1" si="2"/>
        <v>46419</v>
      </c>
      <c r="AS28" s="25">
        <v>45627</v>
      </c>
      <c r="AT28" s="82">
        <v>11859.7</v>
      </c>
      <c r="AU28" s="83">
        <v>12577.5</v>
      </c>
      <c r="AV28" s="83">
        <v>14864.2</v>
      </c>
      <c r="AW28" s="83">
        <v>14109.7</v>
      </c>
      <c r="AX28" s="84">
        <v>14744.9</v>
      </c>
    </row>
    <row r="29" spans="1:51" x14ac:dyDescent="0.25">
      <c r="B29" s="59"/>
      <c r="V29" s="60"/>
      <c r="AI29" s="74">
        <f t="shared" ca="1" si="13"/>
        <v>46490</v>
      </c>
      <c r="AJ29" s="75">
        <f t="shared" ca="1" si="1"/>
        <v>46447</v>
      </c>
      <c r="AK29" s="76">
        <f t="shared" ca="1" si="2"/>
        <v>46447</v>
      </c>
      <c r="AS29" s="25">
        <v>45658</v>
      </c>
      <c r="AT29" s="77">
        <f t="array" ref="AT29:AT40">TRANSPOSE('USINA 01 - Barreirinhas'!BG6:BR6)</f>
        <v>9089.5</v>
      </c>
      <c r="AU29" s="78">
        <f t="array" ref="AU29:AU40">TRANSPOSE('USINA 02 - Barreirinhas'!BG6:BR6)</f>
        <v>13186.3</v>
      </c>
      <c r="AV29" s="78">
        <f t="array" ref="AV29:AV40">TRANSPOSE('USINA 03 - Barreirinhas'!BG6:BR6)</f>
        <v>12706</v>
      </c>
      <c r="AW29" s="78">
        <f t="array" ref="AW29:AW40">TRANSPOSE('USINA 05 - Barreirinhas'!BG6:BR6)</f>
        <v>12280.4</v>
      </c>
      <c r="AX29" s="79">
        <f t="array" ref="AX29:AX40">TRANSPOSE('USINA 06 - Barreirinhas'!BG6:BR6)</f>
        <v>12724.7</v>
      </c>
      <c r="AY29" s="3"/>
    </row>
    <row r="30" spans="1:51" x14ac:dyDescent="0.25">
      <c r="B30" s="59"/>
      <c r="V30" s="60"/>
      <c r="X30" s="1" t="s">
        <v>86</v>
      </c>
      <c r="AI30" s="74">
        <f t="shared" ca="1" si="13"/>
        <v>46521</v>
      </c>
      <c r="AJ30" s="75">
        <f t="shared" ca="1" si="1"/>
        <v>46478</v>
      </c>
      <c r="AK30" s="76">
        <f t="shared" ca="1" si="2"/>
        <v>46478</v>
      </c>
      <c r="AS30" s="25">
        <v>45689</v>
      </c>
      <c r="AT30" s="80">
        <v>9027.6</v>
      </c>
      <c r="AU30" s="42">
        <v>10613.1</v>
      </c>
      <c r="AV30" s="42">
        <v>10575.3</v>
      </c>
      <c r="AW30" s="42">
        <v>10108.700000000001</v>
      </c>
      <c r="AX30" s="81">
        <v>10723.3</v>
      </c>
      <c r="AY30" s="3"/>
    </row>
    <row r="31" spans="1:51" x14ac:dyDescent="0.25">
      <c r="B31" s="59"/>
      <c r="V31" s="60"/>
      <c r="X31" s="129" t="s">
        <v>3</v>
      </c>
      <c r="Y31" s="129" t="s">
        <v>57</v>
      </c>
      <c r="Z31" s="129" t="s">
        <v>87</v>
      </c>
      <c r="AA31" s="129" t="s">
        <v>88</v>
      </c>
      <c r="AI31" s="74">
        <f t="shared" ca="1" si="13"/>
        <v>46552</v>
      </c>
      <c r="AJ31" s="75">
        <f t="shared" ca="1" si="1"/>
        <v>46508</v>
      </c>
      <c r="AK31" s="76">
        <f t="shared" ca="1" si="2"/>
        <v>46508</v>
      </c>
      <c r="AS31" s="25">
        <v>45717</v>
      </c>
      <c r="AT31" s="80">
        <v>8751</v>
      </c>
      <c r="AU31" s="42">
        <v>13530.6</v>
      </c>
      <c r="AV31" s="42">
        <v>12895</v>
      </c>
      <c r="AW31" s="42">
        <v>12438.5</v>
      </c>
      <c r="AX31" s="81">
        <v>13122.9</v>
      </c>
      <c r="AY31" s="3"/>
    </row>
    <row r="32" spans="1:51" x14ac:dyDescent="0.25">
      <c r="B32" s="59"/>
      <c r="V32" s="60"/>
      <c r="X32" s="11" t="s">
        <v>84</v>
      </c>
      <c r="Y32" s="89">
        <v>14000</v>
      </c>
      <c r="Z32" s="89">
        <f>Y32*0.85</f>
        <v>11900</v>
      </c>
      <c r="AA32" s="89">
        <f>Y32*1.15</f>
        <v>16099.999999999998</v>
      </c>
      <c r="AI32" s="74">
        <f t="shared" ca="1" si="13"/>
        <v>46583</v>
      </c>
      <c r="AJ32" s="75">
        <f t="shared" ca="1" si="1"/>
        <v>46539</v>
      </c>
      <c r="AK32" s="76">
        <f t="shared" ca="1" si="2"/>
        <v>46539</v>
      </c>
      <c r="AS32" s="25">
        <v>45748</v>
      </c>
      <c r="AT32" s="80">
        <v>13720.3</v>
      </c>
      <c r="AU32" s="42">
        <v>13883.2</v>
      </c>
      <c r="AV32" s="42">
        <v>11937.5</v>
      </c>
      <c r="AW32" s="42">
        <v>11535.9</v>
      </c>
      <c r="AX32" s="81">
        <v>13580.7</v>
      </c>
      <c r="AY32" s="3"/>
    </row>
    <row r="33" spans="2:57" x14ac:dyDescent="0.25">
      <c r="B33" s="59"/>
      <c r="V33" s="60"/>
      <c r="X33" s="11" t="s">
        <v>85</v>
      </c>
      <c r="Y33" s="89">
        <f>Y32*12</f>
        <v>168000</v>
      </c>
      <c r="Z33" s="89">
        <f>Y33*0.85</f>
        <v>142800</v>
      </c>
      <c r="AA33" s="89">
        <f>Y33*1.15</f>
        <v>193199.99999999997</v>
      </c>
      <c r="AI33" s="74">
        <f t="shared" ca="1" si="13"/>
        <v>46614</v>
      </c>
      <c r="AJ33" s="75">
        <f t="shared" ca="1" si="1"/>
        <v>46569</v>
      </c>
      <c r="AK33" s="76">
        <f t="shared" ca="1" si="2"/>
        <v>46569</v>
      </c>
      <c r="AS33" s="25">
        <v>45778</v>
      </c>
      <c r="AT33" s="80">
        <v>14433.7</v>
      </c>
      <c r="AU33" s="42">
        <v>14553.5</v>
      </c>
      <c r="AV33" s="42">
        <v>14278</v>
      </c>
      <c r="AW33" s="42">
        <v>13465.9</v>
      </c>
      <c r="AX33" s="81">
        <v>13983.4</v>
      </c>
      <c r="AY33" s="3"/>
    </row>
    <row r="34" spans="2:57" x14ac:dyDescent="0.25">
      <c r="B34" s="59"/>
      <c r="V34" s="60"/>
      <c r="AI34" s="74">
        <f t="shared" ca="1" si="13"/>
        <v>46645</v>
      </c>
      <c r="AJ34" s="75">
        <f t="shared" ca="1" si="1"/>
        <v>46600</v>
      </c>
      <c r="AK34" s="76">
        <f t="shared" ca="1" si="2"/>
        <v>46600</v>
      </c>
      <c r="AS34" s="25">
        <v>45809</v>
      </c>
      <c r="AT34" s="80">
        <v>14774.8</v>
      </c>
      <c r="AU34" s="42">
        <v>14505.4</v>
      </c>
      <c r="AV34" s="42">
        <v>14028</v>
      </c>
      <c r="AW34" s="42">
        <v>13432.5</v>
      </c>
      <c r="AX34" s="81">
        <v>14000.9</v>
      </c>
      <c r="AY34" s="3"/>
    </row>
    <row r="35" spans="2:57" x14ac:dyDescent="0.25">
      <c r="B35" s="59"/>
      <c r="V35" s="60"/>
      <c r="X35" s="11" t="s">
        <v>89</v>
      </c>
      <c r="Y35" s="11"/>
      <c r="Z35" s="94">
        <f>Z32/30</f>
        <v>396.66666666666669</v>
      </c>
      <c r="AI35" s="74">
        <f t="shared" ca="1" si="13"/>
        <v>46676</v>
      </c>
      <c r="AJ35" s="75">
        <f t="shared" ca="1" si="1"/>
        <v>46631</v>
      </c>
      <c r="AK35" s="76">
        <f t="shared" ca="1" si="2"/>
        <v>46631</v>
      </c>
      <c r="AS35" s="25">
        <v>45839</v>
      </c>
      <c r="AT35" s="80">
        <v>15755.8</v>
      </c>
      <c r="AU35" s="42">
        <v>15599.2</v>
      </c>
      <c r="AV35" s="42">
        <v>15266.3</v>
      </c>
      <c r="AW35" s="42">
        <v>14770.5</v>
      </c>
      <c r="AX35" s="81">
        <v>15145</v>
      </c>
      <c r="AY35" s="3"/>
    </row>
    <row r="36" spans="2:57" x14ac:dyDescent="0.25">
      <c r="B36" s="59"/>
      <c r="V36" s="60"/>
      <c r="AI36" s="74">
        <f ca="1">AI35+31</f>
        <v>46707</v>
      </c>
      <c r="AJ36" s="75">
        <f t="shared" ca="1" si="1"/>
        <v>46661</v>
      </c>
      <c r="AK36" s="76">
        <f t="shared" ca="1" si="2"/>
        <v>46661</v>
      </c>
      <c r="AS36" s="25">
        <v>45870</v>
      </c>
      <c r="AT36" s="80">
        <v>16483.5</v>
      </c>
      <c r="AU36" s="42">
        <v>16530.7</v>
      </c>
      <c r="AV36" s="42">
        <v>16201.8</v>
      </c>
      <c r="AW36" s="42">
        <v>15617.2</v>
      </c>
      <c r="AX36" s="81">
        <v>16076</v>
      </c>
      <c r="AY36" s="3"/>
    </row>
    <row r="37" spans="2:57" x14ac:dyDescent="0.25">
      <c r="B37" s="59"/>
      <c r="V37" s="60"/>
      <c r="AI37" s="74">
        <f t="shared" ca="1" si="13"/>
        <v>46738</v>
      </c>
      <c r="AJ37" s="75">
        <f t="shared" ca="1" si="1"/>
        <v>46692</v>
      </c>
      <c r="AK37" s="76">
        <f t="shared" ca="1" si="2"/>
        <v>46692</v>
      </c>
      <c r="AS37" s="25">
        <v>45901</v>
      </c>
      <c r="AT37" s="80">
        <v>16424.3</v>
      </c>
      <c r="AU37" s="42">
        <v>16429.599999999999</v>
      </c>
      <c r="AV37" s="42">
        <v>16582.599999999999</v>
      </c>
      <c r="AW37" s="42">
        <v>16211.3</v>
      </c>
      <c r="AX37" s="81">
        <v>16579.099999999999</v>
      </c>
      <c r="AY37" s="3"/>
    </row>
    <row r="38" spans="2:57" x14ac:dyDescent="0.25">
      <c r="B38" s="59"/>
      <c r="V38" s="60"/>
      <c r="AI38" s="74">
        <f t="shared" ca="1" si="13"/>
        <v>46769</v>
      </c>
      <c r="AJ38" s="75">
        <f t="shared" ca="1" si="1"/>
        <v>46722</v>
      </c>
      <c r="AK38" s="76">
        <f t="shared" ca="1" si="2"/>
        <v>46722</v>
      </c>
      <c r="AS38" s="25">
        <v>45931</v>
      </c>
      <c r="AT38" s="80">
        <v>16177.7</v>
      </c>
      <c r="AU38" s="42">
        <v>17094.7</v>
      </c>
      <c r="AV38" s="42">
        <v>16965.5</v>
      </c>
      <c r="AW38" s="42">
        <v>14770.3</v>
      </c>
      <c r="AX38" s="81">
        <v>17024.5</v>
      </c>
      <c r="AY38" s="3"/>
    </row>
    <row r="39" spans="2:57" x14ac:dyDescent="0.25">
      <c r="B39" s="59"/>
      <c r="V39" s="60"/>
      <c r="AI39" s="74">
        <f t="shared" ca="1" si="13"/>
        <v>46800</v>
      </c>
      <c r="AJ39" s="75">
        <f t="shared" ca="1" si="1"/>
        <v>46753</v>
      </c>
      <c r="AK39" s="76">
        <f t="shared" ca="1" si="2"/>
        <v>46753</v>
      </c>
      <c r="AS39" s="25">
        <v>45962</v>
      </c>
      <c r="AT39" s="80">
        <v>14812.7</v>
      </c>
      <c r="AU39" s="42">
        <v>15617</v>
      </c>
      <c r="AV39" s="42">
        <v>15411.9</v>
      </c>
      <c r="AW39" s="42">
        <v>14940.3</v>
      </c>
      <c r="AX39" s="81">
        <v>15410.4</v>
      </c>
      <c r="AY39" s="3"/>
    </row>
    <row r="40" spans="2:57" x14ac:dyDescent="0.25">
      <c r="B40" s="59"/>
      <c r="V40" s="60"/>
      <c r="AI40" s="74">
        <f ca="1">AI39+31</f>
        <v>46831</v>
      </c>
      <c r="AJ40" s="75">
        <f t="shared" ca="1" si="1"/>
        <v>46813</v>
      </c>
      <c r="AK40" s="76">
        <f ca="1">EOMONTH(AI40,-2)+30</f>
        <v>46813</v>
      </c>
      <c r="AS40" s="25">
        <v>45992</v>
      </c>
      <c r="AT40" s="82">
        <v>11194.7</v>
      </c>
      <c r="AU40" s="83">
        <v>13793</v>
      </c>
      <c r="AV40" s="83">
        <v>13346</v>
      </c>
      <c r="AW40" s="83">
        <v>13002.1</v>
      </c>
      <c r="AX40" s="84">
        <v>12670</v>
      </c>
      <c r="AY40" s="3"/>
    </row>
    <row r="41" spans="2:57" x14ac:dyDescent="0.25">
      <c r="B41" s="59"/>
      <c r="V41" s="60"/>
      <c r="AS41" s="25">
        <v>46023</v>
      </c>
      <c r="AT41" s="77">
        <f t="array" ref="AT41:AT52">TRANSPOSE('USINA 01 - Barreirinhas'!CI6:CT6)</f>
        <v>12203.2</v>
      </c>
      <c r="AU41" s="78">
        <f t="array" ref="AU41:AU52">TRANSPOSE('USINA 02 - Barreirinhas'!CI6:CT6)</f>
        <v>14337.7</v>
      </c>
      <c r="AV41" s="78">
        <f t="array" ref="AV41:AV52">TRANSPOSE('USINA 03 - Barreirinhas'!CI6:CT6)</f>
        <v>14478</v>
      </c>
      <c r="AW41" s="78">
        <f t="array" ref="AW41:AW52">TRANSPOSE('USINA 05 - Barreirinhas'!CI6:CT6)</f>
        <v>13793.4</v>
      </c>
      <c r="AX41" s="79">
        <f t="array" ref="AX41:AX52">TRANSPOSE('USINA 06 - Barreirinhas'!CI6:CT6)</f>
        <v>14865.4</v>
      </c>
      <c r="AY41" s="3"/>
    </row>
    <row r="42" spans="2:57" x14ac:dyDescent="0.25">
      <c r="B42" s="59"/>
      <c r="V42" s="60"/>
      <c r="AS42" s="25">
        <v>46054</v>
      </c>
      <c r="AT42" s="80">
        <v>12332.2</v>
      </c>
      <c r="AU42" s="42">
        <v>12753</v>
      </c>
      <c r="AV42" s="42">
        <v>12128.8</v>
      </c>
      <c r="AW42" s="42">
        <v>11994.5</v>
      </c>
      <c r="AX42" s="81">
        <v>12822.6</v>
      </c>
      <c r="AY42" s="3"/>
    </row>
    <row r="43" spans="2:57" x14ac:dyDescent="0.25">
      <c r="B43" s="59"/>
      <c r="V43" s="60"/>
      <c r="AS43" s="25">
        <v>46082</v>
      </c>
      <c r="AT43" s="181">
        <v>11132.2</v>
      </c>
      <c r="AU43" s="182">
        <v>12856.3</v>
      </c>
      <c r="AV43" s="182">
        <v>11098.7</v>
      </c>
      <c r="AW43" s="182">
        <v>11883.6</v>
      </c>
      <c r="AX43" s="183">
        <v>12704.3</v>
      </c>
      <c r="AY43" s="192">
        <f>SUM(AT43:AX43)</f>
        <v>59675.099999999991</v>
      </c>
      <c r="AZ43" s="101"/>
      <c r="BA43" s="101"/>
      <c r="BB43" s="101"/>
      <c r="BC43" s="101"/>
      <c r="BD43" s="101"/>
      <c r="BE43" s="101"/>
    </row>
    <row r="44" spans="2:57" x14ac:dyDescent="0.25">
      <c r="B44" s="59"/>
      <c r="V44" s="60"/>
      <c r="AS44" s="25">
        <v>46113</v>
      </c>
      <c r="AT44" s="80">
        <v>0</v>
      </c>
      <c r="AU44" s="42">
        <v>0</v>
      </c>
      <c r="AV44" s="42">
        <v>0</v>
      </c>
      <c r="AW44" s="42">
        <v>0</v>
      </c>
      <c r="AX44" s="81">
        <v>0</v>
      </c>
    </row>
    <row r="45" spans="2:57" x14ac:dyDescent="0.25">
      <c r="B45" s="59"/>
      <c r="V45" s="60"/>
      <c r="AS45" s="25">
        <v>46143</v>
      </c>
      <c r="AT45" s="80">
        <v>0</v>
      </c>
      <c r="AU45" s="42">
        <v>0</v>
      </c>
      <c r="AV45" s="42">
        <v>0</v>
      </c>
      <c r="AW45" s="42">
        <v>0</v>
      </c>
      <c r="AX45" s="81">
        <v>0</v>
      </c>
    </row>
    <row r="46" spans="2:57" x14ac:dyDescent="0.25">
      <c r="B46" s="59"/>
      <c r="V46" s="60"/>
      <c r="AS46" s="25">
        <v>46174</v>
      </c>
      <c r="AT46" s="80">
        <v>0</v>
      </c>
      <c r="AU46" s="42">
        <v>0</v>
      </c>
      <c r="AV46" s="42">
        <v>0</v>
      </c>
      <c r="AW46" s="42">
        <v>0</v>
      </c>
      <c r="AX46" s="81">
        <v>0</v>
      </c>
    </row>
    <row r="47" spans="2:57" x14ac:dyDescent="0.25">
      <c r="B47" s="59"/>
      <c r="V47" s="60"/>
      <c r="AS47" s="25">
        <v>46204</v>
      </c>
      <c r="AT47" s="80">
        <v>0</v>
      </c>
      <c r="AU47" s="42">
        <v>0</v>
      </c>
      <c r="AV47" s="42">
        <v>0</v>
      </c>
      <c r="AW47" s="42">
        <v>0</v>
      </c>
      <c r="AX47" s="81">
        <v>0</v>
      </c>
    </row>
    <row r="48" spans="2:57" x14ac:dyDescent="0.25">
      <c r="B48" s="59"/>
      <c r="V48" s="60"/>
      <c r="AS48" s="25">
        <v>46235</v>
      </c>
      <c r="AT48" s="80">
        <v>0</v>
      </c>
      <c r="AU48" s="42">
        <v>0</v>
      </c>
      <c r="AV48" s="42">
        <v>0</v>
      </c>
      <c r="AW48" s="42">
        <v>0</v>
      </c>
      <c r="AX48" s="81">
        <v>0</v>
      </c>
    </row>
    <row r="49" spans="2:50" x14ac:dyDescent="0.25">
      <c r="B49" s="59"/>
      <c r="V49" s="60"/>
      <c r="AS49" s="25">
        <v>46266</v>
      </c>
      <c r="AT49" s="80">
        <v>0</v>
      </c>
      <c r="AU49" s="42">
        <v>0</v>
      </c>
      <c r="AV49" s="42">
        <v>0</v>
      </c>
      <c r="AW49" s="42">
        <v>0</v>
      </c>
      <c r="AX49" s="81">
        <v>0</v>
      </c>
    </row>
    <row r="50" spans="2:50" x14ac:dyDescent="0.25">
      <c r="B50" s="59"/>
      <c r="V50" s="60"/>
      <c r="AS50" s="25">
        <v>46296</v>
      </c>
      <c r="AT50" s="80">
        <v>0</v>
      </c>
      <c r="AU50" s="42">
        <v>0</v>
      </c>
      <c r="AV50" s="42">
        <v>0</v>
      </c>
      <c r="AW50" s="42">
        <v>0</v>
      </c>
      <c r="AX50" s="81">
        <v>0</v>
      </c>
    </row>
    <row r="51" spans="2:50" x14ac:dyDescent="0.25">
      <c r="B51" s="59"/>
      <c r="V51" s="60"/>
      <c r="AS51" s="25">
        <v>46327</v>
      </c>
      <c r="AT51" s="80">
        <v>0</v>
      </c>
      <c r="AU51" s="42">
        <v>0</v>
      </c>
      <c r="AV51" s="42">
        <v>0</v>
      </c>
      <c r="AW51" s="42">
        <v>0</v>
      </c>
      <c r="AX51" s="81">
        <v>0</v>
      </c>
    </row>
    <row r="52" spans="2:50" x14ac:dyDescent="0.25">
      <c r="B52" s="59"/>
      <c r="V52" s="60"/>
      <c r="AS52" s="25">
        <v>46357</v>
      </c>
      <c r="AT52" s="82">
        <v>0</v>
      </c>
      <c r="AU52" s="83">
        <v>0</v>
      </c>
      <c r="AV52" s="83">
        <v>0</v>
      </c>
      <c r="AW52" s="83">
        <v>0</v>
      </c>
      <c r="AX52" s="84">
        <v>0</v>
      </c>
    </row>
    <row r="53" spans="2:50" x14ac:dyDescent="0.25">
      <c r="B53" s="59"/>
      <c r="V53" s="60"/>
      <c r="AS53" s="194" t="s">
        <v>124</v>
      </c>
      <c r="AT53" s="44">
        <f>SUM(AT5:AT52)/COUNTIF(AT5:AT52,"&lt;&gt;0")</f>
        <v>12881.344736842106</v>
      </c>
      <c r="AU53" s="44">
        <f>SUM(AU5:AU52)/COUNTIF(AU5:AU52,"&lt;&gt;0")</f>
        <v>14272.140740740741</v>
      </c>
      <c r="AV53" s="44">
        <f>SUM(AV5:AV52)/COUNTIF(AV5:AV52,"&lt;&gt;0")</f>
        <v>13797.075000000001</v>
      </c>
      <c r="AW53" s="44">
        <f>SUM(AW5:AW52)/COUNTIF(AW5:AW52,"&lt;&gt;0")</f>
        <v>13152.518518518516</v>
      </c>
      <c r="AX53" s="44">
        <f>SUM(AX5:AX52)/COUNTIF(AX5:AX52,"&lt;&gt;0")</f>
        <v>13358.251851851852</v>
      </c>
    </row>
    <row r="54" spans="2:50" x14ac:dyDescent="0.25">
      <c r="B54" s="59"/>
      <c r="V54" s="60"/>
      <c r="AS54" s="184" t="s">
        <v>123</v>
      </c>
      <c r="AT54" s="193">
        <f>AT53/14000-1</f>
        <v>-7.9903947368420991E-2</v>
      </c>
      <c r="AU54" s="193">
        <f t="shared" ref="AU54:AX54" si="14">AU53/14000-1</f>
        <v>1.9438624338624422E-2</v>
      </c>
      <c r="AV54" s="193">
        <f t="shared" si="14"/>
        <v>-1.4494642857142859E-2</v>
      </c>
      <c r="AW54" s="193">
        <f t="shared" si="14"/>
        <v>-6.0534391534391663E-2</v>
      </c>
      <c r="AX54" s="193">
        <f t="shared" si="14"/>
        <v>-4.5839153439153457E-2</v>
      </c>
    </row>
    <row r="55" spans="2:50" x14ac:dyDescent="0.25">
      <c r="B55" s="59"/>
      <c r="V55" s="60"/>
      <c r="AS55" s="195">
        <v>46082</v>
      </c>
      <c r="AT55" s="193">
        <f>AT43/14000-1</f>
        <v>-0.2048428571428571</v>
      </c>
      <c r="AU55" s="193">
        <f t="shared" ref="AU55:AX55" si="15">AU43/14000-1</f>
        <v>-8.1692857142857234E-2</v>
      </c>
      <c r="AV55" s="193">
        <f t="shared" si="15"/>
        <v>-0.20723571428571419</v>
      </c>
      <c r="AW55" s="193">
        <f t="shared" si="15"/>
        <v>-0.15117142857142851</v>
      </c>
      <c r="AX55" s="193">
        <f t="shared" si="15"/>
        <v>-9.2550000000000021E-2</v>
      </c>
    </row>
    <row r="56" spans="2:50" x14ac:dyDescent="0.25">
      <c r="B56" s="59"/>
      <c r="V56" s="60"/>
    </row>
    <row r="57" spans="2:50" x14ac:dyDescent="0.25">
      <c r="B57" s="59"/>
      <c r="V57" s="60"/>
      <c r="AS57" s="129" t="s">
        <v>85</v>
      </c>
      <c r="AT57" s="129" t="s">
        <v>64</v>
      </c>
      <c r="AU57" s="129" t="s">
        <v>53</v>
      </c>
      <c r="AV57" s="129" t="s">
        <v>62</v>
      </c>
      <c r="AW57" s="129" t="s">
        <v>61</v>
      </c>
      <c r="AX57" s="129" t="s">
        <v>125</v>
      </c>
    </row>
    <row r="58" spans="2:50" x14ac:dyDescent="0.25">
      <c r="B58" s="59"/>
      <c r="V58" s="60"/>
      <c r="AS58" s="23">
        <v>2023</v>
      </c>
      <c r="AT58" s="41">
        <f>SUM(AT5:AT16)</f>
        <v>130039.50000000003</v>
      </c>
      <c r="AU58" s="41">
        <f>SUM(AU5:AU16)</f>
        <v>0</v>
      </c>
      <c r="AV58" s="41">
        <f>SUM(AV5:AV16)</f>
        <v>0</v>
      </c>
      <c r="AW58" s="41">
        <f>SUM(AW5:AW16)</f>
        <v>0</v>
      </c>
      <c r="AX58" s="41">
        <f>SUM(AX5:AX16)</f>
        <v>0</v>
      </c>
    </row>
    <row r="59" spans="2:50" x14ac:dyDescent="0.25">
      <c r="B59" s="59"/>
      <c r="V59" s="60"/>
      <c r="AS59" s="23">
        <f>AS58+1</f>
        <v>2024</v>
      </c>
      <c r="AT59" s="41">
        <f>SUM(AT17:AT28)</f>
        <v>163138.40000000002</v>
      </c>
      <c r="AU59" s="41">
        <f>SUM(AU17:AU28)</f>
        <v>170064.5</v>
      </c>
      <c r="AV59" s="41">
        <f>SUM(AV17:AV28)</f>
        <v>68042.100000000006</v>
      </c>
      <c r="AW59" s="41">
        <f>SUM(AW17:AW28)</f>
        <v>154872.9</v>
      </c>
      <c r="AX59" s="41">
        <f>SUM(AX17:AX28)</f>
        <v>149239.59999999998</v>
      </c>
    </row>
    <row r="60" spans="2:50" x14ac:dyDescent="0.25">
      <c r="B60" s="59"/>
      <c r="V60" s="60"/>
      <c r="AS60" s="23">
        <f>AS59+1</f>
        <v>2025</v>
      </c>
      <c r="AT60" s="41">
        <f>SUM(AT29:AT40)</f>
        <v>160645.60000000003</v>
      </c>
      <c r="AU60" s="41">
        <f>SUM(AU29:AU40)</f>
        <v>175336.3</v>
      </c>
      <c r="AV60" s="41">
        <f>SUM(AV29:AV40)</f>
        <v>170193.9</v>
      </c>
      <c r="AW60" s="41">
        <f>SUM(AW29:AW40)</f>
        <v>162573.59999999998</v>
      </c>
      <c r="AX60" s="41">
        <f>SUM(AX29:AX40)</f>
        <v>171040.9</v>
      </c>
    </row>
    <row r="61" spans="2:50" x14ac:dyDescent="0.25">
      <c r="B61" s="59"/>
      <c r="V61" s="60"/>
      <c r="AS61" s="23">
        <f>AS60+1</f>
        <v>2026</v>
      </c>
      <c r="AT61" s="41">
        <f>SUM(AT41:AT52)</f>
        <v>35667.600000000006</v>
      </c>
      <c r="AU61" s="41">
        <f>SUM(AU41:AU52)</f>
        <v>39947</v>
      </c>
      <c r="AV61" s="41">
        <f>SUM(AV41:AV52)</f>
        <v>37705.5</v>
      </c>
      <c r="AW61" s="41">
        <f>SUM(AW41:AW52)</f>
        <v>37671.5</v>
      </c>
      <c r="AX61" s="41">
        <f>SUM(AX41:AX52)</f>
        <v>40392.300000000003</v>
      </c>
    </row>
    <row r="62" spans="2:50" x14ac:dyDescent="0.25">
      <c r="B62" s="59"/>
      <c r="V62" s="60"/>
    </row>
    <row r="63" spans="2:50" x14ac:dyDescent="0.25">
      <c r="B63" s="59"/>
      <c r="V63" s="60"/>
    </row>
    <row r="64" spans="2:50" x14ac:dyDescent="0.25">
      <c r="B64" s="59"/>
      <c r="V64" s="60"/>
    </row>
    <row r="65" spans="2:36" x14ac:dyDescent="0.25">
      <c r="B65" s="59"/>
      <c r="V65" s="60"/>
    </row>
    <row r="66" spans="2:36" x14ac:dyDescent="0.25">
      <c r="B66" s="59"/>
      <c r="V66" s="60"/>
    </row>
    <row r="67" spans="2:36" x14ac:dyDescent="0.25">
      <c r="B67" s="59"/>
      <c r="V67" s="60"/>
    </row>
    <row r="68" spans="2:36" x14ac:dyDescent="0.25">
      <c r="B68" s="59"/>
      <c r="V68" s="60"/>
    </row>
    <row r="69" spans="2:36" x14ac:dyDescent="0.25">
      <c r="B69" s="59"/>
      <c r="V69" s="60"/>
    </row>
    <row r="70" spans="2:36" x14ac:dyDescent="0.25">
      <c r="B70" s="59"/>
      <c r="V70" s="60"/>
    </row>
    <row r="71" spans="2:36" x14ac:dyDescent="0.25">
      <c r="B71" s="59"/>
      <c r="V71" s="60"/>
    </row>
    <row r="72" spans="2:36" x14ac:dyDescent="0.25">
      <c r="B72" s="59"/>
      <c r="V72" s="60"/>
    </row>
    <row r="73" spans="2:36" x14ac:dyDescent="0.25">
      <c r="B73" s="59"/>
      <c r="V73" s="60"/>
    </row>
    <row r="74" spans="2:36" x14ac:dyDescent="0.25">
      <c r="B74" s="59"/>
      <c r="V74" s="60"/>
    </row>
    <row r="75" spans="2:36" x14ac:dyDescent="0.25">
      <c r="B75" s="59"/>
      <c r="V75" s="60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</row>
    <row r="76" spans="2:36" x14ac:dyDescent="0.25">
      <c r="B76" s="59"/>
      <c r="V76" s="60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</row>
    <row r="77" spans="2:36" x14ac:dyDescent="0.25">
      <c r="B77" s="59"/>
      <c r="V77" s="60"/>
    </row>
    <row r="78" spans="2:36" x14ac:dyDescent="0.25">
      <c r="B78" s="59"/>
      <c r="V78" s="60"/>
    </row>
    <row r="79" spans="2:36" x14ac:dyDescent="0.25">
      <c r="B79" s="59"/>
      <c r="V79" s="60"/>
    </row>
    <row r="80" spans="2:36" x14ac:dyDescent="0.25">
      <c r="B80" s="59"/>
      <c r="V80" s="60"/>
    </row>
    <row r="81" spans="2:22" x14ac:dyDescent="0.25">
      <c r="B81" s="59"/>
      <c r="V81" s="60"/>
    </row>
    <row r="82" spans="2:22" x14ac:dyDescent="0.25">
      <c r="B82" s="59"/>
      <c r="V82" s="60"/>
    </row>
    <row r="83" spans="2:22" x14ac:dyDescent="0.25">
      <c r="B83" s="59"/>
      <c r="V83" s="60"/>
    </row>
    <row r="84" spans="2:22" x14ac:dyDescent="0.25">
      <c r="B84" s="59"/>
      <c r="V84" s="60"/>
    </row>
    <row r="85" spans="2:22" x14ac:dyDescent="0.25">
      <c r="B85" s="59"/>
      <c r="V85" s="60"/>
    </row>
    <row r="86" spans="2:22" x14ac:dyDescent="0.25">
      <c r="B86" s="59"/>
      <c r="V86" s="60"/>
    </row>
    <row r="87" spans="2:22" ht="15.75" thickBot="1" x14ac:dyDescent="0.3">
      <c r="B87" s="61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3"/>
    </row>
    <row r="91" spans="2:22" x14ac:dyDescent="0.25">
      <c r="B91" s="186" t="s">
        <v>119</v>
      </c>
      <c r="C91" s="186"/>
      <c r="D91" s="186"/>
      <c r="E91" s="11" t="str">
        <f ca="1">"Projeção geração mensal - base na média diária em "&amp;YEAR(Y3)&amp;""</f>
        <v>Projeção geração mensal - base na média diária em 2026</v>
      </c>
    </row>
    <row r="92" spans="2:22" ht="120" x14ac:dyDescent="0.25">
      <c r="B92" s="187" t="s">
        <v>121</v>
      </c>
      <c r="C92" s="188"/>
      <c r="D92" s="189"/>
      <c r="E92" s="180" t="s">
        <v>120</v>
      </c>
    </row>
    <row r="105" spans="26:31" x14ac:dyDescent="0.25">
      <c r="Z105" s="23" t="s">
        <v>46</v>
      </c>
      <c r="AA105" s="23" t="str">
        <f ca="1">"Geração SPE 1 - "&amp;LEFT(PROPER(TEXT(Y3,"mmmm")),3)&amp;"/"&amp;YEAR(Y3)</f>
        <v>Geração SPE 1 - Abr/2026</v>
      </c>
      <c r="AB105" s="23" t="str">
        <f ca="1">"Geração SPE 2 - "&amp;LEFT(PROPER(TEXT(Y3,"mmmm")),3)&amp;"/"&amp;YEAR(Y3)</f>
        <v>Geração SPE 2 - Abr/2026</v>
      </c>
      <c r="AC105" s="23" t="str">
        <f ca="1">"Geração SPE 3 - "&amp;LEFT(PROPER(TEXT(Y3,"mmmm")),3)&amp;"/"&amp;YEAR(Y3)</f>
        <v>Geração SPE 3 - Abr/2026</v>
      </c>
      <c r="AD105" s="23" t="str">
        <f ca="1">"Geração SPE 5 - "&amp;LEFT(PROPER(TEXT(Y3,"mmmm")),3)&amp;"/"&amp;YEAR(Y3)</f>
        <v>Geração SPE 5 - Abr/2026</v>
      </c>
      <c r="AE105" s="23" t="str">
        <f ca="1">"Geração SM - "&amp;LEFT(PROPER(TEXT(Y3,"mmmm")),3)&amp;"/"&amp;YEAR(Y3)</f>
        <v>Geração SM - Abr/2026</v>
      </c>
    </row>
    <row r="106" spans="26:31" x14ac:dyDescent="0.25">
      <c r="Z106" s="24">
        <f ca="1">AA3</f>
        <v>46113</v>
      </c>
      <c r="AA106" s="5">
        <f ca="1">VLOOKUP(Sumario!Z106,'USINA 01 - Barreirinhas'!$BZ$4:$CA$378,2)</f>
        <v>321.39999999999998</v>
      </c>
      <c r="AB106" s="5">
        <f ca="1">VLOOKUP(Sumario!Z106,'USINA 02 - Barreirinhas'!$BZ$4:$CA$378,2)</f>
        <v>331.2</v>
      </c>
      <c r="AC106" s="5">
        <f ca="1">VLOOKUP(Sumario!Z106,'USINA 03 - Barreirinhas'!$BZ$4:$CA$378,2)</f>
        <v>0</v>
      </c>
      <c r="AD106" s="5">
        <f ca="1">VLOOKUP(Sumario!Z106,'USINA 05 - Barreirinhas'!$BZ$4:$CA$378,2)</f>
        <v>319.3</v>
      </c>
      <c r="AE106" s="5">
        <f ca="1">VLOOKUP(Sumario!Z106,'USINA 06 - Barreirinhas'!$BZ$4:$CA$378,2)</f>
        <v>341.9</v>
      </c>
    </row>
    <row r="107" spans="26:31" x14ac:dyDescent="0.25">
      <c r="Z107" s="24">
        <f ca="1">Z106+1</f>
        <v>46114</v>
      </c>
      <c r="AA107" s="5">
        <f ca="1">VLOOKUP(Sumario!Z107,'USINA 01 - Barreirinhas'!$BZ$4:$CA$378,2)</f>
        <v>267.7</v>
      </c>
      <c r="AB107" s="5">
        <f ca="1">VLOOKUP(Sumario!Z107,'USINA 02 - Barreirinhas'!$BZ$4:$CA$378,2)</f>
        <v>277.5</v>
      </c>
      <c r="AC107" s="5">
        <f ca="1">VLOOKUP(Sumario!Z107,'USINA 03 - Barreirinhas'!$BZ$4:$CA$378,2)</f>
        <v>0</v>
      </c>
      <c r="AD107" s="5">
        <f ca="1">VLOOKUP(Sumario!Z107,'USINA 05 - Barreirinhas'!$BZ$4:$CA$378,2)</f>
        <v>247.5</v>
      </c>
      <c r="AE107" s="5">
        <f ca="1">VLOOKUP(Sumario!Z107,'USINA 06 - Barreirinhas'!$BZ$4:$CA$378,2)</f>
        <v>260.5</v>
      </c>
    </row>
    <row r="108" spans="26:31" x14ac:dyDescent="0.25">
      <c r="Z108" s="24">
        <f t="shared" ref="Z108:Z136" ca="1" si="16">Z107+1</f>
        <v>46115</v>
      </c>
      <c r="AA108" s="5">
        <f ca="1">VLOOKUP(Sumario!Z108,'USINA 01 - Barreirinhas'!$BZ$4:$CA$378,2)</f>
        <v>517.5</v>
      </c>
      <c r="AB108" s="5">
        <f ca="1">VLOOKUP(Sumario!Z108,'USINA 02 - Barreirinhas'!$BZ$4:$CA$378,2)</f>
        <v>513.1</v>
      </c>
      <c r="AC108" s="5">
        <f ca="1">VLOOKUP(Sumario!Z108,'USINA 03 - Barreirinhas'!$BZ$4:$CA$378,2)</f>
        <v>0</v>
      </c>
      <c r="AD108" s="5">
        <f ca="1">VLOOKUP(Sumario!Z108,'USINA 05 - Barreirinhas'!$BZ$4:$CA$378,2)</f>
        <v>498.9</v>
      </c>
      <c r="AE108" s="5">
        <f ca="1">VLOOKUP(Sumario!Z108,'USINA 06 - Barreirinhas'!$BZ$4:$CA$378,2)</f>
        <v>527.1</v>
      </c>
    </row>
    <row r="109" spans="26:31" x14ac:dyDescent="0.25">
      <c r="Z109" s="24">
        <f t="shared" ca="1" si="16"/>
        <v>46116</v>
      </c>
      <c r="AA109" s="5">
        <f ca="1">VLOOKUP(Sumario!Z109,'USINA 01 - Barreirinhas'!$BZ$4:$CA$378,2)</f>
        <v>531.29999999999995</v>
      </c>
      <c r="AB109" s="5">
        <f ca="1">VLOOKUP(Sumario!Z109,'USINA 02 - Barreirinhas'!$BZ$4:$CA$378,2)</f>
        <v>525.20000000000005</v>
      </c>
      <c r="AC109" s="5">
        <f ca="1">VLOOKUP(Sumario!Z109,'USINA 03 - Barreirinhas'!$BZ$4:$CA$378,2)</f>
        <v>0</v>
      </c>
      <c r="AD109" s="5">
        <f ca="1">VLOOKUP(Sumario!Z109,'USINA 05 - Barreirinhas'!$BZ$4:$CA$378,2)</f>
        <v>442.2</v>
      </c>
      <c r="AE109" s="5">
        <f ca="1">VLOOKUP(Sumario!Z109,'USINA 06 - Barreirinhas'!$BZ$4:$CA$378,2)</f>
        <v>507.6</v>
      </c>
    </row>
    <row r="110" spans="26:31" x14ac:dyDescent="0.25">
      <c r="Z110" s="24">
        <f t="shared" ca="1" si="16"/>
        <v>46117</v>
      </c>
      <c r="AA110" s="5">
        <f ca="1">VLOOKUP(Sumario!Z110,'USINA 01 - Barreirinhas'!$BZ$4:$CA$378,2)</f>
        <v>415.9</v>
      </c>
      <c r="AB110" s="5">
        <f ca="1">VLOOKUP(Sumario!Z110,'USINA 02 - Barreirinhas'!$BZ$4:$CA$378,2)</f>
        <v>416.4</v>
      </c>
      <c r="AC110" s="5">
        <f ca="1">VLOOKUP(Sumario!Z110,'USINA 03 - Barreirinhas'!$BZ$4:$CA$378,2)</f>
        <v>0</v>
      </c>
      <c r="AD110" s="5">
        <f ca="1">VLOOKUP(Sumario!Z110,'USINA 05 - Barreirinhas'!$BZ$4:$CA$378,2)</f>
        <v>380.2</v>
      </c>
      <c r="AE110" s="5">
        <f ca="1">VLOOKUP(Sumario!Z110,'USINA 06 - Barreirinhas'!$BZ$4:$CA$378,2)</f>
        <v>422.8</v>
      </c>
    </row>
    <row r="111" spans="26:31" x14ac:dyDescent="0.25">
      <c r="Z111" s="24">
        <f t="shared" ca="1" si="16"/>
        <v>46118</v>
      </c>
      <c r="AA111" s="5">
        <f ca="1">VLOOKUP(Sumario!Z111,'USINA 01 - Barreirinhas'!$BZ$4:$CA$378,2)</f>
        <v>0</v>
      </c>
      <c r="AB111" s="5">
        <f ca="1">VLOOKUP(Sumario!Z111,'USINA 02 - Barreirinhas'!$BZ$4:$CA$378,2)</f>
        <v>0</v>
      </c>
      <c r="AC111" s="5">
        <f ca="1">VLOOKUP(Sumario!Z111,'USINA 03 - Barreirinhas'!$BZ$4:$CA$378,2)</f>
        <v>0</v>
      </c>
      <c r="AD111" s="5">
        <f ca="1">VLOOKUP(Sumario!Z111,'USINA 05 - Barreirinhas'!$BZ$4:$CA$378,2)</f>
        <v>0</v>
      </c>
      <c r="AE111" s="5">
        <f ca="1">VLOOKUP(Sumario!Z111,'USINA 06 - Barreirinhas'!$BZ$4:$CA$378,2)</f>
        <v>0</v>
      </c>
    </row>
    <row r="112" spans="26:31" x14ac:dyDescent="0.25">
      <c r="Z112" s="24">
        <f t="shared" ca="1" si="16"/>
        <v>46119</v>
      </c>
      <c r="AA112" s="5">
        <f ca="1">VLOOKUP(Sumario!Z112,'USINA 01 - Barreirinhas'!$BZ$4:$CA$378,2)</f>
        <v>0</v>
      </c>
      <c r="AB112" s="5">
        <f ca="1">VLOOKUP(Sumario!Z112,'USINA 02 - Barreirinhas'!$BZ$4:$CA$378,2)</f>
        <v>0</v>
      </c>
      <c r="AC112" s="5">
        <f ca="1">VLOOKUP(Sumario!Z112,'USINA 03 - Barreirinhas'!$BZ$4:$CA$378,2)</f>
        <v>0</v>
      </c>
      <c r="AD112" s="5">
        <f ca="1">VLOOKUP(Sumario!Z112,'USINA 05 - Barreirinhas'!$BZ$4:$CA$378,2)</f>
        <v>0</v>
      </c>
      <c r="AE112" s="5">
        <f ca="1">VLOOKUP(Sumario!Z112,'USINA 06 - Barreirinhas'!$BZ$4:$CA$378,2)</f>
        <v>0</v>
      </c>
    </row>
    <row r="113" spans="26:31" x14ac:dyDescent="0.25">
      <c r="Z113" s="24">
        <f t="shared" ca="1" si="16"/>
        <v>46120</v>
      </c>
      <c r="AA113" s="5">
        <f ca="1">VLOOKUP(Sumario!Z113,'USINA 01 - Barreirinhas'!$BZ$4:$CA$378,2)</f>
        <v>0</v>
      </c>
      <c r="AB113" s="5">
        <f ca="1">VLOOKUP(Sumario!Z113,'USINA 02 - Barreirinhas'!$BZ$4:$CA$378,2)</f>
        <v>0</v>
      </c>
      <c r="AC113" s="5">
        <f ca="1">VLOOKUP(Sumario!Z113,'USINA 03 - Barreirinhas'!$BZ$4:$CA$378,2)</f>
        <v>0</v>
      </c>
      <c r="AD113" s="5">
        <f ca="1">VLOOKUP(Sumario!Z113,'USINA 05 - Barreirinhas'!$BZ$4:$CA$378,2)</f>
        <v>0</v>
      </c>
      <c r="AE113" s="5">
        <f ca="1">VLOOKUP(Sumario!Z113,'USINA 06 - Barreirinhas'!$BZ$4:$CA$378,2)</f>
        <v>0</v>
      </c>
    </row>
    <row r="114" spans="26:31" x14ac:dyDescent="0.25">
      <c r="Z114" s="24">
        <f t="shared" ca="1" si="16"/>
        <v>46121</v>
      </c>
      <c r="AA114" s="5">
        <f ca="1">VLOOKUP(Sumario!Z114,'USINA 01 - Barreirinhas'!$BZ$4:$CA$378,2)</f>
        <v>0</v>
      </c>
      <c r="AB114" s="5">
        <f ca="1">VLOOKUP(Sumario!Z114,'USINA 02 - Barreirinhas'!$BZ$4:$CA$378,2)</f>
        <v>0</v>
      </c>
      <c r="AC114" s="5">
        <f ca="1">VLOOKUP(Sumario!Z114,'USINA 03 - Barreirinhas'!$BZ$4:$CA$378,2)</f>
        <v>0</v>
      </c>
      <c r="AD114" s="5">
        <f ca="1">VLOOKUP(Sumario!Z114,'USINA 05 - Barreirinhas'!$BZ$4:$CA$378,2)</f>
        <v>0</v>
      </c>
      <c r="AE114" s="5">
        <f ca="1">VLOOKUP(Sumario!Z114,'USINA 06 - Barreirinhas'!$BZ$4:$CA$378,2)</f>
        <v>0</v>
      </c>
    </row>
    <row r="115" spans="26:31" x14ac:dyDescent="0.25">
      <c r="Z115" s="24">
        <f t="shared" ca="1" si="16"/>
        <v>46122</v>
      </c>
      <c r="AA115" s="5">
        <f ca="1">VLOOKUP(Sumario!Z115,'USINA 01 - Barreirinhas'!$BZ$4:$CA$378,2)</f>
        <v>0</v>
      </c>
      <c r="AB115" s="5">
        <f ca="1">VLOOKUP(Sumario!Z115,'USINA 02 - Barreirinhas'!$BZ$4:$CA$378,2)</f>
        <v>0</v>
      </c>
      <c r="AC115" s="5">
        <f ca="1">VLOOKUP(Sumario!Z115,'USINA 03 - Barreirinhas'!$BZ$4:$CA$378,2)</f>
        <v>0</v>
      </c>
      <c r="AD115" s="5">
        <f ca="1">VLOOKUP(Sumario!Z115,'USINA 05 - Barreirinhas'!$BZ$4:$CA$378,2)</f>
        <v>0</v>
      </c>
      <c r="AE115" s="5">
        <f ca="1">VLOOKUP(Sumario!Z115,'USINA 06 - Barreirinhas'!$BZ$4:$CA$378,2)</f>
        <v>0</v>
      </c>
    </row>
    <row r="116" spans="26:31" x14ac:dyDescent="0.25">
      <c r="Z116" s="24">
        <f t="shared" ca="1" si="16"/>
        <v>46123</v>
      </c>
      <c r="AA116" s="5">
        <f ca="1">VLOOKUP(Sumario!Z116,'USINA 01 - Barreirinhas'!$BZ$4:$CA$378,2)</f>
        <v>0</v>
      </c>
      <c r="AB116" s="5">
        <f ca="1">VLOOKUP(Sumario!Z116,'USINA 02 - Barreirinhas'!$BZ$4:$CA$378,2)</f>
        <v>0</v>
      </c>
      <c r="AC116" s="5">
        <f ca="1">VLOOKUP(Sumario!Z116,'USINA 03 - Barreirinhas'!$BZ$4:$CA$378,2)</f>
        <v>0</v>
      </c>
      <c r="AD116" s="5">
        <f ca="1">VLOOKUP(Sumario!Z116,'USINA 05 - Barreirinhas'!$BZ$4:$CA$378,2)</f>
        <v>0</v>
      </c>
      <c r="AE116" s="5">
        <f ca="1">VLOOKUP(Sumario!Z116,'USINA 06 - Barreirinhas'!$BZ$4:$CA$378,2)</f>
        <v>0</v>
      </c>
    </row>
    <row r="117" spans="26:31" x14ac:dyDescent="0.25">
      <c r="Z117" s="24">
        <f t="shared" ca="1" si="16"/>
        <v>46124</v>
      </c>
      <c r="AA117" s="5">
        <f ca="1">VLOOKUP(Sumario!Z117,'USINA 01 - Barreirinhas'!$BZ$4:$CA$378,2)</f>
        <v>0</v>
      </c>
      <c r="AB117" s="5">
        <f ca="1">VLOOKUP(Sumario!Z117,'USINA 02 - Barreirinhas'!$BZ$4:$CA$378,2)</f>
        <v>0</v>
      </c>
      <c r="AC117" s="5">
        <f ca="1">VLOOKUP(Sumario!Z117,'USINA 03 - Barreirinhas'!$BZ$4:$CA$378,2)</f>
        <v>0</v>
      </c>
      <c r="AD117" s="5">
        <f ca="1">VLOOKUP(Sumario!Z117,'USINA 05 - Barreirinhas'!$BZ$4:$CA$378,2)</f>
        <v>0</v>
      </c>
      <c r="AE117" s="5">
        <f ca="1">VLOOKUP(Sumario!Z117,'USINA 06 - Barreirinhas'!$BZ$4:$CA$378,2)</f>
        <v>0</v>
      </c>
    </row>
    <row r="118" spans="26:31" x14ac:dyDescent="0.25">
      <c r="Z118" s="24">
        <f t="shared" ca="1" si="16"/>
        <v>46125</v>
      </c>
      <c r="AA118" s="5">
        <f ca="1">VLOOKUP(Sumario!Z118,'USINA 01 - Barreirinhas'!$BZ$4:$CA$378,2)</f>
        <v>0</v>
      </c>
      <c r="AB118" s="5">
        <f ca="1">VLOOKUP(Sumario!Z118,'USINA 02 - Barreirinhas'!$BZ$4:$CA$378,2)</f>
        <v>0</v>
      </c>
      <c r="AC118" s="5">
        <f ca="1">VLOOKUP(Sumario!Z118,'USINA 03 - Barreirinhas'!$BZ$4:$CA$378,2)</f>
        <v>0</v>
      </c>
      <c r="AD118" s="5">
        <f ca="1">VLOOKUP(Sumario!Z118,'USINA 05 - Barreirinhas'!$BZ$4:$CA$378,2)</f>
        <v>0</v>
      </c>
      <c r="AE118" s="5">
        <f ca="1">VLOOKUP(Sumario!Z118,'USINA 06 - Barreirinhas'!$BZ$4:$CA$378,2)</f>
        <v>0</v>
      </c>
    </row>
    <row r="119" spans="26:31" x14ac:dyDescent="0.25">
      <c r="Z119" s="24">
        <f t="shared" ca="1" si="16"/>
        <v>46126</v>
      </c>
      <c r="AA119" s="5">
        <f ca="1">VLOOKUP(Sumario!Z119,'USINA 01 - Barreirinhas'!$BZ$4:$CA$378,2)</f>
        <v>0</v>
      </c>
      <c r="AB119" s="5">
        <f ca="1">VLOOKUP(Sumario!Z119,'USINA 02 - Barreirinhas'!$BZ$4:$CA$378,2)</f>
        <v>0</v>
      </c>
      <c r="AC119" s="5">
        <f ca="1">VLOOKUP(Sumario!Z119,'USINA 03 - Barreirinhas'!$BZ$4:$CA$378,2)</f>
        <v>0</v>
      </c>
      <c r="AD119" s="5">
        <f ca="1">VLOOKUP(Sumario!Z119,'USINA 05 - Barreirinhas'!$BZ$4:$CA$378,2)</f>
        <v>0</v>
      </c>
      <c r="AE119" s="5">
        <f ca="1">VLOOKUP(Sumario!Z119,'USINA 06 - Barreirinhas'!$BZ$4:$CA$378,2)</f>
        <v>0</v>
      </c>
    </row>
    <row r="120" spans="26:31" x14ac:dyDescent="0.25">
      <c r="Z120" s="24">
        <f t="shared" ca="1" si="16"/>
        <v>46127</v>
      </c>
      <c r="AA120" s="5">
        <f ca="1">VLOOKUP(Sumario!Z120,'USINA 01 - Barreirinhas'!$BZ$4:$CA$378,2)</f>
        <v>0</v>
      </c>
      <c r="AB120" s="5">
        <f ca="1">VLOOKUP(Sumario!Z120,'USINA 02 - Barreirinhas'!$BZ$4:$CA$378,2)</f>
        <v>0</v>
      </c>
      <c r="AC120" s="5">
        <f ca="1">VLOOKUP(Sumario!Z120,'USINA 03 - Barreirinhas'!$BZ$4:$CA$378,2)</f>
        <v>0</v>
      </c>
      <c r="AD120" s="5">
        <f ca="1">VLOOKUP(Sumario!Z120,'USINA 05 - Barreirinhas'!$BZ$4:$CA$378,2)</f>
        <v>0</v>
      </c>
      <c r="AE120" s="5">
        <f ca="1">VLOOKUP(Sumario!Z120,'USINA 06 - Barreirinhas'!$BZ$4:$CA$378,2)</f>
        <v>0</v>
      </c>
    </row>
    <row r="121" spans="26:31" x14ac:dyDescent="0.25">
      <c r="Z121" s="24">
        <f t="shared" ca="1" si="16"/>
        <v>46128</v>
      </c>
      <c r="AA121" s="5">
        <f ca="1">VLOOKUP(Sumario!Z121,'USINA 01 - Barreirinhas'!$BZ$4:$CA$378,2)</f>
        <v>0</v>
      </c>
      <c r="AB121" s="5">
        <f ca="1">VLOOKUP(Sumario!Z121,'USINA 02 - Barreirinhas'!$BZ$4:$CA$378,2)</f>
        <v>0</v>
      </c>
      <c r="AC121" s="5">
        <f ca="1">VLOOKUP(Sumario!Z121,'USINA 03 - Barreirinhas'!$BZ$4:$CA$378,2)</f>
        <v>0</v>
      </c>
      <c r="AD121" s="5">
        <f ca="1">VLOOKUP(Sumario!Z121,'USINA 05 - Barreirinhas'!$BZ$4:$CA$378,2)</f>
        <v>0</v>
      </c>
      <c r="AE121" s="5">
        <f ca="1">VLOOKUP(Sumario!Z121,'USINA 06 - Barreirinhas'!$BZ$4:$CA$378,2)</f>
        <v>0</v>
      </c>
    </row>
    <row r="122" spans="26:31" x14ac:dyDescent="0.25">
      <c r="Z122" s="24">
        <f t="shared" ca="1" si="16"/>
        <v>46129</v>
      </c>
      <c r="AA122" s="5">
        <f ca="1">VLOOKUP(Sumario!Z122,'USINA 01 - Barreirinhas'!$BZ$4:$CA$378,2)</f>
        <v>0</v>
      </c>
      <c r="AB122" s="5">
        <f ca="1">VLOOKUP(Sumario!Z122,'USINA 02 - Barreirinhas'!$BZ$4:$CA$378,2)</f>
        <v>0</v>
      </c>
      <c r="AC122" s="5">
        <f ca="1">VLOOKUP(Sumario!Z122,'USINA 03 - Barreirinhas'!$BZ$4:$CA$378,2)</f>
        <v>0</v>
      </c>
      <c r="AD122" s="5">
        <f ca="1">VLOOKUP(Sumario!Z122,'USINA 05 - Barreirinhas'!$BZ$4:$CA$378,2)</f>
        <v>0</v>
      </c>
      <c r="AE122" s="5">
        <f ca="1">VLOOKUP(Sumario!Z122,'USINA 06 - Barreirinhas'!$BZ$4:$CA$378,2)</f>
        <v>0</v>
      </c>
    </row>
    <row r="123" spans="26:31" x14ac:dyDescent="0.25">
      <c r="Z123" s="24">
        <f t="shared" ca="1" si="16"/>
        <v>46130</v>
      </c>
      <c r="AA123" s="5">
        <f ca="1">VLOOKUP(Sumario!Z123,'USINA 01 - Barreirinhas'!$BZ$4:$CA$378,2)</f>
        <v>0</v>
      </c>
      <c r="AB123" s="5">
        <f ca="1">VLOOKUP(Sumario!Z123,'USINA 02 - Barreirinhas'!$BZ$4:$CA$378,2)</f>
        <v>0</v>
      </c>
      <c r="AC123" s="5">
        <f ca="1">VLOOKUP(Sumario!Z123,'USINA 03 - Barreirinhas'!$BZ$4:$CA$378,2)</f>
        <v>0</v>
      </c>
      <c r="AD123" s="5">
        <f ca="1">VLOOKUP(Sumario!Z123,'USINA 05 - Barreirinhas'!$BZ$4:$CA$378,2)</f>
        <v>0</v>
      </c>
      <c r="AE123" s="5">
        <f ca="1">VLOOKUP(Sumario!Z123,'USINA 06 - Barreirinhas'!$BZ$4:$CA$378,2)</f>
        <v>0</v>
      </c>
    </row>
    <row r="124" spans="26:31" x14ac:dyDescent="0.25">
      <c r="Z124" s="24">
        <f t="shared" ca="1" si="16"/>
        <v>46131</v>
      </c>
      <c r="AA124" s="5">
        <f ca="1">VLOOKUP(Sumario!Z124,'USINA 01 - Barreirinhas'!$BZ$4:$CA$378,2)</f>
        <v>0</v>
      </c>
      <c r="AB124" s="5">
        <f ca="1">VLOOKUP(Sumario!Z124,'USINA 02 - Barreirinhas'!$BZ$4:$CA$378,2)</f>
        <v>0</v>
      </c>
      <c r="AC124" s="5">
        <f ca="1">VLOOKUP(Sumario!Z124,'USINA 03 - Barreirinhas'!$BZ$4:$CA$378,2)</f>
        <v>0</v>
      </c>
      <c r="AD124" s="5">
        <f ca="1">VLOOKUP(Sumario!Z124,'USINA 05 - Barreirinhas'!$BZ$4:$CA$378,2)</f>
        <v>0</v>
      </c>
      <c r="AE124" s="5">
        <f ca="1">VLOOKUP(Sumario!Z124,'USINA 06 - Barreirinhas'!$BZ$4:$CA$378,2)</f>
        <v>0</v>
      </c>
    </row>
    <row r="125" spans="26:31" x14ac:dyDescent="0.25">
      <c r="Z125" s="24">
        <f t="shared" ca="1" si="16"/>
        <v>46132</v>
      </c>
      <c r="AA125" s="5">
        <f ca="1">VLOOKUP(Sumario!Z125,'USINA 01 - Barreirinhas'!$BZ$4:$CA$378,2)</f>
        <v>0</v>
      </c>
      <c r="AB125" s="5">
        <f ca="1">VLOOKUP(Sumario!Z125,'USINA 02 - Barreirinhas'!$BZ$4:$CA$378,2)</f>
        <v>0</v>
      </c>
      <c r="AC125" s="5">
        <f ca="1">VLOOKUP(Sumario!Z125,'USINA 03 - Barreirinhas'!$BZ$4:$CA$378,2)</f>
        <v>0</v>
      </c>
      <c r="AD125" s="5">
        <f ca="1">VLOOKUP(Sumario!Z125,'USINA 05 - Barreirinhas'!$BZ$4:$CA$378,2)</f>
        <v>0</v>
      </c>
      <c r="AE125" s="5">
        <f ca="1">VLOOKUP(Sumario!Z125,'USINA 06 - Barreirinhas'!$BZ$4:$CA$378,2)</f>
        <v>0</v>
      </c>
    </row>
    <row r="126" spans="26:31" x14ac:dyDescent="0.25">
      <c r="Z126" s="24">
        <f t="shared" ca="1" si="16"/>
        <v>46133</v>
      </c>
      <c r="AA126" s="5">
        <f ca="1">VLOOKUP(Sumario!Z126,'USINA 01 - Barreirinhas'!$BZ$4:$CA$378,2)</f>
        <v>0</v>
      </c>
      <c r="AB126" s="5">
        <f ca="1">VLOOKUP(Sumario!Z126,'USINA 02 - Barreirinhas'!$BZ$4:$CA$378,2)</f>
        <v>0</v>
      </c>
      <c r="AC126" s="5">
        <f ca="1">VLOOKUP(Sumario!Z126,'USINA 03 - Barreirinhas'!$BZ$4:$CA$378,2)</f>
        <v>0</v>
      </c>
      <c r="AD126" s="5">
        <f ca="1">VLOOKUP(Sumario!Z126,'USINA 05 - Barreirinhas'!$BZ$4:$CA$378,2)</f>
        <v>0</v>
      </c>
      <c r="AE126" s="5">
        <f ca="1">VLOOKUP(Sumario!Z126,'USINA 06 - Barreirinhas'!$BZ$4:$CA$378,2)</f>
        <v>0</v>
      </c>
    </row>
    <row r="127" spans="26:31" x14ac:dyDescent="0.25">
      <c r="Z127" s="24">
        <f t="shared" ca="1" si="16"/>
        <v>46134</v>
      </c>
      <c r="AA127" s="5">
        <f ca="1">VLOOKUP(Sumario!Z127,'USINA 01 - Barreirinhas'!$BZ$4:$CA$378,2)</f>
        <v>0</v>
      </c>
      <c r="AB127" s="5">
        <f ca="1">VLOOKUP(Sumario!Z127,'USINA 02 - Barreirinhas'!$BZ$4:$CA$378,2)</f>
        <v>0</v>
      </c>
      <c r="AC127" s="5">
        <f ca="1">VLOOKUP(Sumario!Z127,'USINA 03 - Barreirinhas'!$BZ$4:$CA$378,2)</f>
        <v>0</v>
      </c>
      <c r="AD127" s="5">
        <f ca="1">VLOOKUP(Sumario!Z127,'USINA 05 - Barreirinhas'!$BZ$4:$CA$378,2)</f>
        <v>0</v>
      </c>
      <c r="AE127" s="5">
        <f ca="1">VLOOKUP(Sumario!Z127,'USINA 06 - Barreirinhas'!$BZ$4:$CA$378,2)</f>
        <v>0</v>
      </c>
    </row>
    <row r="128" spans="26:31" x14ac:dyDescent="0.25">
      <c r="Z128" s="24">
        <f t="shared" ca="1" si="16"/>
        <v>46135</v>
      </c>
      <c r="AA128" s="5">
        <f ca="1">VLOOKUP(Sumario!Z128,'USINA 01 - Barreirinhas'!$BZ$4:$CA$378,2)</f>
        <v>0</v>
      </c>
      <c r="AB128" s="5">
        <f ca="1">VLOOKUP(Sumario!Z128,'USINA 02 - Barreirinhas'!$BZ$4:$CA$378,2)</f>
        <v>0</v>
      </c>
      <c r="AC128" s="5">
        <f ca="1">VLOOKUP(Sumario!Z128,'USINA 03 - Barreirinhas'!$BZ$4:$CA$378,2)</f>
        <v>0</v>
      </c>
      <c r="AD128" s="5">
        <f ca="1">VLOOKUP(Sumario!Z128,'USINA 05 - Barreirinhas'!$BZ$4:$CA$378,2)</f>
        <v>0</v>
      </c>
      <c r="AE128" s="5">
        <f ca="1">VLOOKUP(Sumario!Z128,'USINA 06 - Barreirinhas'!$BZ$4:$CA$378,2)</f>
        <v>0</v>
      </c>
    </row>
    <row r="129" spans="26:31" x14ac:dyDescent="0.25">
      <c r="Z129" s="24">
        <f t="shared" ca="1" si="16"/>
        <v>46136</v>
      </c>
      <c r="AA129" s="5">
        <f ca="1">VLOOKUP(Sumario!Z129,'USINA 01 - Barreirinhas'!$BZ$4:$CA$378,2)</f>
        <v>0</v>
      </c>
      <c r="AB129" s="5">
        <f ca="1">VLOOKUP(Sumario!Z129,'USINA 02 - Barreirinhas'!$BZ$4:$CA$378,2)</f>
        <v>0</v>
      </c>
      <c r="AC129" s="5">
        <f ca="1">VLOOKUP(Sumario!Z129,'USINA 03 - Barreirinhas'!$BZ$4:$CA$378,2)</f>
        <v>0</v>
      </c>
      <c r="AD129" s="5">
        <f ca="1">VLOOKUP(Sumario!Z129,'USINA 05 - Barreirinhas'!$BZ$4:$CA$378,2)</f>
        <v>0</v>
      </c>
      <c r="AE129" s="5">
        <f ca="1">VLOOKUP(Sumario!Z129,'USINA 06 - Barreirinhas'!$BZ$4:$CA$378,2)</f>
        <v>0</v>
      </c>
    </row>
    <row r="130" spans="26:31" x14ac:dyDescent="0.25">
      <c r="Z130" s="24">
        <f t="shared" ca="1" si="16"/>
        <v>46137</v>
      </c>
      <c r="AA130" s="5">
        <f ca="1">VLOOKUP(Sumario!Z130,'USINA 01 - Barreirinhas'!$BZ$4:$CA$378,2)</f>
        <v>0</v>
      </c>
      <c r="AB130" s="5">
        <f ca="1">VLOOKUP(Sumario!Z130,'USINA 02 - Barreirinhas'!$BZ$4:$CA$378,2)</f>
        <v>0</v>
      </c>
      <c r="AC130" s="5">
        <f ca="1">VLOOKUP(Sumario!Z130,'USINA 03 - Barreirinhas'!$BZ$4:$CA$378,2)</f>
        <v>0</v>
      </c>
      <c r="AD130" s="5">
        <f ca="1">VLOOKUP(Sumario!Z130,'USINA 05 - Barreirinhas'!$BZ$4:$CA$378,2)</f>
        <v>0</v>
      </c>
      <c r="AE130" s="5">
        <f ca="1">VLOOKUP(Sumario!Z130,'USINA 06 - Barreirinhas'!$BZ$4:$CA$378,2)</f>
        <v>0</v>
      </c>
    </row>
    <row r="131" spans="26:31" x14ac:dyDescent="0.25">
      <c r="Z131" s="24">
        <f t="shared" ca="1" si="16"/>
        <v>46138</v>
      </c>
      <c r="AA131" s="5">
        <f ca="1">VLOOKUP(Sumario!Z131,'USINA 01 - Barreirinhas'!$BZ$4:$CA$378,2)</f>
        <v>0</v>
      </c>
      <c r="AB131" s="5">
        <f ca="1">VLOOKUP(Sumario!Z131,'USINA 02 - Barreirinhas'!$BZ$4:$CA$378,2)</f>
        <v>0</v>
      </c>
      <c r="AC131" s="5">
        <f ca="1">VLOOKUP(Sumario!Z131,'USINA 03 - Barreirinhas'!$BZ$4:$CA$378,2)</f>
        <v>0</v>
      </c>
      <c r="AD131" s="5">
        <f ca="1">VLOOKUP(Sumario!Z131,'USINA 05 - Barreirinhas'!$BZ$4:$CA$378,2)</f>
        <v>0</v>
      </c>
      <c r="AE131" s="5">
        <f ca="1">VLOOKUP(Sumario!Z131,'USINA 06 - Barreirinhas'!$BZ$4:$CA$378,2)</f>
        <v>0</v>
      </c>
    </row>
    <row r="132" spans="26:31" x14ac:dyDescent="0.25">
      <c r="Z132" s="24">
        <f t="shared" ca="1" si="16"/>
        <v>46139</v>
      </c>
      <c r="AA132" s="5">
        <f ca="1">VLOOKUP(Sumario!Z132,'USINA 01 - Barreirinhas'!$BZ$4:$CA$378,2)</f>
        <v>0</v>
      </c>
      <c r="AB132" s="5">
        <f ca="1">VLOOKUP(Sumario!Z132,'USINA 02 - Barreirinhas'!$BZ$4:$CA$378,2)</f>
        <v>0</v>
      </c>
      <c r="AC132" s="5">
        <f ca="1">VLOOKUP(Sumario!Z132,'USINA 03 - Barreirinhas'!$BZ$4:$CA$378,2)</f>
        <v>0</v>
      </c>
      <c r="AD132" s="5">
        <f ca="1">VLOOKUP(Sumario!Z132,'USINA 05 - Barreirinhas'!$BZ$4:$CA$378,2)</f>
        <v>0</v>
      </c>
      <c r="AE132" s="5">
        <f ca="1">VLOOKUP(Sumario!Z132,'USINA 06 - Barreirinhas'!$BZ$4:$CA$378,2)</f>
        <v>0</v>
      </c>
    </row>
    <row r="133" spans="26:31" x14ac:dyDescent="0.25">
      <c r="Z133" s="24">
        <f t="shared" ca="1" si="16"/>
        <v>46140</v>
      </c>
      <c r="AA133" s="5">
        <f ca="1">VLOOKUP(Sumario!Z133,'USINA 01 - Barreirinhas'!$BZ$4:$CA$378,2)</f>
        <v>0</v>
      </c>
      <c r="AB133" s="5">
        <f ca="1">VLOOKUP(Sumario!Z133,'USINA 02 - Barreirinhas'!$BZ$4:$CA$378,2)</f>
        <v>0</v>
      </c>
      <c r="AC133" s="5">
        <f ca="1">VLOOKUP(Sumario!Z133,'USINA 03 - Barreirinhas'!$BZ$4:$CA$378,2)</f>
        <v>0</v>
      </c>
      <c r="AD133" s="5">
        <f ca="1">VLOOKUP(Sumario!Z133,'USINA 05 - Barreirinhas'!$BZ$4:$CA$378,2)</f>
        <v>0</v>
      </c>
      <c r="AE133" s="5">
        <f ca="1">VLOOKUP(Sumario!Z133,'USINA 06 - Barreirinhas'!$BZ$4:$CA$378,2)</f>
        <v>0</v>
      </c>
    </row>
    <row r="134" spans="26:31" x14ac:dyDescent="0.25">
      <c r="Z134" s="24">
        <f t="shared" ca="1" si="16"/>
        <v>46141</v>
      </c>
      <c r="AA134" s="5">
        <f ca="1">VLOOKUP(Sumario!Z134,'USINA 01 - Barreirinhas'!$BZ$4:$CA$378,2)</f>
        <v>0</v>
      </c>
      <c r="AB134" s="5">
        <f ca="1">VLOOKUP(Sumario!Z134,'USINA 02 - Barreirinhas'!$BZ$4:$CA$378,2)</f>
        <v>0</v>
      </c>
      <c r="AC134" s="5">
        <f ca="1">VLOOKUP(Sumario!Z134,'USINA 03 - Barreirinhas'!$BZ$4:$CA$378,2)</f>
        <v>0</v>
      </c>
      <c r="AD134" s="5">
        <f ca="1">VLOOKUP(Sumario!Z134,'USINA 05 - Barreirinhas'!$BZ$4:$CA$378,2)</f>
        <v>0</v>
      </c>
      <c r="AE134" s="5">
        <f ca="1">VLOOKUP(Sumario!Z134,'USINA 06 - Barreirinhas'!$BZ$4:$CA$378,2)</f>
        <v>0</v>
      </c>
    </row>
    <row r="135" spans="26:31" x14ac:dyDescent="0.25">
      <c r="Z135" s="24">
        <f t="shared" ca="1" si="16"/>
        <v>46142</v>
      </c>
      <c r="AA135" s="5">
        <f ca="1">VLOOKUP(Sumario!Z135,'USINA 01 - Barreirinhas'!$BZ$4:$CA$378,2)</f>
        <v>0</v>
      </c>
      <c r="AB135" s="5">
        <f ca="1">VLOOKUP(Sumario!Z135,'USINA 02 - Barreirinhas'!$BZ$4:$CA$378,2)</f>
        <v>0</v>
      </c>
      <c r="AC135" s="5">
        <f ca="1">VLOOKUP(Sumario!Z135,'USINA 03 - Barreirinhas'!$BZ$4:$CA$378,2)</f>
        <v>0</v>
      </c>
      <c r="AD135" s="5">
        <f ca="1">VLOOKUP(Sumario!Z135,'USINA 05 - Barreirinhas'!$BZ$4:$CA$378,2)</f>
        <v>0</v>
      </c>
      <c r="AE135" s="5">
        <f ca="1">VLOOKUP(Sumario!Z135,'USINA 06 - Barreirinhas'!$BZ$4:$CA$378,2)</f>
        <v>0</v>
      </c>
    </row>
    <row r="136" spans="26:31" x14ac:dyDescent="0.25">
      <c r="Z136" s="24">
        <f t="shared" ca="1" si="16"/>
        <v>46143</v>
      </c>
      <c r="AA136" s="5">
        <f ca="1">VLOOKUP(Sumario!Z136,'USINA 01 - Barreirinhas'!$BZ$4:$CA$378,2)</f>
        <v>0</v>
      </c>
      <c r="AB136" s="5">
        <f ca="1">VLOOKUP(Sumario!Z136,'USINA 02 - Barreirinhas'!$BZ$4:$CA$378,2)</f>
        <v>0</v>
      </c>
      <c r="AC136" s="5">
        <f ca="1">VLOOKUP(Sumario!Z136,'USINA 03 - Barreirinhas'!$BZ$4:$CA$378,2)</f>
        <v>0</v>
      </c>
      <c r="AD136" s="5">
        <f ca="1">VLOOKUP(Sumario!Z136,'USINA 05 - Barreirinhas'!$BZ$4:$CA$378,2)</f>
        <v>0</v>
      </c>
      <c r="AE136" s="5">
        <f ca="1">VLOOKUP(Sumario!Z136,'USINA 06 - Barreirinhas'!$BZ$4:$CA$378,2)</f>
        <v>0</v>
      </c>
    </row>
  </sheetData>
  <mergeCells count="4">
    <mergeCell ref="AD3:AD4"/>
    <mergeCell ref="B91:D91"/>
    <mergeCell ref="B92:D92"/>
    <mergeCell ref="E1:K1"/>
  </mergeCells>
  <conditionalFormatting sqref="F5:J5">
    <cfRule type="cellIs" dxfId="65" priority="34" operator="equal">
      <formula>$AD$5</formula>
    </cfRule>
  </conditionalFormatting>
  <conditionalFormatting sqref="F6:J6">
    <cfRule type="cellIs" dxfId="64" priority="33" operator="equal">
      <formula>$AD$6</formula>
    </cfRule>
  </conditionalFormatting>
  <conditionalFormatting sqref="F7:J7">
    <cfRule type="cellIs" dxfId="63" priority="32" operator="equal">
      <formula>$AD$7</formula>
    </cfRule>
  </conditionalFormatting>
  <conditionalFormatting sqref="F8:J8">
    <cfRule type="cellIs" dxfId="62" priority="31" operator="equal">
      <formula>$AD$8</formula>
    </cfRule>
  </conditionalFormatting>
  <conditionalFormatting sqref="F9:J9">
    <cfRule type="cellIs" dxfId="61" priority="3" operator="greaterThan">
      <formula>14000</formula>
    </cfRule>
    <cfRule type="cellIs" dxfId="60" priority="4" operator="equal">
      <formula>$AD$6</formula>
    </cfRule>
  </conditionalFormatting>
  <conditionalFormatting sqref="F10:J10">
    <cfRule type="cellIs" dxfId="59" priority="19" operator="equal">
      <formula>$AD$9</formula>
    </cfRule>
  </conditionalFormatting>
  <conditionalFormatting sqref="F11:J11">
    <cfRule type="cellIs" dxfId="58" priority="15" operator="equal">
      <formula>$AD$10</formula>
    </cfRule>
  </conditionalFormatting>
  <conditionalFormatting sqref="F15:J15">
    <cfRule type="cellIs" dxfId="57" priority="7" operator="equal">
      <formula>$AD$15</formula>
    </cfRule>
    <cfRule type="cellIs" dxfId="56" priority="26" operator="equal">
      <formula>$AE$15</formula>
    </cfRule>
  </conditionalFormatting>
  <conditionalFormatting sqref="F15:J21">
    <cfRule type="cellIs" dxfId="55" priority="5" operator="equal">
      <formula>0</formula>
    </cfRule>
  </conditionalFormatting>
  <conditionalFormatting sqref="F16:J21">
    <cfRule type="cellIs" dxfId="54" priority="1" operator="equal">
      <formula>$AD$15</formula>
    </cfRule>
    <cfRule type="cellIs" dxfId="53" priority="2" operator="equal">
      <formula>$AE$15</formula>
    </cfRule>
    <cfRule type="cellIs" dxfId="52" priority="8" operator="equal">
      <formula>$AD$16</formula>
    </cfRule>
    <cfRule type="cellIs" dxfId="51" priority="27" operator="equal">
      <formula>$AE$16</formula>
    </cfRule>
  </conditionalFormatting>
  <conditionalFormatting sqref="F17:J17">
    <cfRule type="cellIs" dxfId="50" priority="9" operator="equal">
      <formula>$AD$17</formula>
    </cfRule>
    <cfRule type="cellIs" dxfId="49" priority="35" operator="equal">
      <formula>$AE$17</formula>
    </cfRule>
  </conditionalFormatting>
  <conditionalFormatting sqref="F18:J18">
    <cfRule type="cellIs" dxfId="48" priority="10" operator="equal">
      <formula>$AD$18</formula>
    </cfRule>
    <cfRule type="cellIs" dxfId="47" priority="40" operator="equal">
      <formula>$AE$18</formula>
    </cfRule>
  </conditionalFormatting>
  <conditionalFormatting sqref="F19:J19">
    <cfRule type="cellIs" dxfId="46" priority="11" operator="equal">
      <formula>$AD$19</formula>
    </cfRule>
    <cfRule type="cellIs" dxfId="45" priority="41" operator="equal">
      <formula>$AE$19</formula>
    </cfRule>
  </conditionalFormatting>
  <conditionalFormatting sqref="F20:J20">
    <cfRule type="cellIs" dxfId="44" priority="24" operator="equal">
      <formula>$AD$20</formula>
    </cfRule>
    <cfRule type="cellIs" dxfId="43" priority="47" operator="equal">
      <formula>$AE$20</formula>
    </cfRule>
  </conditionalFormatting>
  <conditionalFormatting sqref="F21:J21">
    <cfRule type="cellIs" dxfId="42" priority="70" operator="equal">
      <formula>$AD$21</formula>
    </cfRule>
    <cfRule type="cellIs" dxfId="41" priority="71" operator="equal">
      <formula>$AE$21</formula>
    </cfRule>
  </conditionalFormatting>
  <conditionalFormatting sqref="K15:K21">
    <cfRule type="cellIs" dxfId="40" priority="72" operator="equal">
      <formula>$AD$16</formula>
    </cfRule>
    <cfRule type="cellIs" dxfId="39" priority="73" operator="equal">
      <formula>0</formula>
    </cfRule>
  </conditionalFormatting>
  <pageMargins left="0.511811024" right="0.511811024" top="0.78740157499999996" bottom="0.78740157499999996" header="0.31496062000000002" footer="0.31496062000000002"/>
  <pageSetup orientation="portrait" horizontalDpi="360" verticalDpi="36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EF3C-528B-4675-A651-A09EF313022B}">
  <dimension ref="A1:DY469"/>
  <sheetViews>
    <sheetView topLeftCell="BY99" zoomScale="85" zoomScaleNormal="85" workbookViewId="0">
      <selection activeCell="CA104" sqref="CA104:CA108"/>
    </sheetView>
  </sheetViews>
  <sheetFormatPr defaultColWidth="8.85546875" defaultRowHeight="15" x14ac:dyDescent="0.25"/>
  <cols>
    <col min="1" max="1" width="25.5703125" style="1" customWidth="1"/>
    <col min="2" max="2" width="30.5703125" style="3" customWidth="1"/>
    <col min="3" max="3" width="15" style="18" customWidth="1"/>
    <col min="4" max="4" width="16.85546875" style="3" customWidth="1"/>
    <col min="5" max="6" width="12.140625" style="3" customWidth="1"/>
    <col min="7" max="7" width="18.140625" style="1" bestFit="1" customWidth="1"/>
    <col min="8" max="8" width="21.42578125" style="1" customWidth="1"/>
    <col min="9" max="9" width="13.42578125" style="1" customWidth="1"/>
    <col min="10" max="10" width="13.85546875" style="1" bestFit="1" customWidth="1"/>
    <col min="11" max="11" width="11" style="1" bestFit="1" customWidth="1"/>
    <col min="12" max="12" width="18.42578125" style="1" customWidth="1"/>
    <col min="13" max="13" width="12.42578125" style="1" bestFit="1" customWidth="1"/>
    <col min="14" max="14" width="14.5703125" style="1" bestFit="1" customWidth="1"/>
    <col min="15" max="15" width="10" style="1" customWidth="1"/>
    <col min="16" max="16" width="15.5703125" style="1" bestFit="1" customWidth="1"/>
    <col min="17" max="17" width="12.5703125" style="1" bestFit="1" customWidth="1"/>
    <col min="18" max="20" width="11.42578125" style="1" bestFit="1" customWidth="1"/>
    <col min="21" max="21" width="11.42578125" style="1" customWidth="1"/>
    <col min="22" max="22" width="10.42578125" style="4" bestFit="1" customWidth="1"/>
    <col min="23" max="23" width="8.85546875" style="1" customWidth="1"/>
    <col min="24" max="24" width="2.5703125" style="53" customWidth="1"/>
    <col min="25" max="25" width="14.5703125" style="1" customWidth="1"/>
    <col min="26" max="26" width="22.85546875" style="1" customWidth="1"/>
    <col min="27" max="27" width="9.140625" style="1" customWidth="1"/>
    <col min="28" max="28" width="16.5703125" style="1" customWidth="1"/>
    <col min="29" max="29" width="17.140625" style="1" customWidth="1"/>
    <col min="30" max="31" width="8.85546875" style="1" customWidth="1"/>
    <col min="32" max="32" width="8.85546875" style="1"/>
    <col min="33" max="33" width="23.85546875" style="1" bestFit="1" customWidth="1"/>
    <col min="34" max="34" width="11" style="1" bestFit="1" customWidth="1"/>
    <col min="35" max="46" width="8.85546875" style="1"/>
    <col min="47" max="47" width="8" style="1" bestFit="1" customWidth="1"/>
    <col min="48" max="48" width="8.85546875" style="1"/>
    <col min="49" max="49" width="1.7109375" style="53" customWidth="1"/>
    <col min="50" max="50" width="17.7109375" style="1" customWidth="1"/>
    <col min="51" max="51" width="17.42578125" style="1" customWidth="1"/>
    <col min="52" max="52" width="12.28515625" style="1" hidden="1" customWidth="1"/>
    <col min="53" max="53" width="18.140625" style="1" hidden="1" customWidth="1"/>
    <col min="54" max="54" width="17.140625" style="1" hidden="1" customWidth="1"/>
    <col min="55" max="56" width="8" style="1" hidden="1" customWidth="1"/>
    <col min="57" max="57" width="8.85546875" style="1"/>
    <col min="58" max="58" width="23.85546875" style="1" bestFit="1" customWidth="1"/>
    <col min="59" max="69" width="8.85546875" style="1"/>
    <col min="70" max="70" width="0" style="1" hidden="1" customWidth="1"/>
    <col min="71" max="76" width="8.85546875" style="1"/>
    <col min="77" max="77" width="1.7109375" style="53" customWidth="1"/>
    <col min="78" max="78" width="58.85546875" style="1" bestFit="1" customWidth="1"/>
    <col min="79" max="79" width="20" style="1" bestFit="1" customWidth="1"/>
    <col min="80" max="80" width="12.140625" style="1" hidden="1" customWidth="1"/>
    <col min="81" max="81" width="13.42578125" style="1" hidden="1" customWidth="1"/>
    <col min="82" max="82" width="14.140625" style="1" hidden="1" customWidth="1"/>
    <col min="83" max="84" width="8.5703125" style="1" hidden="1" customWidth="1"/>
    <col min="85" max="85" width="8.85546875" style="1"/>
    <col min="86" max="86" width="25.28515625" style="1" bestFit="1" customWidth="1"/>
    <col min="87" max="16384" width="8.85546875" style="1"/>
  </cols>
  <sheetData>
    <row r="1" spans="1:129" x14ac:dyDescent="0.25">
      <c r="A1" s="50"/>
      <c r="B1" s="5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AP1" s="3"/>
    </row>
    <row r="2" spans="1:129" ht="26.25" x14ac:dyDescent="0.25">
      <c r="A2" s="52" t="s">
        <v>26</v>
      </c>
      <c r="B2" s="5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V2" s="21" t="s">
        <v>11</v>
      </c>
      <c r="Y2" s="20" t="s">
        <v>27</v>
      </c>
      <c r="Z2" s="3"/>
      <c r="AA2" s="3"/>
      <c r="AB2" s="18"/>
      <c r="AC2" s="3"/>
      <c r="AD2" s="3"/>
      <c r="AE2" s="3"/>
      <c r="AI2" s="3"/>
      <c r="AJ2" s="3"/>
      <c r="AK2" s="3"/>
      <c r="AL2" s="3"/>
      <c r="AM2" s="3"/>
      <c r="AN2" s="3"/>
      <c r="AO2" s="3"/>
      <c r="AP2" s="3"/>
      <c r="AQ2" s="3"/>
      <c r="AU2" s="21" t="s">
        <v>11</v>
      </c>
      <c r="AX2" s="20" t="s">
        <v>30</v>
      </c>
      <c r="AY2" s="3"/>
      <c r="AZ2" s="18"/>
      <c r="BA2" s="18"/>
      <c r="BB2" s="3"/>
      <c r="BC2" s="3"/>
      <c r="BD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T2" s="21" t="s">
        <v>11</v>
      </c>
      <c r="BZ2" s="20" t="s">
        <v>113</v>
      </c>
      <c r="CA2" s="3"/>
      <c r="CB2" s="18"/>
      <c r="CC2" s="18"/>
      <c r="CD2" s="3"/>
      <c r="CE2" s="3"/>
      <c r="CF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V2" s="21"/>
    </row>
    <row r="3" spans="1:129" ht="63" x14ac:dyDescent="0.25">
      <c r="A3" s="6" t="s">
        <v>1</v>
      </c>
      <c r="B3" s="6" t="s">
        <v>0</v>
      </c>
      <c r="C3" s="15" t="s">
        <v>20</v>
      </c>
      <c r="D3" s="13" t="s">
        <v>21</v>
      </c>
      <c r="E3" s="15" t="s">
        <v>28</v>
      </c>
      <c r="F3" s="13" t="s">
        <v>29</v>
      </c>
      <c r="H3" s="22"/>
      <c r="V3" s="1"/>
      <c r="Y3" s="6" t="s">
        <v>1</v>
      </c>
      <c r="Z3" s="6" t="s">
        <v>0</v>
      </c>
      <c r="AA3" s="109" t="s">
        <v>72</v>
      </c>
      <c r="AB3" s="15" t="s">
        <v>20</v>
      </c>
      <c r="AC3" s="13" t="s">
        <v>21</v>
      </c>
      <c r="AD3" s="15" t="s">
        <v>28</v>
      </c>
      <c r="AE3" s="13" t="s">
        <v>29</v>
      </c>
      <c r="AG3" s="22"/>
      <c r="AM3" s="108">
        <f>24/30</f>
        <v>0.8</v>
      </c>
      <c r="AN3" s="1">
        <f>AM3*AL6</f>
        <v>11803.6</v>
      </c>
      <c r="AX3" s="6" t="s">
        <v>1</v>
      </c>
      <c r="AY3" s="6" t="s">
        <v>0</v>
      </c>
      <c r="AZ3" s="15" t="s">
        <v>110</v>
      </c>
      <c r="BA3" s="15" t="s">
        <v>20</v>
      </c>
      <c r="BB3" s="13" t="s">
        <v>21</v>
      </c>
      <c r="BC3" s="15" t="s">
        <v>28</v>
      </c>
      <c r="BD3" s="13" t="s">
        <v>29</v>
      </c>
      <c r="BF3" s="22"/>
      <c r="BZ3" s="6" t="s">
        <v>1</v>
      </c>
      <c r="CA3" s="6" t="s">
        <v>0</v>
      </c>
      <c r="CB3" s="15" t="s">
        <v>110</v>
      </c>
      <c r="CC3" s="15" t="s">
        <v>20</v>
      </c>
      <c r="CD3" s="13" t="s">
        <v>21</v>
      </c>
      <c r="CE3" s="15" t="s">
        <v>28</v>
      </c>
      <c r="CF3" s="13" t="s">
        <v>29</v>
      </c>
      <c r="CH3" s="22"/>
    </row>
    <row r="4" spans="1:129" x14ac:dyDescent="0.25">
      <c r="A4" s="7">
        <v>44927</v>
      </c>
      <c r="B4" s="5">
        <v>0</v>
      </c>
      <c r="C4" s="38" t="str">
        <f>IFERROR(VLOOKUP(A3,$H$381:$N$415,5,FALSE),"")</f>
        <v/>
      </c>
      <c r="D4" s="39">
        <v>44896</v>
      </c>
      <c r="E4" s="38">
        <f>IFERROR(VLOOKUP(A4,$H$422:$J$433,3,FALSE),"")</f>
        <v>44927</v>
      </c>
      <c r="F4" s="38">
        <v>44927</v>
      </c>
      <c r="H4" s="11" t="s">
        <v>3</v>
      </c>
      <c r="I4" s="40">
        <v>44927</v>
      </c>
      <c r="J4" s="40">
        <v>44958</v>
      </c>
      <c r="K4" s="40">
        <v>44986</v>
      </c>
      <c r="L4" s="40">
        <v>45017</v>
      </c>
      <c r="M4" s="40">
        <v>45047</v>
      </c>
      <c r="N4" s="40">
        <v>45078</v>
      </c>
      <c r="O4" s="40">
        <v>45108</v>
      </c>
      <c r="P4" s="40">
        <v>45139</v>
      </c>
      <c r="Q4" s="40">
        <v>45170</v>
      </c>
      <c r="R4" s="40">
        <v>45200</v>
      </c>
      <c r="S4" s="40">
        <v>45231</v>
      </c>
      <c r="T4" s="40">
        <v>45261</v>
      </c>
      <c r="U4" s="19" t="s">
        <v>2</v>
      </c>
      <c r="Y4" s="7">
        <f>A364</f>
        <v>45287</v>
      </c>
      <c r="Z4" s="5"/>
      <c r="AA4" s="110"/>
      <c r="AB4" s="39">
        <v>45261</v>
      </c>
      <c r="AC4" s="39">
        <v>45261</v>
      </c>
      <c r="AD4" s="38" t="str">
        <f>IFERROR(VLOOKUP(Y4,$H$422:$J$457,3,FALSE),"")</f>
        <v/>
      </c>
      <c r="AE4" s="38"/>
      <c r="AG4" s="11" t="s">
        <v>3</v>
      </c>
      <c r="AH4" s="54">
        <v>45292</v>
      </c>
      <c r="AI4" s="54">
        <v>45323</v>
      </c>
      <c r="AJ4" s="54">
        <v>45352</v>
      </c>
      <c r="AK4" s="54">
        <v>45383</v>
      </c>
      <c r="AL4" s="54">
        <v>45413</v>
      </c>
      <c r="AM4" s="54">
        <v>45444</v>
      </c>
      <c r="AN4" s="54">
        <v>45474</v>
      </c>
      <c r="AO4" s="54">
        <v>45505</v>
      </c>
      <c r="AP4" s="54">
        <v>45536</v>
      </c>
      <c r="AQ4" s="54">
        <v>45566</v>
      </c>
      <c r="AR4" s="54">
        <v>45597</v>
      </c>
      <c r="AS4" s="54">
        <v>45627</v>
      </c>
      <c r="AT4" s="19" t="s">
        <v>2</v>
      </c>
      <c r="AX4" s="7">
        <f>Y364</f>
        <v>45647</v>
      </c>
      <c r="AY4" s="5">
        <v>464.4</v>
      </c>
      <c r="AZ4" s="145">
        <f>IF(AY4=0,1,0)</f>
        <v>0</v>
      </c>
      <c r="BA4" s="141" t="str">
        <f>IFERROR(VLOOKUP(AX3,'Geração Equatorial x Medido'!$O$4:$P$55,2,FALSE),"")</f>
        <v/>
      </c>
      <c r="BB4" s="39">
        <v>45627</v>
      </c>
      <c r="BC4" s="38" t="str">
        <f>IFERROR(VLOOKUP(AX4,$H$422:$J$457,3,FALSE),"")</f>
        <v/>
      </c>
      <c r="BD4" s="38"/>
      <c r="BF4" s="11" t="s">
        <v>3</v>
      </c>
      <c r="BG4" s="49">
        <v>45658</v>
      </c>
      <c r="BH4" s="49">
        <v>45689</v>
      </c>
      <c r="BI4" s="49">
        <v>45717</v>
      </c>
      <c r="BJ4" s="49">
        <v>45748</v>
      </c>
      <c r="BK4" s="49">
        <v>45778</v>
      </c>
      <c r="BL4" s="49">
        <v>45809</v>
      </c>
      <c r="BM4" s="49">
        <v>45839</v>
      </c>
      <c r="BN4" s="49">
        <v>45870</v>
      </c>
      <c r="BO4" s="49">
        <v>45901</v>
      </c>
      <c r="BP4" s="49">
        <v>45931</v>
      </c>
      <c r="BQ4" s="49">
        <v>45962</v>
      </c>
      <c r="BR4" s="49">
        <v>45992</v>
      </c>
      <c r="BS4" s="19" t="s">
        <v>2</v>
      </c>
      <c r="BT4" s="4"/>
      <c r="BZ4" s="7">
        <f>AX369+1</f>
        <v>46013</v>
      </c>
      <c r="CA4" s="5">
        <f>AY370</f>
        <v>153.69999999999999</v>
      </c>
      <c r="CB4" s="145">
        <f>IF(CA4=0,1,0)</f>
        <v>0</v>
      </c>
      <c r="CC4" s="141" t="str">
        <f>IFERROR(VLOOKUP(BZ3,'Geração Equatorial x Medido'!$O$4:$P$55,2,FALSE),"")</f>
        <v/>
      </c>
      <c r="CD4" s="39">
        <v>45992</v>
      </c>
      <c r="CE4" s="38" t="str">
        <f t="shared" ref="CE4:CE67" si="0">IFERROR(VLOOKUP(BZ4,$H$422:$J$469,3,FALSE),"")</f>
        <v/>
      </c>
      <c r="CF4" s="38"/>
      <c r="CH4" s="11" t="s">
        <v>3</v>
      </c>
      <c r="CI4" s="49">
        <v>46023</v>
      </c>
      <c r="CJ4" s="49">
        <v>46054</v>
      </c>
      <c r="CK4" s="49">
        <v>46082</v>
      </c>
      <c r="CL4" s="49">
        <v>46113</v>
      </c>
      <c r="CM4" s="49">
        <v>46143</v>
      </c>
      <c r="CN4" s="49">
        <v>46174</v>
      </c>
      <c r="CO4" s="49">
        <v>46204</v>
      </c>
      <c r="CP4" s="49">
        <v>46235</v>
      </c>
      <c r="CQ4" s="49">
        <v>46266</v>
      </c>
      <c r="CR4" s="49">
        <v>46296</v>
      </c>
      <c r="CS4" s="49">
        <v>46327</v>
      </c>
      <c r="CT4" s="49">
        <v>46357</v>
      </c>
      <c r="CU4" s="19" t="s">
        <v>2</v>
      </c>
      <c r="CV4" s="4"/>
    </row>
    <row r="5" spans="1:129" x14ac:dyDescent="0.25">
      <c r="A5" s="7">
        <f>A4+1</f>
        <v>44928</v>
      </c>
      <c r="B5" s="5">
        <v>0</v>
      </c>
      <c r="C5" s="38" t="str">
        <f>IFERROR(VLOOKUP(A5,'Geração Equatorial x Medido'!$O$4:$P$15,2,FALSE),"")</f>
        <v/>
      </c>
      <c r="D5" s="38">
        <f t="shared" ref="D5:F40" si="1">IF(C5="",D4,C5)</f>
        <v>44896</v>
      </c>
      <c r="E5" s="38" t="str">
        <f t="shared" ref="E5:E68" si="2">IFERROR(VLOOKUP(A5,$H$422:$J$433,3,FALSE),"")</f>
        <v/>
      </c>
      <c r="F5" s="38">
        <f t="shared" si="1"/>
        <v>44927</v>
      </c>
      <c r="H5" s="11" t="s">
        <v>13</v>
      </c>
      <c r="I5" s="43">
        <f>SUMIF($F:$F,I4,$B:$B)</f>
        <v>0</v>
      </c>
      <c r="J5" s="43">
        <f>SUMIF($F:$F,J4,$B:$B)</f>
        <v>10149.699999999999</v>
      </c>
      <c r="K5" s="43">
        <f>SUMIF($F:$F,K4,$B:$B)</f>
        <v>12375.7</v>
      </c>
      <c r="L5" s="43">
        <f t="shared" ref="L5:T5" si="3">SUMIF($F:$F,L4,$B:$B)</f>
        <v>6248.2000000000007</v>
      </c>
      <c r="M5" s="43">
        <f t="shared" si="3"/>
        <v>14201.9</v>
      </c>
      <c r="N5" s="43">
        <f t="shared" si="3"/>
        <v>12993.900000000003</v>
      </c>
      <c r="O5" s="43">
        <f t="shared" si="3"/>
        <v>16526.8</v>
      </c>
      <c r="P5" s="43">
        <f t="shared" si="3"/>
        <v>16609.900000000005</v>
      </c>
      <c r="Q5" s="43">
        <f t="shared" si="3"/>
        <v>7504.1</v>
      </c>
      <c r="R5" s="43">
        <f t="shared" si="3"/>
        <v>9561.9</v>
      </c>
      <c r="S5" s="43">
        <f t="shared" si="3"/>
        <v>12940.099999999997</v>
      </c>
      <c r="T5" s="43">
        <f t="shared" si="3"/>
        <v>11226.599999999999</v>
      </c>
      <c r="U5" s="46">
        <f>SUM($I$5:$T$5)</f>
        <v>130338.79999999999</v>
      </c>
      <c r="Y5" s="7">
        <f>Y4+1</f>
        <v>45288</v>
      </c>
      <c r="Z5" s="5"/>
      <c r="AA5" s="110"/>
      <c r="AB5" s="38">
        <f>IFERROR(VLOOKUP(Y5,'Geração Equatorial x Medido'!$O$15:$R$18,2,FALSE),"")</f>
        <v>45261</v>
      </c>
      <c r="AC5" s="38">
        <f t="shared" ref="AC5:AC40" si="4">IF(AB5="",AC4,AB5)</f>
        <v>45261</v>
      </c>
      <c r="AD5" s="38" t="str">
        <f t="shared" ref="AD5:AD68" si="5">IFERROR(VLOOKUP(Y5,$H$422:$J$457,3,FALSE),"")</f>
        <v/>
      </c>
      <c r="AE5" s="38"/>
      <c r="AG5" s="11" t="s">
        <v>13</v>
      </c>
      <c r="AH5" s="43">
        <f t="shared" ref="AH5:AS5" si="6">SUMIF($AE:$AE,AH4,$Z:$Z)</f>
        <v>12403.700000000003</v>
      </c>
      <c r="AI5" s="43">
        <f t="shared" si="6"/>
        <v>11324.099999999999</v>
      </c>
      <c r="AJ5" s="43">
        <f t="shared" si="6"/>
        <v>12777.900000000001</v>
      </c>
      <c r="AK5" s="43">
        <f t="shared" si="6"/>
        <v>12706.2</v>
      </c>
      <c r="AL5" s="43">
        <f t="shared" si="6"/>
        <v>14754.499999999998</v>
      </c>
      <c r="AM5" s="43">
        <f t="shared" si="6"/>
        <v>10264.9</v>
      </c>
      <c r="AN5" s="43">
        <f t="shared" si="6"/>
        <v>16180.800000000001</v>
      </c>
      <c r="AO5" s="43">
        <f t="shared" si="6"/>
        <v>14513.900000000003</v>
      </c>
      <c r="AP5" s="43">
        <f t="shared" si="6"/>
        <v>16702.3</v>
      </c>
      <c r="AQ5" s="43">
        <f t="shared" si="6"/>
        <v>15717.800000000003</v>
      </c>
      <c r="AR5" s="43">
        <f t="shared" si="6"/>
        <v>13932.6</v>
      </c>
      <c r="AS5" s="43">
        <f t="shared" si="6"/>
        <v>11859.699999999999</v>
      </c>
      <c r="AT5" s="46">
        <f>SUM(AH5:AS5)</f>
        <v>163138.40000000005</v>
      </c>
      <c r="AU5" s="170">
        <f>AT5/12</f>
        <v>13594.86666666667</v>
      </c>
      <c r="AX5" s="7">
        <f>AX4+1</f>
        <v>45648</v>
      </c>
      <c r="AY5" s="5">
        <v>209.8</v>
      </c>
      <c r="AZ5" s="145">
        <f t="shared" ref="AZ5:AZ68" si="7">IF(AY5=0,1,0)</f>
        <v>0</v>
      </c>
      <c r="BA5" s="141" t="str">
        <f>IFERROR(VLOOKUP(AX4,'Geração Equatorial x Medido'!$O$4:$P$55,2,FALSE),"")</f>
        <v/>
      </c>
      <c r="BB5" s="38">
        <f t="shared" ref="BB5:BB10" si="8">IF(BA5="",BB4,BA5)</f>
        <v>45627</v>
      </c>
      <c r="BC5" s="38" t="str">
        <f t="shared" ref="BC5:BC68" si="9">IFERROR(VLOOKUP(AX5,$H$422:$J$457,3,FALSE),"")</f>
        <v/>
      </c>
      <c r="BD5" s="38"/>
      <c r="BF5" s="11" t="s">
        <v>13</v>
      </c>
      <c r="BG5" s="43">
        <f t="shared" ref="BG5:BR5" si="10">SUMIF($BD:$BD,BG4,$AY:$AY)</f>
        <v>9089.5</v>
      </c>
      <c r="BH5" s="43">
        <f t="shared" si="10"/>
        <v>9027.6</v>
      </c>
      <c r="BI5" s="43">
        <f t="shared" si="10"/>
        <v>8751.0000000000018</v>
      </c>
      <c r="BJ5" s="43">
        <f t="shared" si="10"/>
        <v>13720.300000000001</v>
      </c>
      <c r="BK5" s="43">
        <f t="shared" si="10"/>
        <v>14433.699999999997</v>
      </c>
      <c r="BL5" s="43">
        <f t="shared" si="10"/>
        <v>14774.800000000001</v>
      </c>
      <c r="BM5" s="43">
        <f t="shared" si="10"/>
        <v>15755.8</v>
      </c>
      <c r="BN5" s="43">
        <f t="shared" si="10"/>
        <v>16483.5</v>
      </c>
      <c r="BO5" s="43">
        <f t="shared" si="10"/>
        <v>16424.3</v>
      </c>
      <c r="BP5" s="43">
        <f t="shared" si="10"/>
        <v>16177.699999999995</v>
      </c>
      <c r="BQ5" s="43">
        <f t="shared" si="10"/>
        <v>14812.699999999999</v>
      </c>
      <c r="BR5" s="43">
        <f t="shared" si="10"/>
        <v>11194.700000000003</v>
      </c>
      <c r="BS5" s="46">
        <f>SUM(BG5:BR5)</f>
        <v>160645.6</v>
      </c>
      <c r="BT5" s="4"/>
      <c r="BZ5" s="7">
        <f t="shared" ref="BZ5:BZ69" si="11">BZ4+1</f>
        <v>46014</v>
      </c>
      <c r="CA5" s="5">
        <f t="shared" ref="CA5:CA13" si="12">AY371</f>
        <v>435.7</v>
      </c>
      <c r="CB5" s="145">
        <f t="shared" ref="CB5:CB68" si="13">IF(CA5=0,1,0)</f>
        <v>0</v>
      </c>
      <c r="CC5" s="141" t="str">
        <f>IFERROR(VLOOKUP(BZ4,'Geração Equatorial x Medido'!$O$4:$P$55,2,FALSE),"")</f>
        <v/>
      </c>
      <c r="CD5" s="38">
        <f t="shared" ref="CD5:CD10" si="14">IF(CC5="",CD4,CC5)</f>
        <v>45992</v>
      </c>
      <c r="CE5" s="38" t="str">
        <f t="shared" si="0"/>
        <v/>
      </c>
      <c r="CF5" s="38"/>
      <c r="CH5" s="11" t="s">
        <v>13</v>
      </c>
      <c r="CI5" s="43">
        <f>SUMIF($CF:$CF,CI4,$CA:$CA)</f>
        <v>12203.2</v>
      </c>
      <c r="CJ5" s="43">
        <f t="shared" ref="CJ5:CS5" si="15">SUMIF($CF:$CF,CJ4,$CA:$CA)</f>
        <v>12332.199999999997</v>
      </c>
      <c r="CK5" s="43">
        <f t="shared" si="15"/>
        <v>11132.2</v>
      </c>
      <c r="CL5" s="43">
        <f t="shared" si="15"/>
        <v>2053.7999999999997</v>
      </c>
      <c r="CM5" s="43">
        <f t="shared" si="15"/>
        <v>0</v>
      </c>
      <c r="CN5" s="43">
        <f t="shared" si="15"/>
        <v>0</v>
      </c>
      <c r="CO5" s="43">
        <f t="shared" si="15"/>
        <v>0</v>
      </c>
      <c r="CP5" s="43">
        <f t="shared" si="15"/>
        <v>0</v>
      </c>
      <c r="CQ5" s="43">
        <f t="shared" si="15"/>
        <v>0</v>
      </c>
      <c r="CR5" s="43">
        <f t="shared" si="15"/>
        <v>0</v>
      </c>
      <c r="CS5" s="43">
        <f t="shared" si="15"/>
        <v>0</v>
      </c>
      <c r="CT5" s="43">
        <f>SUMIF($CF:$CF,CT4,$CA:$CA)</f>
        <v>0</v>
      </c>
      <c r="CU5" s="46">
        <f>SUM(CI5:CT5)</f>
        <v>37721.4</v>
      </c>
      <c r="CV5" s="4"/>
    </row>
    <row r="6" spans="1:129" x14ac:dyDescent="0.25">
      <c r="A6" s="7">
        <f t="shared" ref="A6:A69" si="16">A5+1</f>
        <v>44929</v>
      </c>
      <c r="B6" s="5">
        <v>0</v>
      </c>
      <c r="C6" s="38" t="str">
        <f>IFERROR(VLOOKUP(A6,'Geração Equatorial x Medido'!$O$4:$P$15,2,FALSE),"")</f>
        <v/>
      </c>
      <c r="D6" s="38">
        <f t="shared" si="1"/>
        <v>44896</v>
      </c>
      <c r="E6" s="38" t="str">
        <f t="shared" si="2"/>
        <v/>
      </c>
      <c r="F6" s="38">
        <f t="shared" si="1"/>
        <v>44927</v>
      </c>
      <c r="H6" s="11" t="s">
        <v>14</v>
      </c>
      <c r="I6" s="44">
        <v>0</v>
      </c>
      <c r="J6" s="44">
        <v>10149.700000000001</v>
      </c>
      <c r="K6" s="44">
        <v>12375.7</v>
      </c>
      <c r="L6" s="44">
        <v>6248.2</v>
      </c>
      <c r="M6" s="44">
        <v>14201.9</v>
      </c>
      <c r="N6" s="44">
        <v>12993.9</v>
      </c>
      <c r="O6" s="44">
        <v>16526.8</v>
      </c>
      <c r="P6" s="44">
        <v>16609.900000000001</v>
      </c>
      <c r="Q6" s="44">
        <v>7504.1</v>
      </c>
      <c r="R6" s="44">
        <v>9262.6</v>
      </c>
      <c r="S6" s="44">
        <v>12940.1</v>
      </c>
      <c r="T6" s="44">
        <v>11226.6</v>
      </c>
      <c r="U6" s="46">
        <f>SUM(I6:T6)</f>
        <v>130039.50000000003</v>
      </c>
      <c r="Y6" s="7">
        <f t="shared" ref="Y6:Y69" si="17">Y5+1</f>
        <v>45289</v>
      </c>
      <c r="Z6" s="5"/>
      <c r="AA6" s="110"/>
      <c r="AB6" s="38" t="str">
        <f>IFERROR(VLOOKUP(Y6,'Geração Equatorial x Medido'!$O$15:$R$18,2,FALSE),"")</f>
        <v/>
      </c>
      <c r="AC6" s="38">
        <f t="shared" si="4"/>
        <v>45261</v>
      </c>
      <c r="AD6" s="38" t="str">
        <f t="shared" si="5"/>
        <v/>
      </c>
      <c r="AE6" s="38"/>
      <c r="AG6" s="11" t="s">
        <v>14</v>
      </c>
      <c r="AH6" s="44">
        <v>12403.7</v>
      </c>
      <c r="AI6" s="44">
        <v>11324.1</v>
      </c>
      <c r="AJ6" s="44">
        <v>12777.9</v>
      </c>
      <c r="AK6" s="44">
        <v>12706.2</v>
      </c>
      <c r="AL6" s="44">
        <v>14754.5</v>
      </c>
      <c r="AM6" s="44">
        <v>10264.9</v>
      </c>
      <c r="AN6" s="44">
        <v>16180.8</v>
      </c>
      <c r="AO6" s="44">
        <v>14513.9</v>
      </c>
      <c r="AP6" s="44">
        <v>16702.3</v>
      </c>
      <c r="AQ6" s="44">
        <v>15717.8</v>
      </c>
      <c r="AR6" s="44">
        <v>13932.6</v>
      </c>
      <c r="AS6" s="44">
        <v>11859.7</v>
      </c>
      <c r="AT6" s="46">
        <f>SUM(AH6:AS6)</f>
        <v>163138.40000000002</v>
      </c>
      <c r="AX6" s="7">
        <f t="shared" ref="AX6:AX69" si="18">AX5+1</f>
        <v>45649</v>
      </c>
      <c r="AY6" s="5">
        <v>210</v>
      </c>
      <c r="AZ6" s="145">
        <f t="shared" si="7"/>
        <v>0</v>
      </c>
      <c r="BA6" s="141" t="str">
        <f>IFERROR(VLOOKUP(AX5,'Geração Equatorial x Medido'!$O$4:$P$55,2,FALSE),"")</f>
        <v/>
      </c>
      <c r="BB6" s="38">
        <f t="shared" si="8"/>
        <v>45627</v>
      </c>
      <c r="BC6" s="38" t="str">
        <f t="shared" si="9"/>
        <v/>
      </c>
      <c r="BD6" s="38"/>
      <c r="BF6" s="11" t="s">
        <v>14</v>
      </c>
      <c r="BG6" s="44">
        <v>9089.5</v>
      </c>
      <c r="BH6" s="44">
        <v>9027.6</v>
      </c>
      <c r="BI6" s="44">
        <v>8751</v>
      </c>
      <c r="BJ6" s="44">
        <v>13720.3</v>
      </c>
      <c r="BK6" s="44">
        <v>14433.7</v>
      </c>
      <c r="BL6" s="44">
        <v>14774.8</v>
      </c>
      <c r="BM6" s="44">
        <v>15755.8</v>
      </c>
      <c r="BN6" s="44">
        <v>16483.5</v>
      </c>
      <c r="BO6" s="44">
        <v>16424.3</v>
      </c>
      <c r="BP6" s="44">
        <v>16177.7</v>
      </c>
      <c r="BQ6" s="44">
        <v>14812.7</v>
      </c>
      <c r="BR6" s="44">
        <v>11194.7</v>
      </c>
      <c r="BS6" s="46">
        <f>SUM(BG6:BR6)</f>
        <v>160645.60000000003</v>
      </c>
      <c r="BT6" s="4"/>
      <c r="BZ6" s="7">
        <f t="shared" si="11"/>
        <v>46015</v>
      </c>
      <c r="CA6" s="5">
        <f t="shared" si="12"/>
        <v>491.5</v>
      </c>
      <c r="CB6" s="145">
        <f t="shared" si="13"/>
        <v>0</v>
      </c>
      <c r="CC6" s="141" t="str">
        <f>IFERROR(VLOOKUP(BZ5,'Geração Equatorial x Medido'!$O$4:$P$55,2,FALSE),"")</f>
        <v/>
      </c>
      <c r="CD6" s="38">
        <f t="shared" si="14"/>
        <v>45992</v>
      </c>
      <c r="CE6" s="38" t="str">
        <f t="shared" si="0"/>
        <v/>
      </c>
      <c r="CF6" s="38"/>
      <c r="CH6" s="11" t="s">
        <v>14</v>
      </c>
      <c r="CI6" s="44">
        <v>12203.2</v>
      </c>
      <c r="CJ6" s="44">
        <v>12332.2</v>
      </c>
      <c r="CK6" s="44">
        <v>11132.2</v>
      </c>
      <c r="CL6" s="44"/>
      <c r="CM6" s="44"/>
      <c r="CN6" s="44"/>
      <c r="CO6" s="44"/>
      <c r="CP6" s="44"/>
      <c r="CQ6" s="44"/>
      <c r="CR6" s="44"/>
      <c r="CS6" s="44"/>
      <c r="CT6" s="44"/>
      <c r="CU6" s="46">
        <f>SUM(CI6:CT6)</f>
        <v>35667.600000000006</v>
      </c>
      <c r="CV6" s="4"/>
    </row>
    <row r="7" spans="1:129" x14ac:dyDescent="0.25">
      <c r="A7" s="7">
        <f t="shared" si="16"/>
        <v>44930</v>
      </c>
      <c r="B7" s="5">
        <v>0</v>
      </c>
      <c r="C7" s="38" t="str">
        <f>IFERROR(VLOOKUP(A7,'Geração Equatorial x Medido'!$O$4:$P$15,2,FALSE),"")</f>
        <v/>
      </c>
      <c r="D7" s="38">
        <f t="shared" si="1"/>
        <v>44896</v>
      </c>
      <c r="E7" s="38" t="str">
        <f t="shared" si="2"/>
        <v/>
      </c>
      <c r="F7" s="38">
        <f t="shared" si="1"/>
        <v>44927</v>
      </c>
      <c r="H7" s="11" t="s">
        <v>15</v>
      </c>
      <c r="I7" s="45">
        <f>I5-I6</f>
        <v>0</v>
      </c>
      <c r="J7" s="45">
        <f t="shared" ref="J7:T7" si="19">J5-J6</f>
        <v>0</v>
      </c>
      <c r="K7" s="45">
        <f t="shared" si="19"/>
        <v>0</v>
      </c>
      <c r="L7" s="45">
        <f t="shared" si="19"/>
        <v>0</v>
      </c>
      <c r="M7" s="45">
        <f t="shared" si="19"/>
        <v>0</v>
      </c>
      <c r="N7" s="45">
        <f t="shared" si="19"/>
        <v>0</v>
      </c>
      <c r="O7" s="45">
        <f t="shared" si="19"/>
        <v>0</v>
      </c>
      <c r="P7" s="45">
        <f t="shared" si="19"/>
        <v>0</v>
      </c>
      <c r="Q7" s="45">
        <f t="shared" si="19"/>
        <v>0</v>
      </c>
      <c r="R7" s="45">
        <f t="shared" si="19"/>
        <v>299.29999999999927</v>
      </c>
      <c r="S7" s="45">
        <f t="shared" si="19"/>
        <v>0</v>
      </c>
      <c r="T7" s="45">
        <f t="shared" si="19"/>
        <v>0</v>
      </c>
      <c r="U7" s="46">
        <f>SUM(I7:T7)</f>
        <v>299.29999999999927</v>
      </c>
      <c r="Y7" s="7">
        <f t="shared" si="17"/>
        <v>45290</v>
      </c>
      <c r="Z7" s="5"/>
      <c r="AA7" s="110"/>
      <c r="AB7" s="38" t="str">
        <f>IFERROR(VLOOKUP(Y7,'Geração Equatorial x Medido'!$O$15:$R$18,2,FALSE),"")</f>
        <v/>
      </c>
      <c r="AC7" s="38">
        <f t="shared" si="4"/>
        <v>45261</v>
      </c>
      <c r="AD7" s="38" t="str">
        <f t="shared" si="5"/>
        <v/>
      </c>
      <c r="AE7" s="38"/>
      <c r="AG7" s="11" t="s">
        <v>15</v>
      </c>
      <c r="AH7" s="45">
        <f>AH5-AH6</f>
        <v>0</v>
      </c>
      <c r="AI7" s="45">
        <f t="shared" ref="AI7:AS7" si="20">AI5-AI6</f>
        <v>0</v>
      </c>
      <c r="AJ7" s="45">
        <f t="shared" si="20"/>
        <v>0</v>
      </c>
      <c r="AK7" s="45">
        <f t="shared" si="20"/>
        <v>0</v>
      </c>
      <c r="AL7" s="45">
        <f t="shared" si="20"/>
        <v>0</v>
      </c>
      <c r="AM7" s="45">
        <f t="shared" si="20"/>
        <v>0</v>
      </c>
      <c r="AN7" s="45">
        <f t="shared" si="20"/>
        <v>0</v>
      </c>
      <c r="AO7" s="45">
        <f t="shared" si="20"/>
        <v>0</v>
      </c>
      <c r="AP7" s="45">
        <f t="shared" si="20"/>
        <v>0</v>
      </c>
      <c r="AQ7" s="45">
        <f t="shared" si="20"/>
        <v>0</v>
      </c>
      <c r="AR7" s="45">
        <f t="shared" si="20"/>
        <v>0</v>
      </c>
      <c r="AS7" s="45">
        <f t="shared" si="20"/>
        <v>0</v>
      </c>
      <c r="AT7" s="46">
        <f>SUM(AH7:AS7)</f>
        <v>0</v>
      </c>
      <c r="AX7" s="7">
        <f t="shared" si="18"/>
        <v>45650</v>
      </c>
      <c r="AY7" s="5">
        <v>163.4</v>
      </c>
      <c r="AZ7" s="145">
        <f t="shared" si="7"/>
        <v>0</v>
      </c>
      <c r="BA7" s="141" t="str">
        <f>IFERROR(VLOOKUP(AX6,'Geração Equatorial x Medido'!$O$4:$P$55,2,FALSE),"")</f>
        <v/>
      </c>
      <c r="BB7" s="38">
        <f t="shared" si="8"/>
        <v>45627</v>
      </c>
      <c r="BC7" s="38" t="str">
        <f t="shared" si="9"/>
        <v/>
      </c>
      <c r="BD7" s="38"/>
      <c r="BF7" s="11" t="s">
        <v>15</v>
      </c>
      <c r="BG7" s="45">
        <f>BG5-BG6</f>
        <v>0</v>
      </c>
      <c r="BH7" s="45">
        <f t="shared" ref="BH7:BR7" si="21">BH5-BH6</f>
        <v>0</v>
      </c>
      <c r="BI7" s="45">
        <f t="shared" si="21"/>
        <v>0</v>
      </c>
      <c r="BJ7" s="45">
        <f t="shared" si="21"/>
        <v>0</v>
      </c>
      <c r="BK7" s="45">
        <f t="shared" si="21"/>
        <v>0</v>
      </c>
      <c r="BL7" s="45">
        <f t="shared" si="21"/>
        <v>0</v>
      </c>
      <c r="BM7" s="45">
        <f t="shared" si="21"/>
        <v>0</v>
      </c>
      <c r="BN7" s="45">
        <f t="shared" si="21"/>
        <v>0</v>
      </c>
      <c r="BO7" s="45">
        <f t="shared" si="21"/>
        <v>0</v>
      </c>
      <c r="BP7" s="45">
        <f t="shared" si="21"/>
        <v>0</v>
      </c>
      <c r="BQ7" s="45">
        <f t="shared" si="21"/>
        <v>0</v>
      </c>
      <c r="BR7" s="45">
        <f t="shared" si="21"/>
        <v>0</v>
      </c>
      <c r="BS7" s="46">
        <f>SUM(BG7:BR7)</f>
        <v>0</v>
      </c>
      <c r="BT7" s="4"/>
      <c r="BZ7" s="7">
        <f t="shared" si="11"/>
        <v>46016</v>
      </c>
      <c r="CA7" s="5">
        <f t="shared" si="12"/>
        <v>185.1</v>
      </c>
      <c r="CB7" s="145">
        <f t="shared" si="13"/>
        <v>0</v>
      </c>
      <c r="CC7" s="141" t="str">
        <f>IFERROR(VLOOKUP(BZ6,'Geração Equatorial x Medido'!$O$4:$P$55,2,FALSE),"")</f>
        <v/>
      </c>
      <c r="CD7" s="38">
        <f t="shared" si="14"/>
        <v>45992</v>
      </c>
      <c r="CE7" s="38" t="str">
        <f t="shared" si="0"/>
        <v/>
      </c>
      <c r="CF7" s="38"/>
      <c r="CH7" s="11" t="s">
        <v>15</v>
      </c>
      <c r="CI7" s="45">
        <f>CI5-CI6</f>
        <v>0</v>
      </c>
      <c r="CJ7" s="45">
        <f>CJ5-CJ6</f>
        <v>0</v>
      </c>
      <c r="CK7" s="45">
        <f>CK5-CK6</f>
        <v>0</v>
      </c>
      <c r="CL7" s="45">
        <f t="shared" ref="CL7:CT7" si="22">CL5-CL6</f>
        <v>2053.7999999999997</v>
      </c>
      <c r="CM7" s="45">
        <f t="shared" si="22"/>
        <v>0</v>
      </c>
      <c r="CN7" s="45">
        <f t="shared" si="22"/>
        <v>0</v>
      </c>
      <c r="CO7" s="45">
        <f t="shared" si="22"/>
        <v>0</v>
      </c>
      <c r="CP7" s="45">
        <f t="shared" si="22"/>
        <v>0</v>
      </c>
      <c r="CQ7" s="45">
        <f t="shared" si="22"/>
        <v>0</v>
      </c>
      <c r="CR7" s="45">
        <f t="shared" si="22"/>
        <v>0</v>
      </c>
      <c r="CS7" s="45">
        <f t="shared" si="22"/>
        <v>0</v>
      </c>
      <c r="CT7" s="45">
        <f t="shared" si="22"/>
        <v>0</v>
      </c>
      <c r="CU7" s="46">
        <f>SUM(CI7:CT7)</f>
        <v>2053.7999999999997</v>
      </c>
      <c r="CV7" s="4"/>
    </row>
    <row r="8" spans="1:129" x14ac:dyDescent="0.25">
      <c r="A8" s="7">
        <f t="shared" si="16"/>
        <v>44931</v>
      </c>
      <c r="B8" s="5">
        <v>0</v>
      </c>
      <c r="C8" s="38" t="str">
        <f>IFERROR(VLOOKUP(A8,'Geração Equatorial x Medido'!$O$4:$P$15,2,FALSE),"")</f>
        <v/>
      </c>
      <c r="D8" s="38">
        <f t="shared" si="1"/>
        <v>44896</v>
      </c>
      <c r="E8" s="38" t="str">
        <f t="shared" si="2"/>
        <v/>
      </c>
      <c r="F8" s="38">
        <f t="shared" si="1"/>
        <v>44927</v>
      </c>
      <c r="H8" s="11" t="s">
        <v>12</v>
      </c>
      <c r="I8" s="41">
        <f t="shared" ref="I8:T8" si="23">AVERAGEIF($F:$F,I4,$B:$B)</f>
        <v>0</v>
      </c>
      <c r="J8" s="41">
        <f t="shared" si="23"/>
        <v>362.4892857142857</v>
      </c>
      <c r="K8" s="41">
        <f t="shared" si="23"/>
        <v>399.2161290322581</v>
      </c>
      <c r="L8" s="41">
        <f t="shared" si="23"/>
        <v>208.27333333333337</v>
      </c>
      <c r="M8" s="41">
        <f t="shared" si="23"/>
        <v>458.1258064516129</v>
      </c>
      <c r="N8" s="41">
        <f t="shared" si="23"/>
        <v>433.13000000000011</v>
      </c>
      <c r="O8" s="41">
        <f t="shared" si="23"/>
        <v>533.12258064516129</v>
      </c>
      <c r="P8" s="41">
        <f t="shared" si="23"/>
        <v>535.80322580645179</v>
      </c>
      <c r="Q8" s="41">
        <f t="shared" si="23"/>
        <v>250.13666666666668</v>
      </c>
      <c r="R8" s="41">
        <f t="shared" si="23"/>
        <v>308.44838709677418</v>
      </c>
      <c r="S8" s="41">
        <f t="shared" si="23"/>
        <v>431.33666666666653</v>
      </c>
      <c r="T8" s="41">
        <f t="shared" si="23"/>
        <v>362.14838709677417</v>
      </c>
      <c r="U8" s="46">
        <f>AVERAGE(B4:B368)</f>
        <v>357.09260273972632</v>
      </c>
      <c r="W8" s="22"/>
      <c r="Y8" s="7">
        <f t="shared" si="17"/>
        <v>45291</v>
      </c>
      <c r="Z8" s="5"/>
      <c r="AA8" s="110"/>
      <c r="AB8" s="38" t="str">
        <f>IFERROR(VLOOKUP(Y8,'Geração Equatorial x Medido'!$O$15:$R$18,2,FALSE),"")</f>
        <v/>
      </c>
      <c r="AC8" s="38">
        <f t="shared" si="4"/>
        <v>45261</v>
      </c>
      <c r="AD8" s="38" t="str">
        <f t="shared" si="5"/>
        <v/>
      </c>
      <c r="AE8" s="38"/>
      <c r="AG8" s="11" t="s">
        <v>83</v>
      </c>
      <c r="AH8" s="41">
        <f t="shared" ref="AH8:AS8" si="24">AVERAGEIF($AE:$AE,AH4,$Z:$Z)</f>
        <v>400.11935483870974</v>
      </c>
      <c r="AI8" s="41">
        <f t="shared" si="24"/>
        <v>390.48620689655166</v>
      </c>
      <c r="AJ8" s="41">
        <f t="shared" si="24"/>
        <v>412.19032258064522</v>
      </c>
      <c r="AK8" s="41">
        <f t="shared" si="24"/>
        <v>423.54</v>
      </c>
      <c r="AL8" s="41">
        <f t="shared" si="24"/>
        <v>475.95161290322574</v>
      </c>
      <c r="AM8" s="41">
        <f t="shared" si="24"/>
        <v>342.1633333333333</v>
      </c>
      <c r="AN8" s="41">
        <f t="shared" si="24"/>
        <v>521.96129032258068</v>
      </c>
      <c r="AO8" s="41">
        <f t="shared" si="24"/>
        <v>468.19032258064527</v>
      </c>
      <c r="AP8" s="41">
        <f t="shared" si="24"/>
        <v>556.74333333333334</v>
      </c>
      <c r="AQ8" s="41">
        <f t="shared" si="24"/>
        <v>507.02580645161299</v>
      </c>
      <c r="AR8" s="41">
        <f t="shared" si="24"/>
        <v>464.42</v>
      </c>
      <c r="AS8" s="41">
        <f t="shared" si="24"/>
        <v>382.57096774193548</v>
      </c>
      <c r="AT8" s="46">
        <f>AVERAGE(Z9:Z374)</f>
        <v>445.73333333333346</v>
      </c>
      <c r="AU8" s="22"/>
      <c r="AV8" s="22"/>
      <c r="AX8" s="7">
        <f t="shared" si="18"/>
        <v>45651</v>
      </c>
      <c r="AY8" s="5">
        <v>199.6</v>
      </c>
      <c r="AZ8" s="145">
        <f t="shared" si="7"/>
        <v>0</v>
      </c>
      <c r="BA8" s="141" t="str">
        <f>IFERROR(VLOOKUP(AX7,'Geração Equatorial x Medido'!$O$4:$P$55,2,FALSE),"")</f>
        <v/>
      </c>
      <c r="BB8" s="38">
        <f t="shared" si="8"/>
        <v>45627</v>
      </c>
      <c r="BC8" s="38" t="str">
        <f t="shared" si="9"/>
        <v/>
      </c>
      <c r="BD8" s="38"/>
      <c r="BF8" s="11" t="s">
        <v>83</v>
      </c>
      <c r="BG8" s="41">
        <f t="shared" ref="BG8:BR8" si="25">AVERAGEIF($BD:$BD,BG4,$AY:$AY)</f>
        <v>293.20967741935482</v>
      </c>
      <c r="BH8" s="41">
        <f t="shared" si="25"/>
        <v>322.41428571428571</v>
      </c>
      <c r="BI8" s="41">
        <f t="shared" si="25"/>
        <v>282.29032258064524</v>
      </c>
      <c r="BJ8" s="41">
        <f t="shared" si="25"/>
        <v>457.34333333333336</v>
      </c>
      <c r="BK8" s="41">
        <f t="shared" si="25"/>
        <v>465.60322580645152</v>
      </c>
      <c r="BL8" s="41">
        <f t="shared" si="25"/>
        <v>492.4933333333334</v>
      </c>
      <c r="BM8" s="41">
        <f t="shared" si="25"/>
        <v>508.2516129032258</v>
      </c>
      <c r="BN8" s="41">
        <f t="shared" si="25"/>
        <v>531.72580645161293</v>
      </c>
      <c r="BO8" s="41">
        <f t="shared" si="25"/>
        <v>547.47666666666669</v>
      </c>
      <c r="BP8" s="41">
        <f t="shared" si="25"/>
        <v>521.86129032258054</v>
      </c>
      <c r="BQ8" s="41">
        <f t="shared" si="25"/>
        <v>493.7566666666666</v>
      </c>
      <c r="BR8" s="41">
        <f t="shared" si="25"/>
        <v>361.11935483870974</v>
      </c>
      <c r="BS8" s="46">
        <f>AVERAGE(AY15:AY379)</f>
        <v>440.12493150684935</v>
      </c>
      <c r="BT8" s="4"/>
      <c r="BU8" s="22"/>
      <c r="BZ8" s="7">
        <f t="shared" si="11"/>
        <v>46017</v>
      </c>
      <c r="CA8" s="5">
        <f t="shared" si="12"/>
        <v>203.7</v>
      </c>
      <c r="CB8" s="145">
        <f t="shared" si="13"/>
        <v>0</v>
      </c>
      <c r="CC8" s="141" t="str">
        <f>IFERROR(VLOOKUP(BZ7,'Geração Equatorial x Medido'!$O$4:$P$55,2,FALSE),"")</f>
        <v/>
      </c>
      <c r="CD8" s="38">
        <f t="shared" si="14"/>
        <v>45992</v>
      </c>
      <c r="CE8" s="38" t="str">
        <f t="shared" si="0"/>
        <v/>
      </c>
      <c r="CF8" s="38"/>
      <c r="CH8" s="11" t="s">
        <v>83</v>
      </c>
      <c r="CI8" s="41">
        <f>AVERAGEIF($CF:$CF,CI4,$CA:$CA)</f>
        <v>393.65161290322584</v>
      </c>
      <c r="CJ8" s="41">
        <f t="shared" ref="CJ8:CT8" si="26">AVERAGEIF($CF:$CF,CJ4,$CA:$CA)</f>
        <v>440.4357142857142</v>
      </c>
      <c r="CK8" s="41">
        <f t="shared" si="26"/>
        <v>359.10322580645163</v>
      </c>
      <c r="CL8" s="41">
        <f t="shared" si="26"/>
        <v>410.75999999999993</v>
      </c>
      <c r="CM8" s="41" t="e">
        <f t="shared" si="26"/>
        <v>#DIV/0!</v>
      </c>
      <c r="CN8" s="41" t="e">
        <f t="shared" si="26"/>
        <v>#DIV/0!</v>
      </c>
      <c r="CO8" s="41" t="e">
        <f t="shared" si="26"/>
        <v>#DIV/0!</v>
      </c>
      <c r="CP8" s="41" t="e">
        <f t="shared" si="26"/>
        <v>#DIV/0!</v>
      </c>
      <c r="CQ8" s="41" t="e">
        <f t="shared" si="26"/>
        <v>#DIV/0!</v>
      </c>
      <c r="CR8" s="41" t="e">
        <f t="shared" si="26"/>
        <v>#DIV/0!</v>
      </c>
      <c r="CS8" s="41" t="e">
        <f t="shared" si="26"/>
        <v>#DIV/0!</v>
      </c>
      <c r="CT8" s="41" t="e">
        <f t="shared" si="26"/>
        <v>#DIV/0!</v>
      </c>
      <c r="CU8" s="46">
        <f>AVERAGE(CA14:CA378)</f>
        <v>397.06736842105266</v>
      </c>
      <c r="CV8" s="4"/>
      <c r="CW8" s="22"/>
      <c r="DA8" s="74"/>
      <c r="DB8" s="74"/>
      <c r="DC8" s="74"/>
      <c r="DD8" s="74"/>
      <c r="DE8" s="74"/>
      <c r="DF8" s="74"/>
      <c r="DG8" s="74"/>
      <c r="DH8" s="74"/>
      <c r="DI8" s="74"/>
      <c r="DJ8" s="74"/>
      <c r="DK8" s="74"/>
      <c r="DL8" s="74"/>
      <c r="DM8" s="74"/>
      <c r="DN8" s="74"/>
      <c r="DO8" s="74"/>
      <c r="DP8" s="74"/>
      <c r="DQ8" s="74"/>
      <c r="DR8" s="74"/>
      <c r="DS8" s="74"/>
      <c r="DT8" s="74"/>
      <c r="DU8" s="74"/>
      <c r="DV8" s="74"/>
      <c r="DW8" s="74"/>
      <c r="DX8" s="74"/>
      <c r="DY8" s="74"/>
    </row>
    <row r="9" spans="1:129" x14ac:dyDescent="0.25">
      <c r="A9" s="7">
        <f t="shared" si="16"/>
        <v>44932</v>
      </c>
      <c r="B9" s="5">
        <v>0</v>
      </c>
      <c r="C9" s="38" t="str">
        <f>IFERROR(VLOOKUP(A9,'Geração Equatorial x Medido'!$O$4:$P$15,2,FALSE),"")</f>
        <v/>
      </c>
      <c r="D9" s="38">
        <f t="shared" si="1"/>
        <v>44896</v>
      </c>
      <c r="E9" s="38" t="str">
        <f t="shared" si="2"/>
        <v/>
      </c>
      <c r="F9" s="38">
        <f t="shared" si="1"/>
        <v>44927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22"/>
      <c r="W9" s="22"/>
      <c r="Y9" s="7">
        <f t="shared" si="17"/>
        <v>45292</v>
      </c>
      <c r="Z9" s="5">
        <v>396.8</v>
      </c>
      <c r="AA9" s="110">
        <f>IF(Z9=0,1,0)</f>
        <v>0</v>
      </c>
      <c r="AB9" s="38" t="str">
        <f>IFERROR(VLOOKUP(Y9,'Geração Equatorial x Medido'!$O$15:$R$18,2,FALSE),"")</f>
        <v/>
      </c>
      <c r="AC9" s="38">
        <f t="shared" si="4"/>
        <v>45261</v>
      </c>
      <c r="AD9" s="38">
        <f t="shared" si="5"/>
        <v>45292</v>
      </c>
      <c r="AE9" s="38">
        <f t="shared" ref="AE9:AE68" si="27">IF(AD9="",AE8,AD9)</f>
        <v>45292</v>
      </c>
      <c r="AG9" s="11" t="s">
        <v>91</v>
      </c>
      <c r="AH9" s="23">
        <f>_xlfn.MAXIFS($Z$4:$Z$374,$AE$4:$AE$374,AH4)</f>
        <v>529.5</v>
      </c>
      <c r="AI9" s="23">
        <f t="shared" ref="AI9:AS9" si="28">_xlfn.MAXIFS($Z$4:$Z$374,$AE$4:$AE$374,AI4)</f>
        <v>535.29999999999995</v>
      </c>
      <c r="AJ9" s="23">
        <f t="shared" si="28"/>
        <v>587.70000000000005</v>
      </c>
      <c r="AK9" s="23">
        <f t="shared" si="28"/>
        <v>611.4</v>
      </c>
      <c r="AL9" s="23">
        <f t="shared" si="28"/>
        <v>599.9</v>
      </c>
      <c r="AM9" s="23">
        <f t="shared" si="28"/>
        <v>576.1</v>
      </c>
      <c r="AN9" s="23">
        <f t="shared" si="28"/>
        <v>594.4</v>
      </c>
      <c r="AO9" s="23">
        <f t="shared" si="28"/>
        <v>592.4</v>
      </c>
      <c r="AP9" s="23">
        <f t="shared" si="28"/>
        <v>588.29999999999995</v>
      </c>
      <c r="AQ9" s="23">
        <f t="shared" si="28"/>
        <v>572.6</v>
      </c>
      <c r="AR9" s="23">
        <f t="shared" si="28"/>
        <v>520.79999999999995</v>
      </c>
      <c r="AS9" s="23">
        <f t="shared" si="28"/>
        <v>519.20000000000005</v>
      </c>
      <c r="AT9" s="134">
        <f>MAX(AH9:AS9)</f>
        <v>611.4</v>
      </c>
      <c r="AU9" s="22"/>
      <c r="AV9" s="22"/>
      <c r="AX9" s="7">
        <f t="shared" si="18"/>
        <v>45652</v>
      </c>
      <c r="AY9" s="5">
        <v>213.4</v>
      </c>
      <c r="AZ9" s="145">
        <f t="shared" si="7"/>
        <v>0</v>
      </c>
      <c r="BA9" s="141" t="str">
        <f>IFERROR(VLOOKUP(AX8,'Geração Equatorial x Medido'!$O$4:$P$55,2,FALSE),"")</f>
        <v/>
      </c>
      <c r="BB9" s="38">
        <f t="shared" si="8"/>
        <v>45627</v>
      </c>
      <c r="BC9" s="38" t="str">
        <f t="shared" si="9"/>
        <v/>
      </c>
      <c r="BD9" s="38"/>
      <c r="BF9" s="11" t="s">
        <v>91</v>
      </c>
      <c r="BG9" s="23">
        <f t="shared" ref="BG9:BR9" si="29">_xlfn.MAXIFS($AY$4:$AY$379,$BD$4:$BD$379,BG4)</f>
        <v>467.2</v>
      </c>
      <c r="BH9" s="23">
        <f t="shared" si="29"/>
        <v>494.9</v>
      </c>
      <c r="BI9" s="23">
        <f t="shared" si="29"/>
        <v>561.6</v>
      </c>
      <c r="BJ9" s="23">
        <f t="shared" si="29"/>
        <v>598.6</v>
      </c>
      <c r="BK9" s="23">
        <f t="shared" si="29"/>
        <v>589.20000000000005</v>
      </c>
      <c r="BL9" s="23">
        <f t="shared" si="29"/>
        <v>568.9</v>
      </c>
      <c r="BM9" s="23">
        <f t="shared" si="29"/>
        <v>583.20000000000005</v>
      </c>
      <c r="BN9" s="23">
        <f t="shared" si="29"/>
        <v>611.70000000000005</v>
      </c>
      <c r="BO9" s="23">
        <f t="shared" si="29"/>
        <v>586.29999999999995</v>
      </c>
      <c r="BP9" s="23">
        <f t="shared" si="29"/>
        <v>580.70000000000005</v>
      </c>
      <c r="BQ9" s="23">
        <f t="shared" si="29"/>
        <v>530</v>
      </c>
      <c r="BR9" s="23">
        <f t="shared" si="29"/>
        <v>502.4</v>
      </c>
      <c r="BS9" s="134">
        <f>MAX(BG9:BR9)</f>
        <v>611.70000000000005</v>
      </c>
      <c r="BT9" s="4"/>
      <c r="BU9" s="22"/>
      <c r="BZ9" s="7">
        <f t="shared" si="11"/>
        <v>46018</v>
      </c>
      <c r="CA9" s="5">
        <f t="shared" si="12"/>
        <v>179.4</v>
      </c>
      <c r="CB9" s="145">
        <f t="shared" si="13"/>
        <v>0</v>
      </c>
      <c r="CC9" s="141" t="str">
        <f>IFERROR(VLOOKUP(BZ8,'Geração Equatorial x Medido'!$O$4:$P$55,2,FALSE),"")</f>
        <v/>
      </c>
      <c r="CD9" s="38">
        <f t="shared" si="14"/>
        <v>45992</v>
      </c>
      <c r="CE9" s="38" t="str">
        <f t="shared" si="0"/>
        <v/>
      </c>
      <c r="CF9" s="38"/>
      <c r="CH9" s="11" t="s">
        <v>91</v>
      </c>
      <c r="CI9" s="23">
        <f>_xlfn.MAXIFS($CA$4:$CA$368,$CF$4:$CF$368,CI4)</f>
        <v>526.9</v>
      </c>
      <c r="CJ9" s="23">
        <f t="shared" ref="CJ9:CT9" si="30">_xlfn.MAXIFS($CA$4:$CA$368,$CF$4:$CF$368,CJ4)</f>
        <v>530</v>
      </c>
      <c r="CK9" s="23">
        <f t="shared" si="30"/>
        <v>596</v>
      </c>
      <c r="CL9" s="23">
        <f t="shared" si="30"/>
        <v>531.29999999999995</v>
      </c>
      <c r="CM9" s="23">
        <f t="shared" si="30"/>
        <v>0</v>
      </c>
      <c r="CN9" s="23">
        <f t="shared" si="30"/>
        <v>0</v>
      </c>
      <c r="CO9" s="23">
        <f t="shared" si="30"/>
        <v>0</v>
      </c>
      <c r="CP9" s="23">
        <f t="shared" si="30"/>
        <v>0</v>
      </c>
      <c r="CQ9" s="23">
        <f t="shared" si="30"/>
        <v>0</v>
      </c>
      <c r="CR9" s="23">
        <f t="shared" si="30"/>
        <v>0</v>
      </c>
      <c r="CS9" s="23">
        <f t="shared" si="30"/>
        <v>0</v>
      </c>
      <c r="CT9" s="23">
        <f t="shared" si="30"/>
        <v>0</v>
      </c>
      <c r="CU9" s="134">
        <f>MAX(CI9:CT9)</f>
        <v>596</v>
      </c>
      <c r="CV9" s="4"/>
      <c r="CW9" s="22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</row>
    <row r="10" spans="1:129" x14ac:dyDescent="0.25">
      <c r="A10" s="7">
        <f t="shared" si="16"/>
        <v>44933</v>
      </c>
      <c r="B10" s="5">
        <v>0</v>
      </c>
      <c r="C10" s="38" t="str">
        <f>IFERROR(VLOOKUP(A10,'Geração Equatorial x Medido'!$O$4:$P$15,2,FALSE),"")</f>
        <v/>
      </c>
      <c r="D10" s="38">
        <f t="shared" si="1"/>
        <v>44896</v>
      </c>
      <c r="E10" s="38" t="str">
        <f t="shared" si="2"/>
        <v/>
      </c>
      <c r="F10" s="38">
        <f t="shared" si="1"/>
        <v>44927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W10" s="22"/>
      <c r="Y10" s="7">
        <f t="shared" si="17"/>
        <v>45293</v>
      </c>
      <c r="Z10" s="5">
        <v>336</v>
      </c>
      <c r="AA10" s="110">
        <f t="shared" ref="AA10:AA73" si="31">IF(Z10=0,1,0)</f>
        <v>0</v>
      </c>
      <c r="AB10" s="38" t="str">
        <f>IFERROR(VLOOKUP(Y10,'Geração Equatorial x Medido'!$O$15:$R$18,2,FALSE),"")</f>
        <v/>
      </c>
      <c r="AC10" s="38">
        <f t="shared" si="4"/>
        <v>45261</v>
      </c>
      <c r="AD10" s="38" t="str">
        <f t="shared" si="5"/>
        <v/>
      </c>
      <c r="AE10" s="38">
        <f t="shared" si="27"/>
        <v>45292</v>
      </c>
      <c r="AG10" s="11" t="s">
        <v>94</v>
      </c>
      <c r="AH10" s="89" t="str">
        <f>IF(AH6=MAX($AH$6:$AS$6),AH6,"")</f>
        <v/>
      </c>
      <c r="AI10" s="89" t="str">
        <f t="shared" ref="AI10:AS10" si="32">IF(AI6=MAX($AH$6:$AS$6),AI6,"")</f>
        <v/>
      </c>
      <c r="AJ10" s="89" t="str">
        <f t="shared" si="32"/>
        <v/>
      </c>
      <c r="AK10" s="89" t="str">
        <f t="shared" si="32"/>
        <v/>
      </c>
      <c r="AL10" s="89" t="str">
        <f t="shared" si="32"/>
        <v/>
      </c>
      <c r="AM10" s="89" t="str">
        <f t="shared" si="32"/>
        <v/>
      </c>
      <c r="AN10" s="89" t="str">
        <f t="shared" si="32"/>
        <v/>
      </c>
      <c r="AO10" s="89" t="str">
        <f t="shared" si="32"/>
        <v/>
      </c>
      <c r="AP10" s="89">
        <f t="shared" si="32"/>
        <v>16702.3</v>
      </c>
      <c r="AQ10" s="89" t="str">
        <f t="shared" si="32"/>
        <v/>
      </c>
      <c r="AR10" s="89" t="str">
        <f t="shared" si="32"/>
        <v/>
      </c>
      <c r="AS10" s="89" t="str">
        <f t="shared" si="32"/>
        <v/>
      </c>
      <c r="AT10" s="11"/>
      <c r="AU10" s="22"/>
      <c r="AV10" s="22"/>
      <c r="AX10" s="7">
        <f t="shared" si="18"/>
        <v>45653</v>
      </c>
      <c r="AY10" s="5">
        <v>221.4</v>
      </c>
      <c r="AZ10" s="145">
        <f t="shared" si="7"/>
        <v>0</v>
      </c>
      <c r="BA10" s="141" t="str">
        <f>IFERROR(VLOOKUP(AX9,'Geração Equatorial x Medido'!$O$4:$P$55,2,FALSE),"")</f>
        <v/>
      </c>
      <c r="BB10" s="38">
        <f t="shared" si="8"/>
        <v>45627</v>
      </c>
      <c r="BC10" s="38" t="str">
        <f t="shared" si="9"/>
        <v/>
      </c>
      <c r="BD10" s="38"/>
      <c r="BF10" s="11" t="s">
        <v>94</v>
      </c>
      <c r="BG10" s="41" t="str">
        <f>IF(BG6=MAX($BG$6:$BR$6),BG6,"")</f>
        <v/>
      </c>
      <c r="BH10" s="41" t="str">
        <f t="shared" ref="BH10:BR10" si="33">IF(BH6=MAX($BG$6:$BR$6),BH6,"")</f>
        <v/>
      </c>
      <c r="BI10" s="41" t="str">
        <f t="shared" si="33"/>
        <v/>
      </c>
      <c r="BJ10" s="41" t="str">
        <f t="shared" si="33"/>
        <v/>
      </c>
      <c r="BK10" s="41" t="str">
        <f t="shared" si="33"/>
        <v/>
      </c>
      <c r="BL10" s="41" t="str">
        <f t="shared" si="33"/>
        <v/>
      </c>
      <c r="BM10" s="41" t="str">
        <f t="shared" si="33"/>
        <v/>
      </c>
      <c r="BN10" s="41">
        <f t="shared" si="33"/>
        <v>16483.5</v>
      </c>
      <c r="BO10" s="41" t="str">
        <f t="shared" si="33"/>
        <v/>
      </c>
      <c r="BP10" s="41" t="str">
        <f t="shared" si="33"/>
        <v/>
      </c>
      <c r="BQ10" s="41" t="str">
        <f t="shared" si="33"/>
        <v/>
      </c>
      <c r="BR10" s="41" t="str">
        <f t="shared" si="33"/>
        <v/>
      </c>
      <c r="BS10" s="11"/>
      <c r="BT10" s="4"/>
      <c r="BU10" s="22"/>
      <c r="BZ10" s="7">
        <f t="shared" si="11"/>
        <v>46019</v>
      </c>
      <c r="CA10" s="5">
        <f t="shared" si="12"/>
        <v>197.9</v>
      </c>
      <c r="CB10" s="145">
        <f t="shared" si="13"/>
        <v>0</v>
      </c>
      <c r="CC10" s="141">
        <f>IFERROR(VLOOKUP(BZ9,'Geração Equatorial x Medido'!$O$4:$P$55,2,FALSE),"")</f>
        <v>45992</v>
      </c>
      <c r="CD10" s="38">
        <f t="shared" si="14"/>
        <v>45992</v>
      </c>
      <c r="CE10" s="38" t="str">
        <f t="shared" si="0"/>
        <v/>
      </c>
      <c r="CF10" s="38"/>
      <c r="CH10" s="11" t="s">
        <v>94</v>
      </c>
      <c r="CI10" s="41" t="str">
        <f>IF(CI6=MAX($CI$6:$CT$6),CI6,"")</f>
        <v/>
      </c>
      <c r="CJ10" s="41">
        <f>IF(CJ6=MAX($CI$6:$CT$6),CJ6,"")</f>
        <v>12332.2</v>
      </c>
      <c r="CK10" s="41" t="str">
        <f>IF(CK6=MAX($CI$6:$CT$6),CK6,"")</f>
        <v/>
      </c>
      <c r="CL10" s="41" t="str">
        <f t="shared" ref="CL10:CT10" si="34">IF(CL6=MAX($CI$6:$CT$6),CL6,"")</f>
        <v/>
      </c>
      <c r="CM10" s="41" t="str">
        <f t="shared" si="34"/>
        <v/>
      </c>
      <c r="CN10" s="41" t="str">
        <f t="shared" si="34"/>
        <v/>
      </c>
      <c r="CO10" s="41" t="str">
        <f t="shared" si="34"/>
        <v/>
      </c>
      <c r="CP10" s="41" t="str">
        <f t="shared" si="34"/>
        <v/>
      </c>
      <c r="CQ10" s="41" t="str">
        <f t="shared" si="34"/>
        <v/>
      </c>
      <c r="CR10" s="41" t="str">
        <f t="shared" si="34"/>
        <v/>
      </c>
      <c r="CS10" s="41" t="str">
        <f t="shared" si="34"/>
        <v/>
      </c>
      <c r="CT10" s="41" t="str">
        <f t="shared" si="34"/>
        <v/>
      </c>
      <c r="CU10" s="11"/>
      <c r="CV10" s="4"/>
      <c r="CW10" s="22"/>
    </row>
    <row r="11" spans="1:129" x14ac:dyDescent="0.25">
      <c r="A11" s="7">
        <f t="shared" si="16"/>
        <v>44934</v>
      </c>
      <c r="B11" s="5">
        <v>0</v>
      </c>
      <c r="C11" s="38" t="str">
        <f>IFERROR(VLOOKUP(A11,'Geração Equatorial x Medido'!$O$4:$P$15,2,FALSE),"")</f>
        <v/>
      </c>
      <c r="D11" s="38">
        <f t="shared" si="1"/>
        <v>44896</v>
      </c>
      <c r="E11" s="38" t="str">
        <f t="shared" si="2"/>
        <v/>
      </c>
      <c r="F11" s="38">
        <f t="shared" si="1"/>
        <v>44927</v>
      </c>
      <c r="M11" s="36"/>
      <c r="N11" s="18"/>
      <c r="O11" s="38"/>
      <c r="Y11" s="7">
        <f t="shared" si="17"/>
        <v>45294</v>
      </c>
      <c r="Z11" s="5">
        <v>352.1</v>
      </c>
      <c r="AA11" s="110">
        <f t="shared" si="31"/>
        <v>0</v>
      </c>
      <c r="AB11" s="38" t="str">
        <f>IFERROR(VLOOKUP(Y11,'Geração Equatorial x Medido'!$O$15:$R$18,2,FALSE),"")</f>
        <v/>
      </c>
      <c r="AC11" s="38">
        <f t="shared" si="4"/>
        <v>45261</v>
      </c>
      <c r="AD11" s="38" t="str">
        <f t="shared" si="5"/>
        <v/>
      </c>
      <c r="AE11" s="38">
        <f t="shared" si="27"/>
        <v>45292</v>
      </c>
      <c r="AL11" s="36"/>
      <c r="AM11" s="18"/>
      <c r="AU11" s="4"/>
      <c r="AX11" s="7">
        <f t="shared" si="18"/>
        <v>45654</v>
      </c>
      <c r="AY11" s="5">
        <v>395.8</v>
      </c>
      <c r="AZ11" s="145">
        <f t="shared" si="7"/>
        <v>0</v>
      </c>
      <c r="BA11" s="141">
        <f>IFERROR(VLOOKUP(AX10,'Geração Equatorial x Medido'!$O$4:$P$55,2,FALSE),"")</f>
        <v>45627</v>
      </c>
      <c r="BB11" s="38">
        <f>IF(BA11="",BB12,BA11)</f>
        <v>45627</v>
      </c>
      <c r="BC11" s="38" t="str">
        <f t="shared" si="9"/>
        <v/>
      </c>
      <c r="BD11" s="38"/>
      <c r="BF11" s="11" t="s">
        <v>108</v>
      </c>
      <c r="BG11" s="41">
        <f>SUMIF($BB:$BB,BG4,$AZ:$AZ)</f>
        <v>0</v>
      </c>
      <c r="BH11" s="41">
        <f t="shared" ref="BH11:BR11" si="35">SUMIF($BB:$BB,BH4,$AZ:$AZ)</f>
        <v>0</v>
      </c>
      <c r="BI11" s="41">
        <f t="shared" si="35"/>
        <v>0</v>
      </c>
      <c r="BJ11" s="41">
        <f t="shared" si="35"/>
        <v>0</v>
      </c>
      <c r="BK11" s="41">
        <f t="shared" si="35"/>
        <v>0</v>
      </c>
      <c r="BL11" s="41">
        <f t="shared" si="35"/>
        <v>0</v>
      </c>
      <c r="BM11" s="41">
        <f t="shared" si="35"/>
        <v>0</v>
      </c>
      <c r="BN11" s="41">
        <f t="shared" si="35"/>
        <v>0</v>
      </c>
      <c r="BO11" s="41">
        <f t="shared" si="35"/>
        <v>0</v>
      </c>
      <c r="BP11" s="41">
        <f t="shared" si="35"/>
        <v>0</v>
      </c>
      <c r="BQ11" s="41">
        <f t="shared" si="35"/>
        <v>0</v>
      </c>
      <c r="BR11" s="41">
        <f t="shared" si="35"/>
        <v>0</v>
      </c>
      <c r="BT11" s="4"/>
      <c r="BZ11" s="7">
        <f t="shared" si="11"/>
        <v>46020</v>
      </c>
      <c r="CA11" s="5">
        <f t="shared" si="12"/>
        <v>204.5</v>
      </c>
      <c r="CB11" s="145">
        <f t="shared" si="13"/>
        <v>0</v>
      </c>
      <c r="CC11" s="141" t="str">
        <f>IFERROR(VLOOKUP(BZ10,'Geração Equatorial x Medido'!$O$4:$P$55,2,FALSE),"")</f>
        <v/>
      </c>
      <c r="CD11" s="38">
        <f>IF(CC11="",CD12,CC11)</f>
        <v>46023</v>
      </c>
      <c r="CE11" s="38" t="str">
        <f t="shared" si="0"/>
        <v/>
      </c>
      <c r="CF11" s="38"/>
      <c r="CH11" s="11" t="s">
        <v>108</v>
      </c>
      <c r="CI11" s="41">
        <f>SUMIF($CD$10:$CD$378,CI4,$CB$10:$CB$378)</f>
        <v>0</v>
      </c>
      <c r="CJ11" s="41">
        <f t="shared" ref="CJ11:CT11" si="36">SUMIF($CD$10:$CD$378,CJ4,$CB$10:$CB$378)</f>
        <v>0</v>
      </c>
      <c r="CK11" s="41">
        <f t="shared" si="36"/>
        <v>0</v>
      </c>
      <c r="CL11" s="41">
        <f t="shared" si="36"/>
        <v>23</v>
      </c>
      <c r="CM11" s="41">
        <f t="shared" si="36"/>
        <v>30</v>
      </c>
      <c r="CN11" s="41">
        <f t="shared" si="36"/>
        <v>31</v>
      </c>
      <c r="CO11" s="41">
        <f t="shared" si="36"/>
        <v>30</v>
      </c>
      <c r="CP11" s="41">
        <f t="shared" si="36"/>
        <v>31</v>
      </c>
      <c r="CQ11" s="41">
        <f t="shared" si="36"/>
        <v>31</v>
      </c>
      <c r="CR11" s="41">
        <f t="shared" si="36"/>
        <v>30</v>
      </c>
      <c r="CS11" s="41">
        <f t="shared" si="36"/>
        <v>31</v>
      </c>
      <c r="CT11" s="41">
        <f t="shared" si="36"/>
        <v>30</v>
      </c>
      <c r="CV11" s="4"/>
    </row>
    <row r="12" spans="1:129" x14ac:dyDescent="0.25">
      <c r="A12" s="7">
        <f t="shared" si="16"/>
        <v>44935</v>
      </c>
      <c r="B12" s="5">
        <v>0</v>
      </c>
      <c r="C12" s="38" t="str">
        <f>IFERROR(VLOOKUP(A12,'Geração Equatorial x Medido'!$O$4:$P$15,2,FALSE),"")</f>
        <v/>
      </c>
      <c r="D12" s="38">
        <f t="shared" si="1"/>
        <v>44896</v>
      </c>
      <c r="E12" s="38" t="str">
        <f t="shared" si="2"/>
        <v/>
      </c>
      <c r="F12" s="38">
        <f t="shared" si="1"/>
        <v>44927</v>
      </c>
      <c r="M12" s="36"/>
      <c r="Y12" s="7">
        <f t="shared" si="17"/>
        <v>45295</v>
      </c>
      <c r="Z12" s="5">
        <v>489.5</v>
      </c>
      <c r="AA12" s="110">
        <f t="shared" si="31"/>
        <v>0</v>
      </c>
      <c r="AB12" s="38" t="str">
        <f>IFERROR(VLOOKUP(Y12,'Geração Equatorial x Medido'!$O$15:$R$18,2,FALSE),"")</f>
        <v/>
      </c>
      <c r="AC12" s="38">
        <f t="shared" si="4"/>
        <v>45261</v>
      </c>
      <c r="AD12" s="38" t="str">
        <f t="shared" si="5"/>
        <v/>
      </c>
      <c r="AE12" s="38">
        <f t="shared" si="27"/>
        <v>45292</v>
      </c>
      <c r="AL12" s="36"/>
      <c r="AU12" s="4"/>
      <c r="AX12" s="7">
        <f t="shared" si="18"/>
        <v>45655</v>
      </c>
      <c r="AY12" s="5">
        <v>483.7</v>
      </c>
      <c r="AZ12" s="145">
        <f t="shared" si="7"/>
        <v>0</v>
      </c>
      <c r="BA12" s="141" t="str">
        <f>IFERROR(VLOOKUP(AX11,'Geração Equatorial x Medido'!$O$4:$P$55,2,FALSE),"")</f>
        <v/>
      </c>
      <c r="BB12" s="38">
        <f>IF(BA12="",BB13,BA12)</f>
        <v>45658</v>
      </c>
      <c r="BC12" s="38" t="str">
        <f t="shared" si="9"/>
        <v/>
      </c>
      <c r="BD12" s="38"/>
      <c r="BK12" s="36"/>
      <c r="BT12" s="4"/>
      <c r="BZ12" s="7">
        <f t="shared" si="11"/>
        <v>46021</v>
      </c>
      <c r="CA12" s="5">
        <f t="shared" si="12"/>
        <v>187.8</v>
      </c>
      <c r="CB12" s="145">
        <f t="shared" si="13"/>
        <v>0</v>
      </c>
      <c r="CC12" s="141" t="str">
        <f>IFERROR(VLOOKUP(BZ11,'Geração Equatorial x Medido'!$O$4:$P$55,2,FALSE),"")</f>
        <v/>
      </c>
      <c r="CD12" s="38">
        <f>IF(CC12="",CD13,CC12)</f>
        <v>46023</v>
      </c>
      <c r="CE12" s="38" t="str">
        <f t="shared" si="0"/>
        <v/>
      </c>
      <c r="CF12" s="38"/>
      <c r="CM12" s="36"/>
      <c r="CV12" s="4"/>
    </row>
    <row r="13" spans="1:129" x14ac:dyDescent="0.25">
      <c r="A13" s="7">
        <f t="shared" si="16"/>
        <v>44936</v>
      </c>
      <c r="B13" s="5">
        <v>0</v>
      </c>
      <c r="C13" s="38" t="str">
        <f>IFERROR(VLOOKUP(A13,'Geração Equatorial x Medido'!$O$4:$P$15,2,FALSE),"")</f>
        <v/>
      </c>
      <c r="D13" s="38">
        <f t="shared" si="1"/>
        <v>44896</v>
      </c>
      <c r="E13" s="38" t="str">
        <f t="shared" si="2"/>
        <v/>
      </c>
      <c r="F13" s="38">
        <f t="shared" si="1"/>
        <v>44927</v>
      </c>
      <c r="M13" s="36"/>
      <c r="Y13" s="7">
        <f t="shared" si="17"/>
        <v>45296</v>
      </c>
      <c r="Z13" s="5">
        <v>529.5</v>
      </c>
      <c r="AA13" s="110">
        <f t="shared" si="31"/>
        <v>0</v>
      </c>
      <c r="AB13" s="38" t="str">
        <f>IFERROR(VLOOKUP(Y13,'Geração Equatorial x Medido'!$O$15:$R$18,2,FALSE),"")</f>
        <v/>
      </c>
      <c r="AC13" s="38">
        <f t="shared" si="4"/>
        <v>45261</v>
      </c>
      <c r="AD13" s="38" t="str">
        <f t="shared" si="5"/>
        <v/>
      </c>
      <c r="AE13" s="38">
        <f t="shared" si="27"/>
        <v>45292</v>
      </c>
      <c r="AL13" s="36"/>
      <c r="AU13" s="4"/>
      <c r="AX13" s="7">
        <f t="shared" si="18"/>
        <v>45656</v>
      </c>
      <c r="AY13" s="5">
        <v>482.2</v>
      </c>
      <c r="AZ13" s="145">
        <f t="shared" si="7"/>
        <v>0</v>
      </c>
      <c r="BA13" s="141" t="str">
        <f>IFERROR(VLOOKUP(AX12,'Geração Equatorial x Medido'!$O$4:$P$55,2,FALSE),"")</f>
        <v/>
      </c>
      <c r="BB13" s="38">
        <f t="shared" ref="BB13:BB75" si="37">IF(BA13="",BB14,BA13)</f>
        <v>45658</v>
      </c>
      <c r="BC13" s="38" t="str">
        <f t="shared" si="9"/>
        <v/>
      </c>
      <c r="BD13" s="38"/>
      <c r="BK13" s="36"/>
      <c r="BT13" s="4"/>
      <c r="BZ13" s="7">
        <f t="shared" si="11"/>
        <v>46022</v>
      </c>
      <c r="CA13" s="5">
        <f t="shared" si="12"/>
        <v>179.7</v>
      </c>
      <c r="CB13" s="145">
        <f t="shared" si="13"/>
        <v>0</v>
      </c>
      <c r="CC13" s="141" t="str">
        <f>IFERROR(VLOOKUP(BZ12,'Geração Equatorial x Medido'!$O$4:$P$55,2,FALSE),"")</f>
        <v/>
      </c>
      <c r="CD13" s="38">
        <f t="shared" ref="CD13:CD76" si="38">IF(CC13="",CD14,CC13)</f>
        <v>46023</v>
      </c>
      <c r="CE13" s="38" t="str">
        <f t="shared" si="0"/>
        <v/>
      </c>
      <c r="CF13" s="38"/>
      <c r="CM13" s="36"/>
      <c r="CV13" s="4"/>
    </row>
    <row r="14" spans="1:129" x14ac:dyDescent="0.25">
      <c r="A14" s="7">
        <f t="shared" si="16"/>
        <v>44937</v>
      </c>
      <c r="B14" s="5">
        <v>0</v>
      </c>
      <c r="C14" s="38" t="str">
        <f>IFERROR(VLOOKUP(A14,'Geração Equatorial x Medido'!$O$4:$P$15,2,FALSE),"")</f>
        <v/>
      </c>
      <c r="D14" s="38">
        <f t="shared" si="1"/>
        <v>44896</v>
      </c>
      <c r="E14" s="38" t="str">
        <f t="shared" si="2"/>
        <v/>
      </c>
      <c r="F14" s="38">
        <f t="shared" si="1"/>
        <v>44927</v>
      </c>
      <c r="M14" s="36"/>
      <c r="Y14" s="7">
        <f t="shared" si="17"/>
        <v>45297</v>
      </c>
      <c r="Z14" s="5">
        <v>442</v>
      </c>
      <c r="AA14" s="110">
        <f t="shared" si="31"/>
        <v>0</v>
      </c>
      <c r="AB14" s="38" t="str">
        <f>IFERROR(VLOOKUP(Y14,'Geração Equatorial x Medido'!$O$15:$R$18,2,FALSE),"")</f>
        <v/>
      </c>
      <c r="AC14" s="38">
        <f t="shared" si="4"/>
        <v>45261</v>
      </c>
      <c r="AD14" s="38" t="str">
        <f t="shared" si="5"/>
        <v/>
      </c>
      <c r="AE14" s="38">
        <f t="shared" si="27"/>
        <v>45292</v>
      </c>
      <c r="AL14" s="36"/>
      <c r="AU14" s="4"/>
      <c r="AX14" s="7">
        <f t="shared" si="18"/>
        <v>45657</v>
      </c>
      <c r="AY14" s="5">
        <v>477.9</v>
      </c>
      <c r="AZ14" s="145">
        <f t="shared" si="7"/>
        <v>0</v>
      </c>
      <c r="BA14" s="141" t="str">
        <f>IFERROR(VLOOKUP(AX13,'Geração Equatorial x Medido'!$O$4:$P$55,2,FALSE),"")</f>
        <v/>
      </c>
      <c r="BB14" s="38">
        <f t="shared" si="37"/>
        <v>45658</v>
      </c>
      <c r="BC14" s="38" t="str">
        <f t="shared" si="9"/>
        <v/>
      </c>
      <c r="BD14" s="38"/>
      <c r="BK14" s="36"/>
      <c r="BT14" s="4"/>
      <c r="BZ14" s="7">
        <f t="shared" si="11"/>
        <v>46023</v>
      </c>
      <c r="CA14" s="5">
        <v>182.1</v>
      </c>
      <c r="CB14" s="145">
        <f t="shared" si="13"/>
        <v>0</v>
      </c>
      <c r="CC14" s="141" t="str">
        <f>IFERROR(VLOOKUP(BZ13,'Geração Equatorial x Medido'!$O$4:$P$55,2,FALSE),"")</f>
        <v/>
      </c>
      <c r="CD14" s="38">
        <f t="shared" si="38"/>
        <v>46023</v>
      </c>
      <c r="CE14" s="38">
        <f t="shared" si="0"/>
        <v>46023</v>
      </c>
      <c r="CF14" s="38">
        <f t="shared" ref="CF14" si="39">IF(CE14="",CF13,CE14)</f>
        <v>46023</v>
      </c>
      <c r="CM14" s="36"/>
      <c r="CV14" s="4"/>
    </row>
    <row r="15" spans="1:129" x14ac:dyDescent="0.25">
      <c r="A15" s="7">
        <f t="shared" si="16"/>
        <v>44938</v>
      </c>
      <c r="B15" s="5">
        <v>0</v>
      </c>
      <c r="C15" s="38" t="str">
        <f>IFERROR(VLOOKUP(A15,'Geração Equatorial x Medido'!$O$4:$P$15,2,FALSE),"")</f>
        <v/>
      </c>
      <c r="D15" s="38">
        <f t="shared" si="1"/>
        <v>44896</v>
      </c>
      <c r="E15" s="38" t="str">
        <f t="shared" si="2"/>
        <v/>
      </c>
      <c r="F15" s="38">
        <f t="shared" si="1"/>
        <v>44927</v>
      </c>
      <c r="Y15" s="7">
        <f t="shared" si="17"/>
        <v>45298</v>
      </c>
      <c r="Z15" s="5">
        <v>216.7</v>
      </c>
      <c r="AA15" s="110">
        <f t="shared" si="31"/>
        <v>0</v>
      </c>
      <c r="AB15" s="38" t="str">
        <f>IFERROR(VLOOKUP(Y15,'Geração Equatorial x Medido'!$O$15:$R$18,2,FALSE),"")</f>
        <v/>
      </c>
      <c r="AC15" s="38">
        <f t="shared" si="4"/>
        <v>45261</v>
      </c>
      <c r="AD15" s="38" t="str">
        <f t="shared" si="5"/>
        <v/>
      </c>
      <c r="AE15" s="38">
        <f t="shared" si="27"/>
        <v>45292</v>
      </c>
      <c r="AU15" s="4"/>
      <c r="AX15" s="7">
        <f t="shared" si="18"/>
        <v>45658</v>
      </c>
      <c r="AY15" s="5">
        <v>459.1</v>
      </c>
      <c r="AZ15" s="145">
        <f t="shared" si="7"/>
        <v>0</v>
      </c>
      <c r="BA15" s="141" t="str">
        <f>IFERROR(VLOOKUP(AX14,'Geração Equatorial x Medido'!$O$4:$P$55,2,FALSE),"")</f>
        <v/>
      </c>
      <c r="BB15" s="38">
        <f t="shared" si="37"/>
        <v>45658</v>
      </c>
      <c r="BC15" s="38">
        <f>IFERROR(VLOOKUP(AX15,$H$422:$J$457,3,FALSE),"")</f>
        <v>45658</v>
      </c>
      <c r="BD15" s="38">
        <f t="shared" ref="BD15:BD72" si="40">IF(BC15="",BD14,BC15)</f>
        <v>45658</v>
      </c>
      <c r="BT15" s="4"/>
      <c r="BZ15" s="7">
        <f t="shared" si="11"/>
        <v>46024</v>
      </c>
      <c r="CA15" s="5">
        <v>183.3</v>
      </c>
      <c r="CB15" s="145">
        <f t="shared" si="13"/>
        <v>0</v>
      </c>
      <c r="CC15" s="141" t="str">
        <f>IFERROR(VLOOKUP(BZ14,'Geração Equatorial x Medido'!$O$4:$P$55,2,FALSE),"")</f>
        <v/>
      </c>
      <c r="CD15" s="38">
        <f t="shared" si="38"/>
        <v>46023</v>
      </c>
      <c r="CE15" s="38" t="str">
        <f t="shared" si="0"/>
        <v/>
      </c>
      <c r="CF15" s="38">
        <f t="shared" ref="CF15:CF78" si="41">IF(CE15="",CF14,CE15)</f>
        <v>46023</v>
      </c>
      <c r="CV15" s="4"/>
      <c r="CY15" s="1">
        <v>14000</v>
      </c>
    </row>
    <row r="16" spans="1:129" x14ac:dyDescent="0.25">
      <c r="A16" s="7">
        <f t="shared" si="16"/>
        <v>44939</v>
      </c>
      <c r="B16" s="5">
        <v>0</v>
      </c>
      <c r="C16" s="38" t="str">
        <f>IFERROR(VLOOKUP(A16,'Geração Equatorial x Medido'!$O$4:$P$15,2,FALSE),"")</f>
        <v/>
      </c>
      <c r="D16" s="38">
        <f t="shared" si="1"/>
        <v>44896</v>
      </c>
      <c r="E16" s="38" t="str">
        <f t="shared" si="2"/>
        <v/>
      </c>
      <c r="F16" s="38">
        <f t="shared" si="1"/>
        <v>44927</v>
      </c>
      <c r="Y16" s="7">
        <f t="shared" si="17"/>
        <v>45299</v>
      </c>
      <c r="Z16" s="5">
        <v>435.5</v>
      </c>
      <c r="AA16" s="110">
        <f t="shared" si="31"/>
        <v>0</v>
      </c>
      <c r="AB16" s="38" t="str">
        <f>IFERROR(VLOOKUP(Y16,'Geração Equatorial x Medido'!$O$15:$R$18,2,FALSE),"")</f>
        <v/>
      </c>
      <c r="AC16" s="38">
        <f t="shared" si="4"/>
        <v>45261</v>
      </c>
      <c r="AD16" s="38" t="str">
        <f t="shared" si="5"/>
        <v/>
      </c>
      <c r="AE16" s="38">
        <f t="shared" si="27"/>
        <v>45292</v>
      </c>
      <c r="AU16" s="4"/>
      <c r="AX16" s="7">
        <f t="shared" si="18"/>
        <v>45659</v>
      </c>
      <c r="AY16" s="5">
        <v>467.2</v>
      </c>
      <c r="AZ16" s="145">
        <f t="shared" si="7"/>
        <v>0</v>
      </c>
      <c r="BA16" s="141" t="str">
        <f>IFERROR(VLOOKUP(AX15,'Geração Equatorial x Medido'!$O$4:$P$55,2,FALSE),"")</f>
        <v/>
      </c>
      <c r="BB16" s="38">
        <f t="shared" si="37"/>
        <v>45658</v>
      </c>
      <c r="BC16" s="38" t="str">
        <f t="shared" si="9"/>
        <v/>
      </c>
      <c r="BD16" s="38">
        <f t="shared" si="40"/>
        <v>45658</v>
      </c>
      <c r="BT16" s="4"/>
      <c r="BZ16" s="7">
        <f t="shared" si="11"/>
        <v>46025</v>
      </c>
      <c r="CA16" s="5">
        <v>199.3</v>
      </c>
      <c r="CB16" s="145">
        <f t="shared" si="13"/>
        <v>0</v>
      </c>
      <c r="CC16" s="141" t="str">
        <f>IFERROR(VLOOKUP(BZ15,'Geração Equatorial x Medido'!$O$4:$P$55,2,FALSE),"")</f>
        <v/>
      </c>
      <c r="CD16" s="38">
        <f t="shared" si="38"/>
        <v>46023</v>
      </c>
      <c r="CE16" s="38" t="str">
        <f t="shared" si="0"/>
        <v/>
      </c>
      <c r="CF16" s="38">
        <f t="shared" si="41"/>
        <v>46023</v>
      </c>
      <c r="CV16" s="4"/>
      <c r="CY16" s="1">
        <v>31</v>
      </c>
    </row>
    <row r="17" spans="1:103" x14ac:dyDescent="0.25">
      <c r="A17" s="7">
        <f t="shared" si="16"/>
        <v>44940</v>
      </c>
      <c r="B17" s="5">
        <v>0</v>
      </c>
      <c r="C17" s="38" t="str">
        <f>IFERROR(VLOOKUP(A17,'Geração Equatorial x Medido'!$O$4:$P$15,2,FALSE),"")</f>
        <v/>
      </c>
      <c r="D17" s="38">
        <f t="shared" si="1"/>
        <v>44896</v>
      </c>
      <c r="E17" s="38" t="str">
        <f t="shared" si="2"/>
        <v/>
      </c>
      <c r="F17" s="38">
        <f t="shared" si="1"/>
        <v>44927</v>
      </c>
      <c r="Y17" s="7">
        <f t="shared" si="17"/>
        <v>45300</v>
      </c>
      <c r="Z17" s="5">
        <v>359</v>
      </c>
      <c r="AA17" s="110">
        <f t="shared" si="31"/>
        <v>0</v>
      </c>
      <c r="AB17" s="38" t="str">
        <f>IFERROR(VLOOKUP(Y17,'Geração Equatorial x Medido'!$O$15:$R$18,2,FALSE),"")</f>
        <v/>
      </c>
      <c r="AC17" s="38">
        <f t="shared" si="4"/>
        <v>45261</v>
      </c>
      <c r="AD17" s="38" t="str">
        <f t="shared" si="5"/>
        <v/>
      </c>
      <c r="AE17" s="38">
        <f t="shared" si="27"/>
        <v>45292</v>
      </c>
      <c r="AU17" s="4"/>
      <c r="AX17" s="7">
        <f t="shared" si="18"/>
        <v>45660</v>
      </c>
      <c r="AY17" s="5">
        <v>459</v>
      </c>
      <c r="AZ17" s="145">
        <f t="shared" si="7"/>
        <v>0</v>
      </c>
      <c r="BA17" s="141" t="str">
        <f>IFERROR(VLOOKUP(AX16,'Geração Equatorial x Medido'!$O$4:$P$55,2,FALSE),"")</f>
        <v/>
      </c>
      <c r="BB17" s="38">
        <f t="shared" si="37"/>
        <v>45658</v>
      </c>
      <c r="BC17" s="38" t="str">
        <f t="shared" si="9"/>
        <v/>
      </c>
      <c r="BD17" s="38">
        <f t="shared" si="40"/>
        <v>45658</v>
      </c>
      <c r="BT17" s="4"/>
      <c r="BZ17" s="7">
        <f t="shared" si="11"/>
        <v>46026</v>
      </c>
      <c r="CA17" s="5">
        <v>198.3</v>
      </c>
      <c r="CB17" s="145">
        <f t="shared" si="13"/>
        <v>0</v>
      </c>
      <c r="CC17" s="141" t="str">
        <f>IFERROR(VLOOKUP(BZ16,'Geração Equatorial x Medido'!$O$4:$P$55,2,FALSE),"")</f>
        <v/>
      </c>
      <c r="CD17" s="38">
        <f t="shared" si="38"/>
        <v>46023</v>
      </c>
      <c r="CE17" s="38" t="str">
        <f t="shared" si="0"/>
        <v/>
      </c>
      <c r="CF17" s="38">
        <f t="shared" si="41"/>
        <v>46023</v>
      </c>
      <c r="CV17" s="4"/>
      <c r="CY17" s="1">
        <f>CY15/CY16</f>
        <v>451.61290322580646</v>
      </c>
    </row>
    <row r="18" spans="1:103" x14ac:dyDescent="0.25">
      <c r="A18" s="7">
        <f t="shared" si="16"/>
        <v>44941</v>
      </c>
      <c r="B18" s="5">
        <v>0</v>
      </c>
      <c r="C18" s="38" t="str">
        <f>IFERROR(VLOOKUP(A18,'Geração Equatorial x Medido'!$O$4:$P$15,2,FALSE),"")</f>
        <v/>
      </c>
      <c r="D18" s="38">
        <f t="shared" si="1"/>
        <v>44896</v>
      </c>
      <c r="E18" s="38" t="str">
        <f t="shared" si="2"/>
        <v/>
      </c>
      <c r="F18" s="38">
        <f t="shared" si="1"/>
        <v>44927</v>
      </c>
      <c r="Y18" s="7">
        <f t="shared" si="17"/>
        <v>45301</v>
      </c>
      <c r="Z18" s="5">
        <v>448.8</v>
      </c>
      <c r="AA18" s="110">
        <f t="shared" si="31"/>
        <v>0</v>
      </c>
      <c r="AB18" s="38" t="str">
        <f>IFERROR(VLOOKUP(Y18,'Geração Equatorial x Medido'!$O$15:$R$18,2,FALSE),"")</f>
        <v/>
      </c>
      <c r="AC18" s="38">
        <f t="shared" si="4"/>
        <v>45261</v>
      </c>
      <c r="AD18" s="38" t="str">
        <f t="shared" si="5"/>
        <v/>
      </c>
      <c r="AE18" s="38">
        <f t="shared" si="27"/>
        <v>45292</v>
      </c>
      <c r="AU18" s="4"/>
      <c r="AX18" s="7">
        <f t="shared" si="18"/>
        <v>45661</v>
      </c>
      <c r="AY18" s="5">
        <v>344.2</v>
      </c>
      <c r="AZ18" s="145">
        <f t="shared" si="7"/>
        <v>0</v>
      </c>
      <c r="BA18" s="141" t="str">
        <f>IFERROR(VLOOKUP(AX17,'Geração Equatorial x Medido'!$O$4:$P$55,2,FALSE),"")</f>
        <v/>
      </c>
      <c r="BB18" s="38">
        <f t="shared" si="37"/>
        <v>45658</v>
      </c>
      <c r="BC18" s="38" t="str">
        <f t="shared" si="9"/>
        <v/>
      </c>
      <c r="BD18" s="38">
        <f t="shared" si="40"/>
        <v>45658</v>
      </c>
      <c r="BT18" s="4"/>
      <c r="BZ18" s="7">
        <f t="shared" si="11"/>
        <v>46027</v>
      </c>
      <c r="CA18" s="5">
        <v>200.8</v>
      </c>
      <c r="CB18" s="145">
        <f t="shared" si="13"/>
        <v>0</v>
      </c>
      <c r="CC18" s="141" t="str">
        <f>IFERROR(VLOOKUP(BZ17,'Geração Equatorial x Medido'!$O$4:$P$55,2,FALSE),"")</f>
        <v/>
      </c>
      <c r="CD18" s="38">
        <f t="shared" si="38"/>
        <v>46023</v>
      </c>
      <c r="CE18" s="38" t="str">
        <f t="shared" si="0"/>
        <v/>
      </c>
      <c r="CF18" s="38">
        <f t="shared" si="41"/>
        <v>46023</v>
      </c>
      <c r="CV18" s="4"/>
      <c r="CY18" s="1">
        <v>451.61290322580646</v>
      </c>
    </row>
    <row r="19" spans="1:103" x14ac:dyDescent="0.25">
      <c r="A19" s="7">
        <f t="shared" si="16"/>
        <v>44942</v>
      </c>
      <c r="B19" s="5">
        <v>0</v>
      </c>
      <c r="C19" s="38" t="str">
        <f>IFERROR(VLOOKUP(A19,'Geração Equatorial x Medido'!$O$4:$P$15,2,FALSE),"")</f>
        <v/>
      </c>
      <c r="D19" s="38">
        <f t="shared" si="1"/>
        <v>44896</v>
      </c>
      <c r="E19" s="38" t="str">
        <f t="shared" si="2"/>
        <v/>
      </c>
      <c r="F19" s="38">
        <f t="shared" si="1"/>
        <v>44927</v>
      </c>
      <c r="Y19" s="7">
        <f t="shared" si="17"/>
        <v>45302</v>
      </c>
      <c r="Z19" s="5">
        <v>440.1</v>
      </c>
      <c r="AA19" s="110">
        <f t="shared" si="31"/>
        <v>0</v>
      </c>
      <c r="AB19" s="38" t="str">
        <f>IFERROR(VLOOKUP(Y19,'Geração Equatorial x Medido'!$O$15:$R$18,2,FALSE),"")</f>
        <v/>
      </c>
      <c r="AC19" s="38">
        <f t="shared" si="4"/>
        <v>45261</v>
      </c>
      <c r="AD19" s="38" t="str">
        <f t="shared" si="5"/>
        <v/>
      </c>
      <c r="AE19" s="38">
        <f t="shared" si="27"/>
        <v>45292</v>
      </c>
      <c r="AU19" s="4"/>
      <c r="AX19" s="7">
        <f t="shared" si="18"/>
        <v>45662</v>
      </c>
      <c r="AY19" s="5">
        <v>461</v>
      </c>
      <c r="AZ19" s="145">
        <f t="shared" si="7"/>
        <v>0</v>
      </c>
      <c r="BA19" s="141" t="str">
        <f>IFERROR(VLOOKUP(AX18,'Geração Equatorial x Medido'!$O$4:$P$55,2,FALSE),"")</f>
        <v/>
      </c>
      <c r="BB19" s="38">
        <f t="shared" si="37"/>
        <v>45658</v>
      </c>
      <c r="BC19" s="38" t="str">
        <f t="shared" si="9"/>
        <v/>
      </c>
      <c r="BD19" s="38">
        <f t="shared" si="40"/>
        <v>45658</v>
      </c>
      <c r="BT19" s="4"/>
      <c r="BZ19" s="7">
        <f t="shared" si="11"/>
        <v>46028</v>
      </c>
      <c r="CA19" s="5">
        <v>428.3</v>
      </c>
      <c r="CB19" s="145">
        <f t="shared" si="13"/>
        <v>0</v>
      </c>
      <c r="CC19" s="141" t="str">
        <f>IFERROR(VLOOKUP(BZ18,'Geração Equatorial x Medido'!$O$4:$P$55,2,FALSE),"")</f>
        <v/>
      </c>
      <c r="CD19" s="38">
        <f t="shared" si="38"/>
        <v>46023</v>
      </c>
      <c r="CE19" s="38" t="str">
        <f t="shared" si="0"/>
        <v/>
      </c>
      <c r="CF19" s="38">
        <f t="shared" si="41"/>
        <v>46023</v>
      </c>
      <c r="CV19" s="4"/>
    </row>
    <row r="20" spans="1:103" x14ac:dyDescent="0.25">
      <c r="A20" s="7">
        <f t="shared" si="16"/>
        <v>44943</v>
      </c>
      <c r="B20" s="5">
        <v>0</v>
      </c>
      <c r="C20" s="38" t="str">
        <f>IFERROR(VLOOKUP(A20,'Geração Equatorial x Medido'!$O$4:$P$15,2,FALSE),"")</f>
        <v/>
      </c>
      <c r="D20" s="38">
        <f t="shared" si="1"/>
        <v>44896</v>
      </c>
      <c r="E20" s="38" t="str">
        <f t="shared" si="2"/>
        <v/>
      </c>
      <c r="F20" s="38">
        <f t="shared" si="1"/>
        <v>44927</v>
      </c>
      <c r="Y20" s="7">
        <f t="shared" si="17"/>
        <v>45303</v>
      </c>
      <c r="Z20" s="5">
        <v>109.6</v>
      </c>
      <c r="AA20" s="110">
        <f t="shared" si="31"/>
        <v>0</v>
      </c>
      <c r="AB20" s="38" t="str">
        <f>IFERROR(VLOOKUP(Y20,'Geração Equatorial x Medido'!$O$15:$R$18,2,FALSE),"")</f>
        <v/>
      </c>
      <c r="AC20" s="38">
        <f t="shared" si="4"/>
        <v>45261</v>
      </c>
      <c r="AD20" s="38" t="str">
        <f t="shared" si="5"/>
        <v/>
      </c>
      <c r="AE20" s="38">
        <f t="shared" si="27"/>
        <v>45292</v>
      </c>
      <c r="AU20" s="4"/>
      <c r="AX20" s="7">
        <f t="shared" si="18"/>
        <v>45663</v>
      </c>
      <c r="AY20" s="5">
        <v>460.4</v>
      </c>
      <c r="AZ20" s="145">
        <f t="shared" si="7"/>
        <v>0</v>
      </c>
      <c r="BA20" s="141" t="str">
        <f>IFERROR(VLOOKUP(AX19,'Geração Equatorial x Medido'!$O$4:$P$55,2,FALSE),"")</f>
        <v/>
      </c>
      <c r="BB20" s="38">
        <f t="shared" si="37"/>
        <v>45658</v>
      </c>
      <c r="BC20" s="38" t="str">
        <f t="shared" si="9"/>
        <v/>
      </c>
      <c r="BD20" s="38">
        <f t="shared" si="40"/>
        <v>45658</v>
      </c>
      <c r="BT20" s="4"/>
      <c r="BZ20" s="7">
        <f t="shared" si="11"/>
        <v>46029</v>
      </c>
      <c r="CA20" s="5">
        <v>439</v>
      </c>
      <c r="CB20" s="145">
        <f t="shared" si="13"/>
        <v>0</v>
      </c>
      <c r="CC20" s="141" t="str">
        <f>IFERROR(VLOOKUP(BZ19,'Geração Equatorial x Medido'!$O$4:$P$55,2,FALSE),"")</f>
        <v/>
      </c>
      <c r="CD20" s="38">
        <f t="shared" si="38"/>
        <v>46023</v>
      </c>
      <c r="CE20" s="38" t="str">
        <f t="shared" si="0"/>
        <v/>
      </c>
      <c r="CF20" s="38">
        <f t="shared" si="41"/>
        <v>46023</v>
      </c>
      <c r="CV20" s="4"/>
    </row>
    <row r="21" spans="1:103" x14ac:dyDescent="0.25">
      <c r="A21" s="7">
        <f t="shared" si="16"/>
        <v>44944</v>
      </c>
      <c r="B21" s="5">
        <v>0</v>
      </c>
      <c r="C21" s="38" t="str">
        <f>IFERROR(VLOOKUP(A21,'Geração Equatorial x Medido'!$O$4:$P$15,2,FALSE),"")</f>
        <v/>
      </c>
      <c r="D21" s="38">
        <f t="shared" si="1"/>
        <v>44896</v>
      </c>
      <c r="E21" s="38" t="str">
        <f t="shared" si="2"/>
        <v/>
      </c>
      <c r="F21" s="38">
        <f t="shared" si="1"/>
        <v>44927</v>
      </c>
      <c r="Y21" s="7">
        <f t="shared" si="17"/>
        <v>45304</v>
      </c>
      <c r="Z21" s="5">
        <v>193.7</v>
      </c>
      <c r="AA21" s="110">
        <f t="shared" si="31"/>
        <v>0</v>
      </c>
      <c r="AB21" s="38" t="str">
        <f>IFERROR(VLOOKUP(Y21,'Geração Equatorial x Medido'!$O$15:$R$18,2,FALSE),"")</f>
        <v/>
      </c>
      <c r="AC21" s="38">
        <f t="shared" si="4"/>
        <v>45261</v>
      </c>
      <c r="AD21" s="38" t="str">
        <f t="shared" si="5"/>
        <v/>
      </c>
      <c r="AE21" s="38">
        <f t="shared" si="27"/>
        <v>45292</v>
      </c>
      <c r="AU21" s="4"/>
      <c r="AX21" s="7">
        <f t="shared" si="18"/>
        <v>45664</v>
      </c>
      <c r="AY21" s="5">
        <v>318.8</v>
      </c>
      <c r="AZ21" s="145">
        <f t="shared" si="7"/>
        <v>0</v>
      </c>
      <c r="BA21" s="141" t="str">
        <f>IFERROR(VLOOKUP(AX20,'Geração Equatorial x Medido'!$O$4:$P$55,2,FALSE),"")</f>
        <v/>
      </c>
      <c r="BB21" s="38">
        <f t="shared" si="37"/>
        <v>45658</v>
      </c>
      <c r="BC21" s="38" t="str">
        <f t="shared" si="9"/>
        <v/>
      </c>
      <c r="BD21" s="38">
        <f t="shared" si="40"/>
        <v>45658</v>
      </c>
      <c r="BT21" s="4"/>
      <c r="BZ21" s="7">
        <f t="shared" si="11"/>
        <v>46030</v>
      </c>
      <c r="CA21" s="5">
        <v>491.6</v>
      </c>
      <c r="CB21" s="145">
        <f t="shared" si="13"/>
        <v>0</v>
      </c>
      <c r="CC21" s="141" t="str">
        <f>IFERROR(VLOOKUP(BZ20,'Geração Equatorial x Medido'!$O$4:$P$55,2,FALSE),"")</f>
        <v/>
      </c>
      <c r="CD21" s="38">
        <f t="shared" si="38"/>
        <v>46023</v>
      </c>
      <c r="CE21" s="38" t="str">
        <f t="shared" si="0"/>
        <v/>
      </c>
      <c r="CF21" s="38">
        <f t="shared" si="41"/>
        <v>46023</v>
      </c>
      <c r="CV21" s="4"/>
    </row>
    <row r="22" spans="1:103" x14ac:dyDescent="0.25">
      <c r="A22" s="7">
        <f t="shared" si="16"/>
        <v>44945</v>
      </c>
      <c r="B22" s="5">
        <v>0</v>
      </c>
      <c r="C22" s="38" t="str">
        <f>IFERROR(VLOOKUP(A22,'Geração Equatorial x Medido'!$O$4:$P$15,2,FALSE),"")</f>
        <v/>
      </c>
      <c r="D22" s="38">
        <f t="shared" si="1"/>
        <v>44896</v>
      </c>
      <c r="E22" s="38" t="str">
        <f t="shared" si="2"/>
        <v/>
      </c>
      <c r="F22" s="38">
        <f t="shared" si="1"/>
        <v>44927</v>
      </c>
      <c r="Y22" s="7">
        <f t="shared" si="17"/>
        <v>45305</v>
      </c>
      <c r="Z22" s="5">
        <v>418.2</v>
      </c>
      <c r="AA22" s="110">
        <f t="shared" si="31"/>
        <v>0</v>
      </c>
      <c r="AB22" s="38" t="str">
        <f>IFERROR(VLOOKUP(Y22,'Geração Equatorial x Medido'!$O$15:$R$18,2,FALSE),"")</f>
        <v/>
      </c>
      <c r="AC22" s="38">
        <f t="shared" si="4"/>
        <v>45261</v>
      </c>
      <c r="AD22" s="38" t="str">
        <f t="shared" si="5"/>
        <v/>
      </c>
      <c r="AE22" s="38">
        <f t="shared" si="27"/>
        <v>45292</v>
      </c>
      <c r="AU22" s="4"/>
      <c r="AX22" s="7">
        <f t="shared" si="18"/>
        <v>45665</v>
      </c>
      <c r="AY22" s="5">
        <v>352.4</v>
      </c>
      <c r="AZ22" s="145">
        <f t="shared" si="7"/>
        <v>0</v>
      </c>
      <c r="BA22" s="141" t="str">
        <f>IFERROR(VLOOKUP(AX21,'Geração Equatorial x Medido'!$O$4:$P$55,2,FALSE),"")</f>
        <v/>
      </c>
      <c r="BB22" s="38">
        <f t="shared" si="37"/>
        <v>45658</v>
      </c>
      <c r="BC22" s="38" t="str">
        <f t="shared" si="9"/>
        <v/>
      </c>
      <c r="BD22" s="38">
        <f t="shared" si="40"/>
        <v>45658</v>
      </c>
      <c r="BT22" s="4"/>
      <c r="BZ22" s="7">
        <f t="shared" si="11"/>
        <v>46031</v>
      </c>
      <c r="CA22" s="5">
        <v>495.1</v>
      </c>
      <c r="CB22" s="145">
        <f t="shared" si="13"/>
        <v>0</v>
      </c>
      <c r="CC22" s="141" t="str">
        <f>IFERROR(VLOOKUP(BZ21,'Geração Equatorial x Medido'!$O$4:$P$55,2,FALSE),"")</f>
        <v/>
      </c>
      <c r="CD22" s="38">
        <f t="shared" si="38"/>
        <v>46023</v>
      </c>
      <c r="CE22" s="38" t="str">
        <f t="shared" si="0"/>
        <v/>
      </c>
      <c r="CF22" s="38">
        <f t="shared" si="41"/>
        <v>46023</v>
      </c>
      <c r="CV22" s="4"/>
    </row>
    <row r="23" spans="1:103" x14ac:dyDescent="0.25">
      <c r="A23" s="7">
        <f t="shared" si="16"/>
        <v>44946</v>
      </c>
      <c r="B23" s="5">
        <v>0</v>
      </c>
      <c r="C23" s="38" t="str">
        <f>IFERROR(VLOOKUP(A23,'Geração Equatorial x Medido'!$O$4:$P$15,2,FALSE),"")</f>
        <v/>
      </c>
      <c r="D23" s="38">
        <f t="shared" si="1"/>
        <v>44896</v>
      </c>
      <c r="E23" s="38" t="str">
        <f t="shared" si="2"/>
        <v/>
      </c>
      <c r="F23" s="38">
        <f t="shared" si="1"/>
        <v>44927</v>
      </c>
      <c r="Y23" s="7">
        <f t="shared" si="17"/>
        <v>45306</v>
      </c>
      <c r="Z23" s="5">
        <v>394.6</v>
      </c>
      <c r="AA23" s="110">
        <f t="shared" si="31"/>
        <v>0</v>
      </c>
      <c r="AB23" s="38" t="str">
        <f>IFERROR(VLOOKUP(Y23,'Geração Equatorial x Medido'!$O$15:$R$18,2,FALSE),"")</f>
        <v/>
      </c>
      <c r="AC23" s="38">
        <f t="shared" si="4"/>
        <v>45261</v>
      </c>
      <c r="AD23" s="38" t="str">
        <f t="shared" si="5"/>
        <v/>
      </c>
      <c r="AE23" s="38">
        <f t="shared" si="27"/>
        <v>45292</v>
      </c>
      <c r="AU23" s="4"/>
      <c r="AX23" s="7">
        <f t="shared" si="18"/>
        <v>45666</v>
      </c>
      <c r="AY23" s="5">
        <v>329.6</v>
      </c>
      <c r="AZ23" s="145">
        <f t="shared" si="7"/>
        <v>0</v>
      </c>
      <c r="BA23" s="141" t="str">
        <f>IFERROR(VLOOKUP(AX22,'Geração Equatorial x Medido'!$O$4:$P$55,2,FALSE),"")</f>
        <v/>
      </c>
      <c r="BB23" s="38">
        <f t="shared" si="37"/>
        <v>45658</v>
      </c>
      <c r="BC23" s="38" t="str">
        <f t="shared" si="9"/>
        <v/>
      </c>
      <c r="BD23" s="38">
        <f t="shared" si="40"/>
        <v>45658</v>
      </c>
      <c r="BT23" s="4"/>
      <c r="BZ23" s="7">
        <f t="shared" si="11"/>
        <v>46032</v>
      </c>
      <c r="CA23" s="5">
        <v>495.9</v>
      </c>
      <c r="CB23" s="145">
        <f t="shared" si="13"/>
        <v>0</v>
      </c>
      <c r="CC23" s="141" t="str">
        <f>IFERROR(VLOOKUP(BZ22,'Geração Equatorial x Medido'!$O$4:$P$55,2,FALSE),"")</f>
        <v/>
      </c>
      <c r="CD23" s="38">
        <f t="shared" si="38"/>
        <v>46023</v>
      </c>
      <c r="CE23" s="38" t="str">
        <f t="shared" si="0"/>
        <v/>
      </c>
      <c r="CF23" s="38">
        <f t="shared" si="41"/>
        <v>46023</v>
      </c>
      <c r="CV23" s="4"/>
    </row>
    <row r="24" spans="1:103" x14ac:dyDescent="0.25">
      <c r="A24" s="7">
        <f t="shared" si="16"/>
        <v>44947</v>
      </c>
      <c r="B24" s="5">
        <v>0</v>
      </c>
      <c r="C24" s="38" t="str">
        <f>IFERROR(VLOOKUP(A24,'Geração Equatorial x Medido'!$O$4:$P$15,2,FALSE),"")</f>
        <v/>
      </c>
      <c r="D24" s="38">
        <f t="shared" si="1"/>
        <v>44896</v>
      </c>
      <c r="E24" s="38" t="str">
        <f t="shared" si="2"/>
        <v/>
      </c>
      <c r="F24" s="38">
        <f t="shared" si="1"/>
        <v>44927</v>
      </c>
      <c r="Y24" s="7">
        <f t="shared" si="17"/>
        <v>45307</v>
      </c>
      <c r="Z24" s="5">
        <v>431.8</v>
      </c>
      <c r="AA24" s="110">
        <f t="shared" si="31"/>
        <v>0</v>
      </c>
      <c r="AB24" s="38" t="str">
        <f>IFERROR(VLOOKUP(Y24,'Geração Equatorial x Medido'!$O$15:$R$18,2,FALSE),"")</f>
        <v/>
      </c>
      <c r="AC24" s="38">
        <f t="shared" si="4"/>
        <v>45261</v>
      </c>
      <c r="AD24" s="38" t="str">
        <f t="shared" si="5"/>
        <v/>
      </c>
      <c r="AE24" s="38">
        <f t="shared" si="27"/>
        <v>45292</v>
      </c>
      <c r="AU24" s="4"/>
      <c r="AX24" s="7">
        <f t="shared" si="18"/>
        <v>45667</v>
      </c>
      <c r="AY24" s="5">
        <v>419.8</v>
      </c>
      <c r="AZ24" s="145">
        <f t="shared" si="7"/>
        <v>0</v>
      </c>
      <c r="BA24" s="141" t="str">
        <f>IFERROR(VLOOKUP(AX23,'Geração Equatorial x Medido'!$O$4:$P$55,2,FALSE),"")</f>
        <v/>
      </c>
      <c r="BB24" s="38">
        <f t="shared" si="37"/>
        <v>45658</v>
      </c>
      <c r="BC24" s="38" t="str">
        <f t="shared" si="9"/>
        <v/>
      </c>
      <c r="BD24" s="38">
        <f t="shared" si="40"/>
        <v>45658</v>
      </c>
      <c r="BT24" s="4"/>
      <c r="BZ24" s="7">
        <f t="shared" si="11"/>
        <v>46033</v>
      </c>
      <c r="CA24" s="5">
        <v>460.6</v>
      </c>
      <c r="CB24" s="145">
        <f t="shared" si="13"/>
        <v>0</v>
      </c>
      <c r="CC24" s="141" t="str">
        <f>IFERROR(VLOOKUP(BZ23,'Geração Equatorial x Medido'!$O$4:$P$55,2,FALSE),"")</f>
        <v/>
      </c>
      <c r="CD24" s="38">
        <f t="shared" si="38"/>
        <v>46023</v>
      </c>
      <c r="CE24" s="38" t="str">
        <f t="shared" si="0"/>
        <v/>
      </c>
      <c r="CF24" s="38">
        <f t="shared" si="41"/>
        <v>46023</v>
      </c>
      <c r="CV24" s="4"/>
    </row>
    <row r="25" spans="1:103" x14ac:dyDescent="0.25">
      <c r="A25" s="7">
        <f t="shared" si="16"/>
        <v>44948</v>
      </c>
      <c r="B25" s="5">
        <v>0</v>
      </c>
      <c r="C25" s="38" t="str">
        <f>IFERROR(VLOOKUP(A25,'Geração Equatorial x Medido'!$O$4:$P$15,2,FALSE),"")</f>
        <v/>
      </c>
      <c r="D25" s="38">
        <f t="shared" si="1"/>
        <v>44896</v>
      </c>
      <c r="E25" s="38" t="str">
        <f t="shared" si="2"/>
        <v/>
      </c>
      <c r="F25" s="38">
        <f t="shared" si="1"/>
        <v>44927</v>
      </c>
      <c r="Y25" s="7">
        <f t="shared" si="17"/>
        <v>45308</v>
      </c>
      <c r="Z25" s="5">
        <v>502.3</v>
      </c>
      <c r="AA25" s="110">
        <f t="shared" si="31"/>
        <v>0</v>
      </c>
      <c r="AB25" s="38" t="str">
        <f>IFERROR(VLOOKUP(Y25,'Geração Equatorial x Medido'!$O$15:$R$18,2,FALSE),"")</f>
        <v/>
      </c>
      <c r="AC25" s="38">
        <f t="shared" si="4"/>
        <v>45261</v>
      </c>
      <c r="AD25" s="38" t="str">
        <f t="shared" si="5"/>
        <v/>
      </c>
      <c r="AE25" s="38">
        <f t="shared" si="27"/>
        <v>45292</v>
      </c>
      <c r="AU25" s="4"/>
      <c r="AX25" s="7">
        <f t="shared" si="18"/>
        <v>45668</v>
      </c>
      <c r="AY25" s="5">
        <v>442.2</v>
      </c>
      <c r="AZ25" s="145">
        <f t="shared" si="7"/>
        <v>0</v>
      </c>
      <c r="BA25" s="141" t="str">
        <f>IFERROR(VLOOKUP(AX24,'Geração Equatorial x Medido'!$O$4:$P$55,2,FALSE),"")</f>
        <v/>
      </c>
      <c r="BB25" s="38">
        <f t="shared" si="37"/>
        <v>45658</v>
      </c>
      <c r="BC25" s="38" t="str">
        <f t="shared" si="9"/>
        <v/>
      </c>
      <c r="BD25" s="38">
        <f t="shared" si="40"/>
        <v>45658</v>
      </c>
      <c r="BT25" s="4"/>
      <c r="BZ25" s="7">
        <f t="shared" si="11"/>
        <v>46034</v>
      </c>
      <c r="CA25" s="5">
        <v>496.7</v>
      </c>
      <c r="CB25" s="145">
        <f t="shared" si="13"/>
        <v>0</v>
      </c>
      <c r="CC25" s="141" t="str">
        <f>IFERROR(VLOOKUP(BZ24,'Geração Equatorial x Medido'!$O$4:$P$55,2,FALSE),"")</f>
        <v/>
      </c>
      <c r="CD25" s="38">
        <f t="shared" si="38"/>
        <v>46023</v>
      </c>
      <c r="CE25" s="38" t="str">
        <f t="shared" si="0"/>
        <v/>
      </c>
      <c r="CF25" s="38">
        <f t="shared" si="41"/>
        <v>46023</v>
      </c>
      <c r="CV25" s="4"/>
    </row>
    <row r="26" spans="1:103" x14ac:dyDescent="0.25">
      <c r="A26" s="7">
        <f t="shared" si="16"/>
        <v>44949</v>
      </c>
      <c r="B26" s="5">
        <v>0</v>
      </c>
      <c r="C26" s="38" t="str">
        <f>IFERROR(VLOOKUP(A26,'Geração Equatorial x Medido'!$O$4:$P$15,2,FALSE),"")</f>
        <v/>
      </c>
      <c r="D26" s="38">
        <f t="shared" si="1"/>
        <v>44896</v>
      </c>
      <c r="E26" s="38" t="str">
        <f t="shared" si="2"/>
        <v/>
      </c>
      <c r="F26" s="38">
        <f t="shared" si="1"/>
        <v>44927</v>
      </c>
      <c r="Y26" s="7">
        <f t="shared" si="17"/>
        <v>45309</v>
      </c>
      <c r="Z26" s="5">
        <v>517.20000000000005</v>
      </c>
      <c r="AA26" s="110">
        <f t="shared" si="31"/>
        <v>0</v>
      </c>
      <c r="AB26" s="38" t="str">
        <f>IFERROR(VLOOKUP(Y26,'Geração Equatorial x Medido'!$O$15:$R$18,2,FALSE),"")</f>
        <v/>
      </c>
      <c r="AC26" s="38">
        <f t="shared" si="4"/>
        <v>45261</v>
      </c>
      <c r="AD26" s="38" t="str">
        <f t="shared" si="5"/>
        <v/>
      </c>
      <c r="AE26" s="38">
        <f t="shared" si="27"/>
        <v>45292</v>
      </c>
      <c r="AU26" s="4"/>
      <c r="AX26" s="7">
        <f t="shared" si="18"/>
        <v>45669</v>
      </c>
      <c r="AY26" s="5">
        <v>369.6</v>
      </c>
      <c r="AZ26" s="145">
        <f t="shared" si="7"/>
        <v>0</v>
      </c>
      <c r="BA26" s="141" t="str">
        <f>IFERROR(VLOOKUP(AX25,'Geração Equatorial x Medido'!$O$4:$P$55,2,FALSE),"")</f>
        <v/>
      </c>
      <c r="BB26" s="38">
        <f t="shared" si="37"/>
        <v>45658</v>
      </c>
      <c r="BC26" s="38" t="str">
        <f t="shared" si="9"/>
        <v/>
      </c>
      <c r="BD26" s="38">
        <f t="shared" si="40"/>
        <v>45658</v>
      </c>
      <c r="BT26" s="4"/>
      <c r="BZ26" s="7">
        <f t="shared" si="11"/>
        <v>46035</v>
      </c>
      <c r="CA26" s="5">
        <v>466.6</v>
      </c>
      <c r="CB26" s="145">
        <f t="shared" si="13"/>
        <v>0</v>
      </c>
      <c r="CC26" s="141" t="str">
        <f>IFERROR(VLOOKUP(BZ25,'Geração Equatorial x Medido'!$O$4:$P$55,2,FALSE),"")</f>
        <v/>
      </c>
      <c r="CD26" s="38">
        <f t="shared" si="38"/>
        <v>46023</v>
      </c>
      <c r="CE26" s="38" t="str">
        <f t="shared" si="0"/>
        <v/>
      </c>
      <c r="CF26" s="38">
        <f t="shared" si="41"/>
        <v>46023</v>
      </c>
      <c r="CV26" s="4"/>
    </row>
    <row r="27" spans="1:103" x14ac:dyDescent="0.25">
      <c r="A27" s="7">
        <f t="shared" si="16"/>
        <v>44950</v>
      </c>
      <c r="B27" s="5">
        <v>0</v>
      </c>
      <c r="C27" s="38" t="str">
        <f>IFERROR(VLOOKUP(A27,'Geração Equatorial x Medido'!$O$4:$P$15,2,FALSE),"")</f>
        <v/>
      </c>
      <c r="D27" s="38">
        <f t="shared" si="1"/>
        <v>44896</v>
      </c>
      <c r="E27" s="38" t="str">
        <f t="shared" si="2"/>
        <v/>
      </c>
      <c r="F27" s="38">
        <f t="shared" si="1"/>
        <v>44927</v>
      </c>
      <c r="Y27" s="7">
        <f t="shared" si="17"/>
        <v>45310</v>
      </c>
      <c r="Z27" s="5">
        <v>504.4</v>
      </c>
      <c r="AA27" s="110">
        <f t="shared" si="31"/>
        <v>0</v>
      </c>
      <c r="AB27" s="38" t="str">
        <f>IFERROR(VLOOKUP(Y27,'Geração Equatorial x Medido'!$O$15:$R$18,2,FALSE),"")</f>
        <v/>
      </c>
      <c r="AC27" s="38">
        <f t="shared" si="4"/>
        <v>45261</v>
      </c>
      <c r="AD27" s="38" t="str">
        <f t="shared" si="5"/>
        <v/>
      </c>
      <c r="AE27" s="38">
        <f t="shared" si="27"/>
        <v>45292</v>
      </c>
      <c r="AU27" s="4"/>
      <c r="AX27" s="7">
        <f t="shared" si="18"/>
        <v>45670</v>
      </c>
      <c r="AY27" s="5">
        <v>355.6</v>
      </c>
      <c r="AZ27" s="145">
        <f t="shared" si="7"/>
        <v>0</v>
      </c>
      <c r="BA27" s="141" t="str">
        <f>IFERROR(VLOOKUP(AX26,'Geração Equatorial x Medido'!$O$4:$P$55,2,FALSE),"")</f>
        <v/>
      </c>
      <c r="BB27" s="38">
        <f t="shared" si="37"/>
        <v>45658</v>
      </c>
      <c r="BC27" s="38" t="str">
        <f t="shared" si="9"/>
        <v/>
      </c>
      <c r="BD27" s="38">
        <f t="shared" si="40"/>
        <v>45658</v>
      </c>
      <c r="BT27" s="4"/>
      <c r="BZ27" s="7">
        <f t="shared" si="11"/>
        <v>46036</v>
      </c>
      <c r="CA27" s="5">
        <v>472.7</v>
      </c>
      <c r="CB27" s="145">
        <f t="shared" si="13"/>
        <v>0</v>
      </c>
      <c r="CC27" s="141" t="str">
        <f>IFERROR(VLOOKUP(BZ26,'Geração Equatorial x Medido'!$O$4:$P$55,2,FALSE),"")</f>
        <v/>
      </c>
      <c r="CD27" s="38">
        <f t="shared" si="38"/>
        <v>46023</v>
      </c>
      <c r="CE27" s="38" t="str">
        <f t="shared" si="0"/>
        <v/>
      </c>
      <c r="CF27" s="38">
        <f t="shared" si="41"/>
        <v>46023</v>
      </c>
      <c r="CV27" s="4"/>
    </row>
    <row r="28" spans="1:103" x14ac:dyDescent="0.25">
      <c r="A28" s="7">
        <f t="shared" si="16"/>
        <v>44951</v>
      </c>
      <c r="B28" s="5">
        <v>0</v>
      </c>
      <c r="C28" s="38" t="str">
        <f>IFERROR(VLOOKUP(A28,'Geração Equatorial x Medido'!$O$4:$P$15,2,FALSE),"")</f>
        <v/>
      </c>
      <c r="D28" s="38">
        <f t="shared" si="1"/>
        <v>44896</v>
      </c>
      <c r="E28" s="38" t="str">
        <f t="shared" si="2"/>
        <v/>
      </c>
      <c r="F28" s="38">
        <f t="shared" si="1"/>
        <v>44927</v>
      </c>
      <c r="Y28" s="7">
        <f t="shared" si="17"/>
        <v>45311</v>
      </c>
      <c r="Z28" s="5">
        <v>403.4</v>
      </c>
      <c r="AA28" s="110">
        <f t="shared" si="31"/>
        <v>0</v>
      </c>
      <c r="AB28" s="38" t="str">
        <f>IFERROR(VLOOKUP(Y28,'Geração Equatorial x Medido'!$O$15:$R$18,2,FALSE),"")</f>
        <v/>
      </c>
      <c r="AC28" s="38">
        <f t="shared" si="4"/>
        <v>45261</v>
      </c>
      <c r="AD28" s="38" t="str">
        <f t="shared" si="5"/>
        <v/>
      </c>
      <c r="AE28" s="38">
        <f t="shared" si="27"/>
        <v>45292</v>
      </c>
      <c r="AU28" s="4"/>
      <c r="AX28" s="7">
        <f t="shared" si="18"/>
        <v>45671</v>
      </c>
      <c r="AY28" s="5">
        <v>73.3</v>
      </c>
      <c r="AZ28" s="145">
        <f t="shared" si="7"/>
        <v>0</v>
      </c>
      <c r="BA28" s="141" t="str">
        <f>IFERROR(VLOOKUP(AX27,'Geração Equatorial x Medido'!$O$4:$P$55,2,FALSE),"")</f>
        <v/>
      </c>
      <c r="BB28" s="38">
        <f t="shared" si="37"/>
        <v>45658</v>
      </c>
      <c r="BC28" s="38" t="str">
        <f t="shared" si="9"/>
        <v/>
      </c>
      <c r="BD28" s="38">
        <f t="shared" si="40"/>
        <v>45658</v>
      </c>
      <c r="BT28" s="4"/>
      <c r="BZ28" s="7">
        <f t="shared" si="11"/>
        <v>46037</v>
      </c>
      <c r="CA28" s="5">
        <v>429.6</v>
      </c>
      <c r="CB28" s="145">
        <f t="shared" si="13"/>
        <v>0</v>
      </c>
      <c r="CC28" s="141" t="str">
        <f>IFERROR(VLOOKUP(BZ27,'Geração Equatorial x Medido'!$O$4:$P$55,2,FALSE),"")</f>
        <v/>
      </c>
      <c r="CD28" s="38">
        <f t="shared" si="38"/>
        <v>46023</v>
      </c>
      <c r="CE28" s="38" t="str">
        <f t="shared" si="0"/>
        <v/>
      </c>
      <c r="CF28" s="38">
        <f t="shared" si="41"/>
        <v>46023</v>
      </c>
      <c r="CV28" s="4"/>
    </row>
    <row r="29" spans="1:103" x14ac:dyDescent="0.25">
      <c r="A29" s="7">
        <f t="shared" si="16"/>
        <v>44952</v>
      </c>
      <c r="B29" s="5">
        <v>0</v>
      </c>
      <c r="C29" s="38">
        <f>IFERROR(VLOOKUP(A29,'Geração Equatorial x Medido'!$O$4:$P$15,2,FALSE),"")</f>
        <v>44927</v>
      </c>
      <c r="D29" s="38">
        <f t="shared" si="1"/>
        <v>44927</v>
      </c>
      <c r="E29" s="38" t="str">
        <f t="shared" si="2"/>
        <v/>
      </c>
      <c r="F29" s="38">
        <f t="shared" si="1"/>
        <v>44927</v>
      </c>
      <c r="Y29" s="7">
        <f t="shared" si="17"/>
        <v>45312</v>
      </c>
      <c r="Z29" s="5">
        <v>481.4</v>
      </c>
      <c r="AA29" s="110">
        <f t="shared" si="31"/>
        <v>0</v>
      </c>
      <c r="AB29" s="38" t="str">
        <f>IFERROR(VLOOKUP(Y29,'Geração Equatorial x Medido'!$O$15:$R$18,2,FALSE),"")</f>
        <v/>
      </c>
      <c r="AC29" s="38">
        <f t="shared" si="4"/>
        <v>45261</v>
      </c>
      <c r="AD29" s="38" t="str">
        <f t="shared" si="5"/>
        <v/>
      </c>
      <c r="AE29" s="38">
        <f t="shared" si="27"/>
        <v>45292</v>
      </c>
      <c r="AU29" s="4"/>
      <c r="AX29" s="7">
        <f t="shared" si="18"/>
        <v>45672</v>
      </c>
      <c r="AY29" s="5">
        <v>176.7</v>
      </c>
      <c r="AZ29" s="145">
        <f t="shared" si="7"/>
        <v>0</v>
      </c>
      <c r="BA29" s="141" t="str">
        <f>IFERROR(VLOOKUP(AX28,'Geração Equatorial x Medido'!$O$4:$P$55,2,FALSE),"")</f>
        <v/>
      </c>
      <c r="BB29" s="38">
        <f t="shared" si="37"/>
        <v>45658</v>
      </c>
      <c r="BC29" s="38" t="str">
        <f t="shared" si="9"/>
        <v/>
      </c>
      <c r="BD29" s="38">
        <f t="shared" si="40"/>
        <v>45658</v>
      </c>
      <c r="BT29" s="4"/>
      <c r="BZ29" s="7">
        <f t="shared" si="11"/>
        <v>46038</v>
      </c>
      <c r="CA29" s="5">
        <v>465.8</v>
      </c>
      <c r="CB29" s="145">
        <f t="shared" si="13"/>
        <v>0</v>
      </c>
      <c r="CC29" s="141" t="str">
        <f>IFERROR(VLOOKUP(BZ28,'Geração Equatorial x Medido'!$O$4:$P$55,2,FALSE),"")</f>
        <v/>
      </c>
      <c r="CD29" s="38">
        <f t="shared" si="38"/>
        <v>46023</v>
      </c>
      <c r="CE29" s="38" t="str">
        <f t="shared" si="0"/>
        <v/>
      </c>
      <c r="CF29" s="38">
        <f t="shared" si="41"/>
        <v>46023</v>
      </c>
      <c r="CV29" s="4"/>
    </row>
    <row r="30" spans="1:103" x14ac:dyDescent="0.25">
      <c r="A30" s="7">
        <f t="shared" si="16"/>
        <v>44953</v>
      </c>
      <c r="B30" s="5">
        <v>0</v>
      </c>
      <c r="C30" s="38" t="str">
        <f>IFERROR(VLOOKUP(A30,'Geração Equatorial x Medido'!$O$4:$P$15,2,FALSE),"")</f>
        <v/>
      </c>
      <c r="D30" s="38">
        <f t="shared" si="1"/>
        <v>44927</v>
      </c>
      <c r="E30" s="38" t="str">
        <f t="shared" si="2"/>
        <v/>
      </c>
      <c r="F30" s="38">
        <f t="shared" si="1"/>
        <v>44927</v>
      </c>
      <c r="Y30" s="7">
        <f t="shared" si="17"/>
        <v>45313</v>
      </c>
      <c r="Z30" s="5">
        <v>243.7</v>
      </c>
      <c r="AA30" s="110">
        <f t="shared" si="31"/>
        <v>0</v>
      </c>
      <c r="AB30" s="38" t="str">
        <f>IFERROR(VLOOKUP(Y30,'Geração Equatorial x Medido'!$O$15:$R$18,2,FALSE),"")</f>
        <v/>
      </c>
      <c r="AC30" s="38">
        <f t="shared" si="4"/>
        <v>45261</v>
      </c>
      <c r="AD30" s="38" t="str">
        <f t="shared" si="5"/>
        <v/>
      </c>
      <c r="AE30" s="38">
        <f t="shared" si="27"/>
        <v>45292</v>
      </c>
      <c r="AU30" s="4"/>
      <c r="AX30" s="7">
        <f t="shared" si="18"/>
        <v>45673</v>
      </c>
      <c r="AY30" s="5">
        <v>231.2</v>
      </c>
      <c r="AZ30" s="145">
        <f t="shared" si="7"/>
        <v>0</v>
      </c>
      <c r="BA30" s="141" t="str">
        <f>IFERROR(VLOOKUP(AX29,'Geração Equatorial x Medido'!$O$4:$P$55,2,FALSE),"")</f>
        <v/>
      </c>
      <c r="BB30" s="38">
        <f t="shared" si="37"/>
        <v>45658</v>
      </c>
      <c r="BC30" s="38" t="str">
        <f t="shared" si="9"/>
        <v/>
      </c>
      <c r="BD30" s="38">
        <f t="shared" si="40"/>
        <v>45658</v>
      </c>
      <c r="BT30" s="4"/>
      <c r="BZ30" s="7">
        <f t="shared" si="11"/>
        <v>46039</v>
      </c>
      <c r="CA30" s="5">
        <v>449.3</v>
      </c>
      <c r="CB30" s="145">
        <f t="shared" si="13"/>
        <v>0</v>
      </c>
      <c r="CC30" s="141" t="str">
        <f>IFERROR(VLOOKUP(BZ29,'Geração Equatorial x Medido'!$O$4:$P$55,2,FALSE),"")</f>
        <v/>
      </c>
      <c r="CD30" s="38">
        <f t="shared" si="38"/>
        <v>46023</v>
      </c>
      <c r="CE30" s="38" t="str">
        <f t="shared" si="0"/>
        <v/>
      </c>
      <c r="CF30" s="38">
        <f t="shared" si="41"/>
        <v>46023</v>
      </c>
      <c r="CV30" s="4"/>
    </row>
    <row r="31" spans="1:103" x14ac:dyDescent="0.25">
      <c r="A31" s="7">
        <f t="shared" si="16"/>
        <v>44954</v>
      </c>
      <c r="B31" s="5">
        <v>0</v>
      </c>
      <c r="C31" s="38" t="str">
        <f>IFERROR(VLOOKUP(A31,'Geração Equatorial x Medido'!$O$4:$P$15,2,FALSE),"")</f>
        <v/>
      </c>
      <c r="D31" s="38">
        <f t="shared" si="1"/>
        <v>44927</v>
      </c>
      <c r="E31" s="38" t="str">
        <f t="shared" si="2"/>
        <v/>
      </c>
      <c r="F31" s="38">
        <f t="shared" si="1"/>
        <v>44927</v>
      </c>
      <c r="Y31" s="7">
        <f t="shared" si="17"/>
        <v>45314</v>
      </c>
      <c r="Z31" s="5">
        <v>440.2</v>
      </c>
      <c r="AA31" s="110">
        <f t="shared" si="31"/>
        <v>0</v>
      </c>
      <c r="AB31" s="38" t="str">
        <f>IFERROR(VLOOKUP(Y31,'Geração Equatorial x Medido'!$O$15:$R$18,2,FALSE),"")</f>
        <v/>
      </c>
      <c r="AC31" s="38">
        <f t="shared" si="4"/>
        <v>45261</v>
      </c>
      <c r="AD31" s="38" t="str">
        <f t="shared" si="5"/>
        <v/>
      </c>
      <c r="AE31" s="38">
        <f t="shared" si="27"/>
        <v>45292</v>
      </c>
      <c r="AU31" s="4"/>
      <c r="AX31" s="7">
        <f t="shared" si="18"/>
        <v>45674</v>
      </c>
      <c r="AY31" s="5">
        <v>235.5</v>
      </c>
      <c r="AZ31" s="145">
        <f t="shared" si="7"/>
        <v>0</v>
      </c>
      <c r="BA31" s="141" t="str">
        <f>IFERROR(VLOOKUP(AX30,'Geração Equatorial x Medido'!$O$4:$P$55,2,FALSE),"")</f>
        <v/>
      </c>
      <c r="BB31" s="38">
        <f t="shared" si="37"/>
        <v>45658</v>
      </c>
      <c r="BC31" s="38" t="str">
        <f t="shared" si="9"/>
        <v/>
      </c>
      <c r="BD31" s="38">
        <f t="shared" si="40"/>
        <v>45658</v>
      </c>
      <c r="BT31" s="4"/>
      <c r="BZ31" s="7">
        <f t="shared" si="11"/>
        <v>46040</v>
      </c>
      <c r="CA31" s="5">
        <v>289.2</v>
      </c>
      <c r="CB31" s="145">
        <f t="shared" si="13"/>
        <v>0</v>
      </c>
      <c r="CC31" s="141" t="str">
        <f>IFERROR(VLOOKUP(BZ30,'Geração Equatorial x Medido'!$O$4:$P$55,2,FALSE),"")</f>
        <v/>
      </c>
      <c r="CD31" s="38">
        <f t="shared" si="38"/>
        <v>46023</v>
      </c>
      <c r="CE31" s="38" t="str">
        <f t="shared" si="0"/>
        <v/>
      </c>
      <c r="CF31" s="38">
        <f t="shared" si="41"/>
        <v>46023</v>
      </c>
      <c r="CV31" s="4"/>
    </row>
    <row r="32" spans="1:103" x14ac:dyDescent="0.25">
      <c r="A32" s="7">
        <f t="shared" si="16"/>
        <v>44955</v>
      </c>
      <c r="B32" s="5">
        <v>0</v>
      </c>
      <c r="C32" s="38" t="str">
        <f>IFERROR(VLOOKUP(A32,'Geração Equatorial x Medido'!$O$4:$P$15,2,FALSE),"")</f>
        <v/>
      </c>
      <c r="D32" s="38">
        <f t="shared" si="1"/>
        <v>44927</v>
      </c>
      <c r="E32" s="38" t="str">
        <f t="shared" si="2"/>
        <v/>
      </c>
      <c r="F32" s="38">
        <f t="shared" si="1"/>
        <v>44927</v>
      </c>
      <c r="Y32" s="7">
        <f t="shared" si="17"/>
        <v>45315</v>
      </c>
      <c r="Z32" s="5">
        <v>427.2</v>
      </c>
      <c r="AA32" s="110">
        <f t="shared" si="31"/>
        <v>0</v>
      </c>
      <c r="AB32" s="38" t="str">
        <f>IFERROR(VLOOKUP(Y32,'Geração Equatorial x Medido'!$O$15:$R$18,2,FALSE),"")</f>
        <v/>
      </c>
      <c r="AC32" s="38">
        <f t="shared" si="4"/>
        <v>45261</v>
      </c>
      <c r="AD32" s="38" t="str">
        <f t="shared" si="5"/>
        <v/>
      </c>
      <c r="AE32" s="38">
        <f t="shared" si="27"/>
        <v>45292</v>
      </c>
      <c r="AU32" s="4"/>
      <c r="AX32" s="7">
        <f t="shared" si="18"/>
        <v>45675</v>
      </c>
      <c r="AY32" s="5">
        <v>36.9</v>
      </c>
      <c r="AZ32" s="145">
        <f t="shared" si="7"/>
        <v>0</v>
      </c>
      <c r="BA32" s="141" t="str">
        <f>IFERROR(VLOOKUP(AX31,'Geração Equatorial x Medido'!$O$4:$P$55,2,FALSE),"")</f>
        <v/>
      </c>
      <c r="BB32" s="38">
        <f t="shared" si="37"/>
        <v>45658</v>
      </c>
      <c r="BC32" s="38" t="str">
        <f t="shared" si="9"/>
        <v/>
      </c>
      <c r="BD32" s="38">
        <f t="shared" si="40"/>
        <v>45658</v>
      </c>
      <c r="BT32" s="4"/>
      <c r="BZ32" s="7">
        <f t="shared" si="11"/>
        <v>46041</v>
      </c>
      <c r="CA32" s="5">
        <v>143.30000000000001</v>
      </c>
      <c r="CB32" s="145">
        <f t="shared" si="13"/>
        <v>0</v>
      </c>
      <c r="CC32" s="141" t="str">
        <f>IFERROR(VLOOKUP(BZ31,'Geração Equatorial x Medido'!$O$4:$P$55,2,FALSE),"")</f>
        <v/>
      </c>
      <c r="CD32" s="38">
        <f t="shared" si="38"/>
        <v>46023</v>
      </c>
      <c r="CE32" s="38" t="str">
        <f t="shared" si="0"/>
        <v/>
      </c>
      <c r="CF32" s="38">
        <f t="shared" si="41"/>
        <v>46023</v>
      </c>
      <c r="CV32" s="4"/>
    </row>
    <row r="33" spans="1:100" x14ac:dyDescent="0.25">
      <c r="A33" s="7">
        <f t="shared" si="16"/>
        <v>44956</v>
      </c>
      <c r="B33" s="5">
        <v>0</v>
      </c>
      <c r="C33" s="38" t="str">
        <f>IFERROR(VLOOKUP(A33,'Geração Equatorial x Medido'!$O$4:$P$15,2,FALSE),"")</f>
        <v/>
      </c>
      <c r="D33" s="38">
        <f t="shared" si="1"/>
        <v>44927</v>
      </c>
      <c r="E33" s="38" t="str">
        <f t="shared" si="2"/>
        <v/>
      </c>
      <c r="F33" s="38">
        <f t="shared" si="1"/>
        <v>44927</v>
      </c>
      <c r="Y33" s="7">
        <f t="shared" si="17"/>
        <v>45316</v>
      </c>
      <c r="Z33" s="5">
        <v>510.5</v>
      </c>
      <c r="AA33" s="110">
        <f t="shared" si="31"/>
        <v>0</v>
      </c>
      <c r="AB33" s="38" t="str">
        <f>IFERROR(VLOOKUP(Y33,'Geração Equatorial x Medido'!$O$15:$R$18,2,FALSE),"")</f>
        <v/>
      </c>
      <c r="AC33" s="38">
        <f t="shared" si="4"/>
        <v>45261</v>
      </c>
      <c r="AD33" s="38" t="str">
        <f t="shared" si="5"/>
        <v/>
      </c>
      <c r="AE33" s="38">
        <f t="shared" si="27"/>
        <v>45292</v>
      </c>
      <c r="AU33" s="4"/>
      <c r="AX33" s="7">
        <f t="shared" si="18"/>
        <v>45676</v>
      </c>
      <c r="AY33" s="5">
        <v>251.4</v>
      </c>
      <c r="AZ33" s="145">
        <f t="shared" si="7"/>
        <v>0</v>
      </c>
      <c r="BA33" s="141" t="str">
        <f>IFERROR(VLOOKUP(AX32,'Geração Equatorial x Medido'!$O$4:$P$55,2,FALSE),"")</f>
        <v/>
      </c>
      <c r="BB33" s="38">
        <f t="shared" si="37"/>
        <v>45658</v>
      </c>
      <c r="BC33" s="38" t="str">
        <f t="shared" si="9"/>
        <v/>
      </c>
      <c r="BD33" s="38">
        <f t="shared" si="40"/>
        <v>45658</v>
      </c>
      <c r="BT33" s="4"/>
      <c r="BZ33" s="7">
        <f t="shared" si="11"/>
        <v>46042</v>
      </c>
      <c r="CA33" s="5">
        <v>413.2</v>
      </c>
      <c r="CB33" s="145">
        <f t="shared" si="13"/>
        <v>0</v>
      </c>
      <c r="CC33" s="141" t="str">
        <f>IFERROR(VLOOKUP(BZ32,'Geração Equatorial x Medido'!$O$4:$P$55,2,FALSE),"")</f>
        <v/>
      </c>
      <c r="CD33" s="38">
        <f t="shared" si="38"/>
        <v>46023</v>
      </c>
      <c r="CE33" s="38" t="str">
        <f t="shared" si="0"/>
        <v/>
      </c>
      <c r="CF33" s="38">
        <f t="shared" si="41"/>
        <v>46023</v>
      </c>
      <c r="CV33" s="4"/>
    </row>
    <row r="34" spans="1:100" x14ac:dyDescent="0.25">
      <c r="A34" s="7">
        <f t="shared" si="16"/>
        <v>44957</v>
      </c>
      <c r="B34" s="5">
        <v>0</v>
      </c>
      <c r="C34" s="38" t="str">
        <f>IFERROR(VLOOKUP(A34,'Geração Equatorial x Medido'!$O$4:$P$15,2,FALSE),"")</f>
        <v/>
      </c>
      <c r="D34" s="38">
        <f t="shared" si="1"/>
        <v>44927</v>
      </c>
      <c r="E34" s="38" t="str">
        <f t="shared" si="2"/>
        <v/>
      </c>
      <c r="F34" s="38">
        <f t="shared" si="1"/>
        <v>44927</v>
      </c>
      <c r="Y34" s="7">
        <f t="shared" si="17"/>
        <v>45317</v>
      </c>
      <c r="Z34" s="5">
        <v>481</v>
      </c>
      <c r="AA34" s="110">
        <f t="shared" si="31"/>
        <v>0</v>
      </c>
      <c r="AB34" s="38">
        <f>IFERROR(VLOOKUP(Y34,'Geração Equatorial x Medido'!$O$15:$R$18,2,FALSE),"")</f>
        <v>45292</v>
      </c>
      <c r="AC34" s="38">
        <f t="shared" si="4"/>
        <v>45292</v>
      </c>
      <c r="AD34" s="38" t="str">
        <f t="shared" si="5"/>
        <v/>
      </c>
      <c r="AE34" s="38">
        <f t="shared" si="27"/>
        <v>45292</v>
      </c>
      <c r="AU34" s="4"/>
      <c r="AX34" s="7">
        <f t="shared" si="18"/>
        <v>45677</v>
      </c>
      <c r="AY34" s="5">
        <v>162.1</v>
      </c>
      <c r="AZ34" s="145">
        <f t="shared" si="7"/>
        <v>0</v>
      </c>
      <c r="BA34" s="141" t="str">
        <f>IFERROR(VLOOKUP(AX33,'Geração Equatorial x Medido'!$O$4:$P$55,2,FALSE),"")</f>
        <v/>
      </c>
      <c r="BB34" s="38">
        <f t="shared" si="37"/>
        <v>45658</v>
      </c>
      <c r="BC34" s="38" t="str">
        <f t="shared" si="9"/>
        <v/>
      </c>
      <c r="BD34" s="38">
        <f t="shared" si="40"/>
        <v>45658</v>
      </c>
      <c r="BT34" s="4"/>
      <c r="BZ34" s="7">
        <f t="shared" si="11"/>
        <v>46043</v>
      </c>
      <c r="CA34" s="5">
        <v>421.4</v>
      </c>
      <c r="CB34" s="145">
        <f t="shared" si="13"/>
        <v>0</v>
      </c>
      <c r="CC34" s="141" t="str">
        <f>IFERROR(VLOOKUP(BZ33,'Geração Equatorial x Medido'!$O$4:$P$55,2,FALSE),"")</f>
        <v/>
      </c>
      <c r="CD34" s="38">
        <f t="shared" si="38"/>
        <v>46023</v>
      </c>
      <c r="CE34" s="38" t="str">
        <f t="shared" si="0"/>
        <v/>
      </c>
      <c r="CF34" s="38">
        <f t="shared" si="41"/>
        <v>46023</v>
      </c>
      <c r="CV34" s="4"/>
    </row>
    <row r="35" spans="1:100" x14ac:dyDescent="0.25">
      <c r="A35" s="7">
        <f t="shared" si="16"/>
        <v>44958</v>
      </c>
      <c r="B35" s="5">
        <v>0</v>
      </c>
      <c r="C35" s="38" t="str">
        <f>IFERROR(VLOOKUP(A35,'Geração Equatorial x Medido'!$O$4:$P$15,2,FALSE),"")</f>
        <v/>
      </c>
      <c r="D35" s="38">
        <f t="shared" si="1"/>
        <v>44927</v>
      </c>
      <c r="E35" s="38">
        <f t="shared" si="2"/>
        <v>44958</v>
      </c>
      <c r="F35" s="38">
        <f t="shared" si="1"/>
        <v>44958</v>
      </c>
      <c r="Y35" s="7">
        <f t="shared" si="17"/>
        <v>45318</v>
      </c>
      <c r="Z35" s="5">
        <v>287.5</v>
      </c>
      <c r="AA35" s="110">
        <f t="shared" si="31"/>
        <v>0</v>
      </c>
      <c r="AB35" s="38" t="str">
        <f>IFERROR(VLOOKUP(Y35,'Geração Equatorial x Medido'!$O$15:$R$18,2,FALSE),"")</f>
        <v/>
      </c>
      <c r="AC35" s="38">
        <f t="shared" si="4"/>
        <v>45292</v>
      </c>
      <c r="AD35" s="38" t="str">
        <f t="shared" si="5"/>
        <v/>
      </c>
      <c r="AE35" s="38">
        <f t="shared" si="27"/>
        <v>45292</v>
      </c>
      <c r="AU35" s="4"/>
      <c r="AX35" s="7">
        <f t="shared" si="18"/>
        <v>45678</v>
      </c>
      <c r="AY35" s="5">
        <v>249.2</v>
      </c>
      <c r="AZ35" s="145">
        <f t="shared" si="7"/>
        <v>0</v>
      </c>
      <c r="BA35" s="141" t="str">
        <f>IFERROR(VLOOKUP(AX34,'Geração Equatorial x Medido'!$O$4:$P$55,2,FALSE),"")</f>
        <v/>
      </c>
      <c r="BB35" s="38">
        <f t="shared" si="37"/>
        <v>45658</v>
      </c>
      <c r="BC35" s="38" t="str">
        <f t="shared" si="9"/>
        <v/>
      </c>
      <c r="BD35" s="38">
        <f t="shared" si="40"/>
        <v>45658</v>
      </c>
      <c r="BT35" s="4"/>
      <c r="BZ35" s="7">
        <f t="shared" si="11"/>
        <v>46044</v>
      </c>
      <c r="CA35" s="5">
        <v>496.8</v>
      </c>
      <c r="CB35" s="145">
        <f t="shared" si="13"/>
        <v>0</v>
      </c>
      <c r="CC35" s="141" t="str">
        <f>IFERROR(VLOOKUP(BZ34,'Geração Equatorial x Medido'!$O$4:$P$55,2,FALSE),"")</f>
        <v/>
      </c>
      <c r="CD35" s="38">
        <f t="shared" si="38"/>
        <v>46023</v>
      </c>
      <c r="CE35" s="38" t="str">
        <f t="shared" si="0"/>
        <v/>
      </c>
      <c r="CF35" s="38">
        <f t="shared" si="41"/>
        <v>46023</v>
      </c>
      <c r="CV35" s="4"/>
    </row>
    <row r="36" spans="1:100" x14ac:dyDescent="0.25">
      <c r="A36" s="7">
        <f t="shared" si="16"/>
        <v>44959</v>
      </c>
      <c r="B36" s="5">
        <v>239.1</v>
      </c>
      <c r="C36" s="38" t="str">
        <f>IFERROR(VLOOKUP(A36,'Geração Equatorial x Medido'!$O$4:$P$15,2,FALSE),"")</f>
        <v/>
      </c>
      <c r="D36" s="38">
        <f t="shared" si="1"/>
        <v>44927</v>
      </c>
      <c r="E36" s="38" t="str">
        <f t="shared" si="2"/>
        <v/>
      </c>
      <c r="F36" s="38">
        <f t="shared" si="1"/>
        <v>44958</v>
      </c>
      <c r="Y36" s="7">
        <f t="shared" si="17"/>
        <v>45319</v>
      </c>
      <c r="Z36" s="5">
        <v>377.7</v>
      </c>
      <c r="AA36" s="110">
        <f t="shared" si="31"/>
        <v>0</v>
      </c>
      <c r="AB36" s="38" t="str">
        <f>IFERROR(VLOOKUP(Y36,'Geração Equatorial x Medido'!$O$15:$R$18,2,FALSE),"")</f>
        <v/>
      </c>
      <c r="AC36" s="38">
        <f t="shared" si="4"/>
        <v>45292</v>
      </c>
      <c r="AD36" s="38" t="str">
        <f t="shared" si="5"/>
        <v/>
      </c>
      <c r="AE36" s="38">
        <f t="shared" si="27"/>
        <v>45292</v>
      </c>
      <c r="AU36" s="4"/>
      <c r="AX36" s="7">
        <f t="shared" si="18"/>
        <v>45679</v>
      </c>
      <c r="AY36" s="5">
        <v>253</v>
      </c>
      <c r="AZ36" s="145">
        <f t="shared" si="7"/>
        <v>0</v>
      </c>
      <c r="BA36" s="141" t="str">
        <f>IFERROR(VLOOKUP(AX35,'Geração Equatorial x Medido'!$O$4:$P$55,2,FALSE),"")</f>
        <v/>
      </c>
      <c r="BB36" s="38">
        <f t="shared" si="37"/>
        <v>45658</v>
      </c>
      <c r="BC36" s="38" t="str">
        <f t="shared" si="9"/>
        <v/>
      </c>
      <c r="BD36" s="38">
        <f t="shared" si="40"/>
        <v>45658</v>
      </c>
      <c r="BT36" s="4"/>
      <c r="BZ36" s="7">
        <f t="shared" si="11"/>
        <v>46045</v>
      </c>
      <c r="CA36" s="5">
        <v>410.1</v>
      </c>
      <c r="CB36" s="145">
        <f t="shared" si="13"/>
        <v>0</v>
      </c>
      <c r="CC36" s="141" t="str">
        <f>IFERROR(VLOOKUP(BZ35,'Geração Equatorial x Medido'!$O$4:$P$55,2,FALSE),"")</f>
        <v/>
      </c>
      <c r="CD36" s="38">
        <f t="shared" si="38"/>
        <v>46023</v>
      </c>
      <c r="CE36" s="38" t="str">
        <f t="shared" si="0"/>
        <v/>
      </c>
      <c r="CF36" s="38">
        <f t="shared" si="41"/>
        <v>46023</v>
      </c>
      <c r="CV36" s="4"/>
    </row>
    <row r="37" spans="1:100" x14ac:dyDescent="0.25">
      <c r="A37" s="7">
        <f t="shared" si="16"/>
        <v>44960</v>
      </c>
      <c r="B37" s="5">
        <v>165</v>
      </c>
      <c r="C37" s="38" t="str">
        <f>IFERROR(VLOOKUP(A37,'Geração Equatorial x Medido'!$O$4:$P$15,2,FALSE),"")</f>
        <v/>
      </c>
      <c r="D37" s="38">
        <f t="shared" si="1"/>
        <v>44927</v>
      </c>
      <c r="E37" s="38" t="str">
        <f t="shared" si="2"/>
        <v/>
      </c>
      <c r="F37" s="38">
        <f t="shared" si="1"/>
        <v>44958</v>
      </c>
      <c r="Y37" s="7">
        <f t="shared" si="17"/>
        <v>45320</v>
      </c>
      <c r="Z37" s="5">
        <v>459.4</v>
      </c>
      <c r="AA37" s="110">
        <f t="shared" si="31"/>
        <v>0</v>
      </c>
      <c r="AB37" s="38" t="str">
        <f>IFERROR(VLOOKUP(Y37,'Geração Equatorial x Medido'!$O$15:$R$18,2,FALSE),"")</f>
        <v/>
      </c>
      <c r="AC37" s="38">
        <f t="shared" si="4"/>
        <v>45292</v>
      </c>
      <c r="AD37" s="38" t="str">
        <f t="shared" si="5"/>
        <v/>
      </c>
      <c r="AE37" s="38">
        <f t="shared" si="27"/>
        <v>45292</v>
      </c>
      <c r="AU37" s="4"/>
      <c r="AX37" s="7">
        <f t="shared" si="18"/>
        <v>45680</v>
      </c>
      <c r="AY37" s="5">
        <v>218.4</v>
      </c>
      <c r="AZ37" s="145">
        <f t="shared" si="7"/>
        <v>0</v>
      </c>
      <c r="BA37" s="141" t="str">
        <f>IFERROR(VLOOKUP(AX36,'Geração Equatorial x Medido'!$O$4:$P$55,2,FALSE),"")</f>
        <v/>
      </c>
      <c r="BB37" s="38">
        <f t="shared" si="37"/>
        <v>45658</v>
      </c>
      <c r="BC37" s="38" t="str">
        <f t="shared" si="9"/>
        <v/>
      </c>
      <c r="BD37" s="38">
        <f t="shared" si="40"/>
        <v>45658</v>
      </c>
      <c r="BT37" s="4"/>
      <c r="BZ37" s="7">
        <f t="shared" si="11"/>
        <v>46046</v>
      </c>
      <c r="CA37" s="5">
        <v>456.1</v>
      </c>
      <c r="CB37" s="145">
        <f t="shared" si="13"/>
        <v>0</v>
      </c>
      <c r="CC37" s="141" t="str">
        <f>IFERROR(VLOOKUP(BZ36,'Geração Equatorial x Medido'!$O$4:$P$55,2,FALSE),"")</f>
        <v/>
      </c>
      <c r="CD37" s="38">
        <f t="shared" si="38"/>
        <v>46023</v>
      </c>
      <c r="CE37" s="38" t="str">
        <f t="shared" si="0"/>
        <v/>
      </c>
      <c r="CF37" s="38">
        <f t="shared" si="41"/>
        <v>46023</v>
      </c>
      <c r="CV37" s="4"/>
    </row>
    <row r="38" spans="1:100" x14ac:dyDescent="0.25">
      <c r="A38" s="7">
        <f t="shared" si="16"/>
        <v>44961</v>
      </c>
      <c r="B38" s="5">
        <v>0.9</v>
      </c>
      <c r="C38" s="38" t="str">
        <f>IFERROR(VLOOKUP(A38,'Geração Equatorial x Medido'!$O$4:$P$15,2,FALSE),"")</f>
        <v/>
      </c>
      <c r="D38" s="38">
        <f t="shared" si="1"/>
        <v>44927</v>
      </c>
      <c r="E38" s="38" t="str">
        <f t="shared" si="2"/>
        <v/>
      </c>
      <c r="F38" s="38">
        <f t="shared" si="1"/>
        <v>44958</v>
      </c>
      <c r="Y38" s="7">
        <f t="shared" si="17"/>
        <v>45321</v>
      </c>
      <c r="Z38" s="5">
        <v>477</v>
      </c>
      <c r="AA38" s="110">
        <f t="shared" si="31"/>
        <v>0</v>
      </c>
      <c r="AB38" s="38" t="str">
        <f>IFERROR(VLOOKUP(Y38,'Geração Equatorial x Medido'!$O$15:$R$18,2,FALSE),"")</f>
        <v/>
      </c>
      <c r="AC38" s="38">
        <f t="shared" si="4"/>
        <v>45292</v>
      </c>
      <c r="AD38" s="38" t="str">
        <f t="shared" si="5"/>
        <v/>
      </c>
      <c r="AE38" s="38">
        <f t="shared" si="27"/>
        <v>45292</v>
      </c>
      <c r="AU38" s="4"/>
      <c r="AX38" s="7">
        <f t="shared" si="18"/>
        <v>45681</v>
      </c>
      <c r="AY38" s="5">
        <v>234.4</v>
      </c>
      <c r="AZ38" s="145">
        <f t="shared" si="7"/>
        <v>0</v>
      </c>
      <c r="BA38" s="141" t="str">
        <f>IFERROR(VLOOKUP(AX37,'Geração Equatorial x Medido'!$O$4:$P$55,2,FALSE),"")</f>
        <v/>
      </c>
      <c r="BB38" s="38">
        <f t="shared" si="37"/>
        <v>45658</v>
      </c>
      <c r="BC38" s="38" t="str">
        <f t="shared" si="9"/>
        <v/>
      </c>
      <c r="BD38" s="38">
        <f t="shared" si="40"/>
        <v>45658</v>
      </c>
      <c r="BT38" s="4"/>
      <c r="BZ38" s="7">
        <f t="shared" si="11"/>
        <v>46047</v>
      </c>
      <c r="CA38" s="5">
        <v>526.9</v>
      </c>
      <c r="CB38" s="145">
        <f t="shared" si="13"/>
        <v>0</v>
      </c>
      <c r="CC38" s="141" t="str">
        <f>IFERROR(VLOOKUP(BZ37,'Geração Equatorial x Medido'!$O$4:$P$55,2,FALSE),"")</f>
        <v/>
      </c>
      <c r="CD38" s="38">
        <f t="shared" si="38"/>
        <v>46023</v>
      </c>
      <c r="CE38" s="38" t="str">
        <f t="shared" si="0"/>
        <v/>
      </c>
      <c r="CF38" s="38">
        <f t="shared" si="41"/>
        <v>46023</v>
      </c>
      <c r="CV38" s="4"/>
    </row>
    <row r="39" spans="1:100" x14ac:dyDescent="0.25">
      <c r="A39" s="7">
        <f t="shared" si="16"/>
        <v>44962</v>
      </c>
      <c r="B39" s="5">
        <v>497.2</v>
      </c>
      <c r="C39" s="38" t="str">
        <f>IFERROR(VLOOKUP(A39,'Geração Equatorial x Medido'!$O$4:$P$15,2,FALSE),"")</f>
        <v/>
      </c>
      <c r="D39" s="38">
        <f t="shared" si="1"/>
        <v>44927</v>
      </c>
      <c r="E39" s="38" t="str">
        <f t="shared" si="2"/>
        <v/>
      </c>
      <c r="F39" s="38">
        <f t="shared" si="1"/>
        <v>44958</v>
      </c>
      <c r="Y39" s="7">
        <f t="shared" si="17"/>
        <v>45322</v>
      </c>
      <c r="Z39" s="5">
        <v>296.89999999999998</v>
      </c>
      <c r="AA39" s="110">
        <f t="shared" si="31"/>
        <v>0</v>
      </c>
      <c r="AB39" s="38" t="str">
        <f>IFERROR(VLOOKUP(Y39,'Geração Equatorial x Medido'!$O$15:$R$18,2,FALSE),"")</f>
        <v/>
      </c>
      <c r="AC39" s="38">
        <f t="shared" si="4"/>
        <v>45292</v>
      </c>
      <c r="AD39" s="38" t="str">
        <f t="shared" si="5"/>
        <v/>
      </c>
      <c r="AE39" s="38">
        <f t="shared" si="27"/>
        <v>45292</v>
      </c>
      <c r="AU39" s="4"/>
      <c r="AX39" s="7">
        <f t="shared" si="18"/>
        <v>45682</v>
      </c>
      <c r="AY39" s="5">
        <v>255.5</v>
      </c>
      <c r="AZ39" s="145">
        <f t="shared" si="7"/>
        <v>0</v>
      </c>
      <c r="BA39" s="141" t="str">
        <f>IFERROR(VLOOKUP(AX38,'Geração Equatorial x Medido'!$O$4:$P$55,2,FALSE),"")</f>
        <v/>
      </c>
      <c r="BB39" s="38">
        <f t="shared" si="37"/>
        <v>45658</v>
      </c>
      <c r="BC39" s="38" t="str">
        <f t="shared" si="9"/>
        <v/>
      </c>
      <c r="BD39" s="38">
        <f t="shared" si="40"/>
        <v>45658</v>
      </c>
      <c r="BT39" s="4"/>
      <c r="BZ39" s="7">
        <f t="shared" si="11"/>
        <v>46048</v>
      </c>
      <c r="CA39" s="5">
        <v>455.4</v>
      </c>
      <c r="CB39" s="145">
        <f t="shared" si="13"/>
        <v>0</v>
      </c>
      <c r="CC39" s="141" t="str">
        <f>IFERROR(VLOOKUP(BZ38,'Geração Equatorial x Medido'!$O$4:$P$55,2,FALSE),"")</f>
        <v/>
      </c>
      <c r="CD39" s="38">
        <f t="shared" si="38"/>
        <v>46023</v>
      </c>
      <c r="CE39" s="38" t="str">
        <f t="shared" si="0"/>
        <v/>
      </c>
      <c r="CF39" s="38">
        <f t="shared" si="41"/>
        <v>46023</v>
      </c>
      <c r="CV39" s="4"/>
    </row>
    <row r="40" spans="1:100" x14ac:dyDescent="0.25">
      <c r="A40" s="7">
        <f t="shared" si="16"/>
        <v>44963</v>
      </c>
      <c r="B40" s="5">
        <v>440.6</v>
      </c>
      <c r="C40" s="38" t="str">
        <f>IFERROR(VLOOKUP(A40,'Geração Equatorial x Medido'!$O$4:$P$15,2,FALSE),"")</f>
        <v/>
      </c>
      <c r="D40" s="38">
        <f t="shared" si="1"/>
        <v>44927</v>
      </c>
      <c r="E40" s="38" t="str">
        <f t="shared" si="2"/>
        <v/>
      </c>
      <c r="F40" s="38">
        <f t="shared" si="1"/>
        <v>44958</v>
      </c>
      <c r="Y40" s="7">
        <f t="shared" si="17"/>
        <v>45323</v>
      </c>
      <c r="Z40" s="5">
        <v>405</v>
      </c>
      <c r="AA40" s="110">
        <f t="shared" si="31"/>
        <v>0</v>
      </c>
      <c r="AB40" s="38" t="str">
        <f>IFERROR(VLOOKUP(Y40,'Geração Equatorial x Medido'!$O$15:$R$18,2,FALSE),"")</f>
        <v/>
      </c>
      <c r="AC40" s="38">
        <f t="shared" si="4"/>
        <v>45292</v>
      </c>
      <c r="AD40" s="38">
        <f t="shared" si="5"/>
        <v>45323</v>
      </c>
      <c r="AE40" s="38">
        <f t="shared" si="27"/>
        <v>45323</v>
      </c>
      <c r="AU40" s="4"/>
      <c r="AX40" s="7">
        <f t="shared" si="18"/>
        <v>45683</v>
      </c>
      <c r="AY40" s="5">
        <v>156</v>
      </c>
      <c r="AZ40" s="145">
        <f t="shared" si="7"/>
        <v>0</v>
      </c>
      <c r="BA40" s="141" t="str">
        <f>IFERROR(VLOOKUP(AX39,'Geração Equatorial x Medido'!$O$4:$P$55,2,FALSE),"")</f>
        <v/>
      </c>
      <c r="BB40" s="38">
        <f t="shared" si="37"/>
        <v>45658</v>
      </c>
      <c r="BC40" s="38" t="str">
        <f t="shared" si="9"/>
        <v/>
      </c>
      <c r="BD40" s="38">
        <f t="shared" si="40"/>
        <v>45658</v>
      </c>
      <c r="BT40" s="4"/>
      <c r="BZ40" s="7">
        <f t="shared" si="11"/>
        <v>46049</v>
      </c>
      <c r="CA40" s="5">
        <v>78.599999999999994</v>
      </c>
      <c r="CB40" s="145">
        <f t="shared" si="13"/>
        <v>0</v>
      </c>
      <c r="CC40" s="141" t="str">
        <f>IFERROR(VLOOKUP(BZ39,'Geração Equatorial x Medido'!$O$4:$P$55,2,FALSE),"")</f>
        <v/>
      </c>
      <c r="CD40" s="38">
        <f t="shared" si="38"/>
        <v>46023</v>
      </c>
      <c r="CE40" s="38" t="str">
        <f t="shared" si="0"/>
        <v/>
      </c>
      <c r="CF40" s="38">
        <f t="shared" si="41"/>
        <v>46023</v>
      </c>
      <c r="CV40" s="4"/>
    </row>
    <row r="41" spans="1:100" x14ac:dyDescent="0.25">
      <c r="A41" s="7">
        <f t="shared" si="16"/>
        <v>44964</v>
      </c>
      <c r="B41" s="5">
        <v>411.6</v>
      </c>
      <c r="C41" s="38" t="str">
        <f>IFERROR(VLOOKUP(A41,'Geração Equatorial x Medido'!$O$4:$P$15,2,FALSE),"")</f>
        <v/>
      </c>
      <c r="D41" s="38">
        <f>IF(C41="",D40,C41)</f>
        <v>44927</v>
      </c>
      <c r="E41" s="38" t="str">
        <f t="shared" si="2"/>
        <v/>
      </c>
      <c r="F41" s="38">
        <f t="shared" ref="F41:F104" si="42">IF(E41="",F40,E41)</f>
        <v>44958</v>
      </c>
      <c r="Y41" s="7">
        <f t="shared" si="17"/>
        <v>45324</v>
      </c>
      <c r="Z41" s="5">
        <v>475.1</v>
      </c>
      <c r="AA41" s="110">
        <f t="shared" si="31"/>
        <v>0</v>
      </c>
      <c r="AB41" s="38" t="str">
        <f>IFERROR(VLOOKUP(Y41,'Geração Equatorial x Medido'!$O$15:$R$18,2,FALSE),"")</f>
        <v/>
      </c>
      <c r="AC41" s="38">
        <f>IF(AB41="",AC40,AB41)</f>
        <v>45292</v>
      </c>
      <c r="AD41" s="38" t="str">
        <f t="shared" si="5"/>
        <v/>
      </c>
      <c r="AE41" s="38">
        <f t="shared" si="27"/>
        <v>45323</v>
      </c>
      <c r="AU41" s="4"/>
      <c r="AX41" s="7">
        <f t="shared" si="18"/>
        <v>45684</v>
      </c>
      <c r="AY41" s="5">
        <v>259.5</v>
      </c>
      <c r="AZ41" s="145">
        <f t="shared" si="7"/>
        <v>0</v>
      </c>
      <c r="BA41" s="141" t="str">
        <f>IFERROR(VLOOKUP(AX40,'Geração Equatorial x Medido'!$O$4:$P$55,2,FALSE),"")</f>
        <v/>
      </c>
      <c r="BB41" s="38">
        <f t="shared" si="37"/>
        <v>45658</v>
      </c>
      <c r="BC41" s="38" t="str">
        <f t="shared" si="9"/>
        <v/>
      </c>
      <c r="BD41" s="38">
        <f t="shared" si="40"/>
        <v>45658</v>
      </c>
      <c r="BT41" s="4"/>
      <c r="BZ41" s="7">
        <f t="shared" si="11"/>
        <v>46050</v>
      </c>
      <c r="CA41" s="5">
        <v>452.4</v>
      </c>
      <c r="CB41" s="145">
        <f t="shared" si="13"/>
        <v>0</v>
      </c>
      <c r="CC41" s="141">
        <f>IFERROR(VLOOKUP(BZ40,'Geração Equatorial x Medido'!$O$4:$P$55,2,FALSE),"")</f>
        <v>46023</v>
      </c>
      <c r="CD41" s="38">
        <f t="shared" si="38"/>
        <v>46023</v>
      </c>
      <c r="CE41" s="38" t="str">
        <f t="shared" si="0"/>
        <v/>
      </c>
      <c r="CF41" s="38">
        <f t="shared" si="41"/>
        <v>46023</v>
      </c>
      <c r="CV41" s="4"/>
    </row>
    <row r="42" spans="1:100" x14ac:dyDescent="0.25">
      <c r="A42" s="7">
        <f t="shared" si="16"/>
        <v>44965</v>
      </c>
      <c r="B42" s="5">
        <v>522.79999999999995</v>
      </c>
      <c r="C42" s="38" t="str">
        <f>IFERROR(VLOOKUP(A42,'Geração Equatorial x Medido'!$O$4:$P$15,2,FALSE),"")</f>
        <v/>
      </c>
      <c r="D42" s="38">
        <f>IF(C42="",D41,C42)</f>
        <v>44927</v>
      </c>
      <c r="E42" s="38" t="str">
        <f t="shared" si="2"/>
        <v/>
      </c>
      <c r="F42" s="38">
        <f t="shared" si="42"/>
        <v>44958</v>
      </c>
      <c r="Y42" s="7">
        <f t="shared" si="17"/>
        <v>45325</v>
      </c>
      <c r="Z42" s="5">
        <v>441.1</v>
      </c>
      <c r="AA42" s="110">
        <f t="shared" si="31"/>
        <v>0</v>
      </c>
      <c r="AB42" s="38" t="str">
        <f>IFERROR(VLOOKUP(Y42,'Geração Equatorial x Medido'!$O$15:$R$18,2,FALSE),"")</f>
        <v/>
      </c>
      <c r="AC42" s="38">
        <f>IF(AB42="",AC41,AB42)</f>
        <v>45292</v>
      </c>
      <c r="AD42" s="38" t="str">
        <f t="shared" si="5"/>
        <v/>
      </c>
      <c r="AE42" s="38">
        <f t="shared" si="27"/>
        <v>45323</v>
      </c>
      <c r="AU42" s="4"/>
      <c r="AX42" s="7">
        <f t="shared" si="18"/>
        <v>45685</v>
      </c>
      <c r="AY42" s="5">
        <v>285.10000000000002</v>
      </c>
      <c r="AZ42" s="145">
        <f t="shared" si="7"/>
        <v>0</v>
      </c>
      <c r="BA42" s="141">
        <f>IFERROR(VLOOKUP(AX41,'Geração Equatorial x Medido'!$O$4:$P$55,2,FALSE),"")</f>
        <v>45658</v>
      </c>
      <c r="BB42" s="38">
        <f t="shared" si="37"/>
        <v>45658</v>
      </c>
      <c r="BC42" s="38" t="str">
        <f t="shared" si="9"/>
        <v/>
      </c>
      <c r="BD42" s="38">
        <f t="shared" si="40"/>
        <v>45658</v>
      </c>
      <c r="BT42" s="4"/>
      <c r="BZ42" s="7">
        <f t="shared" si="11"/>
        <v>46051</v>
      </c>
      <c r="CA42" s="5">
        <v>508.5</v>
      </c>
      <c r="CB42" s="145">
        <f t="shared" si="13"/>
        <v>0</v>
      </c>
      <c r="CC42" s="141" t="str">
        <f>IFERROR(VLOOKUP(BZ41,'Geração Equatorial x Medido'!$O$4:$P$55,2,FALSE),"")</f>
        <v/>
      </c>
      <c r="CD42" s="38">
        <f t="shared" si="38"/>
        <v>46054</v>
      </c>
      <c r="CE42" s="38" t="str">
        <f t="shared" si="0"/>
        <v/>
      </c>
      <c r="CF42" s="38">
        <f t="shared" si="41"/>
        <v>46023</v>
      </c>
      <c r="CV42" s="4"/>
    </row>
    <row r="43" spans="1:100" x14ac:dyDescent="0.25">
      <c r="A43" s="7">
        <f t="shared" si="16"/>
        <v>44966</v>
      </c>
      <c r="B43" s="5">
        <v>552.79999999999995</v>
      </c>
      <c r="C43" s="38" t="str">
        <f>IFERROR(VLOOKUP(A43,'Geração Equatorial x Medido'!$O$4:$P$15,2,FALSE),"")</f>
        <v/>
      </c>
      <c r="D43" s="38">
        <f t="shared" ref="D43:D106" si="43">IF(C43="",D42,C43)</f>
        <v>44927</v>
      </c>
      <c r="E43" s="38" t="str">
        <f t="shared" si="2"/>
        <v/>
      </c>
      <c r="F43" s="38">
        <f t="shared" si="42"/>
        <v>44958</v>
      </c>
      <c r="Y43" s="7">
        <f t="shared" si="17"/>
        <v>45326</v>
      </c>
      <c r="Z43" s="5">
        <v>477.3</v>
      </c>
      <c r="AA43" s="110">
        <f t="shared" si="31"/>
        <v>0</v>
      </c>
      <c r="AB43" s="38" t="str">
        <f>IFERROR(VLOOKUP(Y43,'Geração Equatorial x Medido'!$O$15:$R$18,2,FALSE),"")</f>
        <v/>
      </c>
      <c r="AC43" s="38">
        <f t="shared" ref="AC43:AC106" si="44">IF(AB43="",AC42,AB43)</f>
        <v>45292</v>
      </c>
      <c r="AD43" s="38" t="str">
        <f t="shared" si="5"/>
        <v/>
      </c>
      <c r="AE43" s="38">
        <f t="shared" si="27"/>
        <v>45323</v>
      </c>
      <c r="AU43" s="4"/>
      <c r="AX43" s="7">
        <f t="shared" si="18"/>
        <v>45686</v>
      </c>
      <c r="AY43" s="5">
        <v>233.8</v>
      </c>
      <c r="AZ43" s="145">
        <f t="shared" si="7"/>
        <v>0</v>
      </c>
      <c r="BA43" s="141" t="str">
        <f>IFERROR(VLOOKUP(AX42,'Geração Equatorial x Medido'!$O$4:$P$55,2,FALSE),"")</f>
        <v/>
      </c>
      <c r="BB43" s="38">
        <f t="shared" si="37"/>
        <v>45689</v>
      </c>
      <c r="BC43" s="38" t="str">
        <f t="shared" si="9"/>
        <v/>
      </c>
      <c r="BD43" s="38">
        <f t="shared" si="40"/>
        <v>45658</v>
      </c>
      <c r="BT43" s="4"/>
      <c r="BZ43" s="7">
        <f t="shared" si="11"/>
        <v>46052</v>
      </c>
      <c r="CA43" s="5">
        <v>479.2</v>
      </c>
      <c r="CB43" s="145">
        <f t="shared" si="13"/>
        <v>0</v>
      </c>
      <c r="CC43" s="141" t="str">
        <f>IFERROR(VLOOKUP(BZ42,'Geração Equatorial x Medido'!$O$4:$P$55,2,FALSE),"")</f>
        <v/>
      </c>
      <c r="CD43" s="38">
        <f t="shared" si="38"/>
        <v>46054</v>
      </c>
      <c r="CE43" s="38" t="str">
        <f t="shared" si="0"/>
        <v/>
      </c>
      <c r="CF43" s="38">
        <f t="shared" si="41"/>
        <v>46023</v>
      </c>
      <c r="CV43" s="4"/>
    </row>
    <row r="44" spans="1:100" x14ac:dyDescent="0.25">
      <c r="A44" s="7">
        <f t="shared" si="16"/>
        <v>44967</v>
      </c>
      <c r="B44" s="5">
        <v>286.2</v>
      </c>
      <c r="C44" s="38" t="str">
        <f>IFERROR(VLOOKUP(A44,'Geração Equatorial x Medido'!$O$4:$P$15,2,FALSE),"")</f>
        <v/>
      </c>
      <c r="D44" s="38">
        <f t="shared" si="43"/>
        <v>44927</v>
      </c>
      <c r="E44" s="38" t="str">
        <f t="shared" si="2"/>
        <v/>
      </c>
      <c r="F44" s="38">
        <f t="shared" si="42"/>
        <v>44958</v>
      </c>
      <c r="Y44" s="7">
        <f t="shared" si="17"/>
        <v>45327</v>
      </c>
      <c r="Z44" s="5">
        <v>531.70000000000005</v>
      </c>
      <c r="AA44" s="110">
        <f t="shared" si="31"/>
        <v>0</v>
      </c>
      <c r="AB44" s="38" t="str">
        <f>IFERROR(VLOOKUP(Y44,'Geração Equatorial x Medido'!$O$15:$R$18,2,FALSE),"")</f>
        <v/>
      </c>
      <c r="AC44" s="38">
        <f t="shared" si="44"/>
        <v>45292</v>
      </c>
      <c r="AD44" s="38" t="str">
        <f t="shared" si="5"/>
        <v/>
      </c>
      <c r="AE44" s="38">
        <f t="shared" si="27"/>
        <v>45323</v>
      </c>
      <c r="AU44" s="4"/>
      <c r="AX44" s="7">
        <f t="shared" si="18"/>
        <v>45687</v>
      </c>
      <c r="AY44" s="5">
        <v>268.60000000000002</v>
      </c>
      <c r="AZ44" s="145">
        <f t="shared" si="7"/>
        <v>0</v>
      </c>
      <c r="BA44" s="141" t="str">
        <f>IFERROR(VLOOKUP(AX43,'Geração Equatorial x Medido'!$O$4:$P$55,2,FALSE),"")</f>
        <v/>
      </c>
      <c r="BB44" s="38">
        <f t="shared" si="37"/>
        <v>45689</v>
      </c>
      <c r="BC44" s="38" t="str">
        <f t="shared" si="9"/>
        <v/>
      </c>
      <c r="BD44" s="38">
        <f t="shared" si="40"/>
        <v>45658</v>
      </c>
      <c r="BT44" s="4"/>
      <c r="BZ44" s="7">
        <f t="shared" si="11"/>
        <v>46053</v>
      </c>
      <c r="CA44" s="5">
        <v>517.1</v>
      </c>
      <c r="CB44" s="145">
        <f t="shared" si="13"/>
        <v>0</v>
      </c>
      <c r="CC44" s="141" t="str">
        <f>IFERROR(VLOOKUP(BZ43,'Geração Equatorial x Medido'!$O$4:$P$55,2,FALSE),"")</f>
        <v/>
      </c>
      <c r="CD44" s="38">
        <f t="shared" si="38"/>
        <v>46054</v>
      </c>
      <c r="CE44" s="38" t="str">
        <f t="shared" si="0"/>
        <v/>
      </c>
      <c r="CF44" s="38">
        <f t="shared" si="41"/>
        <v>46023</v>
      </c>
      <c r="CV44" s="4"/>
    </row>
    <row r="45" spans="1:100" x14ac:dyDescent="0.25">
      <c r="A45" s="7">
        <f t="shared" si="16"/>
        <v>44968</v>
      </c>
      <c r="B45" s="5">
        <v>532.70000000000005</v>
      </c>
      <c r="C45" s="38" t="str">
        <f>IFERROR(VLOOKUP(A45,'Geração Equatorial x Medido'!$O$4:$P$15,2,FALSE),"")</f>
        <v/>
      </c>
      <c r="D45" s="38">
        <f t="shared" si="43"/>
        <v>44927</v>
      </c>
      <c r="E45" s="38" t="str">
        <f t="shared" si="2"/>
        <v/>
      </c>
      <c r="F45" s="38">
        <f t="shared" si="42"/>
        <v>44958</v>
      </c>
      <c r="Y45" s="7">
        <f t="shared" si="17"/>
        <v>45328</v>
      </c>
      <c r="Z45" s="5">
        <v>514.29999999999995</v>
      </c>
      <c r="AA45" s="110">
        <f t="shared" si="31"/>
        <v>0</v>
      </c>
      <c r="AB45" s="38" t="str">
        <f>IFERROR(VLOOKUP(Y45,'Geração Equatorial x Medido'!$O$15:$R$18,2,FALSE),"")</f>
        <v/>
      </c>
      <c r="AC45" s="38">
        <f t="shared" si="44"/>
        <v>45292</v>
      </c>
      <c r="AD45" s="38" t="str">
        <f t="shared" si="5"/>
        <v/>
      </c>
      <c r="AE45" s="38">
        <f t="shared" si="27"/>
        <v>45323</v>
      </c>
      <c r="AU45" s="4"/>
      <c r="AX45" s="7">
        <f t="shared" si="18"/>
        <v>45688</v>
      </c>
      <c r="AY45" s="5">
        <v>270</v>
      </c>
      <c r="AZ45" s="145">
        <f t="shared" si="7"/>
        <v>0</v>
      </c>
      <c r="BA45" s="141" t="str">
        <f>IFERROR(VLOOKUP(AX44,'Geração Equatorial x Medido'!$O$4:$P$55,2,FALSE),"")</f>
        <v/>
      </c>
      <c r="BB45" s="38">
        <f t="shared" si="37"/>
        <v>45689</v>
      </c>
      <c r="BC45" s="38" t="str">
        <f t="shared" si="9"/>
        <v/>
      </c>
      <c r="BD45" s="38">
        <f t="shared" si="40"/>
        <v>45658</v>
      </c>
      <c r="BT45" s="4"/>
      <c r="BZ45" s="7">
        <f t="shared" si="11"/>
        <v>46054</v>
      </c>
      <c r="CA45" s="5">
        <v>529</v>
      </c>
      <c r="CB45" s="145">
        <f t="shared" si="13"/>
        <v>0</v>
      </c>
      <c r="CC45" s="141" t="str">
        <f>IFERROR(VLOOKUP(BZ44,'Geração Equatorial x Medido'!$O$4:$P$55,2,FALSE),"")</f>
        <v/>
      </c>
      <c r="CD45" s="38">
        <f t="shared" si="38"/>
        <v>46054</v>
      </c>
      <c r="CE45" s="38">
        <f t="shared" si="0"/>
        <v>46054</v>
      </c>
      <c r="CF45" s="38">
        <f t="shared" si="41"/>
        <v>46054</v>
      </c>
      <c r="CV45" s="4"/>
    </row>
    <row r="46" spans="1:100" x14ac:dyDescent="0.25">
      <c r="A46" s="7">
        <f t="shared" si="16"/>
        <v>44969</v>
      </c>
      <c r="B46" s="5">
        <v>526.4</v>
      </c>
      <c r="C46" s="38" t="str">
        <f>IFERROR(VLOOKUP(A46,'Geração Equatorial x Medido'!$O$4:$P$15,2,FALSE),"")</f>
        <v/>
      </c>
      <c r="D46" s="38">
        <f t="shared" si="43"/>
        <v>44927</v>
      </c>
      <c r="E46" s="38" t="str">
        <f t="shared" si="2"/>
        <v/>
      </c>
      <c r="F46" s="38">
        <f t="shared" si="42"/>
        <v>44958</v>
      </c>
      <c r="Y46" s="7">
        <f t="shared" si="17"/>
        <v>45329</v>
      </c>
      <c r="Z46" s="5">
        <v>520.70000000000005</v>
      </c>
      <c r="AA46" s="110">
        <f t="shared" si="31"/>
        <v>0</v>
      </c>
      <c r="AB46" s="38" t="str">
        <f>IFERROR(VLOOKUP(Y46,'Geração Equatorial x Medido'!$O$15:$R$18,2,FALSE),"")</f>
        <v/>
      </c>
      <c r="AC46" s="38">
        <f t="shared" si="44"/>
        <v>45292</v>
      </c>
      <c r="AD46" s="38" t="str">
        <f t="shared" si="5"/>
        <v/>
      </c>
      <c r="AE46" s="38">
        <f t="shared" si="27"/>
        <v>45323</v>
      </c>
      <c r="AU46" s="4"/>
      <c r="AX46" s="7">
        <f t="shared" si="18"/>
        <v>45689</v>
      </c>
      <c r="AY46" s="5">
        <v>167.5</v>
      </c>
      <c r="AZ46" s="145">
        <f t="shared" si="7"/>
        <v>0</v>
      </c>
      <c r="BA46" s="141" t="str">
        <f>IFERROR(VLOOKUP(AX45,'Geração Equatorial x Medido'!$O$4:$P$55,2,FALSE),"")</f>
        <v/>
      </c>
      <c r="BB46" s="38">
        <f t="shared" si="37"/>
        <v>45689</v>
      </c>
      <c r="BC46" s="38">
        <f t="shared" si="9"/>
        <v>45689</v>
      </c>
      <c r="BD46" s="38">
        <f t="shared" si="40"/>
        <v>45689</v>
      </c>
      <c r="BT46" s="4"/>
      <c r="BZ46" s="7">
        <f t="shared" si="11"/>
        <v>46055</v>
      </c>
      <c r="CA46" s="5">
        <v>425.8</v>
      </c>
      <c r="CB46" s="145">
        <f t="shared" si="13"/>
        <v>0</v>
      </c>
      <c r="CC46" s="141" t="str">
        <f>IFERROR(VLOOKUP(BZ45,'Geração Equatorial x Medido'!$O$4:$P$55,2,FALSE),"")</f>
        <v/>
      </c>
      <c r="CD46" s="38">
        <f t="shared" si="38"/>
        <v>46054</v>
      </c>
      <c r="CE46" s="38" t="str">
        <f t="shared" si="0"/>
        <v/>
      </c>
      <c r="CF46" s="38">
        <f t="shared" si="41"/>
        <v>46054</v>
      </c>
      <c r="CV46" s="4"/>
    </row>
    <row r="47" spans="1:100" x14ac:dyDescent="0.25">
      <c r="A47" s="7">
        <f t="shared" si="16"/>
        <v>44970</v>
      </c>
      <c r="B47" s="5">
        <v>331.3</v>
      </c>
      <c r="C47" s="38" t="str">
        <f>IFERROR(VLOOKUP(A47,'Geração Equatorial x Medido'!$O$4:$P$15,2,FALSE),"")</f>
        <v/>
      </c>
      <c r="D47" s="38">
        <f t="shared" si="43"/>
        <v>44927</v>
      </c>
      <c r="E47" s="38" t="str">
        <f t="shared" si="2"/>
        <v/>
      </c>
      <c r="F47" s="38">
        <f t="shared" si="42"/>
        <v>44958</v>
      </c>
      <c r="Y47" s="7">
        <f t="shared" si="17"/>
        <v>45330</v>
      </c>
      <c r="Z47" s="5">
        <v>452.9</v>
      </c>
      <c r="AA47" s="110">
        <f t="shared" si="31"/>
        <v>0</v>
      </c>
      <c r="AB47" s="38" t="str">
        <f>IFERROR(VLOOKUP(Y47,'Geração Equatorial x Medido'!$O$15:$R$18,2,FALSE),"")</f>
        <v/>
      </c>
      <c r="AC47" s="38">
        <f t="shared" si="44"/>
        <v>45292</v>
      </c>
      <c r="AD47" s="38" t="str">
        <f t="shared" si="5"/>
        <v/>
      </c>
      <c r="AE47" s="38">
        <f t="shared" si="27"/>
        <v>45323</v>
      </c>
      <c r="AU47" s="4"/>
      <c r="AX47" s="7">
        <f t="shared" si="18"/>
        <v>45690</v>
      </c>
      <c r="AY47" s="5">
        <v>109.9</v>
      </c>
      <c r="AZ47" s="145">
        <f t="shared" si="7"/>
        <v>0</v>
      </c>
      <c r="BA47" s="141" t="str">
        <f>IFERROR(VLOOKUP(AX46,'Geração Equatorial x Medido'!$O$4:$P$55,2,FALSE),"")</f>
        <v/>
      </c>
      <c r="BB47" s="38">
        <f t="shared" si="37"/>
        <v>45689</v>
      </c>
      <c r="BC47" s="38" t="str">
        <f t="shared" si="9"/>
        <v/>
      </c>
      <c r="BD47" s="38">
        <f t="shared" si="40"/>
        <v>45689</v>
      </c>
      <c r="BT47" s="4"/>
      <c r="BZ47" s="7">
        <f t="shared" si="11"/>
        <v>46056</v>
      </c>
      <c r="CA47" s="5">
        <v>443.6</v>
      </c>
      <c r="CB47" s="145">
        <f t="shared" si="13"/>
        <v>0</v>
      </c>
      <c r="CC47" s="141" t="str">
        <f>IFERROR(VLOOKUP(BZ46,'Geração Equatorial x Medido'!$O$4:$P$55,2,FALSE),"")</f>
        <v/>
      </c>
      <c r="CD47" s="38">
        <f t="shared" si="38"/>
        <v>46054</v>
      </c>
      <c r="CE47" s="38" t="str">
        <f t="shared" si="0"/>
        <v/>
      </c>
      <c r="CF47" s="38">
        <f t="shared" si="41"/>
        <v>46054</v>
      </c>
      <c r="CV47" s="4"/>
    </row>
    <row r="48" spans="1:100" x14ac:dyDescent="0.25">
      <c r="A48" s="7">
        <f t="shared" si="16"/>
        <v>44971</v>
      </c>
      <c r="B48" s="5">
        <v>466.7</v>
      </c>
      <c r="C48" s="38" t="str">
        <f>IFERROR(VLOOKUP(A48,'Geração Equatorial x Medido'!$O$4:$P$15,2,FALSE),"")</f>
        <v/>
      </c>
      <c r="D48" s="38">
        <f t="shared" si="43"/>
        <v>44927</v>
      </c>
      <c r="E48" s="38" t="str">
        <f t="shared" si="2"/>
        <v/>
      </c>
      <c r="F48" s="38">
        <f t="shared" si="42"/>
        <v>44958</v>
      </c>
      <c r="Y48" s="7">
        <f t="shared" si="17"/>
        <v>45331</v>
      </c>
      <c r="Z48" s="5">
        <v>370.8</v>
      </c>
      <c r="AA48" s="110">
        <f t="shared" si="31"/>
        <v>0</v>
      </c>
      <c r="AB48" s="38" t="str">
        <f>IFERROR(VLOOKUP(Y48,'Geração Equatorial x Medido'!$O$15:$R$18,2,FALSE),"")</f>
        <v/>
      </c>
      <c r="AC48" s="38">
        <f t="shared" si="44"/>
        <v>45292</v>
      </c>
      <c r="AD48" s="38" t="str">
        <f t="shared" si="5"/>
        <v/>
      </c>
      <c r="AE48" s="38">
        <f t="shared" si="27"/>
        <v>45323</v>
      </c>
      <c r="AU48" s="4"/>
      <c r="AX48" s="7">
        <f t="shared" si="18"/>
        <v>45691</v>
      </c>
      <c r="AY48" s="5">
        <v>205.2</v>
      </c>
      <c r="AZ48" s="145">
        <f t="shared" si="7"/>
        <v>0</v>
      </c>
      <c r="BA48" s="141" t="str">
        <f>IFERROR(VLOOKUP(AX47,'Geração Equatorial x Medido'!$O$4:$P$55,2,FALSE),"")</f>
        <v/>
      </c>
      <c r="BB48" s="38">
        <f t="shared" si="37"/>
        <v>45689</v>
      </c>
      <c r="BC48" s="38" t="str">
        <f t="shared" si="9"/>
        <v/>
      </c>
      <c r="BD48" s="38">
        <f t="shared" si="40"/>
        <v>45689</v>
      </c>
      <c r="BT48" s="4"/>
      <c r="BZ48" s="7">
        <f t="shared" si="11"/>
        <v>46057</v>
      </c>
      <c r="CA48" s="5">
        <v>400.1</v>
      </c>
      <c r="CB48" s="145">
        <f t="shared" si="13"/>
        <v>0</v>
      </c>
      <c r="CC48" s="141" t="str">
        <f>IFERROR(VLOOKUP(BZ47,'Geração Equatorial x Medido'!$O$4:$P$55,2,FALSE),"")</f>
        <v/>
      </c>
      <c r="CD48" s="38">
        <f t="shared" si="38"/>
        <v>46054</v>
      </c>
      <c r="CE48" s="38" t="str">
        <f t="shared" si="0"/>
        <v/>
      </c>
      <c r="CF48" s="38">
        <f t="shared" si="41"/>
        <v>46054</v>
      </c>
      <c r="CV48" s="4"/>
    </row>
    <row r="49" spans="1:100" x14ac:dyDescent="0.25">
      <c r="A49" s="7">
        <f t="shared" si="16"/>
        <v>44972</v>
      </c>
      <c r="B49" s="5">
        <v>317.89999999999998</v>
      </c>
      <c r="C49" s="38" t="str">
        <f>IFERROR(VLOOKUP(A49,'Geração Equatorial x Medido'!$O$4:$P$15,2,FALSE),"")</f>
        <v/>
      </c>
      <c r="D49" s="38">
        <f t="shared" si="43"/>
        <v>44927</v>
      </c>
      <c r="E49" s="38" t="str">
        <f t="shared" si="2"/>
        <v/>
      </c>
      <c r="F49" s="38">
        <f t="shared" si="42"/>
        <v>44958</v>
      </c>
      <c r="Y49" s="7">
        <f t="shared" si="17"/>
        <v>45332</v>
      </c>
      <c r="Z49" s="5">
        <v>368.7</v>
      </c>
      <c r="AA49" s="110">
        <f t="shared" si="31"/>
        <v>0</v>
      </c>
      <c r="AB49" s="38" t="str">
        <f>IFERROR(VLOOKUP(Y49,'Geração Equatorial x Medido'!$O$15:$R$18,2,FALSE),"")</f>
        <v/>
      </c>
      <c r="AC49" s="38">
        <f t="shared" si="44"/>
        <v>45292</v>
      </c>
      <c r="AD49" s="38" t="str">
        <f t="shared" si="5"/>
        <v/>
      </c>
      <c r="AE49" s="38">
        <f t="shared" si="27"/>
        <v>45323</v>
      </c>
      <c r="AU49" s="4"/>
      <c r="AX49" s="7">
        <f t="shared" si="18"/>
        <v>45692</v>
      </c>
      <c r="AY49" s="5">
        <v>258.3</v>
      </c>
      <c r="AZ49" s="145">
        <f t="shared" si="7"/>
        <v>0</v>
      </c>
      <c r="BA49" s="141" t="str">
        <f>IFERROR(VLOOKUP(AX48,'Geração Equatorial x Medido'!$O$4:$P$55,2,FALSE),"")</f>
        <v/>
      </c>
      <c r="BB49" s="38">
        <f t="shared" si="37"/>
        <v>45689</v>
      </c>
      <c r="BC49" s="38" t="str">
        <f t="shared" si="9"/>
        <v/>
      </c>
      <c r="BD49" s="38">
        <f t="shared" si="40"/>
        <v>45689</v>
      </c>
      <c r="BT49" s="4"/>
      <c r="BZ49" s="7">
        <f t="shared" si="11"/>
        <v>46058</v>
      </c>
      <c r="CA49" s="5">
        <v>487.7</v>
      </c>
      <c r="CB49" s="145">
        <f t="shared" si="13"/>
        <v>0</v>
      </c>
      <c r="CC49" s="141" t="str">
        <f>IFERROR(VLOOKUP(BZ48,'Geração Equatorial x Medido'!$O$4:$P$55,2,FALSE),"")</f>
        <v/>
      </c>
      <c r="CD49" s="38">
        <f t="shared" si="38"/>
        <v>46054</v>
      </c>
      <c r="CE49" s="38" t="str">
        <f t="shared" si="0"/>
        <v/>
      </c>
      <c r="CF49" s="38">
        <f t="shared" si="41"/>
        <v>46054</v>
      </c>
      <c r="CV49" s="4"/>
    </row>
    <row r="50" spans="1:100" x14ac:dyDescent="0.25">
      <c r="A50" s="7">
        <f t="shared" si="16"/>
        <v>44973</v>
      </c>
      <c r="B50" s="5">
        <v>194.5</v>
      </c>
      <c r="C50" s="38" t="str">
        <f>IFERROR(VLOOKUP(A50,'Geração Equatorial x Medido'!$O$4:$P$15,2,FALSE),"")</f>
        <v/>
      </c>
      <c r="D50" s="38">
        <f t="shared" si="43"/>
        <v>44927</v>
      </c>
      <c r="E50" s="38" t="str">
        <f t="shared" si="2"/>
        <v/>
      </c>
      <c r="F50" s="38">
        <f t="shared" si="42"/>
        <v>44958</v>
      </c>
      <c r="Y50" s="7">
        <f t="shared" si="17"/>
        <v>45333</v>
      </c>
      <c r="Z50" s="5">
        <v>451.7</v>
      </c>
      <c r="AA50" s="110">
        <f t="shared" si="31"/>
        <v>0</v>
      </c>
      <c r="AB50" s="38" t="str">
        <f>IFERROR(VLOOKUP(Y50,'Geração Equatorial x Medido'!$O$15:$R$18,2,FALSE),"")</f>
        <v/>
      </c>
      <c r="AC50" s="38">
        <f t="shared" si="44"/>
        <v>45292</v>
      </c>
      <c r="AD50" s="38" t="str">
        <f t="shared" si="5"/>
        <v/>
      </c>
      <c r="AE50" s="38">
        <f t="shared" si="27"/>
        <v>45323</v>
      </c>
      <c r="AU50" s="4"/>
      <c r="AX50" s="7">
        <f t="shared" si="18"/>
        <v>45693</v>
      </c>
      <c r="AY50" s="5">
        <v>195.1</v>
      </c>
      <c r="AZ50" s="145">
        <f t="shared" si="7"/>
        <v>0</v>
      </c>
      <c r="BA50" s="141" t="str">
        <f>IFERROR(VLOOKUP(AX49,'Geração Equatorial x Medido'!$O$4:$P$55,2,FALSE),"")</f>
        <v/>
      </c>
      <c r="BB50" s="38">
        <f t="shared" si="37"/>
        <v>45689</v>
      </c>
      <c r="BC50" s="38" t="str">
        <f t="shared" si="9"/>
        <v/>
      </c>
      <c r="BD50" s="38">
        <f t="shared" si="40"/>
        <v>45689</v>
      </c>
      <c r="BT50" s="4"/>
      <c r="BZ50" s="7">
        <f t="shared" si="11"/>
        <v>46059</v>
      </c>
      <c r="CA50" s="5">
        <v>524.9</v>
      </c>
      <c r="CB50" s="145">
        <f t="shared" si="13"/>
        <v>0</v>
      </c>
      <c r="CC50" s="141" t="str">
        <f>IFERROR(VLOOKUP(BZ49,'Geração Equatorial x Medido'!$O$4:$P$55,2,FALSE),"")</f>
        <v/>
      </c>
      <c r="CD50" s="38">
        <f t="shared" si="38"/>
        <v>46054</v>
      </c>
      <c r="CE50" s="38" t="str">
        <f t="shared" si="0"/>
        <v/>
      </c>
      <c r="CF50" s="38">
        <f t="shared" si="41"/>
        <v>46054</v>
      </c>
      <c r="CV50" s="4"/>
    </row>
    <row r="51" spans="1:100" x14ac:dyDescent="0.25">
      <c r="A51" s="7">
        <f t="shared" si="16"/>
        <v>44974</v>
      </c>
      <c r="B51" s="5">
        <v>381.3</v>
      </c>
      <c r="C51" s="38" t="str">
        <f>IFERROR(VLOOKUP(A51,'Geração Equatorial x Medido'!$O$4:$P$15,2,FALSE),"")</f>
        <v/>
      </c>
      <c r="D51" s="38">
        <f t="shared" si="43"/>
        <v>44927</v>
      </c>
      <c r="E51" s="38" t="str">
        <f t="shared" si="2"/>
        <v/>
      </c>
      <c r="F51" s="38">
        <f t="shared" si="42"/>
        <v>44958</v>
      </c>
      <c r="Y51" s="7">
        <f t="shared" si="17"/>
        <v>45334</v>
      </c>
      <c r="Z51" s="5">
        <v>363.7</v>
      </c>
      <c r="AA51" s="110">
        <f t="shared" si="31"/>
        <v>0</v>
      </c>
      <c r="AB51" s="38" t="str">
        <f>IFERROR(VLOOKUP(Y51,'Geração Equatorial x Medido'!$O$15:$R$18,2,FALSE),"")</f>
        <v/>
      </c>
      <c r="AC51" s="38">
        <f t="shared" si="44"/>
        <v>45292</v>
      </c>
      <c r="AD51" s="38" t="str">
        <f t="shared" si="5"/>
        <v/>
      </c>
      <c r="AE51" s="38">
        <f t="shared" si="27"/>
        <v>45323</v>
      </c>
      <c r="AU51" s="4"/>
      <c r="AX51" s="7">
        <f t="shared" si="18"/>
        <v>45694</v>
      </c>
      <c r="AY51" s="5">
        <v>433.3</v>
      </c>
      <c r="AZ51" s="145">
        <f t="shared" si="7"/>
        <v>0</v>
      </c>
      <c r="BA51" s="141" t="str">
        <f>IFERROR(VLOOKUP(AX50,'Geração Equatorial x Medido'!$O$4:$P$55,2,FALSE),"")</f>
        <v/>
      </c>
      <c r="BB51" s="38">
        <f t="shared" si="37"/>
        <v>45689</v>
      </c>
      <c r="BC51" s="38" t="str">
        <f t="shared" si="9"/>
        <v/>
      </c>
      <c r="BD51" s="38">
        <f t="shared" si="40"/>
        <v>45689</v>
      </c>
      <c r="BT51" s="4"/>
      <c r="BZ51" s="7">
        <f t="shared" si="11"/>
        <v>46060</v>
      </c>
      <c r="CA51" s="5">
        <v>457.3</v>
      </c>
      <c r="CB51" s="145">
        <f t="shared" si="13"/>
        <v>0</v>
      </c>
      <c r="CC51" s="141" t="str">
        <f>IFERROR(VLOOKUP(BZ50,'Geração Equatorial x Medido'!$O$4:$P$55,2,FALSE),"")</f>
        <v/>
      </c>
      <c r="CD51" s="38">
        <f t="shared" si="38"/>
        <v>46054</v>
      </c>
      <c r="CE51" s="38" t="str">
        <f t="shared" si="0"/>
        <v/>
      </c>
      <c r="CF51" s="38">
        <f t="shared" si="41"/>
        <v>46054</v>
      </c>
      <c r="CV51" s="4"/>
    </row>
    <row r="52" spans="1:100" x14ac:dyDescent="0.25">
      <c r="A52" s="7">
        <f t="shared" si="16"/>
        <v>44975</v>
      </c>
      <c r="B52" s="5">
        <v>343.5</v>
      </c>
      <c r="C52" s="38" t="str">
        <f>IFERROR(VLOOKUP(A52,'Geração Equatorial x Medido'!$O$4:$P$15,2,FALSE),"")</f>
        <v/>
      </c>
      <c r="D52" s="38">
        <f t="shared" si="43"/>
        <v>44927</v>
      </c>
      <c r="E52" s="38" t="str">
        <f t="shared" si="2"/>
        <v/>
      </c>
      <c r="F52" s="38">
        <f t="shared" si="42"/>
        <v>44958</v>
      </c>
      <c r="Y52" s="7">
        <f t="shared" si="17"/>
        <v>45335</v>
      </c>
      <c r="Z52" s="5">
        <v>171.3</v>
      </c>
      <c r="AA52" s="110">
        <f t="shared" si="31"/>
        <v>0</v>
      </c>
      <c r="AB52" s="38" t="str">
        <f>IFERROR(VLOOKUP(Y52,'Geração Equatorial x Medido'!$O$15:$R$18,2,FALSE),"")</f>
        <v/>
      </c>
      <c r="AC52" s="38">
        <f t="shared" si="44"/>
        <v>45292</v>
      </c>
      <c r="AD52" s="38" t="str">
        <f t="shared" si="5"/>
        <v/>
      </c>
      <c r="AE52" s="38">
        <f t="shared" si="27"/>
        <v>45323</v>
      </c>
      <c r="AU52" s="4"/>
      <c r="AX52" s="7">
        <f t="shared" si="18"/>
        <v>45695</v>
      </c>
      <c r="AY52" s="5">
        <v>292.7</v>
      </c>
      <c r="AZ52" s="145">
        <f t="shared" si="7"/>
        <v>0</v>
      </c>
      <c r="BA52" s="141" t="str">
        <f>IFERROR(VLOOKUP(AX51,'Geração Equatorial x Medido'!$O$4:$P$55,2,FALSE),"")</f>
        <v/>
      </c>
      <c r="BB52" s="38">
        <f t="shared" si="37"/>
        <v>45689</v>
      </c>
      <c r="BC52" s="38" t="str">
        <f t="shared" si="9"/>
        <v/>
      </c>
      <c r="BD52" s="38">
        <f t="shared" si="40"/>
        <v>45689</v>
      </c>
      <c r="BT52" s="4"/>
      <c r="BZ52" s="7">
        <f t="shared" si="11"/>
        <v>46061</v>
      </c>
      <c r="CA52" s="5">
        <v>233.9</v>
      </c>
      <c r="CB52" s="145">
        <f t="shared" si="13"/>
        <v>0</v>
      </c>
      <c r="CC52" s="141" t="str">
        <f>IFERROR(VLOOKUP(BZ51,'Geração Equatorial x Medido'!$O$4:$P$55,2,FALSE),"")</f>
        <v/>
      </c>
      <c r="CD52" s="38">
        <f t="shared" si="38"/>
        <v>46054</v>
      </c>
      <c r="CE52" s="38" t="str">
        <f t="shared" si="0"/>
        <v/>
      </c>
      <c r="CF52" s="38">
        <f t="shared" si="41"/>
        <v>46054</v>
      </c>
      <c r="CV52" s="4"/>
    </row>
    <row r="53" spans="1:100" x14ac:dyDescent="0.25">
      <c r="A53" s="7">
        <f t="shared" si="16"/>
        <v>44976</v>
      </c>
      <c r="B53" s="5">
        <v>120.6</v>
      </c>
      <c r="C53" s="38" t="str">
        <f>IFERROR(VLOOKUP(A53,'Geração Equatorial x Medido'!$O$4:$P$15,2,FALSE),"")</f>
        <v/>
      </c>
      <c r="D53" s="38">
        <f t="shared" si="43"/>
        <v>44927</v>
      </c>
      <c r="E53" s="38" t="str">
        <f t="shared" si="2"/>
        <v/>
      </c>
      <c r="F53" s="38">
        <f t="shared" si="42"/>
        <v>44958</v>
      </c>
      <c r="Y53" s="7">
        <f t="shared" si="17"/>
        <v>45336</v>
      </c>
      <c r="Z53" s="5">
        <v>497.3</v>
      </c>
      <c r="AA53" s="110">
        <f t="shared" si="31"/>
        <v>0</v>
      </c>
      <c r="AB53" s="38" t="str">
        <f>IFERROR(VLOOKUP(Y53,'Geração Equatorial x Medido'!$O$15:$R$18,2,FALSE),"")</f>
        <v/>
      </c>
      <c r="AC53" s="38">
        <f t="shared" si="44"/>
        <v>45292</v>
      </c>
      <c r="AD53" s="38" t="str">
        <f t="shared" si="5"/>
        <v/>
      </c>
      <c r="AE53" s="38">
        <f t="shared" si="27"/>
        <v>45323</v>
      </c>
      <c r="AU53" s="4"/>
      <c r="AX53" s="7">
        <f t="shared" si="18"/>
        <v>45696</v>
      </c>
      <c r="AY53" s="5">
        <v>315.8</v>
      </c>
      <c r="AZ53" s="145">
        <f t="shared" si="7"/>
        <v>0</v>
      </c>
      <c r="BA53" s="141" t="str">
        <f>IFERROR(VLOOKUP(AX52,'Geração Equatorial x Medido'!$O$4:$P$55,2,FALSE),"")</f>
        <v/>
      </c>
      <c r="BB53" s="38">
        <f t="shared" si="37"/>
        <v>45689</v>
      </c>
      <c r="BC53" s="38" t="str">
        <f t="shared" si="9"/>
        <v/>
      </c>
      <c r="BD53" s="38">
        <f t="shared" si="40"/>
        <v>45689</v>
      </c>
      <c r="BT53" s="4"/>
      <c r="BZ53" s="7">
        <f t="shared" si="11"/>
        <v>46062</v>
      </c>
      <c r="CA53" s="5">
        <v>504.5</v>
      </c>
      <c r="CB53" s="145">
        <f t="shared" si="13"/>
        <v>0</v>
      </c>
      <c r="CC53" s="141" t="str">
        <f>IFERROR(VLOOKUP(BZ52,'Geração Equatorial x Medido'!$O$4:$P$55,2,FALSE),"")</f>
        <v/>
      </c>
      <c r="CD53" s="38">
        <f t="shared" si="38"/>
        <v>46054</v>
      </c>
      <c r="CE53" s="38" t="str">
        <f t="shared" si="0"/>
        <v/>
      </c>
      <c r="CF53" s="38">
        <f t="shared" si="41"/>
        <v>46054</v>
      </c>
      <c r="CV53" s="4"/>
    </row>
    <row r="54" spans="1:100" x14ac:dyDescent="0.25">
      <c r="A54" s="7">
        <f t="shared" si="16"/>
        <v>44977</v>
      </c>
      <c r="B54" s="5">
        <v>335.3</v>
      </c>
      <c r="C54" s="38" t="str">
        <f>IFERROR(VLOOKUP(A54,'Geração Equatorial x Medido'!$O$4:$P$15,2,FALSE),"")</f>
        <v/>
      </c>
      <c r="D54" s="38">
        <f t="shared" si="43"/>
        <v>44927</v>
      </c>
      <c r="E54" s="38" t="str">
        <f t="shared" si="2"/>
        <v/>
      </c>
      <c r="F54" s="38">
        <f t="shared" si="42"/>
        <v>44958</v>
      </c>
      <c r="Y54" s="7">
        <f t="shared" si="17"/>
        <v>45337</v>
      </c>
      <c r="Z54" s="5">
        <v>485.2</v>
      </c>
      <c r="AA54" s="110">
        <f t="shared" si="31"/>
        <v>0</v>
      </c>
      <c r="AB54" s="38" t="str">
        <f>IFERROR(VLOOKUP(Y54,'Geração Equatorial x Medido'!$O$15:$R$18,2,FALSE),"")</f>
        <v/>
      </c>
      <c r="AC54" s="38">
        <f t="shared" si="44"/>
        <v>45292</v>
      </c>
      <c r="AD54" s="38" t="str">
        <f t="shared" si="5"/>
        <v/>
      </c>
      <c r="AE54" s="38">
        <f t="shared" si="27"/>
        <v>45323</v>
      </c>
      <c r="AU54" s="4"/>
      <c r="AX54" s="7">
        <f t="shared" si="18"/>
        <v>45697</v>
      </c>
      <c r="AY54" s="5">
        <v>334.3</v>
      </c>
      <c r="AZ54" s="145">
        <f t="shared" si="7"/>
        <v>0</v>
      </c>
      <c r="BA54" s="141" t="str">
        <f>IFERROR(VLOOKUP(AX53,'Geração Equatorial x Medido'!$O$4:$P$55,2,FALSE),"")</f>
        <v/>
      </c>
      <c r="BB54" s="38">
        <f t="shared" si="37"/>
        <v>45689</v>
      </c>
      <c r="BC54" s="38" t="str">
        <f t="shared" si="9"/>
        <v/>
      </c>
      <c r="BD54" s="38">
        <f t="shared" si="40"/>
        <v>45689</v>
      </c>
      <c r="BT54" s="4"/>
      <c r="BZ54" s="7">
        <f t="shared" si="11"/>
        <v>46063</v>
      </c>
      <c r="CA54" s="5">
        <v>508.9</v>
      </c>
      <c r="CB54" s="145">
        <f t="shared" si="13"/>
        <v>0</v>
      </c>
      <c r="CC54" s="141" t="str">
        <f>IFERROR(VLOOKUP(BZ53,'Geração Equatorial x Medido'!$O$4:$P$55,2,FALSE),"")</f>
        <v/>
      </c>
      <c r="CD54" s="38">
        <f t="shared" si="38"/>
        <v>46054</v>
      </c>
      <c r="CE54" s="38" t="str">
        <f t="shared" si="0"/>
        <v/>
      </c>
      <c r="CF54" s="38">
        <f t="shared" si="41"/>
        <v>46054</v>
      </c>
      <c r="CV54" s="4"/>
    </row>
    <row r="55" spans="1:100" x14ac:dyDescent="0.25">
      <c r="A55" s="7">
        <f t="shared" si="16"/>
        <v>44978</v>
      </c>
      <c r="B55" s="5">
        <v>472.5</v>
      </c>
      <c r="C55" s="38" t="str">
        <f>IFERROR(VLOOKUP(A55,'Geração Equatorial x Medido'!$O$4:$P$15,2,FALSE),"")</f>
        <v/>
      </c>
      <c r="D55" s="38">
        <f t="shared" si="43"/>
        <v>44927</v>
      </c>
      <c r="E55" s="38" t="str">
        <f t="shared" si="2"/>
        <v/>
      </c>
      <c r="F55" s="38">
        <f t="shared" si="42"/>
        <v>44958</v>
      </c>
      <c r="Y55" s="7">
        <f t="shared" si="17"/>
        <v>45338</v>
      </c>
      <c r="Z55" s="5">
        <v>393.1</v>
      </c>
      <c r="AA55" s="110">
        <f t="shared" si="31"/>
        <v>0</v>
      </c>
      <c r="AB55" s="38" t="str">
        <f>IFERROR(VLOOKUP(Y55,'Geração Equatorial x Medido'!$O$15:$R$18,2,FALSE),"")</f>
        <v/>
      </c>
      <c r="AC55" s="38">
        <f t="shared" si="44"/>
        <v>45292</v>
      </c>
      <c r="AD55" s="38" t="str">
        <f t="shared" si="5"/>
        <v/>
      </c>
      <c r="AE55" s="38">
        <f t="shared" si="27"/>
        <v>45323</v>
      </c>
      <c r="AU55" s="4"/>
      <c r="AX55" s="7">
        <f t="shared" si="18"/>
        <v>45698</v>
      </c>
      <c r="AY55" s="5">
        <v>379.2</v>
      </c>
      <c r="AZ55" s="145">
        <f t="shared" si="7"/>
        <v>0</v>
      </c>
      <c r="BA55" s="141" t="str">
        <f>IFERROR(VLOOKUP(AX54,'Geração Equatorial x Medido'!$O$4:$P$55,2,FALSE),"")</f>
        <v/>
      </c>
      <c r="BB55" s="38">
        <f t="shared" si="37"/>
        <v>45689</v>
      </c>
      <c r="BC55" s="38" t="str">
        <f t="shared" si="9"/>
        <v/>
      </c>
      <c r="BD55" s="38">
        <f t="shared" si="40"/>
        <v>45689</v>
      </c>
      <c r="BT55" s="4"/>
      <c r="BZ55" s="7">
        <f t="shared" si="11"/>
        <v>46064</v>
      </c>
      <c r="CA55" s="5">
        <v>383.9</v>
      </c>
      <c r="CB55" s="145">
        <f t="shared" si="13"/>
        <v>0</v>
      </c>
      <c r="CC55" s="141" t="str">
        <f>IFERROR(VLOOKUP(BZ54,'Geração Equatorial x Medido'!$O$4:$P$55,2,FALSE),"")</f>
        <v/>
      </c>
      <c r="CD55" s="38">
        <f t="shared" si="38"/>
        <v>46054</v>
      </c>
      <c r="CE55" s="38" t="str">
        <f t="shared" si="0"/>
        <v/>
      </c>
      <c r="CF55" s="38">
        <f t="shared" si="41"/>
        <v>46054</v>
      </c>
      <c r="CV55" s="4"/>
    </row>
    <row r="56" spans="1:100" x14ac:dyDescent="0.25">
      <c r="A56" s="7">
        <f t="shared" si="16"/>
        <v>44979</v>
      </c>
      <c r="B56" s="5">
        <v>352.2</v>
      </c>
      <c r="C56" s="38" t="str">
        <f>IFERROR(VLOOKUP(A56,'Geração Equatorial x Medido'!$O$4:$P$15,2,FALSE),"")</f>
        <v/>
      </c>
      <c r="D56" s="38">
        <f t="shared" si="43"/>
        <v>44927</v>
      </c>
      <c r="E56" s="38" t="str">
        <f t="shared" si="2"/>
        <v/>
      </c>
      <c r="F56" s="38">
        <f t="shared" si="42"/>
        <v>44958</v>
      </c>
      <c r="Y56" s="7">
        <f t="shared" si="17"/>
        <v>45339</v>
      </c>
      <c r="Z56" s="5">
        <v>491.8</v>
      </c>
      <c r="AA56" s="110">
        <f t="shared" si="31"/>
        <v>0</v>
      </c>
      <c r="AB56" s="38" t="str">
        <f>IFERROR(VLOOKUP(Y56,'Geração Equatorial x Medido'!$O$15:$R$18,2,FALSE),"")</f>
        <v/>
      </c>
      <c r="AC56" s="38">
        <f t="shared" si="44"/>
        <v>45292</v>
      </c>
      <c r="AD56" s="38" t="str">
        <f t="shared" si="5"/>
        <v/>
      </c>
      <c r="AE56" s="38">
        <f t="shared" si="27"/>
        <v>45323</v>
      </c>
      <c r="AU56" s="4"/>
      <c r="AX56" s="7">
        <f t="shared" si="18"/>
        <v>45699</v>
      </c>
      <c r="AY56" s="5">
        <v>278</v>
      </c>
      <c r="AZ56" s="145">
        <f t="shared" si="7"/>
        <v>0</v>
      </c>
      <c r="BA56" s="141" t="str">
        <f>IFERROR(VLOOKUP(AX55,'Geração Equatorial x Medido'!$O$4:$P$55,2,FALSE),"")</f>
        <v/>
      </c>
      <c r="BB56" s="38">
        <f t="shared" si="37"/>
        <v>45689</v>
      </c>
      <c r="BC56" s="38" t="str">
        <f t="shared" si="9"/>
        <v/>
      </c>
      <c r="BD56" s="38">
        <f t="shared" si="40"/>
        <v>45689</v>
      </c>
      <c r="BT56" s="4"/>
      <c r="BZ56" s="7">
        <f t="shared" si="11"/>
        <v>46065</v>
      </c>
      <c r="CA56" s="5">
        <v>419.5</v>
      </c>
      <c r="CB56" s="145">
        <f t="shared" si="13"/>
        <v>0</v>
      </c>
      <c r="CC56" s="141" t="str">
        <f>IFERROR(VLOOKUP(BZ55,'Geração Equatorial x Medido'!$O$4:$P$55,2,FALSE),"")</f>
        <v/>
      </c>
      <c r="CD56" s="38">
        <f t="shared" si="38"/>
        <v>46054</v>
      </c>
      <c r="CE56" s="38" t="str">
        <f t="shared" si="0"/>
        <v/>
      </c>
      <c r="CF56" s="38">
        <f t="shared" si="41"/>
        <v>46054</v>
      </c>
      <c r="CV56" s="4"/>
    </row>
    <row r="57" spans="1:100" x14ac:dyDescent="0.25">
      <c r="A57" s="7">
        <f t="shared" si="16"/>
        <v>44980</v>
      </c>
      <c r="B57" s="5">
        <v>205.9</v>
      </c>
      <c r="C57" s="38" t="str">
        <f>IFERROR(VLOOKUP(A57,'Geração Equatorial x Medido'!$O$4:$P$15,2,FALSE),"")</f>
        <v/>
      </c>
      <c r="D57" s="38">
        <f t="shared" si="43"/>
        <v>44927</v>
      </c>
      <c r="E57" s="38" t="str">
        <f t="shared" si="2"/>
        <v/>
      </c>
      <c r="F57" s="38">
        <f t="shared" si="42"/>
        <v>44958</v>
      </c>
      <c r="Y57" s="7">
        <f t="shared" si="17"/>
        <v>45340</v>
      </c>
      <c r="Z57" s="5">
        <v>473.3</v>
      </c>
      <c r="AA57" s="110">
        <f t="shared" si="31"/>
        <v>0</v>
      </c>
      <c r="AB57" s="38" t="str">
        <f>IFERROR(VLOOKUP(Y57,'Geração Equatorial x Medido'!$O$15:$R$18,2,FALSE),"")</f>
        <v/>
      </c>
      <c r="AC57" s="38">
        <f t="shared" si="44"/>
        <v>45292</v>
      </c>
      <c r="AD57" s="38" t="str">
        <f t="shared" si="5"/>
        <v/>
      </c>
      <c r="AE57" s="38">
        <f t="shared" si="27"/>
        <v>45323</v>
      </c>
      <c r="AU57" s="4"/>
      <c r="AX57" s="7">
        <f t="shared" si="18"/>
        <v>45700</v>
      </c>
      <c r="AY57" s="5">
        <v>239</v>
      </c>
      <c r="AZ57" s="145">
        <f t="shared" si="7"/>
        <v>0</v>
      </c>
      <c r="BA57" s="141" t="str">
        <f>IFERROR(VLOOKUP(AX56,'Geração Equatorial x Medido'!$O$4:$P$55,2,FALSE),"")</f>
        <v/>
      </c>
      <c r="BB57" s="38">
        <f t="shared" si="37"/>
        <v>45689</v>
      </c>
      <c r="BC57" s="38" t="str">
        <f t="shared" si="9"/>
        <v/>
      </c>
      <c r="BD57" s="38">
        <f t="shared" si="40"/>
        <v>45689</v>
      </c>
      <c r="BT57" s="4"/>
      <c r="BZ57" s="7">
        <f t="shared" si="11"/>
        <v>46066</v>
      </c>
      <c r="CA57" s="5">
        <v>472.4</v>
      </c>
      <c r="CB57" s="145">
        <f t="shared" si="13"/>
        <v>0</v>
      </c>
      <c r="CC57" s="141" t="str">
        <f>IFERROR(VLOOKUP(BZ56,'Geração Equatorial x Medido'!$O$4:$P$55,2,FALSE),"")</f>
        <v/>
      </c>
      <c r="CD57" s="38">
        <f t="shared" si="38"/>
        <v>46054</v>
      </c>
      <c r="CE57" s="38" t="str">
        <f t="shared" si="0"/>
        <v/>
      </c>
      <c r="CF57" s="38">
        <f t="shared" si="41"/>
        <v>46054</v>
      </c>
      <c r="CV57" s="4"/>
    </row>
    <row r="58" spans="1:100" x14ac:dyDescent="0.25">
      <c r="A58" s="7">
        <f t="shared" si="16"/>
        <v>44981</v>
      </c>
      <c r="B58" s="5">
        <v>466.6</v>
      </c>
      <c r="C58" s="38" t="str">
        <f>IFERROR(VLOOKUP(A58,'Geração Equatorial x Medido'!$O$4:$P$15,2,FALSE),"")</f>
        <v/>
      </c>
      <c r="D58" s="38">
        <f t="shared" si="43"/>
        <v>44927</v>
      </c>
      <c r="E58" s="38" t="str">
        <f t="shared" si="2"/>
        <v/>
      </c>
      <c r="F58" s="38">
        <f t="shared" si="42"/>
        <v>44958</v>
      </c>
      <c r="Y58" s="7">
        <f t="shared" si="17"/>
        <v>45341</v>
      </c>
      <c r="Z58" s="5">
        <v>85.2</v>
      </c>
      <c r="AA58" s="110">
        <f t="shared" si="31"/>
        <v>0</v>
      </c>
      <c r="AB58" s="38" t="str">
        <f>IFERROR(VLOOKUP(Y58,'Geração Equatorial x Medido'!$O$15:$R$18,2,FALSE),"")</f>
        <v/>
      </c>
      <c r="AC58" s="38">
        <f t="shared" si="44"/>
        <v>45292</v>
      </c>
      <c r="AD58" s="38" t="str">
        <f t="shared" si="5"/>
        <v/>
      </c>
      <c r="AE58" s="38">
        <f t="shared" si="27"/>
        <v>45323</v>
      </c>
      <c r="AU58" s="4"/>
      <c r="AX58" s="7">
        <f t="shared" si="18"/>
        <v>45701</v>
      </c>
      <c r="AY58" s="5">
        <v>322.5</v>
      </c>
      <c r="AZ58" s="145">
        <f t="shared" si="7"/>
        <v>0</v>
      </c>
      <c r="BA58" s="141" t="str">
        <f>IFERROR(VLOOKUP(AX57,'Geração Equatorial x Medido'!$O$4:$P$55,2,FALSE),"")</f>
        <v/>
      </c>
      <c r="BB58" s="38">
        <f t="shared" si="37"/>
        <v>45689</v>
      </c>
      <c r="BC58" s="38" t="str">
        <f t="shared" si="9"/>
        <v/>
      </c>
      <c r="BD58" s="38">
        <f t="shared" si="40"/>
        <v>45689</v>
      </c>
      <c r="BT58" s="4"/>
      <c r="BZ58" s="7">
        <f t="shared" si="11"/>
        <v>46067</v>
      </c>
      <c r="CA58" s="5">
        <v>414</v>
      </c>
      <c r="CB58" s="145">
        <f t="shared" si="13"/>
        <v>0</v>
      </c>
      <c r="CC58" s="141" t="str">
        <f>IFERROR(VLOOKUP(BZ57,'Geração Equatorial x Medido'!$O$4:$P$55,2,FALSE),"")</f>
        <v/>
      </c>
      <c r="CD58" s="38">
        <f t="shared" si="38"/>
        <v>46054</v>
      </c>
      <c r="CE58" s="38" t="str">
        <f t="shared" si="0"/>
        <v/>
      </c>
      <c r="CF58" s="38">
        <f t="shared" si="41"/>
        <v>46054</v>
      </c>
      <c r="CV58" s="4"/>
    </row>
    <row r="59" spans="1:100" x14ac:dyDescent="0.25">
      <c r="A59" s="7">
        <f t="shared" si="16"/>
        <v>44982</v>
      </c>
      <c r="B59" s="5">
        <v>416.4</v>
      </c>
      <c r="C59" s="38" t="str">
        <f>IFERROR(VLOOKUP(A59,'Geração Equatorial x Medido'!$O$4:$P$15,2,FALSE),"")</f>
        <v/>
      </c>
      <c r="D59" s="38">
        <f t="shared" si="43"/>
        <v>44927</v>
      </c>
      <c r="E59" s="38" t="str">
        <f t="shared" si="2"/>
        <v/>
      </c>
      <c r="F59" s="38">
        <f t="shared" si="42"/>
        <v>44958</v>
      </c>
      <c r="Y59" s="7">
        <f t="shared" si="17"/>
        <v>45342</v>
      </c>
      <c r="Z59" s="5">
        <v>359.4</v>
      </c>
      <c r="AA59" s="110">
        <f t="shared" si="31"/>
        <v>0</v>
      </c>
      <c r="AB59" s="38" t="str">
        <f>IFERROR(VLOOKUP(Y59,'Geração Equatorial x Medido'!$O$15:$R$18,2,FALSE),"")</f>
        <v/>
      </c>
      <c r="AC59" s="38">
        <f t="shared" si="44"/>
        <v>45292</v>
      </c>
      <c r="AD59" s="38" t="str">
        <f t="shared" si="5"/>
        <v/>
      </c>
      <c r="AE59" s="38">
        <f t="shared" si="27"/>
        <v>45323</v>
      </c>
      <c r="AU59" s="4"/>
      <c r="AX59" s="7">
        <f t="shared" si="18"/>
        <v>45702</v>
      </c>
      <c r="AY59" s="5">
        <v>377.9</v>
      </c>
      <c r="AZ59" s="145">
        <f t="shared" si="7"/>
        <v>0</v>
      </c>
      <c r="BA59" s="141" t="str">
        <f>IFERROR(VLOOKUP(AX58,'Geração Equatorial x Medido'!$O$4:$P$55,2,FALSE),"")</f>
        <v/>
      </c>
      <c r="BB59" s="38">
        <f t="shared" si="37"/>
        <v>45689</v>
      </c>
      <c r="BC59" s="38" t="str">
        <f t="shared" si="9"/>
        <v/>
      </c>
      <c r="BD59" s="38">
        <f t="shared" si="40"/>
        <v>45689</v>
      </c>
      <c r="BT59" s="4"/>
      <c r="BZ59" s="7">
        <f t="shared" si="11"/>
        <v>46068</v>
      </c>
      <c r="CA59" s="5">
        <v>530</v>
      </c>
      <c r="CB59" s="145">
        <f t="shared" si="13"/>
        <v>0</v>
      </c>
      <c r="CC59" s="141" t="str">
        <f>IFERROR(VLOOKUP(BZ58,'Geração Equatorial x Medido'!$O$4:$P$55,2,FALSE),"")</f>
        <v/>
      </c>
      <c r="CD59" s="38">
        <f t="shared" si="38"/>
        <v>46054</v>
      </c>
      <c r="CE59" s="38" t="str">
        <f t="shared" si="0"/>
        <v/>
      </c>
      <c r="CF59" s="38">
        <f t="shared" si="41"/>
        <v>46054</v>
      </c>
      <c r="CV59" s="4"/>
    </row>
    <row r="60" spans="1:100" x14ac:dyDescent="0.25">
      <c r="A60" s="7">
        <f t="shared" si="16"/>
        <v>44983</v>
      </c>
      <c r="B60" s="5">
        <v>450.9</v>
      </c>
      <c r="C60" s="38">
        <f>IFERROR(VLOOKUP(A60,'Geração Equatorial x Medido'!$O$4:$P$15,2,FALSE),"")</f>
        <v>44958</v>
      </c>
      <c r="D60" s="38">
        <f t="shared" si="43"/>
        <v>44958</v>
      </c>
      <c r="E60" s="38" t="str">
        <f t="shared" si="2"/>
        <v/>
      </c>
      <c r="F60" s="38">
        <f t="shared" si="42"/>
        <v>44958</v>
      </c>
      <c r="Y60" s="7">
        <f t="shared" si="17"/>
        <v>45343</v>
      </c>
      <c r="Z60" s="5">
        <v>298.8</v>
      </c>
      <c r="AA60" s="110">
        <f t="shared" si="31"/>
        <v>0</v>
      </c>
      <c r="AB60" s="38" t="str">
        <f>IFERROR(VLOOKUP(Y60,'Geração Equatorial x Medido'!$O$15:$R$18,2,FALSE),"")</f>
        <v/>
      </c>
      <c r="AC60" s="38">
        <f t="shared" si="44"/>
        <v>45292</v>
      </c>
      <c r="AD60" s="38" t="str">
        <f t="shared" si="5"/>
        <v/>
      </c>
      <c r="AE60" s="38">
        <f t="shared" si="27"/>
        <v>45323</v>
      </c>
      <c r="AU60" s="4"/>
      <c r="AX60" s="7">
        <f t="shared" si="18"/>
        <v>45703</v>
      </c>
      <c r="AY60" s="5">
        <v>465.8</v>
      </c>
      <c r="AZ60" s="145">
        <f t="shared" si="7"/>
        <v>0</v>
      </c>
      <c r="BA60" s="141" t="str">
        <f>IFERROR(VLOOKUP(AX59,'Geração Equatorial x Medido'!$O$4:$P$55,2,FALSE),"")</f>
        <v/>
      </c>
      <c r="BB60" s="38">
        <f t="shared" si="37"/>
        <v>45689</v>
      </c>
      <c r="BC60" s="38" t="str">
        <f t="shared" si="9"/>
        <v/>
      </c>
      <c r="BD60" s="38">
        <f t="shared" si="40"/>
        <v>45689</v>
      </c>
      <c r="BT60" s="4"/>
      <c r="BZ60" s="7">
        <f t="shared" si="11"/>
        <v>46069</v>
      </c>
      <c r="CA60" s="5">
        <v>494.9</v>
      </c>
      <c r="CB60" s="145">
        <f t="shared" si="13"/>
        <v>0</v>
      </c>
      <c r="CC60" s="141" t="str">
        <f>IFERROR(VLOOKUP(BZ59,'Geração Equatorial x Medido'!$O$4:$P$55,2,FALSE),"")</f>
        <v/>
      </c>
      <c r="CD60" s="38">
        <f t="shared" si="38"/>
        <v>46054</v>
      </c>
      <c r="CE60" s="38" t="str">
        <f t="shared" si="0"/>
        <v/>
      </c>
      <c r="CF60" s="38">
        <f t="shared" si="41"/>
        <v>46054</v>
      </c>
      <c r="CV60" s="4"/>
    </row>
    <row r="61" spans="1:100" x14ac:dyDescent="0.25">
      <c r="A61" s="7">
        <f t="shared" si="16"/>
        <v>44984</v>
      </c>
      <c r="B61" s="5">
        <v>529.79999999999995</v>
      </c>
      <c r="C61" s="38" t="str">
        <f>IFERROR(VLOOKUP(A61,'Geração Equatorial x Medido'!$O$4:$P$15,2,FALSE),"")</f>
        <v/>
      </c>
      <c r="D61" s="38">
        <f t="shared" si="43"/>
        <v>44958</v>
      </c>
      <c r="E61" s="38" t="str">
        <f t="shared" si="2"/>
        <v/>
      </c>
      <c r="F61" s="38">
        <f t="shared" si="42"/>
        <v>44958</v>
      </c>
      <c r="Y61" s="7">
        <f t="shared" si="17"/>
        <v>45344</v>
      </c>
      <c r="Z61" s="5">
        <v>453.2</v>
      </c>
      <c r="AA61" s="110">
        <f t="shared" si="31"/>
        <v>0</v>
      </c>
      <c r="AB61" s="38" t="str">
        <f>IFERROR(VLOOKUP(Y61,'Geração Equatorial x Medido'!$O$15:$R$18,2,FALSE),"")</f>
        <v/>
      </c>
      <c r="AC61" s="38">
        <f t="shared" si="44"/>
        <v>45292</v>
      </c>
      <c r="AD61" s="38" t="str">
        <f t="shared" si="5"/>
        <v/>
      </c>
      <c r="AE61" s="38">
        <f t="shared" si="27"/>
        <v>45323</v>
      </c>
      <c r="AU61" s="4"/>
      <c r="AX61" s="7">
        <f t="shared" si="18"/>
        <v>45704</v>
      </c>
      <c r="AY61" s="5">
        <v>282.10000000000002</v>
      </c>
      <c r="AZ61" s="145">
        <f t="shared" si="7"/>
        <v>0</v>
      </c>
      <c r="BA61" s="141" t="str">
        <f>IFERROR(VLOOKUP(AX60,'Geração Equatorial x Medido'!$O$4:$P$55,2,FALSE),"")</f>
        <v/>
      </c>
      <c r="BB61" s="38">
        <f t="shared" si="37"/>
        <v>45689</v>
      </c>
      <c r="BC61" s="38" t="str">
        <f t="shared" si="9"/>
        <v/>
      </c>
      <c r="BD61" s="38">
        <f t="shared" si="40"/>
        <v>45689</v>
      </c>
      <c r="BT61" s="4"/>
      <c r="BZ61" s="7">
        <f t="shared" si="11"/>
        <v>46070</v>
      </c>
      <c r="CA61" s="5">
        <v>384.9</v>
      </c>
      <c r="CB61" s="145">
        <f t="shared" si="13"/>
        <v>0</v>
      </c>
      <c r="CC61" s="141" t="str">
        <f>IFERROR(VLOOKUP(BZ60,'Geração Equatorial x Medido'!$O$4:$P$55,2,FALSE),"")</f>
        <v/>
      </c>
      <c r="CD61" s="38">
        <f t="shared" si="38"/>
        <v>46054</v>
      </c>
      <c r="CE61" s="38" t="str">
        <f t="shared" si="0"/>
        <v/>
      </c>
      <c r="CF61" s="38">
        <f t="shared" si="41"/>
        <v>46054</v>
      </c>
      <c r="CV61" s="4"/>
    </row>
    <row r="62" spans="1:100" x14ac:dyDescent="0.25">
      <c r="A62" s="7">
        <f t="shared" si="16"/>
        <v>44985</v>
      </c>
      <c r="B62" s="5">
        <v>589</v>
      </c>
      <c r="C62" s="38" t="str">
        <f>IFERROR(VLOOKUP(A62,'Geração Equatorial x Medido'!$O$4:$P$15,2,FALSE),"")</f>
        <v/>
      </c>
      <c r="D62" s="38">
        <f t="shared" si="43"/>
        <v>44958</v>
      </c>
      <c r="E62" s="38" t="str">
        <f t="shared" si="2"/>
        <v/>
      </c>
      <c r="F62" s="38">
        <f t="shared" si="42"/>
        <v>44958</v>
      </c>
      <c r="Y62" s="7">
        <f t="shared" si="17"/>
        <v>45345</v>
      </c>
      <c r="Z62" s="5">
        <v>456.4</v>
      </c>
      <c r="AA62" s="110">
        <f t="shared" si="31"/>
        <v>0</v>
      </c>
      <c r="AB62" s="38" t="str">
        <f>IFERROR(VLOOKUP(Y62,'Geração Equatorial x Medido'!$O$15:$R$18,2,FALSE),"")</f>
        <v/>
      </c>
      <c r="AC62" s="38">
        <f t="shared" si="44"/>
        <v>45292</v>
      </c>
      <c r="AD62" s="38" t="str">
        <f t="shared" si="5"/>
        <v/>
      </c>
      <c r="AE62" s="38">
        <f t="shared" si="27"/>
        <v>45323</v>
      </c>
      <c r="AU62" s="4"/>
      <c r="AX62" s="7">
        <f t="shared" si="18"/>
        <v>45705</v>
      </c>
      <c r="AY62" s="5">
        <v>421.8</v>
      </c>
      <c r="AZ62" s="145">
        <f t="shared" si="7"/>
        <v>0</v>
      </c>
      <c r="BA62" s="141" t="str">
        <f>IFERROR(VLOOKUP(AX61,'Geração Equatorial x Medido'!$O$4:$P$55,2,FALSE),"")</f>
        <v/>
      </c>
      <c r="BB62" s="38">
        <f t="shared" si="37"/>
        <v>45689</v>
      </c>
      <c r="BC62" s="38" t="str">
        <f t="shared" si="9"/>
        <v/>
      </c>
      <c r="BD62" s="38">
        <f t="shared" si="40"/>
        <v>45689</v>
      </c>
      <c r="BT62" s="4"/>
      <c r="BZ62" s="7">
        <f t="shared" si="11"/>
        <v>46071</v>
      </c>
      <c r="CA62" s="5">
        <v>433.9</v>
      </c>
      <c r="CB62" s="145">
        <f t="shared" si="13"/>
        <v>0</v>
      </c>
      <c r="CC62" s="141" t="str">
        <f>IFERROR(VLOOKUP(BZ61,'Geração Equatorial x Medido'!$O$4:$P$55,2,FALSE),"")</f>
        <v/>
      </c>
      <c r="CD62" s="38">
        <f t="shared" si="38"/>
        <v>46054</v>
      </c>
      <c r="CE62" s="38" t="str">
        <f t="shared" si="0"/>
        <v/>
      </c>
      <c r="CF62" s="38">
        <f t="shared" si="41"/>
        <v>46054</v>
      </c>
      <c r="CV62" s="4"/>
    </row>
    <row r="63" spans="1:100" x14ac:dyDescent="0.25">
      <c r="A63" s="7">
        <f t="shared" si="16"/>
        <v>44986</v>
      </c>
      <c r="B63" s="5">
        <v>571.70000000000005</v>
      </c>
      <c r="C63" s="38" t="str">
        <f>IFERROR(VLOOKUP(A63,'Geração Equatorial x Medido'!$O$4:$P$15,2,FALSE),"")</f>
        <v/>
      </c>
      <c r="D63" s="38">
        <f t="shared" si="43"/>
        <v>44958</v>
      </c>
      <c r="E63" s="38">
        <f t="shared" si="2"/>
        <v>44986</v>
      </c>
      <c r="F63" s="38">
        <f t="shared" si="42"/>
        <v>44986</v>
      </c>
      <c r="Y63" s="7">
        <f t="shared" si="17"/>
        <v>45346</v>
      </c>
      <c r="Z63" s="5">
        <v>535.29999999999995</v>
      </c>
      <c r="AA63" s="110">
        <f t="shared" si="31"/>
        <v>0</v>
      </c>
      <c r="AB63" s="38" t="str">
        <f>IFERROR(VLOOKUP(Y63,'Geração Equatorial x Medido'!$O$15:$R$18,2,FALSE),"")</f>
        <v/>
      </c>
      <c r="AC63" s="38">
        <f t="shared" si="44"/>
        <v>45292</v>
      </c>
      <c r="AD63" s="38" t="str">
        <f t="shared" si="5"/>
        <v/>
      </c>
      <c r="AE63" s="38">
        <f t="shared" si="27"/>
        <v>45323</v>
      </c>
      <c r="AU63" s="4"/>
      <c r="AX63" s="7">
        <f t="shared" si="18"/>
        <v>45706</v>
      </c>
      <c r="AY63" s="5">
        <v>425.5</v>
      </c>
      <c r="AZ63" s="145">
        <f t="shared" si="7"/>
        <v>0</v>
      </c>
      <c r="BA63" s="141" t="str">
        <f>IFERROR(VLOOKUP(AX62,'Geração Equatorial x Medido'!$O$4:$P$55,2,FALSE),"")</f>
        <v/>
      </c>
      <c r="BB63" s="38">
        <f t="shared" si="37"/>
        <v>45689</v>
      </c>
      <c r="BC63" s="38" t="str">
        <f t="shared" si="9"/>
        <v/>
      </c>
      <c r="BD63" s="38">
        <f t="shared" si="40"/>
        <v>45689</v>
      </c>
      <c r="BT63" s="4"/>
      <c r="BZ63" s="7">
        <f t="shared" si="11"/>
        <v>46072</v>
      </c>
      <c r="CA63" s="5">
        <v>482.3</v>
      </c>
      <c r="CB63" s="145">
        <f t="shared" si="13"/>
        <v>0</v>
      </c>
      <c r="CC63" s="141" t="str">
        <f>IFERROR(VLOOKUP(BZ62,'Geração Equatorial x Medido'!$O$4:$P$55,2,FALSE),"")</f>
        <v/>
      </c>
      <c r="CD63" s="38">
        <f t="shared" si="38"/>
        <v>46054</v>
      </c>
      <c r="CE63" s="38" t="str">
        <f t="shared" si="0"/>
        <v/>
      </c>
      <c r="CF63" s="38">
        <f t="shared" si="41"/>
        <v>46054</v>
      </c>
      <c r="CV63" s="4"/>
    </row>
    <row r="64" spans="1:100" x14ac:dyDescent="0.25">
      <c r="A64" s="7">
        <f t="shared" si="16"/>
        <v>44987</v>
      </c>
      <c r="B64" s="5">
        <v>474.5</v>
      </c>
      <c r="C64" s="38" t="str">
        <f>IFERROR(VLOOKUP(A64,'Geração Equatorial x Medido'!$O$4:$P$15,2,FALSE),"")</f>
        <v/>
      </c>
      <c r="D64" s="38">
        <f t="shared" si="43"/>
        <v>44958</v>
      </c>
      <c r="E64" s="38" t="str">
        <f t="shared" si="2"/>
        <v/>
      </c>
      <c r="F64" s="38">
        <f t="shared" si="42"/>
        <v>44986</v>
      </c>
      <c r="Y64" s="7">
        <f t="shared" si="17"/>
        <v>45347</v>
      </c>
      <c r="Z64" s="5">
        <v>214.5</v>
      </c>
      <c r="AA64" s="110">
        <f t="shared" si="31"/>
        <v>0</v>
      </c>
      <c r="AB64" s="38" t="str">
        <f>IFERROR(VLOOKUP(Y64,'Geração Equatorial x Medido'!$O$15:$R$18,2,FALSE),"")</f>
        <v/>
      </c>
      <c r="AC64" s="38">
        <f t="shared" si="44"/>
        <v>45292</v>
      </c>
      <c r="AD64" s="38" t="str">
        <f t="shared" si="5"/>
        <v/>
      </c>
      <c r="AE64" s="38">
        <f t="shared" si="27"/>
        <v>45323</v>
      </c>
      <c r="AU64" s="4"/>
      <c r="AX64" s="7">
        <f t="shared" si="18"/>
        <v>45707</v>
      </c>
      <c r="AY64" s="5">
        <v>353.8</v>
      </c>
      <c r="AZ64" s="145">
        <f t="shared" si="7"/>
        <v>0</v>
      </c>
      <c r="BA64" s="141" t="str">
        <f>IFERROR(VLOOKUP(AX63,'Geração Equatorial x Medido'!$O$4:$P$55,2,FALSE),"")</f>
        <v/>
      </c>
      <c r="BB64" s="38">
        <f t="shared" si="37"/>
        <v>45689</v>
      </c>
      <c r="BC64" s="38" t="str">
        <f t="shared" si="9"/>
        <v/>
      </c>
      <c r="BD64" s="38">
        <f t="shared" si="40"/>
        <v>45689</v>
      </c>
      <c r="BT64" s="4"/>
      <c r="BZ64" s="7">
        <f t="shared" si="11"/>
        <v>46073</v>
      </c>
      <c r="CA64" s="5">
        <v>512.1</v>
      </c>
      <c r="CB64" s="145">
        <f t="shared" si="13"/>
        <v>0</v>
      </c>
      <c r="CC64" s="141" t="str">
        <f>IFERROR(VLOOKUP(BZ63,'Geração Equatorial x Medido'!$O$4:$P$55,2,FALSE),"")</f>
        <v/>
      </c>
      <c r="CD64" s="38">
        <f t="shared" si="38"/>
        <v>46054</v>
      </c>
      <c r="CE64" s="38" t="str">
        <f t="shared" si="0"/>
        <v/>
      </c>
      <c r="CF64" s="38">
        <f t="shared" si="41"/>
        <v>46054</v>
      </c>
      <c r="CV64" s="4"/>
    </row>
    <row r="65" spans="1:100" x14ac:dyDescent="0.25">
      <c r="A65" s="7">
        <f t="shared" si="16"/>
        <v>44988</v>
      </c>
      <c r="B65" s="5">
        <v>374.8</v>
      </c>
      <c r="C65" s="38" t="str">
        <f>IFERROR(VLOOKUP(A65,'Geração Equatorial x Medido'!$O$4:$P$15,2,FALSE),"")</f>
        <v/>
      </c>
      <c r="D65" s="38">
        <f t="shared" si="43"/>
        <v>44958</v>
      </c>
      <c r="E65" s="38" t="str">
        <f t="shared" si="2"/>
        <v/>
      </c>
      <c r="F65" s="38">
        <f t="shared" si="42"/>
        <v>44986</v>
      </c>
      <c r="Y65" s="7">
        <f t="shared" si="17"/>
        <v>45348</v>
      </c>
      <c r="Z65" s="5">
        <v>283</v>
      </c>
      <c r="AA65" s="110">
        <f t="shared" si="31"/>
        <v>0</v>
      </c>
      <c r="AB65" s="38">
        <f>IFERROR(VLOOKUP(Y65,'Geração Equatorial x Medido'!$O$15:$R$18,2,FALSE),"")</f>
        <v>45323</v>
      </c>
      <c r="AC65" s="38">
        <f t="shared" si="44"/>
        <v>45323</v>
      </c>
      <c r="AD65" s="38" t="str">
        <f t="shared" si="5"/>
        <v/>
      </c>
      <c r="AE65" s="38">
        <f t="shared" si="27"/>
        <v>45323</v>
      </c>
      <c r="AU65" s="4"/>
      <c r="AX65" s="7">
        <f t="shared" si="18"/>
        <v>45708</v>
      </c>
      <c r="AY65" s="5">
        <v>494.9</v>
      </c>
      <c r="AZ65" s="145">
        <f t="shared" si="7"/>
        <v>0</v>
      </c>
      <c r="BA65" s="141" t="str">
        <f>IFERROR(VLOOKUP(AX64,'Geração Equatorial x Medido'!$O$4:$P$55,2,FALSE),"")</f>
        <v/>
      </c>
      <c r="BB65" s="38">
        <f t="shared" si="37"/>
        <v>45689</v>
      </c>
      <c r="BC65" s="38" t="str">
        <f t="shared" si="9"/>
        <v/>
      </c>
      <c r="BD65" s="38">
        <f t="shared" si="40"/>
        <v>45689</v>
      </c>
      <c r="BT65" s="4"/>
      <c r="BZ65" s="7">
        <f t="shared" si="11"/>
        <v>46074</v>
      </c>
      <c r="CA65" s="5">
        <v>513.1</v>
      </c>
      <c r="CB65" s="145">
        <f t="shared" si="13"/>
        <v>0</v>
      </c>
      <c r="CC65" s="141" t="str">
        <f>IFERROR(VLOOKUP(BZ64,'Geração Equatorial x Medido'!$O$4:$P$55,2,FALSE),"")</f>
        <v/>
      </c>
      <c r="CD65" s="38">
        <f t="shared" si="38"/>
        <v>46054</v>
      </c>
      <c r="CE65" s="38" t="str">
        <f t="shared" si="0"/>
        <v/>
      </c>
      <c r="CF65" s="38">
        <f t="shared" si="41"/>
        <v>46054</v>
      </c>
      <c r="CV65" s="4"/>
    </row>
    <row r="66" spans="1:100" x14ac:dyDescent="0.25">
      <c r="A66" s="7">
        <f t="shared" si="16"/>
        <v>44989</v>
      </c>
      <c r="B66" s="5">
        <v>360</v>
      </c>
      <c r="C66" s="38" t="str">
        <f>IFERROR(VLOOKUP(A66,'Geração Equatorial x Medido'!$O$4:$P$15,2,FALSE),"")</f>
        <v/>
      </c>
      <c r="D66" s="38">
        <f t="shared" si="43"/>
        <v>44958</v>
      </c>
      <c r="E66" s="38" t="str">
        <f t="shared" si="2"/>
        <v/>
      </c>
      <c r="F66" s="38">
        <f t="shared" si="42"/>
        <v>44986</v>
      </c>
      <c r="Y66" s="7">
        <f t="shared" si="17"/>
        <v>45349</v>
      </c>
      <c r="Z66" s="5">
        <v>79.900000000000006</v>
      </c>
      <c r="AA66" s="110">
        <f t="shared" si="31"/>
        <v>0</v>
      </c>
      <c r="AB66" s="38" t="str">
        <f>IFERROR(VLOOKUP(Y66,'Geração Equatorial x Medido'!$O$15:$R$18,2,FALSE),"")</f>
        <v/>
      </c>
      <c r="AC66" s="38">
        <f t="shared" si="44"/>
        <v>45323</v>
      </c>
      <c r="AD66" s="38" t="str">
        <f t="shared" si="5"/>
        <v/>
      </c>
      <c r="AE66" s="38">
        <f t="shared" si="27"/>
        <v>45323</v>
      </c>
      <c r="AU66" s="4"/>
      <c r="AX66" s="7">
        <f t="shared" si="18"/>
        <v>45709</v>
      </c>
      <c r="AY66" s="5">
        <v>489.3</v>
      </c>
      <c r="AZ66" s="145">
        <f t="shared" si="7"/>
        <v>0</v>
      </c>
      <c r="BA66" s="141" t="str">
        <f>IFERROR(VLOOKUP(AX65,'Geração Equatorial x Medido'!$O$4:$P$55,2,FALSE),"")</f>
        <v/>
      </c>
      <c r="BB66" s="38">
        <f t="shared" si="37"/>
        <v>45689</v>
      </c>
      <c r="BC66" s="38" t="str">
        <f t="shared" si="9"/>
        <v/>
      </c>
      <c r="BD66" s="38">
        <f t="shared" si="40"/>
        <v>45689</v>
      </c>
      <c r="BT66" s="4"/>
      <c r="BZ66" s="7">
        <f t="shared" si="11"/>
        <v>46075</v>
      </c>
      <c r="CA66" s="5">
        <v>485.1</v>
      </c>
      <c r="CB66" s="145">
        <f t="shared" si="13"/>
        <v>0</v>
      </c>
      <c r="CC66" s="141" t="str">
        <f>IFERROR(VLOOKUP(BZ65,'Geração Equatorial x Medido'!$O$4:$P$55,2,FALSE),"")</f>
        <v/>
      </c>
      <c r="CD66" s="38">
        <f t="shared" si="38"/>
        <v>46054</v>
      </c>
      <c r="CE66" s="38" t="str">
        <f t="shared" si="0"/>
        <v/>
      </c>
      <c r="CF66" s="38">
        <f t="shared" si="41"/>
        <v>46054</v>
      </c>
      <c r="CV66" s="4"/>
    </row>
    <row r="67" spans="1:100" x14ac:dyDescent="0.25">
      <c r="A67" s="7">
        <f t="shared" si="16"/>
        <v>44990</v>
      </c>
      <c r="B67" s="5">
        <v>484.9</v>
      </c>
      <c r="C67" s="38" t="str">
        <f>IFERROR(VLOOKUP(A67,'Geração Equatorial x Medido'!$O$4:$P$15,2,FALSE),"")</f>
        <v/>
      </c>
      <c r="D67" s="38">
        <f t="shared" si="43"/>
        <v>44958</v>
      </c>
      <c r="E67" s="38" t="str">
        <f t="shared" si="2"/>
        <v/>
      </c>
      <c r="F67" s="38">
        <f t="shared" si="42"/>
        <v>44986</v>
      </c>
      <c r="Y67" s="7">
        <f t="shared" si="17"/>
        <v>45350</v>
      </c>
      <c r="Z67" s="5">
        <v>261.5</v>
      </c>
      <c r="AA67" s="110">
        <f t="shared" si="31"/>
        <v>0</v>
      </c>
      <c r="AB67" s="38" t="str">
        <f>IFERROR(VLOOKUP(Y67,'Geração Equatorial x Medido'!$O$15:$R$18,2,FALSE),"")</f>
        <v/>
      </c>
      <c r="AC67" s="38">
        <f t="shared" si="44"/>
        <v>45323</v>
      </c>
      <c r="AD67" s="38" t="str">
        <f t="shared" si="5"/>
        <v/>
      </c>
      <c r="AE67" s="38">
        <f t="shared" si="27"/>
        <v>45323</v>
      </c>
      <c r="AU67" s="4"/>
      <c r="AX67" s="7">
        <f t="shared" si="18"/>
        <v>45710</v>
      </c>
      <c r="AY67" s="5">
        <v>471.4</v>
      </c>
      <c r="AZ67" s="145">
        <f t="shared" si="7"/>
        <v>0</v>
      </c>
      <c r="BA67" s="141" t="str">
        <f>IFERROR(VLOOKUP(AX66,'Geração Equatorial x Medido'!$O$4:$P$55,2,FALSE),"")</f>
        <v/>
      </c>
      <c r="BB67" s="38">
        <f t="shared" si="37"/>
        <v>45689</v>
      </c>
      <c r="BC67" s="38" t="str">
        <f t="shared" si="9"/>
        <v/>
      </c>
      <c r="BD67" s="38">
        <f t="shared" si="40"/>
        <v>45689</v>
      </c>
      <c r="BT67" s="4"/>
      <c r="BZ67" s="7">
        <f t="shared" si="11"/>
        <v>46076</v>
      </c>
      <c r="CA67" s="5">
        <v>507.8</v>
      </c>
      <c r="CB67" s="145">
        <f t="shared" si="13"/>
        <v>0</v>
      </c>
      <c r="CC67" s="141" t="str">
        <f>IFERROR(VLOOKUP(BZ66,'Geração Equatorial x Medido'!$O$4:$P$55,2,FALSE),"")</f>
        <v/>
      </c>
      <c r="CD67" s="38">
        <f t="shared" si="38"/>
        <v>46054</v>
      </c>
      <c r="CE67" s="38" t="str">
        <f t="shared" si="0"/>
        <v/>
      </c>
      <c r="CF67" s="38">
        <f t="shared" si="41"/>
        <v>46054</v>
      </c>
      <c r="CV67" s="4"/>
    </row>
    <row r="68" spans="1:100" x14ac:dyDescent="0.25">
      <c r="A68" s="7">
        <f t="shared" si="16"/>
        <v>44991</v>
      </c>
      <c r="B68" s="5">
        <v>492</v>
      </c>
      <c r="C68" s="38" t="str">
        <f>IFERROR(VLOOKUP(A68,'Geração Equatorial x Medido'!$O$4:$P$15,2,FALSE),"")</f>
        <v/>
      </c>
      <c r="D68" s="38">
        <f t="shared" si="43"/>
        <v>44958</v>
      </c>
      <c r="E68" s="38" t="str">
        <f t="shared" si="2"/>
        <v/>
      </c>
      <c r="F68" s="38">
        <f t="shared" si="42"/>
        <v>44986</v>
      </c>
      <c r="Y68" s="7">
        <f t="shared" si="17"/>
        <v>45351</v>
      </c>
      <c r="Z68" s="5">
        <v>411.9</v>
      </c>
      <c r="AA68" s="110">
        <f t="shared" si="31"/>
        <v>0</v>
      </c>
      <c r="AB68" s="38" t="str">
        <f>IFERROR(VLOOKUP(Y68,'Geração Equatorial x Medido'!$O$15:$R$18,2,FALSE),"")</f>
        <v/>
      </c>
      <c r="AC68" s="38">
        <f t="shared" si="44"/>
        <v>45323</v>
      </c>
      <c r="AD68" s="38" t="str">
        <f t="shared" si="5"/>
        <v/>
      </c>
      <c r="AE68" s="38">
        <f t="shared" si="27"/>
        <v>45323</v>
      </c>
      <c r="AU68" s="4"/>
      <c r="AX68" s="7">
        <f t="shared" si="18"/>
        <v>45711</v>
      </c>
      <c r="AY68" s="5">
        <v>364.1</v>
      </c>
      <c r="AZ68" s="145">
        <f t="shared" si="7"/>
        <v>0</v>
      </c>
      <c r="BA68" s="141" t="str">
        <f>IFERROR(VLOOKUP(AX67,'Geração Equatorial x Medido'!$O$4:$P$55,2,FALSE),"")</f>
        <v/>
      </c>
      <c r="BB68" s="38">
        <f t="shared" si="37"/>
        <v>45689</v>
      </c>
      <c r="BC68" s="38" t="str">
        <f t="shared" si="9"/>
        <v/>
      </c>
      <c r="BD68" s="38">
        <f t="shared" si="40"/>
        <v>45689</v>
      </c>
      <c r="BT68" s="4"/>
      <c r="BZ68" s="7">
        <f t="shared" si="11"/>
        <v>46077</v>
      </c>
      <c r="CA68" s="5">
        <v>400.7</v>
      </c>
      <c r="CB68" s="145">
        <f t="shared" si="13"/>
        <v>0</v>
      </c>
      <c r="CC68" s="141" t="str">
        <f>IFERROR(VLOOKUP(BZ67,'Geração Equatorial x Medido'!$O$4:$P$55,2,FALSE),"")</f>
        <v/>
      </c>
      <c r="CD68" s="38">
        <f t="shared" si="38"/>
        <v>46054</v>
      </c>
      <c r="CE68" s="38" t="str">
        <f t="shared" ref="CE68:CE131" si="45">IFERROR(VLOOKUP(BZ68,$H$422:$J$469,3,FALSE),"")</f>
        <v/>
      </c>
      <c r="CF68" s="38">
        <f t="shared" si="41"/>
        <v>46054</v>
      </c>
      <c r="CV68" s="4"/>
    </row>
    <row r="69" spans="1:100" x14ac:dyDescent="0.25">
      <c r="A69" s="7">
        <f t="shared" si="16"/>
        <v>44992</v>
      </c>
      <c r="B69" s="5">
        <v>576</v>
      </c>
      <c r="C69" s="38" t="str">
        <f>IFERROR(VLOOKUP(A69,'Geração Equatorial x Medido'!$O$4:$P$15,2,FALSE),"")</f>
        <v/>
      </c>
      <c r="D69" s="38">
        <f t="shared" si="43"/>
        <v>44958</v>
      </c>
      <c r="E69" s="38" t="str">
        <f t="shared" ref="E69:E132" si="46">IFERROR(VLOOKUP(A69,$H$422:$J$433,3,FALSE),"")</f>
        <v/>
      </c>
      <c r="F69" s="38">
        <f t="shared" si="42"/>
        <v>44986</v>
      </c>
      <c r="Y69" s="7">
        <f t="shared" si="17"/>
        <v>45352</v>
      </c>
      <c r="Z69" s="5">
        <v>478.5</v>
      </c>
      <c r="AA69" s="110">
        <f t="shared" si="31"/>
        <v>0</v>
      </c>
      <c r="AB69" s="38" t="str">
        <f>IFERROR(VLOOKUP(Y69,'Geração Equatorial x Medido'!$O$15:$R$18,2,FALSE),"")</f>
        <v/>
      </c>
      <c r="AC69" s="38">
        <f t="shared" si="44"/>
        <v>45323</v>
      </c>
      <c r="AD69" s="38">
        <f t="shared" ref="AD69:AD132" si="47">IFERROR(VLOOKUP(Y69,$H$422:$J$457,3,FALSE),"")</f>
        <v>45352</v>
      </c>
      <c r="AE69" s="38">
        <f t="shared" ref="AE69:AE132" si="48">IF(AD69="",AE68,AD69)</f>
        <v>45352</v>
      </c>
      <c r="AU69" s="4"/>
      <c r="AX69" s="7">
        <f t="shared" si="18"/>
        <v>45712</v>
      </c>
      <c r="AY69" s="5">
        <v>286.3</v>
      </c>
      <c r="AZ69" s="145">
        <f t="shared" ref="AZ69:AZ132" si="49">IF(AY69=0,1,0)</f>
        <v>0</v>
      </c>
      <c r="BA69" s="141" t="str">
        <f>IFERROR(VLOOKUP(AX68,'Geração Equatorial x Medido'!$O$4:$P$55,2,FALSE),"")</f>
        <v/>
      </c>
      <c r="BB69" s="38">
        <f t="shared" si="37"/>
        <v>45689</v>
      </c>
      <c r="BC69" s="38" t="str">
        <f t="shared" ref="BC69:BC132" si="50">IFERROR(VLOOKUP(AX69,$H$422:$J$457,3,FALSE),"")</f>
        <v/>
      </c>
      <c r="BD69" s="38">
        <f t="shared" si="40"/>
        <v>45689</v>
      </c>
      <c r="BT69" s="4"/>
      <c r="BZ69" s="7">
        <f t="shared" si="11"/>
        <v>46078</v>
      </c>
      <c r="CA69" s="5">
        <v>412.5</v>
      </c>
      <c r="CB69" s="145">
        <f t="shared" ref="CB69:CB132" si="51">IF(CA69=0,1,0)</f>
        <v>0</v>
      </c>
      <c r="CC69" s="141" t="str">
        <f>IFERROR(VLOOKUP(BZ68,'Geração Equatorial x Medido'!$O$4:$P$55,2,FALSE),"")</f>
        <v/>
      </c>
      <c r="CD69" s="38">
        <f t="shared" si="38"/>
        <v>46054</v>
      </c>
      <c r="CE69" s="38" t="str">
        <f t="shared" si="45"/>
        <v/>
      </c>
      <c r="CF69" s="38">
        <f t="shared" si="41"/>
        <v>46054</v>
      </c>
      <c r="CV69" s="4"/>
    </row>
    <row r="70" spans="1:100" x14ac:dyDescent="0.25">
      <c r="A70" s="7">
        <f t="shared" ref="A70:A133" si="52">A69+1</f>
        <v>44993</v>
      </c>
      <c r="B70" s="5">
        <v>566.1</v>
      </c>
      <c r="C70" s="38" t="str">
        <f>IFERROR(VLOOKUP(A70,'Geração Equatorial x Medido'!$O$4:$P$15,2,FALSE),"")</f>
        <v/>
      </c>
      <c r="D70" s="38">
        <f t="shared" si="43"/>
        <v>44958</v>
      </c>
      <c r="E70" s="38" t="str">
        <f t="shared" si="46"/>
        <v/>
      </c>
      <c r="F70" s="38">
        <f t="shared" si="42"/>
        <v>44986</v>
      </c>
      <c r="Y70" s="7">
        <f t="shared" ref="Y70:Y133" si="53">Y69+1</f>
        <v>45353</v>
      </c>
      <c r="Z70" s="5">
        <v>368.4</v>
      </c>
      <c r="AA70" s="110">
        <f t="shared" si="31"/>
        <v>0</v>
      </c>
      <c r="AB70" s="38" t="str">
        <f>IFERROR(VLOOKUP(Y70,'Geração Equatorial x Medido'!$O$15:$R$18,2,FALSE),"")</f>
        <v/>
      </c>
      <c r="AC70" s="38">
        <f t="shared" si="44"/>
        <v>45323</v>
      </c>
      <c r="AD70" s="38" t="str">
        <f t="shared" si="47"/>
        <v/>
      </c>
      <c r="AE70" s="38">
        <f t="shared" si="48"/>
        <v>45352</v>
      </c>
      <c r="AU70" s="4"/>
      <c r="AX70" s="7">
        <f t="shared" ref="AX70:AX133" si="54">AX69+1</f>
        <v>45713</v>
      </c>
      <c r="AY70" s="5">
        <v>345</v>
      </c>
      <c r="AZ70" s="145">
        <f t="shared" si="49"/>
        <v>0</v>
      </c>
      <c r="BA70" s="141" t="str">
        <f>IFERROR(VLOOKUP(AX69,'Geração Equatorial x Medido'!$O$4:$P$55,2,FALSE),"")</f>
        <v/>
      </c>
      <c r="BB70" s="38">
        <f t="shared" si="37"/>
        <v>45689</v>
      </c>
      <c r="BC70" s="38" t="str">
        <f t="shared" si="50"/>
        <v/>
      </c>
      <c r="BD70" s="38">
        <f t="shared" si="40"/>
        <v>45689</v>
      </c>
      <c r="BT70" s="4"/>
      <c r="BZ70" s="7">
        <f t="shared" ref="BZ70:BZ133" si="55">BZ69+1</f>
        <v>46079</v>
      </c>
      <c r="CA70" s="5">
        <v>503.3</v>
      </c>
      <c r="CB70" s="145">
        <f t="shared" si="51"/>
        <v>0</v>
      </c>
      <c r="CC70" s="141" t="str">
        <f>IFERROR(VLOOKUP(BZ69,'Geração Equatorial x Medido'!$O$4:$P$55,2,FALSE),"")</f>
        <v/>
      </c>
      <c r="CD70" s="38">
        <f t="shared" si="38"/>
        <v>46054</v>
      </c>
      <c r="CE70" s="38" t="str">
        <f t="shared" si="45"/>
        <v/>
      </c>
      <c r="CF70" s="38">
        <f t="shared" si="41"/>
        <v>46054</v>
      </c>
      <c r="CV70" s="4"/>
    </row>
    <row r="71" spans="1:100" x14ac:dyDescent="0.25">
      <c r="A71" s="7">
        <f t="shared" si="52"/>
        <v>44994</v>
      </c>
      <c r="B71" s="5">
        <v>327.7</v>
      </c>
      <c r="C71" s="38" t="str">
        <f>IFERROR(VLOOKUP(A71,'Geração Equatorial x Medido'!$O$4:$P$15,2,FALSE),"")</f>
        <v/>
      </c>
      <c r="D71" s="38">
        <f t="shared" si="43"/>
        <v>44958</v>
      </c>
      <c r="E71" s="38" t="str">
        <f t="shared" si="46"/>
        <v/>
      </c>
      <c r="F71" s="38">
        <f t="shared" si="42"/>
        <v>44986</v>
      </c>
      <c r="Y71" s="7">
        <f t="shared" si="53"/>
        <v>45354</v>
      </c>
      <c r="Z71" s="5">
        <v>445.9</v>
      </c>
      <c r="AA71" s="110">
        <f t="shared" si="31"/>
        <v>0</v>
      </c>
      <c r="AB71" s="38" t="str">
        <f>IFERROR(VLOOKUP(Y71,'Geração Equatorial x Medido'!$O$15:$R$18,2,FALSE),"")</f>
        <v/>
      </c>
      <c r="AC71" s="38">
        <f t="shared" si="44"/>
        <v>45323</v>
      </c>
      <c r="AD71" s="38" t="str">
        <f t="shared" si="47"/>
        <v/>
      </c>
      <c r="AE71" s="38">
        <f t="shared" si="48"/>
        <v>45352</v>
      </c>
      <c r="AU71" s="4"/>
      <c r="AX71" s="7">
        <f t="shared" si="54"/>
        <v>45714</v>
      </c>
      <c r="AY71" s="5">
        <v>338.7</v>
      </c>
      <c r="AZ71" s="145">
        <f t="shared" si="49"/>
        <v>0</v>
      </c>
      <c r="BA71" s="141">
        <f>IFERROR(VLOOKUP(AX70,'Geração Equatorial x Medido'!$O$4:$P$55,2,FALSE),"")</f>
        <v>45689</v>
      </c>
      <c r="BB71" s="38">
        <f t="shared" si="37"/>
        <v>45689</v>
      </c>
      <c r="BC71" s="38" t="str">
        <f t="shared" si="50"/>
        <v/>
      </c>
      <c r="BD71" s="38">
        <f t="shared" si="40"/>
        <v>45689</v>
      </c>
      <c r="BT71" s="4"/>
      <c r="BZ71" s="7">
        <f t="shared" si="55"/>
        <v>46080</v>
      </c>
      <c r="CA71" s="5">
        <v>354.3</v>
      </c>
      <c r="CB71" s="145">
        <f t="shared" si="51"/>
        <v>0</v>
      </c>
      <c r="CC71" s="141" t="str">
        <f>IFERROR(VLOOKUP(BZ70,'Geração Equatorial x Medido'!$O$4:$P$55,2,FALSE),"")</f>
        <v/>
      </c>
      <c r="CD71" s="38">
        <f t="shared" si="38"/>
        <v>46054</v>
      </c>
      <c r="CE71" s="38" t="str">
        <f t="shared" si="45"/>
        <v/>
      </c>
      <c r="CF71" s="38">
        <f t="shared" si="41"/>
        <v>46054</v>
      </c>
      <c r="CV71" s="4"/>
    </row>
    <row r="72" spans="1:100" x14ac:dyDescent="0.25">
      <c r="A72" s="7">
        <f t="shared" si="52"/>
        <v>44995</v>
      </c>
      <c r="B72" s="5">
        <v>457.2</v>
      </c>
      <c r="C72" s="38" t="str">
        <f>IFERROR(VLOOKUP(A72,'Geração Equatorial x Medido'!$O$4:$P$15,2,FALSE),"")</f>
        <v/>
      </c>
      <c r="D72" s="38">
        <f t="shared" si="43"/>
        <v>44958</v>
      </c>
      <c r="E72" s="38" t="str">
        <f t="shared" si="46"/>
        <v/>
      </c>
      <c r="F72" s="38">
        <f t="shared" si="42"/>
        <v>44986</v>
      </c>
      <c r="Y72" s="7">
        <f t="shared" si="53"/>
        <v>45355</v>
      </c>
      <c r="Z72" s="5">
        <v>452.3</v>
      </c>
      <c r="AA72" s="110">
        <f t="shared" si="31"/>
        <v>0</v>
      </c>
      <c r="AB72" s="38" t="str">
        <f>IFERROR(VLOOKUP(Y72,'Geração Equatorial x Medido'!$O$15:$R$18,2,FALSE),"")</f>
        <v/>
      </c>
      <c r="AC72" s="38">
        <f t="shared" si="44"/>
        <v>45323</v>
      </c>
      <c r="AD72" s="38" t="str">
        <f t="shared" si="47"/>
        <v/>
      </c>
      <c r="AE72" s="38">
        <f t="shared" si="48"/>
        <v>45352</v>
      </c>
      <c r="AU72" s="4"/>
      <c r="AX72" s="7">
        <f t="shared" si="54"/>
        <v>45715</v>
      </c>
      <c r="AY72" s="5">
        <v>172.3</v>
      </c>
      <c r="AZ72" s="145">
        <f t="shared" si="49"/>
        <v>0</v>
      </c>
      <c r="BA72" s="141" t="str">
        <f>IFERROR(VLOOKUP(AX71,'Geração Equatorial x Medido'!$O$4:$P$55,2,FALSE),"")</f>
        <v/>
      </c>
      <c r="BB72" s="38">
        <f t="shared" si="37"/>
        <v>45717</v>
      </c>
      <c r="BC72" s="38" t="str">
        <f t="shared" si="50"/>
        <v/>
      </c>
      <c r="BD72" s="38">
        <f t="shared" si="40"/>
        <v>45689</v>
      </c>
      <c r="BT72" s="4"/>
      <c r="BZ72" s="7">
        <f t="shared" si="55"/>
        <v>46081</v>
      </c>
      <c r="CA72" s="5">
        <v>111.8</v>
      </c>
      <c r="CB72" s="145">
        <f t="shared" si="51"/>
        <v>0</v>
      </c>
      <c r="CC72" s="141">
        <f>IFERROR(VLOOKUP(BZ71,'Geração Equatorial x Medido'!$O$4:$P$55,2,FALSE),"")</f>
        <v>46054</v>
      </c>
      <c r="CD72" s="38">
        <f t="shared" si="38"/>
        <v>46054</v>
      </c>
      <c r="CE72" s="38" t="str">
        <f t="shared" si="45"/>
        <v/>
      </c>
      <c r="CF72" s="38">
        <f t="shared" si="41"/>
        <v>46054</v>
      </c>
      <c r="CV72" s="4"/>
    </row>
    <row r="73" spans="1:100" x14ac:dyDescent="0.25">
      <c r="A73" s="7">
        <f t="shared" si="52"/>
        <v>44996</v>
      </c>
      <c r="B73" s="5">
        <v>514</v>
      </c>
      <c r="C73" s="38" t="str">
        <f>IFERROR(VLOOKUP(A73,'Geração Equatorial x Medido'!$O$4:$P$15,2,FALSE),"")</f>
        <v/>
      </c>
      <c r="D73" s="38">
        <f t="shared" si="43"/>
        <v>44958</v>
      </c>
      <c r="E73" s="38" t="str">
        <f t="shared" si="46"/>
        <v/>
      </c>
      <c r="F73" s="38">
        <f t="shared" si="42"/>
        <v>44986</v>
      </c>
      <c r="Y73" s="7">
        <f t="shared" si="53"/>
        <v>45356</v>
      </c>
      <c r="Z73" s="5">
        <v>485</v>
      </c>
      <c r="AA73" s="110">
        <f t="shared" si="31"/>
        <v>0</v>
      </c>
      <c r="AB73" s="38" t="str">
        <f>IFERROR(VLOOKUP(Y73,'Geração Equatorial x Medido'!$O$15:$R$18,2,FALSE),"")</f>
        <v/>
      </c>
      <c r="AC73" s="38">
        <f t="shared" si="44"/>
        <v>45323</v>
      </c>
      <c r="AD73" s="38" t="str">
        <f t="shared" si="47"/>
        <v/>
      </c>
      <c r="AE73" s="38">
        <f t="shared" si="48"/>
        <v>45352</v>
      </c>
      <c r="AU73" s="4"/>
      <c r="AX73" s="7">
        <f t="shared" si="54"/>
        <v>45716</v>
      </c>
      <c r="AY73" s="5">
        <v>207.9</v>
      </c>
      <c r="AZ73" s="145">
        <f t="shared" si="49"/>
        <v>0</v>
      </c>
      <c r="BA73" s="141" t="str">
        <f>IFERROR(VLOOKUP(AX72,'Geração Equatorial x Medido'!$O$4:$P$55,2,FALSE),"")</f>
        <v/>
      </c>
      <c r="BB73" s="38">
        <f t="shared" si="37"/>
        <v>45717</v>
      </c>
      <c r="BC73" s="38" t="str">
        <f t="shared" si="50"/>
        <v/>
      </c>
      <c r="BD73" s="38">
        <f t="shared" ref="BD73:BD136" si="56">IF(BC73="",BD72,BC73)</f>
        <v>45689</v>
      </c>
      <c r="BT73" s="4"/>
      <c r="BZ73" s="7">
        <f t="shared" si="55"/>
        <v>46082</v>
      </c>
      <c r="CA73" s="5">
        <v>436</v>
      </c>
      <c r="CB73" s="145">
        <f t="shared" si="51"/>
        <v>0</v>
      </c>
      <c r="CC73" s="141" t="str">
        <f>IFERROR(VLOOKUP(BZ72,'Geração Equatorial x Medido'!$O$4:$P$55,2,FALSE),"")</f>
        <v/>
      </c>
      <c r="CD73" s="38">
        <f t="shared" si="38"/>
        <v>46082</v>
      </c>
      <c r="CE73" s="38">
        <f t="shared" si="45"/>
        <v>46082</v>
      </c>
      <c r="CF73" s="38">
        <f t="shared" si="41"/>
        <v>46082</v>
      </c>
      <c r="CV73" s="4"/>
    </row>
    <row r="74" spans="1:100" x14ac:dyDescent="0.25">
      <c r="A74" s="7">
        <f t="shared" si="52"/>
        <v>44997</v>
      </c>
      <c r="B74" s="5">
        <v>404.5</v>
      </c>
      <c r="C74" s="38" t="str">
        <f>IFERROR(VLOOKUP(A74,'Geração Equatorial x Medido'!$O$4:$P$15,2,FALSE),"")</f>
        <v/>
      </c>
      <c r="D74" s="38">
        <f t="shared" si="43"/>
        <v>44958</v>
      </c>
      <c r="E74" s="38" t="str">
        <f t="shared" si="46"/>
        <v/>
      </c>
      <c r="F74" s="38">
        <f t="shared" si="42"/>
        <v>44986</v>
      </c>
      <c r="Y74" s="7">
        <f t="shared" si="53"/>
        <v>45357</v>
      </c>
      <c r="Z74" s="5">
        <v>434.1</v>
      </c>
      <c r="AA74" s="110">
        <f t="shared" ref="AA74:AA137" si="57">IF(Z74=0,1,0)</f>
        <v>0</v>
      </c>
      <c r="AB74" s="38" t="str">
        <f>IFERROR(VLOOKUP(Y74,'Geração Equatorial x Medido'!$O$15:$R$18,2,FALSE),"")</f>
        <v/>
      </c>
      <c r="AC74" s="38">
        <f t="shared" si="44"/>
        <v>45323</v>
      </c>
      <c r="AD74" s="38" t="str">
        <f t="shared" si="47"/>
        <v/>
      </c>
      <c r="AE74" s="38">
        <f t="shared" si="48"/>
        <v>45352</v>
      </c>
      <c r="AU74" s="4"/>
      <c r="AX74" s="7">
        <f t="shared" si="54"/>
        <v>45717</v>
      </c>
      <c r="AY74" s="5">
        <v>223.4</v>
      </c>
      <c r="AZ74" s="145">
        <f t="shared" si="49"/>
        <v>0</v>
      </c>
      <c r="BA74" s="141" t="str">
        <f>IFERROR(VLOOKUP(AX73,'Geração Equatorial x Medido'!$O$4:$P$55,2,FALSE),"")</f>
        <v/>
      </c>
      <c r="BB74" s="38">
        <f t="shared" si="37"/>
        <v>45717</v>
      </c>
      <c r="BC74" s="38">
        <f t="shared" si="50"/>
        <v>45717</v>
      </c>
      <c r="BD74" s="38">
        <f t="shared" si="56"/>
        <v>45717</v>
      </c>
      <c r="BT74" s="4"/>
      <c r="BZ74" s="7">
        <f t="shared" si="55"/>
        <v>46083</v>
      </c>
      <c r="CA74" s="5">
        <v>247.1</v>
      </c>
      <c r="CB74" s="145">
        <f t="shared" si="51"/>
        <v>0</v>
      </c>
      <c r="CC74" s="141" t="str">
        <f>IFERROR(VLOOKUP(BZ73,'Geração Equatorial x Medido'!$O$4:$P$55,2,FALSE),"")</f>
        <v/>
      </c>
      <c r="CD74" s="38">
        <f t="shared" si="38"/>
        <v>46082</v>
      </c>
      <c r="CE74" s="38" t="str">
        <f t="shared" si="45"/>
        <v/>
      </c>
      <c r="CF74" s="38">
        <f t="shared" si="41"/>
        <v>46082</v>
      </c>
      <c r="CV74" s="4"/>
    </row>
    <row r="75" spans="1:100" x14ac:dyDescent="0.25">
      <c r="A75" s="7">
        <f t="shared" si="52"/>
        <v>44998</v>
      </c>
      <c r="B75" s="5">
        <v>313.7</v>
      </c>
      <c r="C75" s="38" t="str">
        <f>IFERROR(VLOOKUP(A75,'Geração Equatorial x Medido'!$O$4:$P$15,2,FALSE),"")</f>
        <v/>
      </c>
      <c r="D75" s="38">
        <f t="shared" si="43"/>
        <v>44958</v>
      </c>
      <c r="E75" s="38" t="str">
        <f t="shared" si="46"/>
        <v/>
      </c>
      <c r="F75" s="38">
        <f t="shared" si="42"/>
        <v>44986</v>
      </c>
      <c r="Y75" s="7">
        <f t="shared" si="53"/>
        <v>45358</v>
      </c>
      <c r="Z75" s="5">
        <v>320.8</v>
      </c>
      <c r="AA75" s="110">
        <f t="shared" si="57"/>
        <v>0</v>
      </c>
      <c r="AB75" s="38" t="str">
        <f>IFERROR(VLOOKUP(Y75,'Geração Equatorial x Medido'!$O$15:$R$18,2,FALSE),"")</f>
        <v/>
      </c>
      <c r="AC75" s="38">
        <f t="shared" si="44"/>
        <v>45323</v>
      </c>
      <c r="AD75" s="38" t="str">
        <f t="shared" si="47"/>
        <v/>
      </c>
      <c r="AE75" s="38">
        <f t="shared" si="48"/>
        <v>45352</v>
      </c>
      <c r="AU75" s="4"/>
      <c r="AX75" s="7">
        <f t="shared" si="54"/>
        <v>45718</v>
      </c>
      <c r="AY75" s="5">
        <v>219</v>
      </c>
      <c r="AZ75" s="145">
        <f t="shared" si="49"/>
        <v>0</v>
      </c>
      <c r="BA75" s="141" t="str">
        <f>IFERROR(VLOOKUP(AX74,'Geração Equatorial x Medido'!$O$4:$P$55,2,FALSE),"")</f>
        <v/>
      </c>
      <c r="BB75" s="38">
        <f t="shared" si="37"/>
        <v>45717</v>
      </c>
      <c r="BC75" s="38" t="str">
        <f t="shared" si="50"/>
        <v/>
      </c>
      <c r="BD75" s="38">
        <f t="shared" si="56"/>
        <v>45717</v>
      </c>
      <c r="BT75" s="4"/>
      <c r="BZ75" s="7">
        <f t="shared" si="55"/>
        <v>46084</v>
      </c>
      <c r="CA75" s="5">
        <v>322.3</v>
      </c>
      <c r="CB75" s="145">
        <f t="shared" si="51"/>
        <v>0</v>
      </c>
      <c r="CC75" s="141" t="str">
        <f>IFERROR(VLOOKUP(BZ74,'Geração Equatorial x Medido'!$O$4:$P$55,2,FALSE),"")</f>
        <v/>
      </c>
      <c r="CD75" s="38">
        <f t="shared" si="38"/>
        <v>46082</v>
      </c>
      <c r="CE75" s="38" t="str">
        <f t="shared" si="45"/>
        <v/>
      </c>
      <c r="CF75" s="38">
        <f t="shared" si="41"/>
        <v>46082</v>
      </c>
      <c r="CV75" s="4"/>
    </row>
    <row r="76" spans="1:100" x14ac:dyDescent="0.25">
      <c r="A76" s="7">
        <f t="shared" si="52"/>
        <v>44999</v>
      </c>
      <c r="B76" s="5">
        <v>291.2</v>
      </c>
      <c r="C76" s="38" t="str">
        <f>IFERROR(VLOOKUP(A76,'Geração Equatorial x Medido'!$O$4:$P$15,2,FALSE),"")</f>
        <v/>
      </c>
      <c r="D76" s="38">
        <f t="shared" si="43"/>
        <v>44958</v>
      </c>
      <c r="E76" s="38" t="str">
        <f t="shared" si="46"/>
        <v/>
      </c>
      <c r="F76" s="38">
        <f t="shared" si="42"/>
        <v>44986</v>
      </c>
      <c r="Y76" s="7">
        <f t="shared" si="53"/>
        <v>45359</v>
      </c>
      <c r="Z76" s="5">
        <v>321.60000000000002</v>
      </c>
      <c r="AA76" s="110">
        <f t="shared" si="57"/>
        <v>0</v>
      </c>
      <c r="AB76" s="38" t="str">
        <f>IFERROR(VLOOKUP(Y76,'Geração Equatorial x Medido'!$O$15:$R$18,2,FALSE),"")</f>
        <v/>
      </c>
      <c r="AC76" s="38">
        <f t="shared" si="44"/>
        <v>45323</v>
      </c>
      <c r="AD76" s="38" t="str">
        <f t="shared" si="47"/>
        <v/>
      </c>
      <c r="AE76" s="38">
        <f t="shared" si="48"/>
        <v>45352</v>
      </c>
      <c r="AU76" s="4"/>
      <c r="AX76" s="7">
        <f t="shared" si="54"/>
        <v>45719</v>
      </c>
      <c r="AY76" s="5">
        <v>222.8</v>
      </c>
      <c r="AZ76" s="145">
        <f t="shared" si="49"/>
        <v>0</v>
      </c>
      <c r="BA76" s="141" t="str">
        <f>IFERROR(VLOOKUP(AX75,'Geração Equatorial x Medido'!$O$4:$P$55,2,FALSE),"")</f>
        <v/>
      </c>
      <c r="BB76" s="38">
        <f t="shared" ref="BB76:BB139" si="58">IF(BA76="",BB77,BA76)</f>
        <v>45717</v>
      </c>
      <c r="BC76" s="38" t="str">
        <f t="shared" si="50"/>
        <v/>
      </c>
      <c r="BD76" s="38">
        <f t="shared" si="56"/>
        <v>45717</v>
      </c>
      <c r="BT76" s="4"/>
      <c r="BZ76" s="7">
        <f t="shared" si="55"/>
        <v>46085</v>
      </c>
      <c r="CA76" s="5">
        <v>333</v>
      </c>
      <c r="CB76" s="145">
        <f t="shared" si="51"/>
        <v>0</v>
      </c>
      <c r="CC76" s="141" t="str">
        <f>IFERROR(VLOOKUP(BZ75,'Geração Equatorial x Medido'!$O$4:$P$55,2,FALSE),"")</f>
        <v/>
      </c>
      <c r="CD76" s="38">
        <f t="shared" si="38"/>
        <v>46082</v>
      </c>
      <c r="CE76" s="38" t="str">
        <f t="shared" si="45"/>
        <v/>
      </c>
      <c r="CF76" s="38">
        <f t="shared" si="41"/>
        <v>46082</v>
      </c>
      <c r="CV76" s="4"/>
    </row>
    <row r="77" spans="1:100" x14ac:dyDescent="0.25">
      <c r="A77" s="7">
        <f t="shared" si="52"/>
        <v>45000</v>
      </c>
      <c r="B77" s="5">
        <v>216.6</v>
      </c>
      <c r="C77" s="38" t="str">
        <f>IFERROR(VLOOKUP(A77,'Geração Equatorial x Medido'!$O$4:$P$15,2,FALSE),"")</f>
        <v/>
      </c>
      <c r="D77" s="38">
        <f t="shared" si="43"/>
        <v>44958</v>
      </c>
      <c r="E77" s="38" t="str">
        <f t="shared" si="46"/>
        <v/>
      </c>
      <c r="F77" s="38">
        <f t="shared" si="42"/>
        <v>44986</v>
      </c>
      <c r="G77" s="2"/>
      <c r="Y77" s="7">
        <f t="shared" si="53"/>
        <v>45360</v>
      </c>
      <c r="Z77" s="5">
        <v>386.5</v>
      </c>
      <c r="AA77" s="110">
        <f t="shared" si="57"/>
        <v>0</v>
      </c>
      <c r="AB77" s="38" t="str">
        <f>IFERROR(VLOOKUP(Y77,'Geração Equatorial x Medido'!$O$15:$R$18,2,FALSE),"")</f>
        <v/>
      </c>
      <c r="AC77" s="38">
        <f t="shared" si="44"/>
        <v>45323</v>
      </c>
      <c r="AD77" s="38" t="str">
        <f t="shared" si="47"/>
        <v/>
      </c>
      <c r="AE77" s="38">
        <f t="shared" si="48"/>
        <v>45352</v>
      </c>
      <c r="AF77" s="2"/>
      <c r="AU77" s="4"/>
      <c r="AX77" s="7">
        <f t="shared" si="54"/>
        <v>45720</v>
      </c>
      <c r="AY77" s="5">
        <v>115.5</v>
      </c>
      <c r="AZ77" s="145">
        <f t="shared" si="49"/>
        <v>0</v>
      </c>
      <c r="BA77" s="141" t="str">
        <f>IFERROR(VLOOKUP(AX76,'Geração Equatorial x Medido'!$O$4:$P$55,2,FALSE),"")</f>
        <v/>
      </c>
      <c r="BB77" s="38">
        <f t="shared" si="58"/>
        <v>45717</v>
      </c>
      <c r="BC77" s="38" t="str">
        <f t="shared" si="50"/>
        <v/>
      </c>
      <c r="BD77" s="38">
        <f t="shared" si="56"/>
        <v>45717</v>
      </c>
      <c r="BE77" s="2"/>
      <c r="BT77" s="4"/>
      <c r="BZ77" s="7">
        <f t="shared" si="55"/>
        <v>46086</v>
      </c>
      <c r="CA77" s="5">
        <v>371.5</v>
      </c>
      <c r="CB77" s="145">
        <f t="shared" si="51"/>
        <v>0</v>
      </c>
      <c r="CC77" s="141" t="str">
        <f>IFERROR(VLOOKUP(BZ76,'Geração Equatorial x Medido'!$O$4:$P$55,2,FALSE),"")</f>
        <v/>
      </c>
      <c r="CD77" s="38">
        <f t="shared" ref="CD77:CD140" si="59">IF(CC77="",CD78,CC77)</f>
        <v>46082</v>
      </c>
      <c r="CE77" s="38" t="str">
        <f t="shared" si="45"/>
        <v/>
      </c>
      <c r="CF77" s="38">
        <f t="shared" si="41"/>
        <v>46082</v>
      </c>
      <c r="CG77" s="2"/>
      <c r="CV77" s="4"/>
    </row>
    <row r="78" spans="1:100" x14ac:dyDescent="0.25">
      <c r="A78" s="7">
        <f t="shared" si="52"/>
        <v>45001</v>
      </c>
      <c r="B78" s="5">
        <v>354</v>
      </c>
      <c r="C78" s="38" t="str">
        <f>IFERROR(VLOOKUP(A78,'Geração Equatorial x Medido'!$O$4:$P$15,2,FALSE),"")</f>
        <v/>
      </c>
      <c r="D78" s="38">
        <f t="shared" si="43"/>
        <v>44958</v>
      </c>
      <c r="E78" s="38" t="str">
        <f t="shared" si="46"/>
        <v/>
      </c>
      <c r="F78" s="38">
        <f t="shared" si="42"/>
        <v>44986</v>
      </c>
      <c r="G78" s="2"/>
      <c r="Y78" s="7">
        <f t="shared" si="53"/>
        <v>45361</v>
      </c>
      <c r="Z78" s="5">
        <v>224.8</v>
      </c>
      <c r="AA78" s="110">
        <f t="shared" si="57"/>
        <v>0</v>
      </c>
      <c r="AB78" s="38" t="str">
        <f>IFERROR(VLOOKUP(Y78,'Geração Equatorial x Medido'!$O$15:$R$18,2,FALSE),"")</f>
        <v/>
      </c>
      <c r="AC78" s="38">
        <f t="shared" si="44"/>
        <v>45323</v>
      </c>
      <c r="AD78" s="38" t="str">
        <f t="shared" si="47"/>
        <v/>
      </c>
      <c r="AE78" s="38">
        <f t="shared" si="48"/>
        <v>45352</v>
      </c>
      <c r="AF78" s="2"/>
      <c r="AU78" s="4"/>
      <c r="AX78" s="7">
        <f t="shared" si="54"/>
        <v>45721</v>
      </c>
      <c r="AY78" s="5">
        <v>289.5</v>
      </c>
      <c r="AZ78" s="145">
        <f t="shared" si="49"/>
        <v>0</v>
      </c>
      <c r="BA78" s="141" t="str">
        <f>IFERROR(VLOOKUP(AX77,'Geração Equatorial x Medido'!$O$4:$P$55,2,FALSE),"")</f>
        <v/>
      </c>
      <c r="BB78" s="38">
        <f t="shared" si="58"/>
        <v>45717</v>
      </c>
      <c r="BC78" s="38" t="str">
        <f t="shared" si="50"/>
        <v/>
      </c>
      <c r="BD78" s="38">
        <f t="shared" si="56"/>
        <v>45717</v>
      </c>
      <c r="BE78" s="2"/>
      <c r="BT78" s="4"/>
      <c r="BZ78" s="7">
        <f t="shared" si="55"/>
        <v>46087</v>
      </c>
      <c r="CA78" s="5">
        <v>430.9</v>
      </c>
      <c r="CB78" s="145">
        <f t="shared" si="51"/>
        <v>0</v>
      </c>
      <c r="CC78" s="141" t="str">
        <f>IFERROR(VLOOKUP(BZ77,'Geração Equatorial x Medido'!$O$4:$P$55,2,FALSE),"")</f>
        <v/>
      </c>
      <c r="CD78" s="38">
        <f t="shared" si="59"/>
        <v>46082</v>
      </c>
      <c r="CE78" s="38" t="str">
        <f t="shared" si="45"/>
        <v/>
      </c>
      <c r="CF78" s="38">
        <f t="shared" si="41"/>
        <v>46082</v>
      </c>
      <c r="CG78" s="2"/>
      <c r="CV78" s="4"/>
    </row>
    <row r="79" spans="1:100" x14ac:dyDescent="0.25">
      <c r="A79" s="7">
        <f t="shared" si="52"/>
        <v>45002</v>
      </c>
      <c r="B79" s="5">
        <v>238.4</v>
      </c>
      <c r="C79" s="38" t="str">
        <f>IFERROR(VLOOKUP(A79,'Geração Equatorial x Medido'!$O$4:$P$15,2,FALSE),"")</f>
        <v/>
      </c>
      <c r="D79" s="38">
        <f t="shared" si="43"/>
        <v>44958</v>
      </c>
      <c r="E79" s="38" t="str">
        <f t="shared" si="46"/>
        <v/>
      </c>
      <c r="F79" s="38">
        <f t="shared" si="42"/>
        <v>44986</v>
      </c>
      <c r="G79" s="2"/>
      <c r="Y79" s="7">
        <f t="shared" si="53"/>
        <v>45362</v>
      </c>
      <c r="Z79" s="5">
        <v>422.3</v>
      </c>
      <c r="AA79" s="110">
        <f t="shared" si="57"/>
        <v>0</v>
      </c>
      <c r="AB79" s="38" t="str">
        <f>IFERROR(VLOOKUP(Y79,'Geração Equatorial x Medido'!$O$15:$R$18,2,FALSE),"")</f>
        <v/>
      </c>
      <c r="AC79" s="38">
        <f t="shared" si="44"/>
        <v>45323</v>
      </c>
      <c r="AD79" s="38" t="str">
        <f t="shared" si="47"/>
        <v/>
      </c>
      <c r="AE79" s="38">
        <f t="shared" si="48"/>
        <v>45352</v>
      </c>
      <c r="AF79" s="2"/>
      <c r="AU79" s="4"/>
      <c r="AX79" s="7">
        <f t="shared" si="54"/>
        <v>45722</v>
      </c>
      <c r="AY79" s="5">
        <v>176.3</v>
      </c>
      <c r="AZ79" s="145">
        <f t="shared" si="49"/>
        <v>0</v>
      </c>
      <c r="BA79" s="141" t="str">
        <f>IFERROR(VLOOKUP(AX78,'Geração Equatorial x Medido'!$O$4:$P$55,2,FALSE),"")</f>
        <v/>
      </c>
      <c r="BB79" s="38">
        <f t="shared" si="58"/>
        <v>45717</v>
      </c>
      <c r="BC79" s="38" t="str">
        <f t="shared" si="50"/>
        <v/>
      </c>
      <c r="BD79" s="38">
        <f t="shared" si="56"/>
        <v>45717</v>
      </c>
      <c r="BE79" s="2"/>
      <c r="BT79" s="4"/>
      <c r="BZ79" s="7">
        <f t="shared" si="55"/>
        <v>46088</v>
      </c>
      <c r="CA79" s="5">
        <v>505.4</v>
      </c>
      <c r="CB79" s="145">
        <f t="shared" si="51"/>
        <v>0</v>
      </c>
      <c r="CC79" s="141" t="str">
        <f>IFERROR(VLOOKUP(BZ78,'Geração Equatorial x Medido'!$O$4:$P$55,2,FALSE),"")</f>
        <v/>
      </c>
      <c r="CD79" s="38">
        <f t="shared" si="59"/>
        <v>46082</v>
      </c>
      <c r="CE79" s="38" t="str">
        <f t="shared" si="45"/>
        <v/>
      </c>
      <c r="CF79" s="38">
        <f t="shared" ref="CF79:CF142" si="60">IF(CE79="",CF78,CE79)</f>
        <v>46082</v>
      </c>
      <c r="CG79" s="2"/>
      <c r="CV79" s="4"/>
    </row>
    <row r="80" spans="1:100" x14ac:dyDescent="0.25">
      <c r="A80" s="7">
        <f t="shared" si="52"/>
        <v>45003</v>
      </c>
      <c r="B80" s="5">
        <v>415.8</v>
      </c>
      <c r="C80" s="38" t="str">
        <f>IFERROR(VLOOKUP(A80,'Geração Equatorial x Medido'!$O$4:$P$15,2,FALSE),"")</f>
        <v/>
      </c>
      <c r="D80" s="38">
        <f t="shared" si="43"/>
        <v>44958</v>
      </c>
      <c r="E80" s="38" t="str">
        <f t="shared" si="46"/>
        <v/>
      </c>
      <c r="F80" s="38">
        <f t="shared" si="42"/>
        <v>44986</v>
      </c>
      <c r="G80" s="2"/>
      <c r="Y80" s="7">
        <f t="shared" si="53"/>
        <v>45363</v>
      </c>
      <c r="Z80" s="5">
        <v>560.9</v>
      </c>
      <c r="AA80" s="110">
        <f t="shared" si="57"/>
        <v>0</v>
      </c>
      <c r="AB80" s="38" t="str">
        <f>IFERROR(VLOOKUP(Y80,'Geração Equatorial x Medido'!$O$15:$R$18,2,FALSE),"")</f>
        <v/>
      </c>
      <c r="AC80" s="38">
        <f t="shared" si="44"/>
        <v>45323</v>
      </c>
      <c r="AD80" s="38" t="str">
        <f t="shared" si="47"/>
        <v/>
      </c>
      <c r="AE80" s="38">
        <f t="shared" si="48"/>
        <v>45352</v>
      </c>
      <c r="AF80" s="2"/>
      <c r="AU80" s="4"/>
      <c r="AX80" s="7">
        <f t="shared" si="54"/>
        <v>45723</v>
      </c>
      <c r="AY80" s="5">
        <v>252.8</v>
      </c>
      <c r="AZ80" s="145">
        <f t="shared" si="49"/>
        <v>0</v>
      </c>
      <c r="BA80" s="141" t="str">
        <f>IFERROR(VLOOKUP(AX79,'Geração Equatorial x Medido'!$O$4:$P$55,2,FALSE),"")</f>
        <v/>
      </c>
      <c r="BB80" s="38">
        <f t="shared" si="58"/>
        <v>45717</v>
      </c>
      <c r="BC80" s="38" t="str">
        <f t="shared" si="50"/>
        <v/>
      </c>
      <c r="BD80" s="38">
        <f t="shared" si="56"/>
        <v>45717</v>
      </c>
      <c r="BE80" s="2"/>
      <c r="BT80" s="4"/>
      <c r="BZ80" s="7">
        <f t="shared" si="55"/>
        <v>46089</v>
      </c>
      <c r="CA80" s="5">
        <v>562</v>
      </c>
      <c r="CB80" s="145">
        <f t="shared" si="51"/>
        <v>0</v>
      </c>
      <c r="CC80" s="141" t="str">
        <f>IFERROR(VLOOKUP(BZ79,'Geração Equatorial x Medido'!$O$4:$P$55,2,FALSE),"")</f>
        <v/>
      </c>
      <c r="CD80" s="38">
        <f t="shared" si="59"/>
        <v>46082</v>
      </c>
      <c r="CE80" s="38" t="str">
        <f t="shared" si="45"/>
        <v/>
      </c>
      <c r="CF80" s="38">
        <f t="shared" si="60"/>
        <v>46082</v>
      </c>
      <c r="CG80" s="2"/>
      <c r="CV80" s="4"/>
    </row>
    <row r="81" spans="1:100" x14ac:dyDescent="0.25">
      <c r="A81" s="7">
        <f t="shared" si="52"/>
        <v>45004</v>
      </c>
      <c r="B81" s="5">
        <v>301</v>
      </c>
      <c r="C81" s="38" t="str">
        <f>IFERROR(VLOOKUP(A81,'Geração Equatorial x Medido'!$O$4:$P$15,2,FALSE),"")</f>
        <v/>
      </c>
      <c r="D81" s="38">
        <f t="shared" si="43"/>
        <v>44958</v>
      </c>
      <c r="E81" s="38" t="str">
        <f t="shared" si="46"/>
        <v/>
      </c>
      <c r="F81" s="38">
        <f t="shared" si="42"/>
        <v>44986</v>
      </c>
      <c r="G81" s="2"/>
      <c r="Y81" s="7">
        <f t="shared" si="53"/>
        <v>45364</v>
      </c>
      <c r="Z81" s="5">
        <v>563.1</v>
      </c>
      <c r="AA81" s="110">
        <f t="shared" si="57"/>
        <v>0</v>
      </c>
      <c r="AB81" s="38" t="str">
        <f>IFERROR(VLOOKUP(Y81,'Geração Equatorial x Medido'!$O$15:$R$18,2,FALSE),"")</f>
        <v/>
      </c>
      <c r="AC81" s="38">
        <f t="shared" si="44"/>
        <v>45323</v>
      </c>
      <c r="AD81" s="38" t="str">
        <f t="shared" si="47"/>
        <v/>
      </c>
      <c r="AE81" s="38">
        <f t="shared" si="48"/>
        <v>45352</v>
      </c>
      <c r="AF81" s="2"/>
      <c r="AU81" s="4"/>
      <c r="AX81" s="7">
        <f t="shared" si="54"/>
        <v>45724</v>
      </c>
      <c r="AY81" s="5">
        <v>191.5</v>
      </c>
      <c r="AZ81" s="145">
        <f t="shared" si="49"/>
        <v>0</v>
      </c>
      <c r="BA81" s="141" t="str">
        <f>IFERROR(VLOOKUP(AX80,'Geração Equatorial x Medido'!$O$4:$P$55,2,FALSE),"")</f>
        <v/>
      </c>
      <c r="BB81" s="38">
        <f t="shared" si="58"/>
        <v>45717</v>
      </c>
      <c r="BC81" s="38" t="str">
        <f t="shared" si="50"/>
        <v/>
      </c>
      <c r="BD81" s="38">
        <f t="shared" si="56"/>
        <v>45717</v>
      </c>
      <c r="BE81" s="2"/>
      <c r="BT81" s="4"/>
      <c r="BZ81" s="7">
        <f t="shared" si="55"/>
        <v>46090</v>
      </c>
      <c r="CA81" s="5">
        <v>493.1</v>
      </c>
      <c r="CB81" s="145">
        <f t="shared" si="51"/>
        <v>0</v>
      </c>
      <c r="CC81" s="141" t="str">
        <f>IFERROR(VLOOKUP(BZ80,'Geração Equatorial x Medido'!$O$4:$P$55,2,FALSE),"")</f>
        <v/>
      </c>
      <c r="CD81" s="38">
        <f t="shared" si="59"/>
        <v>46082</v>
      </c>
      <c r="CE81" s="38" t="str">
        <f t="shared" si="45"/>
        <v/>
      </c>
      <c r="CF81" s="38">
        <f t="shared" si="60"/>
        <v>46082</v>
      </c>
      <c r="CG81" s="2"/>
      <c r="CV81" s="4"/>
    </row>
    <row r="82" spans="1:100" x14ac:dyDescent="0.25">
      <c r="A82" s="7">
        <f t="shared" si="52"/>
        <v>45005</v>
      </c>
      <c r="B82" s="5">
        <v>193.7</v>
      </c>
      <c r="C82" s="38" t="str">
        <f>IFERROR(VLOOKUP(A82,'Geração Equatorial x Medido'!$O$4:$P$15,2,FALSE),"")</f>
        <v/>
      </c>
      <c r="D82" s="38">
        <f t="shared" si="43"/>
        <v>44958</v>
      </c>
      <c r="E82" s="38" t="str">
        <f t="shared" si="46"/>
        <v/>
      </c>
      <c r="F82" s="38">
        <f t="shared" si="42"/>
        <v>44986</v>
      </c>
      <c r="G82" s="2"/>
      <c r="Y82" s="7">
        <f t="shared" si="53"/>
        <v>45365</v>
      </c>
      <c r="Z82" s="5">
        <v>548.29999999999995</v>
      </c>
      <c r="AA82" s="110">
        <f t="shared" si="57"/>
        <v>0</v>
      </c>
      <c r="AB82" s="38" t="str">
        <f>IFERROR(VLOOKUP(Y82,'Geração Equatorial x Medido'!$O$15:$R$18,2,FALSE),"")</f>
        <v/>
      </c>
      <c r="AC82" s="38">
        <f t="shared" si="44"/>
        <v>45323</v>
      </c>
      <c r="AD82" s="38" t="str">
        <f t="shared" si="47"/>
        <v/>
      </c>
      <c r="AE82" s="38">
        <f t="shared" si="48"/>
        <v>45352</v>
      </c>
      <c r="AF82" s="2"/>
      <c r="AU82" s="4"/>
      <c r="AX82" s="7">
        <f t="shared" si="54"/>
        <v>45725</v>
      </c>
      <c r="AY82" s="5">
        <v>226.7</v>
      </c>
      <c r="AZ82" s="145">
        <f t="shared" si="49"/>
        <v>0</v>
      </c>
      <c r="BA82" s="141" t="str">
        <f>IFERROR(VLOOKUP(AX81,'Geração Equatorial x Medido'!$O$4:$P$55,2,FALSE),"")</f>
        <v/>
      </c>
      <c r="BB82" s="38">
        <f t="shared" si="58"/>
        <v>45717</v>
      </c>
      <c r="BC82" s="38" t="str">
        <f t="shared" si="50"/>
        <v/>
      </c>
      <c r="BD82" s="38">
        <f t="shared" si="56"/>
        <v>45717</v>
      </c>
      <c r="BE82" s="2"/>
      <c r="BT82" s="4"/>
      <c r="BZ82" s="7">
        <f t="shared" si="55"/>
        <v>46091</v>
      </c>
      <c r="CA82" s="5">
        <v>224.9</v>
      </c>
      <c r="CB82" s="145">
        <f t="shared" si="51"/>
        <v>0</v>
      </c>
      <c r="CC82" s="141" t="str">
        <f>IFERROR(VLOOKUP(BZ81,'Geração Equatorial x Medido'!$O$4:$P$55,2,FALSE),"")</f>
        <v/>
      </c>
      <c r="CD82" s="38">
        <f t="shared" si="59"/>
        <v>46082</v>
      </c>
      <c r="CE82" s="38" t="str">
        <f t="shared" si="45"/>
        <v/>
      </c>
      <c r="CF82" s="38">
        <f t="shared" si="60"/>
        <v>46082</v>
      </c>
      <c r="CG82" s="2"/>
      <c r="CV82" s="4"/>
    </row>
    <row r="83" spans="1:100" x14ac:dyDescent="0.25">
      <c r="A83" s="7">
        <f t="shared" si="52"/>
        <v>45006</v>
      </c>
      <c r="B83" s="5">
        <v>354.9</v>
      </c>
      <c r="C83" s="38" t="str">
        <f>IFERROR(VLOOKUP(A83,'Geração Equatorial x Medido'!$O$4:$P$15,2,FALSE),"")</f>
        <v/>
      </c>
      <c r="D83" s="38">
        <f t="shared" si="43"/>
        <v>44958</v>
      </c>
      <c r="E83" s="38" t="str">
        <f t="shared" si="46"/>
        <v/>
      </c>
      <c r="F83" s="38">
        <f t="shared" si="42"/>
        <v>44986</v>
      </c>
      <c r="G83" s="2"/>
      <c r="Y83" s="7">
        <f t="shared" si="53"/>
        <v>45366</v>
      </c>
      <c r="Z83" s="5">
        <v>241.7</v>
      </c>
      <c r="AA83" s="110">
        <f t="shared" si="57"/>
        <v>0</v>
      </c>
      <c r="AB83" s="38" t="str">
        <f>IFERROR(VLOOKUP(Y83,'Geração Equatorial x Medido'!$O$15:$R$18,2,FALSE),"")</f>
        <v/>
      </c>
      <c r="AC83" s="38">
        <f t="shared" si="44"/>
        <v>45323</v>
      </c>
      <c r="AD83" s="38" t="str">
        <f t="shared" si="47"/>
        <v/>
      </c>
      <c r="AE83" s="38">
        <f t="shared" si="48"/>
        <v>45352</v>
      </c>
      <c r="AF83" s="2"/>
      <c r="AU83" s="4"/>
      <c r="AX83" s="7">
        <f t="shared" si="54"/>
        <v>45726</v>
      </c>
      <c r="AY83" s="5">
        <v>358.4</v>
      </c>
      <c r="AZ83" s="145">
        <f t="shared" si="49"/>
        <v>0</v>
      </c>
      <c r="BA83" s="141" t="str">
        <f>IFERROR(VLOOKUP(AX82,'Geração Equatorial x Medido'!$O$4:$P$55,2,FALSE),"")</f>
        <v/>
      </c>
      <c r="BB83" s="38">
        <f t="shared" si="58"/>
        <v>45717</v>
      </c>
      <c r="BC83" s="38" t="str">
        <f t="shared" si="50"/>
        <v/>
      </c>
      <c r="BD83" s="38">
        <f t="shared" si="56"/>
        <v>45717</v>
      </c>
      <c r="BE83" s="2"/>
      <c r="BT83" s="4"/>
      <c r="BZ83" s="7">
        <f t="shared" si="55"/>
        <v>46092</v>
      </c>
      <c r="CA83" s="5">
        <v>420.6</v>
      </c>
      <c r="CB83" s="145">
        <f t="shared" si="51"/>
        <v>0</v>
      </c>
      <c r="CC83" s="141" t="str">
        <f>IFERROR(VLOOKUP(BZ82,'Geração Equatorial x Medido'!$O$4:$P$55,2,FALSE),"")</f>
        <v/>
      </c>
      <c r="CD83" s="38">
        <f t="shared" si="59"/>
        <v>46082</v>
      </c>
      <c r="CE83" s="38" t="str">
        <f t="shared" si="45"/>
        <v/>
      </c>
      <c r="CF83" s="38">
        <f t="shared" si="60"/>
        <v>46082</v>
      </c>
      <c r="CG83" s="2"/>
      <c r="CV83" s="4"/>
    </row>
    <row r="84" spans="1:100" x14ac:dyDescent="0.25">
      <c r="A84" s="7">
        <f t="shared" si="52"/>
        <v>45007</v>
      </c>
      <c r="B84" s="5">
        <v>484.8</v>
      </c>
      <c r="C84" s="38" t="str">
        <f>IFERROR(VLOOKUP(A84,'Geração Equatorial x Medido'!$O$4:$P$15,2,FALSE),"")</f>
        <v/>
      </c>
      <c r="D84" s="38">
        <f t="shared" si="43"/>
        <v>44958</v>
      </c>
      <c r="E84" s="38" t="str">
        <f t="shared" si="46"/>
        <v/>
      </c>
      <c r="F84" s="38">
        <f t="shared" si="42"/>
        <v>44986</v>
      </c>
      <c r="G84" s="2"/>
      <c r="Y84" s="7">
        <f t="shared" si="53"/>
        <v>45367</v>
      </c>
      <c r="Z84" s="5">
        <v>369.2</v>
      </c>
      <c r="AA84" s="110">
        <f t="shared" si="57"/>
        <v>0</v>
      </c>
      <c r="AB84" s="38" t="str">
        <f>IFERROR(VLOOKUP(Y84,'Geração Equatorial x Medido'!$O$15:$R$18,2,FALSE),"")</f>
        <v/>
      </c>
      <c r="AC84" s="38">
        <f t="shared" si="44"/>
        <v>45323</v>
      </c>
      <c r="AD84" s="38" t="str">
        <f t="shared" si="47"/>
        <v/>
      </c>
      <c r="AE84" s="38">
        <f t="shared" si="48"/>
        <v>45352</v>
      </c>
      <c r="AF84" s="2"/>
      <c r="AU84" s="4"/>
      <c r="AX84" s="7">
        <f t="shared" si="54"/>
        <v>45727</v>
      </c>
      <c r="AY84" s="5">
        <v>173.8</v>
      </c>
      <c r="AZ84" s="145">
        <f t="shared" si="49"/>
        <v>0</v>
      </c>
      <c r="BA84" s="141" t="str">
        <f>IFERROR(VLOOKUP(AX83,'Geração Equatorial x Medido'!$O$4:$P$55,2,FALSE),"")</f>
        <v/>
      </c>
      <c r="BB84" s="38">
        <f t="shared" si="58"/>
        <v>45717</v>
      </c>
      <c r="BC84" s="38" t="str">
        <f t="shared" si="50"/>
        <v/>
      </c>
      <c r="BD84" s="38">
        <f t="shared" si="56"/>
        <v>45717</v>
      </c>
      <c r="BE84" s="2"/>
      <c r="BT84" s="4"/>
      <c r="BZ84" s="7">
        <f t="shared" si="55"/>
        <v>46093</v>
      </c>
      <c r="CA84" s="5">
        <v>367.9</v>
      </c>
      <c r="CB84" s="145">
        <f t="shared" si="51"/>
        <v>0</v>
      </c>
      <c r="CC84" s="141" t="str">
        <f>IFERROR(VLOOKUP(BZ83,'Geração Equatorial x Medido'!$O$4:$P$55,2,FALSE),"")</f>
        <v/>
      </c>
      <c r="CD84" s="38">
        <f t="shared" si="59"/>
        <v>46082</v>
      </c>
      <c r="CE84" s="38" t="str">
        <f t="shared" si="45"/>
        <v/>
      </c>
      <c r="CF84" s="38">
        <f t="shared" si="60"/>
        <v>46082</v>
      </c>
      <c r="CG84" s="2"/>
      <c r="CV84" s="4"/>
    </row>
    <row r="85" spans="1:100" x14ac:dyDescent="0.25">
      <c r="A85" s="7">
        <f t="shared" si="52"/>
        <v>45008</v>
      </c>
      <c r="B85" s="5">
        <v>318.10000000000002</v>
      </c>
      <c r="C85" s="38" t="str">
        <f>IFERROR(VLOOKUP(A85,'Geração Equatorial x Medido'!$O$4:$P$15,2,FALSE),"")</f>
        <v/>
      </c>
      <c r="D85" s="38">
        <f t="shared" si="43"/>
        <v>44958</v>
      </c>
      <c r="E85" s="38" t="str">
        <f t="shared" si="46"/>
        <v/>
      </c>
      <c r="F85" s="38">
        <f t="shared" si="42"/>
        <v>44986</v>
      </c>
      <c r="G85" s="2"/>
      <c r="Y85" s="7">
        <f t="shared" si="53"/>
        <v>45368</v>
      </c>
      <c r="Z85" s="5">
        <v>242.9</v>
      </c>
      <c r="AA85" s="110">
        <f t="shared" si="57"/>
        <v>0</v>
      </c>
      <c r="AB85" s="38" t="str">
        <f>IFERROR(VLOOKUP(Y85,'Geração Equatorial x Medido'!$O$15:$R$18,2,FALSE),"")</f>
        <v/>
      </c>
      <c r="AC85" s="38">
        <f t="shared" si="44"/>
        <v>45323</v>
      </c>
      <c r="AD85" s="38" t="str">
        <f t="shared" si="47"/>
        <v/>
      </c>
      <c r="AE85" s="38">
        <f t="shared" si="48"/>
        <v>45352</v>
      </c>
      <c r="AF85" s="2"/>
      <c r="AU85" s="4"/>
      <c r="AX85" s="7">
        <f t="shared" si="54"/>
        <v>45728</v>
      </c>
      <c r="AY85" s="5">
        <v>352.2</v>
      </c>
      <c r="AZ85" s="145">
        <f t="shared" si="49"/>
        <v>0</v>
      </c>
      <c r="BA85" s="141" t="str">
        <f>IFERROR(VLOOKUP(AX84,'Geração Equatorial x Medido'!$O$4:$P$55,2,FALSE),"")</f>
        <v/>
      </c>
      <c r="BB85" s="38">
        <f t="shared" si="58"/>
        <v>45717</v>
      </c>
      <c r="BC85" s="38" t="str">
        <f t="shared" si="50"/>
        <v/>
      </c>
      <c r="BD85" s="38">
        <f t="shared" si="56"/>
        <v>45717</v>
      </c>
      <c r="BE85" s="2"/>
      <c r="BT85" s="4"/>
      <c r="BZ85" s="7">
        <f t="shared" si="55"/>
        <v>46094</v>
      </c>
      <c r="CA85" s="5">
        <v>431.7</v>
      </c>
      <c r="CB85" s="145">
        <f t="shared" si="51"/>
        <v>0</v>
      </c>
      <c r="CC85" s="141" t="str">
        <f>IFERROR(VLOOKUP(BZ84,'Geração Equatorial x Medido'!$O$4:$P$55,2,FALSE),"")</f>
        <v/>
      </c>
      <c r="CD85" s="38">
        <f t="shared" si="59"/>
        <v>46082</v>
      </c>
      <c r="CE85" s="38" t="str">
        <f t="shared" si="45"/>
        <v/>
      </c>
      <c r="CF85" s="38">
        <f t="shared" si="60"/>
        <v>46082</v>
      </c>
      <c r="CG85" s="2"/>
      <c r="CV85" s="4"/>
    </row>
    <row r="86" spans="1:100" x14ac:dyDescent="0.25">
      <c r="A86" s="7">
        <f t="shared" si="52"/>
        <v>45009</v>
      </c>
      <c r="B86" s="5">
        <v>393.7</v>
      </c>
      <c r="C86" s="38" t="str">
        <f>IFERROR(VLOOKUP(A86,'Geração Equatorial x Medido'!$O$4:$P$15,2,FALSE),"")</f>
        <v/>
      </c>
      <c r="D86" s="38">
        <f t="shared" si="43"/>
        <v>44958</v>
      </c>
      <c r="E86" s="38" t="str">
        <f t="shared" si="46"/>
        <v/>
      </c>
      <c r="F86" s="38">
        <f t="shared" si="42"/>
        <v>44986</v>
      </c>
      <c r="G86" s="2"/>
      <c r="Y86" s="7">
        <f t="shared" si="53"/>
        <v>45369</v>
      </c>
      <c r="Z86" s="5">
        <v>381.2</v>
      </c>
      <c r="AA86" s="110">
        <f t="shared" si="57"/>
        <v>0</v>
      </c>
      <c r="AB86" s="38" t="str">
        <f>IFERROR(VLOOKUP(Y86,'Geração Equatorial x Medido'!$O$15:$R$18,2,FALSE),"")</f>
        <v/>
      </c>
      <c r="AC86" s="38">
        <f t="shared" si="44"/>
        <v>45323</v>
      </c>
      <c r="AD86" s="38" t="str">
        <f t="shared" si="47"/>
        <v/>
      </c>
      <c r="AE86" s="38">
        <f t="shared" si="48"/>
        <v>45352</v>
      </c>
      <c r="AF86" s="2"/>
      <c r="AU86" s="4"/>
      <c r="AX86" s="7">
        <f t="shared" si="54"/>
        <v>45729</v>
      </c>
      <c r="AY86" s="5">
        <v>314.10000000000002</v>
      </c>
      <c r="AZ86" s="145">
        <f t="shared" si="49"/>
        <v>0</v>
      </c>
      <c r="BA86" s="141" t="str">
        <f>IFERROR(VLOOKUP(AX85,'Geração Equatorial x Medido'!$O$4:$P$55,2,FALSE),"")</f>
        <v/>
      </c>
      <c r="BB86" s="38">
        <f t="shared" si="58"/>
        <v>45717</v>
      </c>
      <c r="BC86" s="38" t="str">
        <f t="shared" si="50"/>
        <v/>
      </c>
      <c r="BD86" s="38">
        <f t="shared" si="56"/>
        <v>45717</v>
      </c>
      <c r="BE86" s="2"/>
      <c r="BT86" s="4"/>
      <c r="BZ86" s="7">
        <f t="shared" si="55"/>
        <v>46095</v>
      </c>
      <c r="CA86" s="5">
        <v>360.1</v>
      </c>
      <c r="CB86" s="145">
        <f t="shared" si="51"/>
        <v>0</v>
      </c>
      <c r="CC86" s="141" t="str">
        <f>IFERROR(VLOOKUP(BZ85,'Geração Equatorial x Medido'!$O$4:$P$55,2,FALSE),"")</f>
        <v/>
      </c>
      <c r="CD86" s="38">
        <f t="shared" si="59"/>
        <v>46082</v>
      </c>
      <c r="CE86" s="38" t="str">
        <f t="shared" si="45"/>
        <v/>
      </c>
      <c r="CF86" s="38">
        <f t="shared" si="60"/>
        <v>46082</v>
      </c>
      <c r="CG86" s="2"/>
      <c r="CV86" s="4"/>
    </row>
    <row r="87" spans="1:100" x14ac:dyDescent="0.25">
      <c r="A87" s="7">
        <f t="shared" si="52"/>
        <v>45010</v>
      </c>
      <c r="B87" s="5">
        <v>375.2</v>
      </c>
      <c r="C87" s="38" t="str">
        <f>IFERROR(VLOOKUP(A87,'Geração Equatorial x Medido'!$O$4:$P$15,2,FALSE),"")</f>
        <v/>
      </c>
      <c r="D87" s="38">
        <f t="shared" si="43"/>
        <v>44958</v>
      </c>
      <c r="E87" s="38" t="str">
        <f t="shared" si="46"/>
        <v/>
      </c>
      <c r="F87" s="38">
        <f t="shared" si="42"/>
        <v>44986</v>
      </c>
      <c r="G87" s="2"/>
      <c r="Y87" s="7">
        <f t="shared" si="53"/>
        <v>45370</v>
      </c>
      <c r="Z87" s="5">
        <v>342.4</v>
      </c>
      <c r="AA87" s="110">
        <f t="shared" si="57"/>
        <v>0</v>
      </c>
      <c r="AB87" s="38" t="str">
        <f>IFERROR(VLOOKUP(Y87,'Geração Equatorial x Medido'!$O$15:$R$18,2,FALSE),"")</f>
        <v/>
      </c>
      <c r="AC87" s="38">
        <f t="shared" si="44"/>
        <v>45323</v>
      </c>
      <c r="AD87" s="38" t="str">
        <f t="shared" si="47"/>
        <v/>
      </c>
      <c r="AE87" s="38">
        <f t="shared" si="48"/>
        <v>45352</v>
      </c>
      <c r="AF87" s="2"/>
      <c r="AU87" s="4"/>
      <c r="AX87" s="7">
        <f t="shared" si="54"/>
        <v>45730</v>
      </c>
      <c r="AY87" s="5">
        <v>91.5</v>
      </c>
      <c r="AZ87" s="145">
        <f t="shared" si="49"/>
        <v>0</v>
      </c>
      <c r="BA87" s="141" t="str">
        <f>IFERROR(VLOOKUP(AX86,'Geração Equatorial x Medido'!$O$4:$P$55,2,FALSE),"")</f>
        <v/>
      </c>
      <c r="BB87" s="38">
        <f t="shared" si="58"/>
        <v>45717</v>
      </c>
      <c r="BC87" s="38" t="str">
        <f t="shared" si="50"/>
        <v/>
      </c>
      <c r="BD87" s="38">
        <f t="shared" si="56"/>
        <v>45717</v>
      </c>
      <c r="BE87" s="2"/>
      <c r="BT87" s="4"/>
      <c r="BZ87" s="7">
        <f t="shared" si="55"/>
        <v>46096</v>
      </c>
      <c r="CA87" s="5">
        <v>346.6</v>
      </c>
      <c r="CB87" s="145">
        <f t="shared" si="51"/>
        <v>0</v>
      </c>
      <c r="CC87" s="141" t="str">
        <f>IFERROR(VLOOKUP(BZ86,'Geração Equatorial x Medido'!$O$4:$P$55,2,FALSE),"")</f>
        <v/>
      </c>
      <c r="CD87" s="38">
        <f t="shared" si="59"/>
        <v>46082</v>
      </c>
      <c r="CE87" s="38" t="str">
        <f t="shared" si="45"/>
        <v/>
      </c>
      <c r="CF87" s="38">
        <f t="shared" si="60"/>
        <v>46082</v>
      </c>
      <c r="CG87" s="2"/>
      <c r="CV87" s="4"/>
    </row>
    <row r="88" spans="1:100" x14ac:dyDescent="0.25">
      <c r="A88" s="7">
        <f t="shared" si="52"/>
        <v>45011</v>
      </c>
      <c r="B88" s="5">
        <v>339.2</v>
      </c>
      <c r="C88" s="38">
        <f>IFERROR(VLOOKUP(A88,'Geração Equatorial x Medido'!$O$4:$P$15,2,FALSE),"")</f>
        <v>44986</v>
      </c>
      <c r="D88" s="38">
        <f t="shared" si="43"/>
        <v>44986</v>
      </c>
      <c r="E88" s="38" t="str">
        <f t="shared" si="46"/>
        <v/>
      </c>
      <c r="F88" s="38">
        <f t="shared" si="42"/>
        <v>44986</v>
      </c>
      <c r="G88" s="2"/>
      <c r="Y88" s="7">
        <f t="shared" si="53"/>
        <v>45371</v>
      </c>
      <c r="Z88" s="5">
        <v>427.1</v>
      </c>
      <c r="AA88" s="110">
        <f t="shared" si="57"/>
        <v>0</v>
      </c>
      <c r="AB88" s="38" t="str">
        <f>IFERROR(VLOOKUP(Y88,'Geração Equatorial x Medido'!$O$15:$R$18,2,FALSE),"")</f>
        <v/>
      </c>
      <c r="AC88" s="38">
        <f t="shared" si="44"/>
        <v>45323</v>
      </c>
      <c r="AD88" s="38" t="str">
        <f t="shared" si="47"/>
        <v/>
      </c>
      <c r="AE88" s="38">
        <f t="shared" si="48"/>
        <v>45352</v>
      </c>
      <c r="AF88" s="2"/>
      <c r="AU88" s="4"/>
      <c r="AX88" s="7">
        <f t="shared" si="54"/>
        <v>45731</v>
      </c>
      <c r="AY88" s="5">
        <v>265.60000000000002</v>
      </c>
      <c r="AZ88" s="145">
        <f t="shared" si="49"/>
        <v>0</v>
      </c>
      <c r="BA88" s="141" t="str">
        <f>IFERROR(VLOOKUP(AX87,'Geração Equatorial x Medido'!$O$4:$P$55,2,FALSE),"")</f>
        <v/>
      </c>
      <c r="BB88" s="38">
        <f t="shared" si="58"/>
        <v>45717</v>
      </c>
      <c r="BC88" s="38" t="str">
        <f t="shared" si="50"/>
        <v/>
      </c>
      <c r="BD88" s="38">
        <f t="shared" si="56"/>
        <v>45717</v>
      </c>
      <c r="BE88" s="2"/>
      <c r="BT88" s="4"/>
      <c r="BZ88" s="7">
        <f t="shared" si="55"/>
        <v>46097</v>
      </c>
      <c r="CA88" s="5">
        <v>334.4</v>
      </c>
      <c r="CB88" s="145">
        <f t="shared" si="51"/>
        <v>0</v>
      </c>
      <c r="CC88" s="141" t="str">
        <f>IFERROR(VLOOKUP(BZ87,'Geração Equatorial x Medido'!$O$4:$P$55,2,FALSE),"")</f>
        <v/>
      </c>
      <c r="CD88" s="38">
        <f t="shared" si="59"/>
        <v>46082</v>
      </c>
      <c r="CE88" s="38" t="str">
        <f t="shared" si="45"/>
        <v/>
      </c>
      <c r="CF88" s="38">
        <f t="shared" si="60"/>
        <v>46082</v>
      </c>
      <c r="CG88" s="2"/>
      <c r="CV88" s="4"/>
    </row>
    <row r="89" spans="1:100" x14ac:dyDescent="0.25">
      <c r="A89" s="7">
        <f t="shared" si="52"/>
        <v>45012</v>
      </c>
      <c r="B89" s="5">
        <v>331.6</v>
      </c>
      <c r="C89" s="38" t="str">
        <f>IFERROR(VLOOKUP(A89,'Geração Equatorial x Medido'!$O$4:$P$15,2,FALSE),"")</f>
        <v/>
      </c>
      <c r="D89" s="38">
        <f t="shared" si="43"/>
        <v>44986</v>
      </c>
      <c r="E89" s="38" t="str">
        <f t="shared" si="46"/>
        <v/>
      </c>
      <c r="F89" s="38">
        <f t="shared" si="42"/>
        <v>44986</v>
      </c>
      <c r="G89" s="2"/>
      <c r="Y89" s="7">
        <f t="shared" si="53"/>
        <v>45372</v>
      </c>
      <c r="Z89" s="5">
        <v>386.8</v>
      </c>
      <c r="AA89" s="110">
        <f t="shared" si="57"/>
        <v>0</v>
      </c>
      <c r="AB89" s="38" t="str">
        <f>IFERROR(VLOOKUP(Y89,'Geração Equatorial x Medido'!$O$15:$R$18,2,FALSE),"")</f>
        <v/>
      </c>
      <c r="AC89" s="38">
        <f t="shared" si="44"/>
        <v>45323</v>
      </c>
      <c r="AD89" s="38" t="str">
        <f t="shared" si="47"/>
        <v/>
      </c>
      <c r="AE89" s="38">
        <f t="shared" si="48"/>
        <v>45352</v>
      </c>
      <c r="AF89" s="2"/>
      <c r="AU89" s="4"/>
      <c r="AX89" s="7">
        <f t="shared" si="54"/>
        <v>45732</v>
      </c>
      <c r="AY89" s="5">
        <v>256.89999999999998</v>
      </c>
      <c r="AZ89" s="145">
        <f t="shared" si="49"/>
        <v>0</v>
      </c>
      <c r="BA89" s="141" t="str">
        <f>IFERROR(VLOOKUP(AX88,'Geração Equatorial x Medido'!$O$4:$P$55,2,FALSE),"")</f>
        <v/>
      </c>
      <c r="BB89" s="38">
        <f t="shared" si="58"/>
        <v>45717</v>
      </c>
      <c r="BC89" s="38" t="str">
        <f t="shared" si="50"/>
        <v/>
      </c>
      <c r="BD89" s="38">
        <f t="shared" si="56"/>
        <v>45717</v>
      </c>
      <c r="BE89" s="2"/>
      <c r="BT89" s="4"/>
      <c r="BZ89" s="7">
        <f t="shared" si="55"/>
        <v>46098</v>
      </c>
      <c r="CA89" s="5">
        <v>192.1</v>
      </c>
      <c r="CB89" s="145">
        <f t="shared" si="51"/>
        <v>0</v>
      </c>
      <c r="CC89" s="141" t="str">
        <f>IFERROR(VLOOKUP(BZ88,'Geração Equatorial x Medido'!$O$4:$P$55,2,FALSE),"")</f>
        <v/>
      </c>
      <c r="CD89" s="38">
        <f t="shared" si="59"/>
        <v>46082</v>
      </c>
      <c r="CE89" s="38" t="str">
        <f t="shared" si="45"/>
        <v/>
      </c>
      <c r="CF89" s="38">
        <f t="shared" si="60"/>
        <v>46082</v>
      </c>
      <c r="CG89" s="2"/>
      <c r="CV89" s="4"/>
    </row>
    <row r="90" spans="1:100" x14ac:dyDescent="0.25">
      <c r="A90" s="7">
        <f t="shared" si="52"/>
        <v>45013</v>
      </c>
      <c r="B90" s="5">
        <v>408.4</v>
      </c>
      <c r="C90" s="38" t="str">
        <f>IFERROR(VLOOKUP(A90,'Geração Equatorial x Medido'!$O$4:$P$15,2,FALSE),"")</f>
        <v/>
      </c>
      <c r="D90" s="38">
        <f t="shared" si="43"/>
        <v>44986</v>
      </c>
      <c r="E90" s="38" t="str">
        <f t="shared" si="46"/>
        <v/>
      </c>
      <c r="F90" s="38">
        <f t="shared" si="42"/>
        <v>44986</v>
      </c>
      <c r="G90" s="2"/>
      <c r="Y90" s="7">
        <f t="shared" si="53"/>
        <v>45373</v>
      </c>
      <c r="Z90" s="5">
        <v>426.2</v>
      </c>
      <c r="AA90" s="110">
        <f t="shared" si="57"/>
        <v>0</v>
      </c>
      <c r="AB90" s="38" t="str">
        <f>IFERROR(VLOOKUP(Y90,'Geração Equatorial x Medido'!$O$15:$R$18,2,FALSE),"")</f>
        <v/>
      </c>
      <c r="AC90" s="38">
        <f t="shared" si="44"/>
        <v>45323</v>
      </c>
      <c r="AD90" s="38" t="str">
        <f t="shared" si="47"/>
        <v/>
      </c>
      <c r="AE90" s="38">
        <f t="shared" si="48"/>
        <v>45352</v>
      </c>
      <c r="AF90" s="2"/>
      <c r="AU90" s="4"/>
      <c r="AX90" s="7">
        <f t="shared" si="54"/>
        <v>45733</v>
      </c>
      <c r="AY90" s="5">
        <v>275.89999999999998</v>
      </c>
      <c r="AZ90" s="145">
        <f t="shared" si="49"/>
        <v>0</v>
      </c>
      <c r="BA90" s="141" t="str">
        <f>IFERROR(VLOOKUP(AX89,'Geração Equatorial x Medido'!$O$4:$P$55,2,FALSE),"")</f>
        <v/>
      </c>
      <c r="BB90" s="38">
        <f t="shared" si="58"/>
        <v>45717</v>
      </c>
      <c r="BC90" s="38" t="str">
        <f t="shared" si="50"/>
        <v/>
      </c>
      <c r="BD90" s="38">
        <f t="shared" si="56"/>
        <v>45717</v>
      </c>
      <c r="BE90" s="2"/>
      <c r="BT90" s="4"/>
      <c r="BZ90" s="7">
        <f t="shared" si="55"/>
        <v>46099</v>
      </c>
      <c r="CA90" s="5">
        <v>481.2</v>
      </c>
      <c r="CB90" s="145">
        <f t="shared" si="51"/>
        <v>0</v>
      </c>
      <c r="CC90" s="141" t="str">
        <f>IFERROR(VLOOKUP(BZ89,'Geração Equatorial x Medido'!$O$4:$P$55,2,FALSE),"")</f>
        <v/>
      </c>
      <c r="CD90" s="38">
        <f t="shared" si="59"/>
        <v>46082</v>
      </c>
      <c r="CE90" s="38" t="str">
        <f t="shared" si="45"/>
        <v/>
      </c>
      <c r="CF90" s="38">
        <f t="shared" si="60"/>
        <v>46082</v>
      </c>
      <c r="CG90" s="2"/>
      <c r="CV90" s="4"/>
    </row>
    <row r="91" spans="1:100" x14ac:dyDescent="0.25">
      <c r="A91" s="7">
        <f t="shared" si="52"/>
        <v>45014</v>
      </c>
      <c r="B91" s="5">
        <v>445.2</v>
      </c>
      <c r="C91" s="38" t="str">
        <f>IFERROR(VLOOKUP(A91,'Geração Equatorial x Medido'!$O$4:$P$15,2,FALSE),"")</f>
        <v/>
      </c>
      <c r="D91" s="38">
        <f t="shared" si="43"/>
        <v>44986</v>
      </c>
      <c r="E91" s="38" t="str">
        <f t="shared" si="46"/>
        <v/>
      </c>
      <c r="F91" s="38">
        <f t="shared" si="42"/>
        <v>44986</v>
      </c>
      <c r="G91" s="2"/>
      <c r="Y91" s="7">
        <f t="shared" si="53"/>
        <v>45374</v>
      </c>
      <c r="Z91" s="5">
        <v>362.7</v>
      </c>
      <c r="AA91" s="110">
        <f t="shared" si="57"/>
        <v>0</v>
      </c>
      <c r="AB91" s="38" t="str">
        <f>IFERROR(VLOOKUP(Y91,'Geração Equatorial x Medido'!$O$15:$R$18,2,FALSE),"")</f>
        <v/>
      </c>
      <c r="AC91" s="38">
        <f t="shared" si="44"/>
        <v>45323</v>
      </c>
      <c r="AD91" s="38" t="str">
        <f t="shared" si="47"/>
        <v/>
      </c>
      <c r="AE91" s="38">
        <f t="shared" si="48"/>
        <v>45352</v>
      </c>
      <c r="AF91" s="2"/>
      <c r="AU91" s="4"/>
      <c r="AX91" s="7">
        <f t="shared" si="54"/>
        <v>45734</v>
      </c>
      <c r="AY91" s="5">
        <v>290.7</v>
      </c>
      <c r="AZ91" s="145">
        <f t="shared" si="49"/>
        <v>0</v>
      </c>
      <c r="BA91" s="141" t="str">
        <f>IFERROR(VLOOKUP(AX90,'Geração Equatorial x Medido'!$O$4:$P$55,2,FALSE),"")</f>
        <v/>
      </c>
      <c r="BB91" s="38">
        <f t="shared" si="58"/>
        <v>45717</v>
      </c>
      <c r="BC91" s="38" t="str">
        <f t="shared" si="50"/>
        <v/>
      </c>
      <c r="BD91" s="38">
        <f t="shared" si="56"/>
        <v>45717</v>
      </c>
      <c r="BE91" s="2"/>
      <c r="BT91" s="4"/>
      <c r="BZ91" s="7">
        <f t="shared" si="55"/>
        <v>46100</v>
      </c>
      <c r="CA91" s="5">
        <v>292.39999999999998</v>
      </c>
      <c r="CB91" s="145">
        <f t="shared" si="51"/>
        <v>0</v>
      </c>
      <c r="CC91" s="141" t="str">
        <f>IFERROR(VLOOKUP(BZ90,'Geração Equatorial x Medido'!$O$4:$P$55,2,FALSE),"")</f>
        <v/>
      </c>
      <c r="CD91" s="38">
        <f t="shared" si="59"/>
        <v>46082</v>
      </c>
      <c r="CE91" s="38" t="str">
        <f t="shared" si="45"/>
        <v/>
      </c>
      <c r="CF91" s="38">
        <f t="shared" si="60"/>
        <v>46082</v>
      </c>
      <c r="CG91" s="2"/>
      <c r="CV91" s="4"/>
    </row>
    <row r="92" spans="1:100" x14ac:dyDescent="0.25">
      <c r="A92" s="7">
        <f t="shared" si="52"/>
        <v>45015</v>
      </c>
      <c r="B92" s="5">
        <v>487</v>
      </c>
      <c r="C92" s="38" t="str">
        <f>IFERROR(VLOOKUP(A92,'Geração Equatorial x Medido'!$O$4:$P$15,2,FALSE),"")</f>
        <v/>
      </c>
      <c r="D92" s="38">
        <f t="shared" si="43"/>
        <v>44986</v>
      </c>
      <c r="E92" s="38" t="str">
        <f t="shared" si="46"/>
        <v/>
      </c>
      <c r="F92" s="38">
        <f t="shared" si="42"/>
        <v>44986</v>
      </c>
      <c r="G92" s="2"/>
      <c r="Y92" s="7">
        <f t="shared" si="53"/>
        <v>45375</v>
      </c>
      <c r="Z92" s="5">
        <v>506</v>
      </c>
      <c r="AA92" s="110">
        <f t="shared" si="57"/>
        <v>0</v>
      </c>
      <c r="AB92" s="38" t="str">
        <f>IFERROR(VLOOKUP(Y92,'Geração Equatorial x Medido'!$O$15:$R$18,2,FALSE),"")</f>
        <v/>
      </c>
      <c r="AC92" s="38">
        <f t="shared" si="44"/>
        <v>45323</v>
      </c>
      <c r="AD92" s="38" t="str">
        <f t="shared" si="47"/>
        <v/>
      </c>
      <c r="AE92" s="38">
        <f t="shared" si="48"/>
        <v>45352</v>
      </c>
      <c r="AF92" s="2"/>
      <c r="AU92" s="4"/>
      <c r="AX92" s="7">
        <f t="shared" si="54"/>
        <v>45735</v>
      </c>
      <c r="AY92" s="5">
        <v>251.4</v>
      </c>
      <c r="AZ92" s="145">
        <f t="shared" si="49"/>
        <v>0</v>
      </c>
      <c r="BA92" s="141" t="str">
        <f>IFERROR(VLOOKUP(AX91,'Geração Equatorial x Medido'!$O$4:$P$55,2,FALSE),"")</f>
        <v/>
      </c>
      <c r="BB92" s="38">
        <f t="shared" si="58"/>
        <v>45717</v>
      </c>
      <c r="BC92" s="38" t="str">
        <f t="shared" si="50"/>
        <v/>
      </c>
      <c r="BD92" s="38">
        <f t="shared" si="56"/>
        <v>45717</v>
      </c>
      <c r="BE92" s="2"/>
      <c r="BT92" s="4"/>
      <c r="BZ92" s="7">
        <f t="shared" si="55"/>
        <v>46101</v>
      </c>
      <c r="CA92" s="5">
        <v>570.70000000000005</v>
      </c>
      <c r="CB92" s="145">
        <f t="shared" si="51"/>
        <v>0</v>
      </c>
      <c r="CC92" s="141" t="str">
        <f>IFERROR(VLOOKUP(BZ91,'Geração Equatorial x Medido'!$O$4:$P$55,2,FALSE),"")</f>
        <v/>
      </c>
      <c r="CD92" s="38">
        <f t="shared" si="59"/>
        <v>46082</v>
      </c>
      <c r="CE92" s="38" t="str">
        <f t="shared" si="45"/>
        <v/>
      </c>
      <c r="CF92" s="38">
        <f t="shared" si="60"/>
        <v>46082</v>
      </c>
      <c r="CG92" s="2"/>
      <c r="CV92" s="4"/>
    </row>
    <row r="93" spans="1:100" x14ac:dyDescent="0.25">
      <c r="A93" s="7">
        <f t="shared" si="52"/>
        <v>45016</v>
      </c>
      <c r="B93" s="5">
        <v>509.8</v>
      </c>
      <c r="C93" s="38" t="str">
        <f>IFERROR(VLOOKUP(A93,'Geração Equatorial x Medido'!$O$4:$P$15,2,FALSE),"")</f>
        <v/>
      </c>
      <c r="D93" s="38">
        <f t="shared" si="43"/>
        <v>44986</v>
      </c>
      <c r="E93" s="38" t="str">
        <f t="shared" si="46"/>
        <v/>
      </c>
      <c r="F93" s="38">
        <f t="shared" si="42"/>
        <v>44986</v>
      </c>
      <c r="G93" s="2"/>
      <c r="Y93" s="7">
        <f t="shared" si="53"/>
        <v>45376</v>
      </c>
      <c r="Z93" s="5">
        <v>418.4</v>
      </c>
      <c r="AA93" s="110">
        <f t="shared" si="57"/>
        <v>0</v>
      </c>
      <c r="AB93" s="38" t="str">
        <f>IFERROR(VLOOKUP(Y93,'Geração Equatorial x Medido'!$O$15:$R$18,2,FALSE),"")</f>
        <v/>
      </c>
      <c r="AC93" s="38">
        <f t="shared" si="44"/>
        <v>45323</v>
      </c>
      <c r="AD93" s="38" t="str">
        <f t="shared" si="47"/>
        <v/>
      </c>
      <c r="AE93" s="38">
        <f t="shared" si="48"/>
        <v>45352</v>
      </c>
      <c r="AF93" s="2"/>
      <c r="AU93" s="4"/>
      <c r="AX93" s="7">
        <f t="shared" si="54"/>
        <v>45736</v>
      </c>
      <c r="AY93" s="5">
        <v>294.10000000000002</v>
      </c>
      <c r="AZ93" s="145">
        <f t="shared" si="49"/>
        <v>0</v>
      </c>
      <c r="BA93" s="141" t="str">
        <f>IFERROR(VLOOKUP(AX92,'Geração Equatorial x Medido'!$O$4:$P$55,2,FALSE),"")</f>
        <v/>
      </c>
      <c r="BB93" s="38">
        <f t="shared" si="58"/>
        <v>45717</v>
      </c>
      <c r="BC93" s="38" t="str">
        <f t="shared" si="50"/>
        <v/>
      </c>
      <c r="BD93" s="38">
        <f t="shared" si="56"/>
        <v>45717</v>
      </c>
      <c r="BE93" s="2"/>
      <c r="BT93" s="4"/>
      <c r="BZ93" s="7">
        <f t="shared" si="55"/>
        <v>46102</v>
      </c>
      <c r="CA93" s="5">
        <v>292.10000000000002</v>
      </c>
      <c r="CB93" s="145">
        <f t="shared" si="51"/>
        <v>0</v>
      </c>
      <c r="CC93" s="141" t="str">
        <f>IFERROR(VLOOKUP(BZ92,'Geração Equatorial x Medido'!$O$4:$P$55,2,FALSE),"")</f>
        <v/>
      </c>
      <c r="CD93" s="38">
        <f t="shared" si="59"/>
        <v>46082</v>
      </c>
      <c r="CE93" s="38" t="str">
        <f t="shared" si="45"/>
        <v/>
      </c>
      <c r="CF93" s="38">
        <f t="shared" si="60"/>
        <v>46082</v>
      </c>
      <c r="CG93" s="2"/>
      <c r="CV93" s="4"/>
    </row>
    <row r="94" spans="1:100" x14ac:dyDescent="0.25">
      <c r="A94" s="7">
        <f t="shared" si="52"/>
        <v>45017</v>
      </c>
      <c r="B94" s="5">
        <v>234.5</v>
      </c>
      <c r="C94" s="38" t="str">
        <f>IFERROR(VLOOKUP(A94,'Geração Equatorial x Medido'!$O$4:$P$15,2,FALSE),"")</f>
        <v/>
      </c>
      <c r="D94" s="38">
        <f t="shared" si="43"/>
        <v>44986</v>
      </c>
      <c r="E94" s="38">
        <f t="shared" si="46"/>
        <v>45017</v>
      </c>
      <c r="F94" s="38">
        <f t="shared" si="42"/>
        <v>45017</v>
      </c>
      <c r="G94" s="2"/>
      <c r="Y94" s="7">
        <f t="shared" si="53"/>
        <v>45377</v>
      </c>
      <c r="Z94" s="5">
        <v>392.8</v>
      </c>
      <c r="AA94" s="110">
        <f t="shared" si="57"/>
        <v>0</v>
      </c>
      <c r="AB94" s="38">
        <f>IFERROR(VLOOKUP(Y94,'Geração Equatorial x Medido'!$O$15:$R$27,2,FALSE),"")</f>
        <v>45352</v>
      </c>
      <c r="AC94" s="38">
        <f>IF(AB94="",AC93,AB94)</f>
        <v>45352</v>
      </c>
      <c r="AD94" s="38" t="str">
        <f t="shared" si="47"/>
        <v/>
      </c>
      <c r="AE94" s="38">
        <f t="shared" si="48"/>
        <v>45352</v>
      </c>
      <c r="AF94" s="2"/>
      <c r="AU94" s="4"/>
      <c r="AX94" s="7">
        <f t="shared" si="54"/>
        <v>45737</v>
      </c>
      <c r="AY94" s="5">
        <v>317.10000000000002</v>
      </c>
      <c r="AZ94" s="145">
        <f t="shared" si="49"/>
        <v>0</v>
      </c>
      <c r="BA94" s="141" t="str">
        <f>IFERROR(VLOOKUP(AX93,'Geração Equatorial x Medido'!$O$4:$P$55,2,FALSE),"")</f>
        <v/>
      </c>
      <c r="BB94" s="38">
        <f t="shared" si="58"/>
        <v>45717</v>
      </c>
      <c r="BC94" s="38" t="str">
        <f t="shared" si="50"/>
        <v/>
      </c>
      <c r="BD94" s="38">
        <f t="shared" si="56"/>
        <v>45717</v>
      </c>
      <c r="BE94" s="2"/>
      <c r="BT94" s="4"/>
      <c r="BZ94" s="7">
        <f t="shared" si="55"/>
        <v>46103</v>
      </c>
      <c r="CA94" s="5">
        <v>367</v>
      </c>
      <c r="CB94" s="145">
        <f t="shared" si="51"/>
        <v>0</v>
      </c>
      <c r="CC94" s="141" t="str">
        <f>IFERROR(VLOOKUP(BZ93,'Geração Equatorial x Medido'!$O$4:$P$55,2,FALSE),"")</f>
        <v/>
      </c>
      <c r="CD94" s="38">
        <f t="shared" si="59"/>
        <v>46082</v>
      </c>
      <c r="CE94" s="38" t="str">
        <f t="shared" si="45"/>
        <v/>
      </c>
      <c r="CF94" s="38">
        <f t="shared" si="60"/>
        <v>46082</v>
      </c>
      <c r="CG94" s="2"/>
      <c r="CV94" s="4"/>
    </row>
    <row r="95" spans="1:100" x14ac:dyDescent="0.25">
      <c r="A95" s="7">
        <f t="shared" si="52"/>
        <v>45018</v>
      </c>
      <c r="B95" s="5">
        <v>532</v>
      </c>
      <c r="C95" s="38" t="str">
        <f>IFERROR(VLOOKUP(A95,'Geração Equatorial x Medido'!$O$4:$P$15,2,FALSE),"")</f>
        <v/>
      </c>
      <c r="D95" s="38">
        <f t="shared" si="43"/>
        <v>44986</v>
      </c>
      <c r="E95" s="38" t="str">
        <f t="shared" si="46"/>
        <v/>
      </c>
      <c r="F95" s="38">
        <f t="shared" si="42"/>
        <v>45017</v>
      </c>
      <c r="G95" s="2"/>
      <c r="Y95" s="7">
        <f t="shared" si="53"/>
        <v>45378</v>
      </c>
      <c r="Z95" s="5">
        <v>333.2</v>
      </c>
      <c r="AA95" s="110">
        <f t="shared" si="57"/>
        <v>0</v>
      </c>
      <c r="AB95" s="38" t="str">
        <f>IFERROR(VLOOKUP(Y95,'Geração Equatorial x Medido'!$O$15:$R$27,2,FALSE),"")</f>
        <v/>
      </c>
      <c r="AC95" s="38">
        <f>IF(AB95="",AC94,AB95)</f>
        <v>45352</v>
      </c>
      <c r="AD95" s="38" t="str">
        <f t="shared" si="47"/>
        <v/>
      </c>
      <c r="AE95" s="38">
        <f t="shared" si="48"/>
        <v>45352</v>
      </c>
      <c r="AF95" s="2"/>
      <c r="AU95" s="4"/>
      <c r="AX95" s="7">
        <f t="shared" si="54"/>
        <v>45738</v>
      </c>
      <c r="AY95" s="5">
        <v>314.8</v>
      </c>
      <c r="AZ95" s="145">
        <f t="shared" si="49"/>
        <v>0</v>
      </c>
      <c r="BA95" s="141" t="str">
        <f>IFERROR(VLOOKUP(AX94,'Geração Equatorial x Medido'!$O$4:$P$55,2,FALSE),"")</f>
        <v/>
      </c>
      <c r="BB95" s="38">
        <f t="shared" si="58"/>
        <v>45717</v>
      </c>
      <c r="BC95" s="38" t="str">
        <f t="shared" si="50"/>
        <v/>
      </c>
      <c r="BD95" s="38">
        <f t="shared" si="56"/>
        <v>45717</v>
      </c>
      <c r="BE95" s="2"/>
      <c r="BT95" s="4"/>
      <c r="BZ95" s="7">
        <f t="shared" si="55"/>
        <v>46104</v>
      </c>
      <c r="CA95" s="5">
        <v>244.7</v>
      </c>
      <c r="CB95" s="145">
        <f t="shared" si="51"/>
        <v>0</v>
      </c>
      <c r="CC95" s="141" t="str">
        <f>IFERROR(VLOOKUP(BZ94,'Geração Equatorial x Medido'!$O$4:$P$55,2,FALSE),"")</f>
        <v/>
      </c>
      <c r="CD95" s="38">
        <f t="shared" si="59"/>
        <v>46082</v>
      </c>
      <c r="CE95" s="38" t="str">
        <f t="shared" si="45"/>
        <v/>
      </c>
      <c r="CF95" s="38">
        <f t="shared" si="60"/>
        <v>46082</v>
      </c>
      <c r="CG95" s="2"/>
      <c r="CV95" s="4"/>
    </row>
    <row r="96" spans="1:100" x14ac:dyDescent="0.25">
      <c r="A96" s="7">
        <f t="shared" si="52"/>
        <v>45019</v>
      </c>
      <c r="B96" s="5">
        <v>119.1</v>
      </c>
      <c r="C96" s="38" t="str">
        <f>IFERROR(VLOOKUP(A96,'Geração Equatorial x Medido'!$O$4:$P$15,2,FALSE),"")</f>
        <v/>
      </c>
      <c r="D96" s="38">
        <f t="shared" si="43"/>
        <v>44986</v>
      </c>
      <c r="E96" s="38" t="str">
        <f t="shared" si="46"/>
        <v/>
      </c>
      <c r="F96" s="38">
        <f t="shared" si="42"/>
        <v>45017</v>
      </c>
      <c r="G96" s="2"/>
      <c r="Y96" s="7">
        <f t="shared" si="53"/>
        <v>45379</v>
      </c>
      <c r="Z96" s="5">
        <v>587.70000000000005</v>
      </c>
      <c r="AA96" s="110">
        <f t="shared" si="57"/>
        <v>0</v>
      </c>
      <c r="AB96" s="38" t="str">
        <f>IFERROR(VLOOKUP(Y96,'Geração Equatorial x Medido'!$O$15:$R$27,2,FALSE),"")</f>
        <v/>
      </c>
      <c r="AC96" s="38">
        <f t="shared" si="44"/>
        <v>45352</v>
      </c>
      <c r="AD96" s="38" t="str">
        <f t="shared" si="47"/>
        <v/>
      </c>
      <c r="AE96" s="38">
        <f t="shared" si="48"/>
        <v>45352</v>
      </c>
      <c r="AF96" s="2"/>
      <c r="AU96" s="4"/>
      <c r="AX96" s="7">
        <f t="shared" si="54"/>
        <v>45739</v>
      </c>
      <c r="AY96" s="5">
        <v>288.3</v>
      </c>
      <c r="AZ96" s="145">
        <f t="shared" si="49"/>
        <v>0</v>
      </c>
      <c r="BA96" s="141" t="str">
        <f>IFERROR(VLOOKUP(AX95,'Geração Equatorial x Medido'!$O$4:$P$55,2,FALSE),"")</f>
        <v/>
      </c>
      <c r="BB96" s="38">
        <f t="shared" si="58"/>
        <v>45717</v>
      </c>
      <c r="BC96" s="38" t="str">
        <f t="shared" si="50"/>
        <v/>
      </c>
      <c r="BD96" s="38">
        <f t="shared" si="56"/>
        <v>45717</v>
      </c>
      <c r="BE96" s="2"/>
      <c r="BT96" s="4"/>
      <c r="BZ96" s="7">
        <f t="shared" si="55"/>
        <v>46105</v>
      </c>
      <c r="CA96" s="5">
        <v>202.1</v>
      </c>
      <c r="CB96" s="145">
        <f t="shared" si="51"/>
        <v>0</v>
      </c>
      <c r="CC96" s="141" t="str">
        <f>IFERROR(VLOOKUP(BZ95,'Geração Equatorial x Medido'!$O$4:$P$55,2,FALSE),"")</f>
        <v/>
      </c>
      <c r="CD96" s="38">
        <f t="shared" si="59"/>
        <v>46082</v>
      </c>
      <c r="CE96" s="38" t="str">
        <f t="shared" si="45"/>
        <v/>
      </c>
      <c r="CF96" s="38">
        <f t="shared" si="60"/>
        <v>46082</v>
      </c>
      <c r="CG96" s="2"/>
      <c r="CV96" s="4"/>
    </row>
    <row r="97" spans="1:100" x14ac:dyDescent="0.25">
      <c r="A97" s="7">
        <f t="shared" si="52"/>
        <v>45020</v>
      </c>
      <c r="B97" s="5">
        <v>0</v>
      </c>
      <c r="C97" s="38" t="str">
        <f>IFERROR(VLOOKUP(A97,'Geração Equatorial x Medido'!$O$4:$P$15,2,FALSE),"")</f>
        <v/>
      </c>
      <c r="D97" s="38">
        <f t="shared" si="43"/>
        <v>44986</v>
      </c>
      <c r="E97" s="38" t="str">
        <f t="shared" si="46"/>
        <v/>
      </c>
      <c r="F97" s="38">
        <f t="shared" si="42"/>
        <v>45017</v>
      </c>
      <c r="G97" s="2"/>
      <c r="Y97" s="7">
        <f t="shared" si="53"/>
        <v>45380</v>
      </c>
      <c r="Z97" s="5">
        <v>423.1</v>
      </c>
      <c r="AA97" s="110">
        <f t="shared" si="57"/>
        <v>0</v>
      </c>
      <c r="AB97" s="38" t="str">
        <f>IFERROR(VLOOKUP(Y97,'Geração Equatorial x Medido'!$O$15:$R$27,2,FALSE),"")</f>
        <v/>
      </c>
      <c r="AC97" s="38">
        <f t="shared" si="44"/>
        <v>45352</v>
      </c>
      <c r="AD97" s="38" t="str">
        <f t="shared" si="47"/>
        <v/>
      </c>
      <c r="AE97" s="38">
        <f t="shared" si="48"/>
        <v>45352</v>
      </c>
      <c r="AF97" s="2"/>
      <c r="AU97" s="4"/>
      <c r="AX97" s="7">
        <f t="shared" si="54"/>
        <v>45740</v>
      </c>
      <c r="AY97" s="5">
        <v>268</v>
      </c>
      <c r="AZ97" s="145">
        <f t="shared" si="49"/>
        <v>0</v>
      </c>
      <c r="BA97" s="141" t="str">
        <f>IFERROR(VLOOKUP(AX96,'Geração Equatorial x Medido'!$O$4:$P$55,2,FALSE),"")</f>
        <v/>
      </c>
      <c r="BB97" s="38">
        <f t="shared" si="58"/>
        <v>45717</v>
      </c>
      <c r="BC97" s="38" t="str">
        <f t="shared" si="50"/>
        <v/>
      </c>
      <c r="BD97" s="38">
        <f t="shared" si="56"/>
        <v>45717</v>
      </c>
      <c r="BE97" s="2"/>
      <c r="BT97" s="4"/>
      <c r="BZ97" s="7">
        <f t="shared" si="55"/>
        <v>46106</v>
      </c>
      <c r="CA97" s="5">
        <v>244.5</v>
      </c>
      <c r="CB97" s="145">
        <f t="shared" si="51"/>
        <v>0</v>
      </c>
      <c r="CC97" s="141" t="str">
        <f>IFERROR(VLOOKUP(BZ96,'Geração Equatorial x Medido'!$O$4:$P$55,2,FALSE),"")</f>
        <v/>
      </c>
      <c r="CD97" s="38">
        <f t="shared" si="59"/>
        <v>46082</v>
      </c>
      <c r="CE97" s="38" t="str">
        <f t="shared" si="45"/>
        <v/>
      </c>
      <c r="CF97" s="38">
        <f t="shared" si="60"/>
        <v>46082</v>
      </c>
      <c r="CG97" s="2"/>
      <c r="CV97" s="4"/>
    </row>
    <row r="98" spans="1:100" x14ac:dyDescent="0.25">
      <c r="A98" s="7">
        <f t="shared" si="52"/>
        <v>45021</v>
      </c>
      <c r="B98" s="5">
        <v>0</v>
      </c>
      <c r="C98" s="38" t="str">
        <f>IFERROR(VLOOKUP(A98,'Geração Equatorial x Medido'!$O$4:$P$15,2,FALSE),"")</f>
        <v/>
      </c>
      <c r="D98" s="38">
        <f t="shared" si="43"/>
        <v>44986</v>
      </c>
      <c r="E98" s="38" t="str">
        <f t="shared" si="46"/>
        <v/>
      </c>
      <c r="F98" s="38">
        <f t="shared" si="42"/>
        <v>45017</v>
      </c>
      <c r="G98" s="2"/>
      <c r="Y98" s="7">
        <f t="shared" si="53"/>
        <v>45381</v>
      </c>
      <c r="Z98" s="5">
        <v>381</v>
      </c>
      <c r="AA98" s="110">
        <f t="shared" si="57"/>
        <v>0</v>
      </c>
      <c r="AB98" s="38" t="str">
        <f>IFERROR(VLOOKUP(Y98,'Geração Equatorial x Medido'!$O$15:$R$27,2,FALSE),"")</f>
        <v/>
      </c>
      <c r="AC98" s="38">
        <f t="shared" si="44"/>
        <v>45352</v>
      </c>
      <c r="AD98" s="38" t="str">
        <f t="shared" si="47"/>
        <v/>
      </c>
      <c r="AE98" s="38">
        <f t="shared" si="48"/>
        <v>45352</v>
      </c>
      <c r="AF98" s="2"/>
      <c r="AU98" s="4"/>
      <c r="AX98" s="7">
        <f t="shared" si="54"/>
        <v>45741</v>
      </c>
      <c r="AY98" s="5">
        <v>436.6</v>
      </c>
      <c r="AZ98" s="145">
        <f t="shared" si="49"/>
        <v>0</v>
      </c>
      <c r="BA98" s="141" t="str">
        <f>IFERROR(VLOOKUP(AX97,'Geração Equatorial x Medido'!$O$4:$P$55,2,FALSE),"")</f>
        <v/>
      </c>
      <c r="BB98" s="38">
        <f t="shared" si="58"/>
        <v>45717</v>
      </c>
      <c r="BC98" s="38" t="str">
        <f t="shared" si="50"/>
        <v/>
      </c>
      <c r="BD98" s="38">
        <f t="shared" si="56"/>
        <v>45717</v>
      </c>
      <c r="BE98" s="2"/>
      <c r="BT98" s="4"/>
      <c r="BZ98" s="7">
        <f t="shared" si="55"/>
        <v>46107</v>
      </c>
      <c r="CA98" s="5">
        <v>14.3</v>
      </c>
      <c r="CB98" s="145">
        <f t="shared" si="51"/>
        <v>0</v>
      </c>
      <c r="CC98" s="141" t="str">
        <f>IFERROR(VLOOKUP(BZ97,'Geração Equatorial x Medido'!$O$4:$P$55,2,FALSE),"")</f>
        <v/>
      </c>
      <c r="CD98" s="38">
        <f t="shared" si="59"/>
        <v>46082</v>
      </c>
      <c r="CE98" s="38" t="str">
        <f t="shared" si="45"/>
        <v/>
      </c>
      <c r="CF98" s="38">
        <f t="shared" si="60"/>
        <v>46082</v>
      </c>
      <c r="CG98" s="2"/>
      <c r="CV98" s="4"/>
    </row>
    <row r="99" spans="1:100" x14ac:dyDescent="0.25">
      <c r="A99" s="7">
        <f t="shared" si="52"/>
        <v>45022</v>
      </c>
      <c r="B99" s="5">
        <v>0</v>
      </c>
      <c r="C99" s="38" t="str">
        <f>IFERROR(VLOOKUP(A99,'Geração Equatorial x Medido'!$O$4:$P$15,2,FALSE),"")</f>
        <v/>
      </c>
      <c r="D99" s="38">
        <f t="shared" si="43"/>
        <v>44986</v>
      </c>
      <c r="E99" s="38" t="str">
        <f t="shared" si="46"/>
        <v/>
      </c>
      <c r="F99" s="38">
        <f t="shared" si="42"/>
        <v>45017</v>
      </c>
      <c r="G99" s="2"/>
      <c r="Y99" s="7">
        <f t="shared" si="53"/>
        <v>45382</v>
      </c>
      <c r="Z99" s="5">
        <v>543</v>
      </c>
      <c r="AA99" s="110">
        <f t="shared" si="57"/>
        <v>0</v>
      </c>
      <c r="AB99" s="38" t="str">
        <f>IFERROR(VLOOKUP(Y99,'Geração Equatorial x Medido'!$O$15:$R$27,2,FALSE),"")</f>
        <v/>
      </c>
      <c r="AC99" s="38">
        <f t="shared" si="44"/>
        <v>45352</v>
      </c>
      <c r="AD99" s="38" t="str">
        <f t="shared" si="47"/>
        <v/>
      </c>
      <c r="AE99" s="38">
        <f t="shared" si="48"/>
        <v>45352</v>
      </c>
      <c r="AF99" s="2"/>
      <c r="AU99" s="4"/>
      <c r="AX99" s="7">
        <f t="shared" si="54"/>
        <v>45742</v>
      </c>
      <c r="AY99" s="5">
        <v>561.6</v>
      </c>
      <c r="AZ99" s="145">
        <f t="shared" si="49"/>
        <v>0</v>
      </c>
      <c r="BA99" s="141" t="str">
        <f>IFERROR(VLOOKUP(AX98,'Geração Equatorial x Medido'!$O$4:$P$55,2,FALSE),"")</f>
        <v/>
      </c>
      <c r="BB99" s="38">
        <f t="shared" si="58"/>
        <v>45717</v>
      </c>
      <c r="BC99" s="38" t="str">
        <f t="shared" si="50"/>
        <v/>
      </c>
      <c r="BD99" s="38">
        <f t="shared" si="56"/>
        <v>45717</v>
      </c>
      <c r="BE99" s="2"/>
      <c r="BT99" s="4"/>
      <c r="BZ99" s="7">
        <f t="shared" si="55"/>
        <v>46108</v>
      </c>
      <c r="CA99" s="5">
        <v>362.7</v>
      </c>
      <c r="CB99" s="145">
        <f t="shared" si="51"/>
        <v>0</v>
      </c>
      <c r="CC99" s="141" t="str">
        <f>IFERROR(VLOOKUP(BZ98,'Geração Equatorial x Medido'!$O$4:$P$55,2,FALSE),"")</f>
        <v/>
      </c>
      <c r="CD99" s="38">
        <f t="shared" si="59"/>
        <v>46082</v>
      </c>
      <c r="CE99" s="38" t="str">
        <f t="shared" si="45"/>
        <v/>
      </c>
      <c r="CF99" s="38">
        <f t="shared" si="60"/>
        <v>46082</v>
      </c>
      <c r="CG99" s="2"/>
      <c r="CV99" s="4"/>
    </row>
    <row r="100" spans="1:100" x14ac:dyDescent="0.25">
      <c r="A100" s="7">
        <f t="shared" si="52"/>
        <v>45023</v>
      </c>
      <c r="B100" s="5">
        <v>0</v>
      </c>
      <c r="C100" s="38" t="str">
        <f>IFERROR(VLOOKUP(A100,'Geração Equatorial x Medido'!$O$4:$P$15,2,FALSE),"")</f>
        <v/>
      </c>
      <c r="D100" s="38">
        <f t="shared" si="43"/>
        <v>44986</v>
      </c>
      <c r="E100" s="38" t="str">
        <f t="shared" si="46"/>
        <v/>
      </c>
      <c r="F100" s="38">
        <f t="shared" si="42"/>
        <v>45017</v>
      </c>
      <c r="G100" s="2"/>
      <c r="Y100" s="7">
        <f t="shared" si="53"/>
        <v>45383</v>
      </c>
      <c r="Z100" s="5">
        <v>459.5</v>
      </c>
      <c r="AA100" s="110">
        <f t="shared" si="57"/>
        <v>0</v>
      </c>
      <c r="AB100" s="38" t="str">
        <f>IFERROR(VLOOKUP(Y100,'Geração Equatorial x Medido'!$O$15:$R$27,2,FALSE),"")</f>
        <v/>
      </c>
      <c r="AC100" s="38">
        <f t="shared" si="44"/>
        <v>45352</v>
      </c>
      <c r="AD100" s="38">
        <f t="shared" si="47"/>
        <v>45383</v>
      </c>
      <c r="AE100" s="38">
        <f t="shared" si="48"/>
        <v>45383</v>
      </c>
      <c r="AF100" s="2"/>
      <c r="AU100" s="4"/>
      <c r="AX100" s="7">
        <f t="shared" si="54"/>
        <v>45743</v>
      </c>
      <c r="AY100" s="5">
        <v>465.4</v>
      </c>
      <c r="AZ100" s="145">
        <f t="shared" si="49"/>
        <v>0</v>
      </c>
      <c r="BA100" s="141">
        <f>IFERROR(VLOOKUP(AX99,'Geração Equatorial x Medido'!$O$4:$P$55,2,FALSE),"")</f>
        <v>45717</v>
      </c>
      <c r="BB100" s="38">
        <f t="shared" si="58"/>
        <v>45717</v>
      </c>
      <c r="BC100" s="38" t="str">
        <f t="shared" si="50"/>
        <v/>
      </c>
      <c r="BD100" s="38">
        <f t="shared" si="56"/>
        <v>45717</v>
      </c>
      <c r="BE100" s="2"/>
      <c r="BT100" s="4"/>
      <c r="BZ100" s="7">
        <f t="shared" si="55"/>
        <v>46109</v>
      </c>
      <c r="CA100" s="5">
        <v>287</v>
      </c>
      <c r="CB100" s="145">
        <f t="shared" si="51"/>
        <v>0</v>
      </c>
      <c r="CC100" s="141">
        <f>IFERROR(VLOOKUP(BZ99,'Geração Equatorial x Medido'!$O$4:$P$55,2,FALSE),"")</f>
        <v>46082</v>
      </c>
      <c r="CD100" s="38">
        <f t="shared" si="59"/>
        <v>46082</v>
      </c>
      <c r="CE100" s="38" t="str">
        <f t="shared" si="45"/>
        <v/>
      </c>
      <c r="CF100" s="38">
        <f t="shared" si="60"/>
        <v>46082</v>
      </c>
      <c r="CG100" s="2"/>
      <c r="CV100" s="4"/>
    </row>
    <row r="101" spans="1:100" x14ac:dyDescent="0.25">
      <c r="A101" s="7">
        <f t="shared" si="52"/>
        <v>45024</v>
      </c>
      <c r="B101" s="5">
        <v>0</v>
      </c>
      <c r="C101" s="38" t="str">
        <f>IFERROR(VLOOKUP(A101,'Geração Equatorial x Medido'!$O$4:$P$15,2,FALSE),"")</f>
        <v/>
      </c>
      <c r="D101" s="38">
        <f t="shared" si="43"/>
        <v>44986</v>
      </c>
      <c r="E101" s="38" t="str">
        <f t="shared" si="46"/>
        <v/>
      </c>
      <c r="F101" s="38">
        <f t="shared" si="42"/>
        <v>45017</v>
      </c>
      <c r="G101" s="2"/>
      <c r="Y101" s="7">
        <f t="shared" si="53"/>
        <v>45384</v>
      </c>
      <c r="Z101" s="5">
        <v>531.5</v>
      </c>
      <c r="AA101" s="110">
        <f t="shared" si="57"/>
        <v>0</v>
      </c>
      <c r="AB101" s="38" t="str">
        <f>IFERROR(VLOOKUP(Y101,'Geração Equatorial x Medido'!$O$15:$R$27,2,FALSE),"")</f>
        <v/>
      </c>
      <c r="AC101" s="38">
        <f t="shared" si="44"/>
        <v>45352</v>
      </c>
      <c r="AD101" s="38" t="str">
        <f t="shared" si="47"/>
        <v/>
      </c>
      <c r="AE101" s="38">
        <f t="shared" si="48"/>
        <v>45383</v>
      </c>
      <c r="AF101" s="2"/>
      <c r="AU101" s="4"/>
      <c r="AX101" s="7">
        <f t="shared" si="54"/>
        <v>45744</v>
      </c>
      <c r="AY101" s="5">
        <v>443.5</v>
      </c>
      <c r="AZ101" s="145">
        <f t="shared" si="49"/>
        <v>0</v>
      </c>
      <c r="BA101" s="141" t="str">
        <f>IFERROR(VLOOKUP(AX100,'Geração Equatorial x Medido'!$O$4:$P$55,2,FALSE),"")</f>
        <v/>
      </c>
      <c r="BB101" s="38">
        <f t="shared" si="58"/>
        <v>45748</v>
      </c>
      <c r="BC101" s="38" t="str">
        <f t="shared" si="50"/>
        <v/>
      </c>
      <c r="BD101" s="38">
        <f t="shared" si="56"/>
        <v>45717</v>
      </c>
      <c r="BE101" s="2"/>
      <c r="BT101" s="4"/>
      <c r="BZ101" s="7">
        <f t="shared" si="55"/>
        <v>46110</v>
      </c>
      <c r="CA101" s="5">
        <v>448.6</v>
      </c>
      <c r="CB101" s="145">
        <f t="shared" si="51"/>
        <v>0</v>
      </c>
      <c r="CC101" s="141" t="str">
        <f>IFERROR(VLOOKUP(BZ100,'Geração Equatorial x Medido'!$O$4:$P$55,2,FALSE),"")</f>
        <v/>
      </c>
      <c r="CD101" s="38">
        <f t="shared" si="59"/>
        <v>46113</v>
      </c>
      <c r="CE101" s="38" t="str">
        <f t="shared" si="45"/>
        <v/>
      </c>
      <c r="CF101" s="38">
        <f t="shared" si="60"/>
        <v>46082</v>
      </c>
      <c r="CG101" s="2"/>
      <c r="CV101" s="4"/>
    </row>
    <row r="102" spans="1:100" x14ac:dyDescent="0.25">
      <c r="A102" s="7">
        <f t="shared" si="52"/>
        <v>45025</v>
      </c>
      <c r="B102" s="5">
        <v>0</v>
      </c>
      <c r="C102" s="38" t="str">
        <f>IFERROR(VLOOKUP(A102,'Geração Equatorial x Medido'!$O$4:$P$15,2,FALSE),"")</f>
        <v/>
      </c>
      <c r="D102" s="38">
        <f t="shared" si="43"/>
        <v>44986</v>
      </c>
      <c r="E102" s="38" t="str">
        <f t="shared" si="46"/>
        <v/>
      </c>
      <c r="F102" s="38">
        <f t="shared" si="42"/>
        <v>45017</v>
      </c>
      <c r="G102" s="2"/>
      <c r="Y102" s="7">
        <f t="shared" si="53"/>
        <v>45385</v>
      </c>
      <c r="Z102" s="5">
        <v>342.5</v>
      </c>
      <c r="AA102" s="110">
        <f t="shared" si="57"/>
        <v>0</v>
      </c>
      <c r="AB102" s="38" t="str">
        <f>IFERROR(VLOOKUP(Y102,'Geração Equatorial x Medido'!$O$15:$R$27,2,FALSE),"")</f>
        <v/>
      </c>
      <c r="AC102" s="38">
        <f t="shared" si="44"/>
        <v>45352</v>
      </c>
      <c r="AD102" s="38" t="str">
        <f t="shared" si="47"/>
        <v/>
      </c>
      <c r="AE102" s="38">
        <f t="shared" si="48"/>
        <v>45383</v>
      </c>
      <c r="AF102" s="2"/>
      <c r="AU102" s="4"/>
      <c r="AX102" s="7">
        <f t="shared" si="54"/>
        <v>45745</v>
      </c>
      <c r="AY102" s="5">
        <v>139.30000000000001</v>
      </c>
      <c r="AZ102" s="145">
        <f t="shared" si="49"/>
        <v>0</v>
      </c>
      <c r="BA102" s="141" t="str">
        <f>IFERROR(VLOOKUP(AX101,'Geração Equatorial x Medido'!$O$4:$P$55,2,FALSE),"")</f>
        <v/>
      </c>
      <c r="BB102" s="38">
        <f t="shared" si="58"/>
        <v>45748</v>
      </c>
      <c r="BC102" s="38" t="str">
        <f t="shared" si="50"/>
        <v/>
      </c>
      <c r="BD102" s="38">
        <f t="shared" si="56"/>
        <v>45717</v>
      </c>
      <c r="BE102" s="2"/>
      <c r="BT102" s="4"/>
      <c r="BZ102" s="7">
        <f t="shared" si="55"/>
        <v>46111</v>
      </c>
      <c r="CA102" s="5">
        <v>349.3</v>
      </c>
      <c r="CB102" s="145">
        <f t="shared" si="51"/>
        <v>0</v>
      </c>
      <c r="CC102" s="141" t="str">
        <f>IFERROR(VLOOKUP(BZ101,'Geração Equatorial x Medido'!$O$4:$P$55,2,FALSE),"")</f>
        <v/>
      </c>
      <c r="CD102" s="38">
        <f t="shared" si="59"/>
        <v>46113</v>
      </c>
      <c r="CE102" s="38" t="str">
        <f t="shared" si="45"/>
        <v/>
      </c>
      <c r="CF102" s="38">
        <f t="shared" si="60"/>
        <v>46082</v>
      </c>
      <c r="CG102" s="2"/>
      <c r="CV102" s="4"/>
    </row>
    <row r="103" spans="1:100" x14ac:dyDescent="0.25">
      <c r="A103" s="7">
        <f t="shared" si="52"/>
        <v>45026</v>
      </c>
      <c r="B103" s="5">
        <v>0</v>
      </c>
      <c r="C103" s="38" t="str">
        <f>IFERROR(VLOOKUP(A103,'Geração Equatorial x Medido'!$O$4:$P$15,2,FALSE),"")</f>
        <v/>
      </c>
      <c r="D103" s="38">
        <f t="shared" si="43"/>
        <v>44986</v>
      </c>
      <c r="E103" s="38" t="str">
        <f t="shared" si="46"/>
        <v/>
      </c>
      <c r="F103" s="38">
        <f t="shared" si="42"/>
        <v>45017</v>
      </c>
      <c r="G103" s="2"/>
      <c r="Y103" s="7">
        <f t="shared" si="53"/>
        <v>45386</v>
      </c>
      <c r="Z103" s="5">
        <v>532.1</v>
      </c>
      <c r="AA103" s="110">
        <f t="shared" si="57"/>
        <v>0</v>
      </c>
      <c r="AB103" s="38" t="str">
        <f>IFERROR(VLOOKUP(Y103,'Geração Equatorial x Medido'!$O$15:$R$27,2,FALSE),"")</f>
        <v/>
      </c>
      <c r="AC103" s="38">
        <f t="shared" si="44"/>
        <v>45352</v>
      </c>
      <c r="AD103" s="38" t="str">
        <f t="shared" si="47"/>
        <v/>
      </c>
      <c r="AE103" s="38">
        <f t="shared" si="48"/>
        <v>45383</v>
      </c>
      <c r="AF103" s="2"/>
      <c r="AU103" s="4"/>
      <c r="AX103" s="7">
        <f t="shared" si="54"/>
        <v>45746</v>
      </c>
      <c r="AY103" s="5">
        <v>269.3</v>
      </c>
      <c r="AZ103" s="145">
        <f t="shared" si="49"/>
        <v>0</v>
      </c>
      <c r="BA103" s="141" t="str">
        <f>IFERROR(VLOOKUP(AX102,'Geração Equatorial x Medido'!$O$4:$P$55,2,FALSE),"")</f>
        <v/>
      </c>
      <c r="BB103" s="38">
        <f t="shared" si="58"/>
        <v>45748</v>
      </c>
      <c r="BC103" s="38" t="str">
        <f t="shared" si="50"/>
        <v/>
      </c>
      <c r="BD103" s="38">
        <f t="shared" si="56"/>
        <v>45717</v>
      </c>
      <c r="BE103" s="2"/>
      <c r="BT103" s="4"/>
      <c r="BZ103" s="7">
        <f t="shared" si="55"/>
        <v>46112</v>
      </c>
      <c r="CA103" s="5">
        <v>596</v>
      </c>
      <c r="CB103" s="145">
        <f t="shared" si="51"/>
        <v>0</v>
      </c>
      <c r="CC103" s="141" t="str">
        <f>IFERROR(VLOOKUP(BZ102,'Geração Equatorial x Medido'!$O$4:$P$55,2,FALSE),"")</f>
        <v/>
      </c>
      <c r="CD103" s="38">
        <f t="shared" si="59"/>
        <v>46113</v>
      </c>
      <c r="CE103" s="38" t="str">
        <f t="shared" si="45"/>
        <v/>
      </c>
      <c r="CF103" s="38">
        <f t="shared" si="60"/>
        <v>46082</v>
      </c>
      <c r="CG103" s="2"/>
      <c r="CV103" s="4"/>
    </row>
    <row r="104" spans="1:100" x14ac:dyDescent="0.25">
      <c r="A104" s="7">
        <f t="shared" si="52"/>
        <v>45027</v>
      </c>
      <c r="B104" s="5">
        <v>0</v>
      </c>
      <c r="C104" s="38" t="str">
        <f>IFERROR(VLOOKUP(A104,'Geração Equatorial x Medido'!$O$4:$P$15,2,FALSE),"")</f>
        <v/>
      </c>
      <c r="D104" s="38">
        <f t="shared" si="43"/>
        <v>44986</v>
      </c>
      <c r="E104" s="38" t="str">
        <f t="shared" si="46"/>
        <v/>
      </c>
      <c r="F104" s="38">
        <f t="shared" si="42"/>
        <v>45017</v>
      </c>
      <c r="G104" s="2"/>
      <c r="Y104" s="7">
        <f t="shared" si="53"/>
        <v>45387</v>
      </c>
      <c r="Z104" s="5">
        <v>569.5</v>
      </c>
      <c r="AA104" s="110">
        <f t="shared" si="57"/>
        <v>0</v>
      </c>
      <c r="AB104" s="38" t="str">
        <f>IFERROR(VLOOKUP(Y104,'Geração Equatorial x Medido'!$O$15:$R$27,2,FALSE),"")</f>
        <v/>
      </c>
      <c r="AC104" s="38">
        <f t="shared" si="44"/>
        <v>45352</v>
      </c>
      <c r="AD104" s="38" t="str">
        <f t="shared" si="47"/>
        <v/>
      </c>
      <c r="AE104" s="38">
        <f t="shared" si="48"/>
        <v>45383</v>
      </c>
      <c r="AF104" s="2"/>
      <c r="AU104" s="4"/>
      <c r="AX104" s="7">
        <f t="shared" si="54"/>
        <v>45747</v>
      </c>
      <c r="AY104" s="5">
        <v>405</v>
      </c>
      <c r="AZ104" s="145">
        <f t="shared" si="49"/>
        <v>0</v>
      </c>
      <c r="BA104" s="141" t="str">
        <f>IFERROR(VLOOKUP(AX103,'Geração Equatorial x Medido'!$O$4:$P$55,2,FALSE),"")</f>
        <v/>
      </c>
      <c r="BB104" s="38">
        <f t="shared" si="58"/>
        <v>45748</v>
      </c>
      <c r="BC104" s="38" t="str">
        <f t="shared" si="50"/>
        <v/>
      </c>
      <c r="BD104" s="38">
        <f t="shared" si="56"/>
        <v>45717</v>
      </c>
      <c r="BE104" s="2"/>
      <c r="BT104" s="4"/>
      <c r="BZ104" s="7">
        <f t="shared" si="55"/>
        <v>46113</v>
      </c>
      <c r="CA104" s="5">
        <v>321.39999999999998</v>
      </c>
      <c r="CB104" s="145">
        <f t="shared" si="51"/>
        <v>0</v>
      </c>
      <c r="CC104" s="141" t="str">
        <f>IFERROR(VLOOKUP(BZ103,'Geração Equatorial x Medido'!$O$4:$P$55,2,FALSE),"")</f>
        <v/>
      </c>
      <c r="CD104" s="38">
        <f t="shared" si="59"/>
        <v>46113</v>
      </c>
      <c r="CE104" s="38">
        <f t="shared" si="45"/>
        <v>46113</v>
      </c>
      <c r="CF104" s="38">
        <f t="shared" si="60"/>
        <v>46113</v>
      </c>
      <c r="CG104" s="2"/>
      <c r="CV104" s="4"/>
    </row>
    <row r="105" spans="1:100" x14ac:dyDescent="0.25">
      <c r="A105" s="7">
        <f t="shared" si="52"/>
        <v>45028</v>
      </c>
      <c r="B105" s="5">
        <v>0</v>
      </c>
      <c r="C105" s="38" t="str">
        <f>IFERROR(VLOOKUP(A105,'Geração Equatorial x Medido'!$O$4:$P$15,2,FALSE),"")</f>
        <v/>
      </c>
      <c r="D105" s="38">
        <f t="shared" si="43"/>
        <v>44986</v>
      </c>
      <c r="E105" s="38" t="str">
        <f t="shared" si="46"/>
        <v/>
      </c>
      <c r="F105" s="38">
        <f t="shared" ref="F105:F168" si="61">IF(E105="",F104,E105)</f>
        <v>45017</v>
      </c>
      <c r="G105" s="2"/>
      <c r="Y105" s="7">
        <f t="shared" si="53"/>
        <v>45388</v>
      </c>
      <c r="Z105" s="5">
        <v>474.5</v>
      </c>
      <c r="AA105" s="110">
        <f t="shared" si="57"/>
        <v>0</v>
      </c>
      <c r="AB105" s="38" t="str">
        <f>IFERROR(VLOOKUP(Y105,'Geração Equatorial x Medido'!$O$15:$R$27,2,FALSE),"")</f>
        <v/>
      </c>
      <c r="AC105" s="38">
        <f t="shared" si="44"/>
        <v>45352</v>
      </c>
      <c r="AD105" s="38" t="str">
        <f t="shared" si="47"/>
        <v/>
      </c>
      <c r="AE105" s="38">
        <f t="shared" si="48"/>
        <v>45383</v>
      </c>
      <c r="AF105" s="2"/>
      <c r="AU105" s="4"/>
      <c r="AX105" s="7">
        <f t="shared" si="54"/>
        <v>45748</v>
      </c>
      <c r="AY105" s="5">
        <v>498</v>
      </c>
      <c r="AZ105" s="145">
        <f t="shared" si="49"/>
        <v>0</v>
      </c>
      <c r="BA105" s="141" t="str">
        <f>IFERROR(VLOOKUP(AX104,'Geração Equatorial x Medido'!$O$4:$P$55,2,FALSE),"")</f>
        <v/>
      </c>
      <c r="BB105" s="38">
        <f t="shared" si="58"/>
        <v>45748</v>
      </c>
      <c r="BC105" s="38">
        <f t="shared" si="50"/>
        <v>45748</v>
      </c>
      <c r="BD105" s="38">
        <f t="shared" si="56"/>
        <v>45748</v>
      </c>
      <c r="BE105" s="2"/>
      <c r="BT105" s="4"/>
      <c r="BZ105" s="7">
        <f t="shared" si="55"/>
        <v>46114</v>
      </c>
      <c r="CA105" s="5">
        <v>267.7</v>
      </c>
      <c r="CB105" s="145">
        <f t="shared" si="51"/>
        <v>0</v>
      </c>
      <c r="CC105" s="141" t="str">
        <f>IFERROR(VLOOKUP(BZ104,'Geração Equatorial x Medido'!$O$4:$P$55,2,FALSE),"")</f>
        <v/>
      </c>
      <c r="CD105" s="38">
        <f t="shared" si="59"/>
        <v>46113</v>
      </c>
      <c r="CE105" s="38" t="str">
        <f t="shared" si="45"/>
        <v/>
      </c>
      <c r="CF105" s="38">
        <f t="shared" si="60"/>
        <v>46113</v>
      </c>
      <c r="CG105" s="2"/>
      <c r="CV105" s="4"/>
    </row>
    <row r="106" spans="1:100" x14ac:dyDescent="0.25">
      <c r="A106" s="7">
        <f t="shared" si="52"/>
        <v>45029</v>
      </c>
      <c r="B106" s="5">
        <v>0</v>
      </c>
      <c r="C106" s="38" t="str">
        <f>IFERROR(VLOOKUP(A106,'Geração Equatorial x Medido'!$O$4:$P$15,2,FALSE),"")</f>
        <v/>
      </c>
      <c r="D106" s="38">
        <f t="shared" si="43"/>
        <v>44986</v>
      </c>
      <c r="E106" s="38" t="str">
        <f t="shared" si="46"/>
        <v/>
      </c>
      <c r="F106" s="38">
        <f t="shared" si="61"/>
        <v>45017</v>
      </c>
      <c r="G106" s="2"/>
      <c r="Y106" s="7">
        <f t="shared" si="53"/>
        <v>45389</v>
      </c>
      <c r="Z106" s="5">
        <v>243.7</v>
      </c>
      <c r="AA106" s="110">
        <f t="shared" si="57"/>
        <v>0</v>
      </c>
      <c r="AB106" s="38" t="str">
        <f>IFERROR(VLOOKUP(Y106,'Geração Equatorial x Medido'!$O$15:$R$27,2,FALSE),"")</f>
        <v/>
      </c>
      <c r="AC106" s="38">
        <f t="shared" si="44"/>
        <v>45352</v>
      </c>
      <c r="AD106" s="38" t="str">
        <f t="shared" si="47"/>
        <v/>
      </c>
      <c r="AE106" s="38">
        <f t="shared" si="48"/>
        <v>45383</v>
      </c>
      <c r="AF106" s="2"/>
      <c r="AU106" s="4"/>
      <c r="AX106" s="7">
        <f t="shared" si="54"/>
        <v>45749</v>
      </c>
      <c r="AY106" s="5">
        <v>409.3</v>
      </c>
      <c r="AZ106" s="145">
        <f t="shared" si="49"/>
        <v>0</v>
      </c>
      <c r="BA106" s="141" t="str">
        <f>IFERROR(VLOOKUP(AX105,'Geração Equatorial x Medido'!$O$4:$P$55,2,FALSE),"")</f>
        <v/>
      </c>
      <c r="BB106" s="38">
        <f t="shared" si="58"/>
        <v>45748</v>
      </c>
      <c r="BC106" s="38" t="str">
        <f t="shared" si="50"/>
        <v/>
      </c>
      <c r="BD106" s="38">
        <f t="shared" si="56"/>
        <v>45748</v>
      </c>
      <c r="BE106" s="2"/>
      <c r="BT106" s="4"/>
      <c r="BZ106" s="7">
        <f t="shared" si="55"/>
        <v>46115</v>
      </c>
      <c r="CA106" s="5">
        <v>517.5</v>
      </c>
      <c r="CB106" s="145">
        <f t="shared" si="51"/>
        <v>0</v>
      </c>
      <c r="CC106" s="141" t="str">
        <f>IFERROR(VLOOKUP(BZ105,'Geração Equatorial x Medido'!$O$4:$P$55,2,FALSE),"")</f>
        <v/>
      </c>
      <c r="CD106" s="38">
        <f t="shared" si="59"/>
        <v>46113</v>
      </c>
      <c r="CE106" s="38" t="str">
        <f t="shared" si="45"/>
        <v/>
      </c>
      <c r="CF106" s="38">
        <f t="shared" si="60"/>
        <v>46113</v>
      </c>
      <c r="CG106" s="2"/>
      <c r="CV106" s="4"/>
    </row>
    <row r="107" spans="1:100" x14ac:dyDescent="0.25">
      <c r="A107" s="7">
        <f t="shared" si="52"/>
        <v>45030</v>
      </c>
      <c r="B107" s="5">
        <v>0</v>
      </c>
      <c r="C107" s="38" t="str">
        <f>IFERROR(VLOOKUP(A107,'Geração Equatorial x Medido'!$O$4:$P$15,2,FALSE),"")</f>
        <v/>
      </c>
      <c r="D107" s="38">
        <f t="shared" ref="D107:D170" si="62">IF(C107="",D106,C107)</f>
        <v>44986</v>
      </c>
      <c r="E107" s="38" t="str">
        <f t="shared" si="46"/>
        <v/>
      </c>
      <c r="F107" s="38">
        <f t="shared" si="61"/>
        <v>45017</v>
      </c>
      <c r="G107" s="2"/>
      <c r="Y107" s="7">
        <f t="shared" si="53"/>
        <v>45390</v>
      </c>
      <c r="Z107" s="5">
        <v>453.1</v>
      </c>
      <c r="AA107" s="110">
        <f t="shared" si="57"/>
        <v>0</v>
      </c>
      <c r="AB107" s="38" t="str">
        <f>IFERROR(VLOOKUP(Y107,'Geração Equatorial x Medido'!$O$15:$R$27,2,FALSE),"")</f>
        <v/>
      </c>
      <c r="AC107" s="38">
        <f t="shared" ref="AC107:AC170" si="63">IF(AB107="",AC106,AB107)</f>
        <v>45352</v>
      </c>
      <c r="AD107" s="38" t="str">
        <f t="shared" si="47"/>
        <v/>
      </c>
      <c r="AE107" s="38">
        <f t="shared" si="48"/>
        <v>45383</v>
      </c>
      <c r="AF107" s="2"/>
      <c r="AU107" s="4"/>
      <c r="AX107" s="7">
        <f t="shared" si="54"/>
        <v>45750</v>
      </c>
      <c r="AY107" s="5">
        <v>355.9</v>
      </c>
      <c r="AZ107" s="145">
        <f t="shared" si="49"/>
        <v>0</v>
      </c>
      <c r="BA107" s="141" t="str">
        <f>IFERROR(VLOOKUP(AX106,'Geração Equatorial x Medido'!$O$4:$P$55,2,FALSE),"")</f>
        <v/>
      </c>
      <c r="BB107" s="38">
        <f t="shared" si="58"/>
        <v>45748</v>
      </c>
      <c r="BC107" s="38" t="str">
        <f t="shared" si="50"/>
        <v/>
      </c>
      <c r="BD107" s="38">
        <f t="shared" si="56"/>
        <v>45748</v>
      </c>
      <c r="BE107" s="2"/>
      <c r="BT107" s="4"/>
      <c r="BZ107" s="7">
        <f t="shared" si="55"/>
        <v>46116</v>
      </c>
      <c r="CA107" s="5">
        <v>531.29999999999995</v>
      </c>
      <c r="CB107" s="145">
        <f t="shared" si="51"/>
        <v>0</v>
      </c>
      <c r="CC107" s="141" t="str">
        <f>IFERROR(VLOOKUP(BZ106,'Geração Equatorial x Medido'!$O$4:$P$55,2,FALSE),"")</f>
        <v/>
      </c>
      <c r="CD107" s="38">
        <f t="shared" si="59"/>
        <v>46113</v>
      </c>
      <c r="CE107" s="38" t="str">
        <f t="shared" si="45"/>
        <v/>
      </c>
      <c r="CF107" s="38">
        <f t="shared" si="60"/>
        <v>46113</v>
      </c>
      <c r="CG107" s="2"/>
      <c r="CV107" s="4"/>
    </row>
    <row r="108" spans="1:100" x14ac:dyDescent="0.25">
      <c r="A108" s="7">
        <f t="shared" si="52"/>
        <v>45031</v>
      </c>
      <c r="B108" s="5">
        <v>0</v>
      </c>
      <c r="C108" s="38" t="str">
        <f>IFERROR(VLOOKUP(A108,'Geração Equatorial x Medido'!$O$4:$P$15,2,FALSE),"")</f>
        <v/>
      </c>
      <c r="D108" s="38">
        <f t="shared" si="62"/>
        <v>44986</v>
      </c>
      <c r="E108" s="38" t="str">
        <f t="shared" si="46"/>
        <v/>
      </c>
      <c r="F108" s="38">
        <f t="shared" si="61"/>
        <v>45017</v>
      </c>
      <c r="G108" s="2"/>
      <c r="Y108" s="7">
        <f t="shared" si="53"/>
        <v>45391</v>
      </c>
      <c r="Z108" s="5">
        <v>589.70000000000005</v>
      </c>
      <c r="AA108" s="110">
        <f t="shared" si="57"/>
        <v>0</v>
      </c>
      <c r="AB108" s="38" t="str">
        <f>IFERROR(VLOOKUP(Y108,'Geração Equatorial x Medido'!$O$15:$R$27,2,FALSE),"")</f>
        <v/>
      </c>
      <c r="AC108" s="38">
        <f t="shared" si="63"/>
        <v>45352</v>
      </c>
      <c r="AD108" s="38" t="str">
        <f t="shared" si="47"/>
        <v/>
      </c>
      <c r="AE108" s="38">
        <f t="shared" si="48"/>
        <v>45383</v>
      </c>
      <c r="AF108" s="2"/>
      <c r="AU108" s="4"/>
      <c r="AX108" s="7">
        <f t="shared" si="54"/>
        <v>45751</v>
      </c>
      <c r="AY108" s="5">
        <v>426.5</v>
      </c>
      <c r="AZ108" s="145">
        <f t="shared" si="49"/>
        <v>0</v>
      </c>
      <c r="BA108" s="141" t="str">
        <f>IFERROR(VLOOKUP(AX107,'Geração Equatorial x Medido'!$O$4:$P$55,2,FALSE),"")</f>
        <v/>
      </c>
      <c r="BB108" s="38">
        <f t="shared" si="58"/>
        <v>45748</v>
      </c>
      <c r="BC108" s="38" t="str">
        <f t="shared" si="50"/>
        <v/>
      </c>
      <c r="BD108" s="38">
        <f t="shared" si="56"/>
        <v>45748</v>
      </c>
      <c r="BE108" s="2"/>
      <c r="BT108" s="4"/>
      <c r="BZ108" s="7">
        <f t="shared" si="55"/>
        <v>46117</v>
      </c>
      <c r="CA108" s="5">
        <v>415.9</v>
      </c>
      <c r="CB108" s="145">
        <f t="shared" si="51"/>
        <v>0</v>
      </c>
      <c r="CC108" s="141" t="str">
        <f>IFERROR(VLOOKUP(BZ107,'Geração Equatorial x Medido'!$O$4:$P$55,2,FALSE),"")</f>
        <v/>
      </c>
      <c r="CD108" s="38">
        <f t="shared" si="59"/>
        <v>46113</v>
      </c>
      <c r="CE108" s="38" t="str">
        <f t="shared" si="45"/>
        <v/>
      </c>
      <c r="CF108" s="38">
        <f t="shared" si="60"/>
        <v>46113</v>
      </c>
      <c r="CG108" s="2"/>
      <c r="CV108" s="4"/>
    </row>
    <row r="109" spans="1:100" x14ac:dyDescent="0.25">
      <c r="A109" s="7">
        <f t="shared" si="52"/>
        <v>45032</v>
      </c>
      <c r="B109" s="5">
        <v>0</v>
      </c>
      <c r="C109" s="38" t="str">
        <f>IFERROR(VLOOKUP(A109,'Geração Equatorial x Medido'!$O$4:$P$15,2,FALSE),"")</f>
        <v/>
      </c>
      <c r="D109" s="38">
        <f t="shared" si="62"/>
        <v>44986</v>
      </c>
      <c r="E109" s="38" t="str">
        <f t="shared" si="46"/>
        <v/>
      </c>
      <c r="F109" s="38">
        <f t="shared" si="61"/>
        <v>45017</v>
      </c>
      <c r="Y109" s="7">
        <f t="shared" si="53"/>
        <v>45392</v>
      </c>
      <c r="Z109" s="5">
        <v>434.2</v>
      </c>
      <c r="AA109" s="110">
        <f t="shared" si="57"/>
        <v>0</v>
      </c>
      <c r="AB109" s="38" t="str">
        <f>IFERROR(VLOOKUP(Y109,'Geração Equatorial x Medido'!$O$15:$R$27,2,FALSE),"")</f>
        <v/>
      </c>
      <c r="AC109" s="38">
        <f t="shared" si="63"/>
        <v>45352</v>
      </c>
      <c r="AD109" s="38" t="str">
        <f t="shared" si="47"/>
        <v/>
      </c>
      <c r="AE109" s="38">
        <f t="shared" si="48"/>
        <v>45383</v>
      </c>
      <c r="AU109" s="4"/>
      <c r="AX109" s="7">
        <f t="shared" si="54"/>
        <v>45752</v>
      </c>
      <c r="AY109" s="5">
        <v>540.5</v>
      </c>
      <c r="AZ109" s="145">
        <f t="shared" si="49"/>
        <v>0</v>
      </c>
      <c r="BA109" s="141" t="str">
        <f>IFERROR(VLOOKUP(AX108,'Geração Equatorial x Medido'!$O$4:$P$55,2,FALSE),"")</f>
        <v/>
      </c>
      <c r="BB109" s="38">
        <f t="shared" si="58"/>
        <v>45748</v>
      </c>
      <c r="BC109" s="38" t="str">
        <f t="shared" si="50"/>
        <v/>
      </c>
      <c r="BD109" s="38">
        <f t="shared" si="56"/>
        <v>45748</v>
      </c>
      <c r="BT109" s="4"/>
      <c r="BZ109" s="7">
        <f t="shared" si="55"/>
        <v>46118</v>
      </c>
      <c r="CA109" s="5"/>
      <c r="CB109" s="145">
        <f t="shared" si="51"/>
        <v>1</v>
      </c>
      <c r="CC109" s="141" t="str">
        <f>IFERROR(VLOOKUP(BZ108,'Geração Equatorial x Medido'!$O$4:$P$55,2,FALSE),"")</f>
        <v/>
      </c>
      <c r="CD109" s="38">
        <f t="shared" si="59"/>
        <v>46113</v>
      </c>
      <c r="CE109" s="38" t="str">
        <f t="shared" si="45"/>
        <v/>
      </c>
      <c r="CF109" s="38">
        <f t="shared" si="60"/>
        <v>46113</v>
      </c>
      <c r="CV109" s="4"/>
    </row>
    <row r="110" spans="1:100" x14ac:dyDescent="0.25">
      <c r="A110" s="7">
        <f t="shared" si="52"/>
        <v>45033</v>
      </c>
      <c r="B110" s="5">
        <v>0</v>
      </c>
      <c r="C110" s="38" t="str">
        <f>IFERROR(VLOOKUP(A110,'Geração Equatorial x Medido'!$O$4:$P$15,2,FALSE),"")</f>
        <v/>
      </c>
      <c r="D110" s="38">
        <f t="shared" si="62"/>
        <v>44986</v>
      </c>
      <c r="E110" s="38" t="str">
        <f t="shared" si="46"/>
        <v/>
      </c>
      <c r="F110" s="38">
        <f t="shared" si="61"/>
        <v>45017</v>
      </c>
      <c r="Y110" s="7">
        <f t="shared" si="53"/>
        <v>45393</v>
      </c>
      <c r="Z110" s="5">
        <v>414.5</v>
      </c>
      <c r="AA110" s="110">
        <f t="shared" si="57"/>
        <v>0</v>
      </c>
      <c r="AB110" s="38" t="str">
        <f>IFERROR(VLOOKUP(Y110,'Geração Equatorial x Medido'!$O$15:$R$27,2,FALSE),"")</f>
        <v/>
      </c>
      <c r="AC110" s="38">
        <f t="shared" si="63"/>
        <v>45352</v>
      </c>
      <c r="AD110" s="38" t="str">
        <f t="shared" si="47"/>
        <v/>
      </c>
      <c r="AE110" s="38">
        <f t="shared" si="48"/>
        <v>45383</v>
      </c>
      <c r="AU110" s="4"/>
      <c r="AX110" s="7">
        <f t="shared" si="54"/>
        <v>45753</v>
      </c>
      <c r="AY110" s="5">
        <v>440</v>
      </c>
      <c r="AZ110" s="145">
        <f t="shared" si="49"/>
        <v>0</v>
      </c>
      <c r="BA110" s="141" t="str">
        <f>IFERROR(VLOOKUP(AX109,'Geração Equatorial x Medido'!$O$4:$P$55,2,FALSE),"")</f>
        <v/>
      </c>
      <c r="BB110" s="38">
        <f t="shared" si="58"/>
        <v>45748</v>
      </c>
      <c r="BC110" s="38" t="str">
        <f t="shared" si="50"/>
        <v/>
      </c>
      <c r="BD110" s="38">
        <f t="shared" si="56"/>
        <v>45748</v>
      </c>
      <c r="BT110" s="4"/>
      <c r="BZ110" s="7">
        <f t="shared" si="55"/>
        <v>46119</v>
      </c>
      <c r="CA110" s="5"/>
      <c r="CB110" s="145">
        <f t="shared" si="51"/>
        <v>1</v>
      </c>
      <c r="CC110" s="141" t="str">
        <f>IFERROR(VLOOKUP(BZ109,'Geração Equatorial x Medido'!$O$4:$P$55,2,FALSE),"")</f>
        <v/>
      </c>
      <c r="CD110" s="38">
        <f t="shared" si="59"/>
        <v>46113</v>
      </c>
      <c r="CE110" s="38" t="str">
        <f t="shared" si="45"/>
        <v/>
      </c>
      <c r="CF110" s="38">
        <f t="shared" si="60"/>
        <v>46113</v>
      </c>
      <c r="CV110" s="4"/>
    </row>
    <row r="111" spans="1:100" x14ac:dyDescent="0.25">
      <c r="A111" s="7">
        <f t="shared" si="52"/>
        <v>45034</v>
      </c>
      <c r="B111" s="5">
        <v>0</v>
      </c>
      <c r="C111" s="38" t="str">
        <f>IFERROR(VLOOKUP(A111,'Geração Equatorial x Medido'!$O$4:$P$15,2,FALSE),"")</f>
        <v/>
      </c>
      <c r="D111" s="38">
        <f t="shared" si="62"/>
        <v>44986</v>
      </c>
      <c r="E111" s="38" t="str">
        <f t="shared" si="46"/>
        <v/>
      </c>
      <c r="F111" s="38">
        <f t="shared" si="61"/>
        <v>45017</v>
      </c>
      <c r="Y111" s="7">
        <f t="shared" si="53"/>
        <v>45394</v>
      </c>
      <c r="Z111" s="5">
        <v>376.3</v>
      </c>
      <c r="AA111" s="110">
        <f t="shared" si="57"/>
        <v>0</v>
      </c>
      <c r="AB111" s="38" t="str">
        <f>IFERROR(VLOOKUP(Y111,'Geração Equatorial x Medido'!$O$15:$R$27,2,FALSE),"")</f>
        <v/>
      </c>
      <c r="AC111" s="38">
        <f t="shared" si="63"/>
        <v>45352</v>
      </c>
      <c r="AD111" s="38" t="str">
        <f t="shared" si="47"/>
        <v/>
      </c>
      <c r="AE111" s="38">
        <f t="shared" si="48"/>
        <v>45383</v>
      </c>
      <c r="AU111" s="4"/>
      <c r="AX111" s="7">
        <f t="shared" si="54"/>
        <v>45754</v>
      </c>
      <c r="AY111" s="5">
        <v>499.9</v>
      </c>
      <c r="AZ111" s="145">
        <f t="shared" si="49"/>
        <v>0</v>
      </c>
      <c r="BA111" s="141" t="str">
        <f>IFERROR(VLOOKUP(AX110,'Geração Equatorial x Medido'!$O$4:$P$55,2,FALSE),"")</f>
        <v/>
      </c>
      <c r="BB111" s="38">
        <f t="shared" si="58"/>
        <v>45748</v>
      </c>
      <c r="BC111" s="38" t="str">
        <f t="shared" si="50"/>
        <v/>
      </c>
      <c r="BD111" s="38">
        <f t="shared" si="56"/>
        <v>45748</v>
      </c>
      <c r="BT111" s="4"/>
      <c r="BZ111" s="7">
        <f t="shared" si="55"/>
        <v>46120</v>
      </c>
      <c r="CA111" s="5"/>
      <c r="CB111" s="145">
        <f t="shared" si="51"/>
        <v>1</v>
      </c>
      <c r="CC111" s="141" t="str">
        <f>IFERROR(VLOOKUP(BZ110,'Geração Equatorial x Medido'!$O$4:$P$55,2,FALSE),"")</f>
        <v/>
      </c>
      <c r="CD111" s="38">
        <f t="shared" si="59"/>
        <v>46113</v>
      </c>
      <c r="CE111" s="38" t="str">
        <f t="shared" si="45"/>
        <v/>
      </c>
      <c r="CF111" s="38">
        <f t="shared" si="60"/>
        <v>46113</v>
      </c>
      <c r="CV111" s="4"/>
    </row>
    <row r="112" spans="1:100" x14ac:dyDescent="0.25">
      <c r="A112" s="7">
        <f t="shared" si="52"/>
        <v>45035</v>
      </c>
      <c r="B112" s="5">
        <v>8.1</v>
      </c>
      <c r="C112" s="38" t="str">
        <f>IFERROR(VLOOKUP(A112,'Geração Equatorial x Medido'!$O$4:$P$15,2,FALSE),"")</f>
        <v/>
      </c>
      <c r="D112" s="38">
        <f t="shared" si="62"/>
        <v>44986</v>
      </c>
      <c r="E112" s="38" t="str">
        <f t="shared" si="46"/>
        <v/>
      </c>
      <c r="F112" s="38">
        <f t="shared" si="61"/>
        <v>45017</v>
      </c>
      <c r="Y112" s="7">
        <f t="shared" si="53"/>
        <v>45395</v>
      </c>
      <c r="Z112" s="5">
        <v>309.3</v>
      </c>
      <c r="AA112" s="110">
        <f t="shared" si="57"/>
        <v>0</v>
      </c>
      <c r="AB112" s="38" t="str">
        <f>IFERROR(VLOOKUP(Y112,'Geração Equatorial x Medido'!$O$15:$R$27,2,FALSE),"")</f>
        <v/>
      </c>
      <c r="AC112" s="38">
        <f t="shared" si="63"/>
        <v>45352</v>
      </c>
      <c r="AD112" s="38" t="str">
        <f t="shared" si="47"/>
        <v/>
      </c>
      <c r="AE112" s="38">
        <f t="shared" si="48"/>
        <v>45383</v>
      </c>
      <c r="AU112" s="4"/>
      <c r="AX112" s="7">
        <f t="shared" si="54"/>
        <v>45755</v>
      </c>
      <c r="AY112" s="5">
        <v>598.6</v>
      </c>
      <c r="AZ112" s="145">
        <f t="shared" si="49"/>
        <v>0</v>
      </c>
      <c r="BA112" s="141" t="str">
        <f>IFERROR(VLOOKUP(AX111,'Geração Equatorial x Medido'!$O$4:$P$55,2,FALSE),"")</f>
        <v/>
      </c>
      <c r="BB112" s="38">
        <f t="shared" si="58"/>
        <v>45748</v>
      </c>
      <c r="BC112" s="38" t="str">
        <f t="shared" si="50"/>
        <v/>
      </c>
      <c r="BD112" s="38">
        <f t="shared" si="56"/>
        <v>45748</v>
      </c>
      <c r="BT112" s="4"/>
      <c r="BZ112" s="7">
        <f t="shared" si="55"/>
        <v>46121</v>
      </c>
      <c r="CA112" s="5"/>
      <c r="CB112" s="145">
        <f t="shared" si="51"/>
        <v>1</v>
      </c>
      <c r="CC112" s="141" t="str">
        <f>IFERROR(VLOOKUP(BZ111,'Geração Equatorial x Medido'!$O$4:$P$55,2,FALSE),"")</f>
        <v/>
      </c>
      <c r="CD112" s="38">
        <f t="shared" si="59"/>
        <v>46113</v>
      </c>
      <c r="CE112" s="38" t="str">
        <f t="shared" si="45"/>
        <v/>
      </c>
      <c r="CF112" s="38">
        <f t="shared" si="60"/>
        <v>46113</v>
      </c>
      <c r="CV112" s="4"/>
    </row>
    <row r="113" spans="1:100" x14ac:dyDescent="0.25">
      <c r="A113" s="7">
        <f t="shared" si="52"/>
        <v>45036</v>
      </c>
      <c r="B113" s="5">
        <v>445.4</v>
      </c>
      <c r="C113" s="38" t="str">
        <f>IFERROR(VLOOKUP(A113,'Geração Equatorial x Medido'!$O$4:$P$15,2,FALSE),"")</f>
        <v/>
      </c>
      <c r="D113" s="38">
        <f t="shared" si="62"/>
        <v>44986</v>
      </c>
      <c r="E113" s="38" t="str">
        <f t="shared" si="46"/>
        <v/>
      </c>
      <c r="F113" s="38">
        <f t="shared" si="61"/>
        <v>45017</v>
      </c>
      <c r="Y113" s="7">
        <f t="shared" si="53"/>
        <v>45396</v>
      </c>
      <c r="Z113" s="5">
        <v>385.2</v>
      </c>
      <c r="AA113" s="110">
        <f t="shared" si="57"/>
        <v>0</v>
      </c>
      <c r="AB113" s="38" t="str">
        <f>IFERROR(VLOOKUP(Y113,'Geração Equatorial x Medido'!$O$15:$R$27,2,FALSE),"")</f>
        <v/>
      </c>
      <c r="AC113" s="38">
        <f t="shared" si="63"/>
        <v>45352</v>
      </c>
      <c r="AD113" s="38" t="str">
        <f t="shared" si="47"/>
        <v/>
      </c>
      <c r="AE113" s="38">
        <f t="shared" si="48"/>
        <v>45383</v>
      </c>
      <c r="AU113" s="4"/>
      <c r="AX113" s="7">
        <f t="shared" si="54"/>
        <v>45756</v>
      </c>
      <c r="AY113" s="5">
        <v>387.6</v>
      </c>
      <c r="AZ113" s="145">
        <f t="shared" si="49"/>
        <v>0</v>
      </c>
      <c r="BA113" s="141" t="str">
        <f>IFERROR(VLOOKUP(AX112,'Geração Equatorial x Medido'!$O$4:$P$55,2,FALSE),"")</f>
        <v/>
      </c>
      <c r="BB113" s="38">
        <f t="shared" si="58"/>
        <v>45748</v>
      </c>
      <c r="BC113" s="38" t="str">
        <f t="shared" si="50"/>
        <v/>
      </c>
      <c r="BD113" s="38">
        <f t="shared" si="56"/>
        <v>45748</v>
      </c>
      <c r="BT113" s="4"/>
      <c r="BZ113" s="7">
        <f t="shared" si="55"/>
        <v>46122</v>
      </c>
      <c r="CA113" s="5"/>
      <c r="CB113" s="145">
        <f t="shared" si="51"/>
        <v>1</v>
      </c>
      <c r="CC113" s="141" t="str">
        <f>IFERROR(VLOOKUP(BZ112,'Geração Equatorial x Medido'!$O$4:$P$55,2,FALSE),"")</f>
        <v/>
      </c>
      <c r="CD113" s="38">
        <f t="shared" si="59"/>
        <v>46113</v>
      </c>
      <c r="CE113" s="38" t="str">
        <f t="shared" si="45"/>
        <v/>
      </c>
      <c r="CF113" s="38">
        <f t="shared" si="60"/>
        <v>46113</v>
      </c>
      <c r="CV113" s="4"/>
    </row>
    <row r="114" spans="1:100" x14ac:dyDescent="0.25">
      <c r="A114" s="7">
        <f t="shared" si="52"/>
        <v>45037</v>
      </c>
      <c r="B114" s="5">
        <v>558.9</v>
      </c>
      <c r="C114" s="38" t="str">
        <f>IFERROR(VLOOKUP(A114,'Geração Equatorial x Medido'!$O$4:$P$15,2,FALSE),"")</f>
        <v/>
      </c>
      <c r="D114" s="38">
        <f t="shared" si="62"/>
        <v>44986</v>
      </c>
      <c r="E114" s="38" t="str">
        <f t="shared" si="46"/>
        <v/>
      </c>
      <c r="F114" s="38">
        <f t="shared" si="61"/>
        <v>45017</v>
      </c>
      <c r="Y114" s="7">
        <f t="shared" si="53"/>
        <v>45397</v>
      </c>
      <c r="Z114" s="5">
        <v>460.2</v>
      </c>
      <c r="AA114" s="110">
        <f t="shared" si="57"/>
        <v>0</v>
      </c>
      <c r="AB114" s="38" t="str">
        <f>IFERROR(VLOOKUP(Y114,'Geração Equatorial x Medido'!$O$15:$R$27,2,FALSE),"")</f>
        <v/>
      </c>
      <c r="AC114" s="38">
        <f t="shared" si="63"/>
        <v>45352</v>
      </c>
      <c r="AD114" s="38" t="str">
        <f t="shared" si="47"/>
        <v/>
      </c>
      <c r="AE114" s="38">
        <f t="shared" si="48"/>
        <v>45383</v>
      </c>
      <c r="AU114" s="4"/>
      <c r="AX114" s="7">
        <f t="shared" si="54"/>
        <v>45757</v>
      </c>
      <c r="AY114" s="5">
        <v>405.6</v>
      </c>
      <c r="AZ114" s="145">
        <f t="shared" si="49"/>
        <v>0</v>
      </c>
      <c r="BA114" s="141" t="str">
        <f>IFERROR(VLOOKUP(AX113,'Geração Equatorial x Medido'!$O$4:$P$55,2,FALSE),"")</f>
        <v/>
      </c>
      <c r="BB114" s="38">
        <f t="shared" si="58"/>
        <v>45748</v>
      </c>
      <c r="BC114" s="38" t="str">
        <f t="shared" si="50"/>
        <v/>
      </c>
      <c r="BD114" s="38">
        <f t="shared" si="56"/>
        <v>45748</v>
      </c>
      <c r="BT114" s="4"/>
      <c r="BZ114" s="7">
        <f t="shared" si="55"/>
        <v>46123</v>
      </c>
      <c r="CA114" s="5"/>
      <c r="CB114" s="145">
        <f t="shared" si="51"/>
        <v>1</v>
      </c>
      <c r="CC114" s="141" t="str">
        <f>IFERROR(VLOOKUP(BZ113,'Geração Equatorial x Medido'!$O$4:$P$55,2,FALSE),"")</f>
        <v/>
      </c>
      <c r="CD114" s="38">
        <f t="shared" si="59"/>
        <v>46113</v>
      </c>
      <c r="CE114" s="38" t="str">
        <f t="shared" si="45"/>
        <v/>
      </c>
      <c r="CF114" s="38">
        <f t="shared" si="60"/>
        <v>46113</v>
      </c>
      <c r="CV114" s="4"/>
    </row>
    <row r="115" spans="1:100" x14ac:dyDescent="0.25">
      <c r="A115" s="7">
        <f t="shared" si="52"/>
        <v>45038</v>
      </c>
      <c r="B115" s="5">
        <v>580.4</v>
      </c>
      <c r="C115" s="38" t="str">
        <f>IFERROR(VLOOKUP(A115,'Geração Equatorial x Medido'!$O$4:$P$15,2,FALSE),"")</f>
        <v/>
      </c>
      <c r="D115" s="38">
        <f t="shared" si="62"/>
        <v>44986</v>
      </c>
      <c r="E115" s="38" t="str">
        <f t="shared" si="46"/>
        <v/>
      </c>
      <c r="F115" s="38">
        <f t="shared" si="61"/>
        <v>45017</v>
      </c>
      <c r="Y115" s="7">
        <f t="shared" si="53"/>
        <v>45398</v>
      </c>
      <c r="Z115" s="5">
        <v>391.8</v>
      </c>
      <c r="AA115" s="110">
        <f t="shared" si="57"/>
        <v>0</v>
      </c>
      <c r="AB115" s="38" t="str">
        <f>IFERROR(VLOOKUP(Y115,'Geração Equatorial x Medido'!$O$15:$R$27,2,FALSE),"")</f>
        <v/>
      </c>
      <c r="AC115" s="38">
        <f t="shared" si="63"/>
        <v>45352</v>
      </c>
      <c r="AD115" s="38" t="str">
        <f t="shared" si="47"/>
        <v/>
      </c>
      <c r="AE115" s="38">
        <f t="shared" si="48"/>
        <v>45383</v>
      </c>
      <c r="AU115" s="4"/>
      <c r="AX115" s="7">
        <f t="shared" si="54"/>
        <v>45758</v>
      </c>
      <c r="AY115" s="5">
        <v>429.2</v>
      </c>
      <c r="AZ115" s="145">
        <f t="shared" si="49"/>
        <v>0</v>
      </c>
      <c r="BA115" s="141" t="str">
        <f>IFERROR(VLOOKUP(AX114,'Geração Equatorial x Medido'!$O$4:$P$55,2,FALSE),"")</f>
        <v/>
      </c>
      <c r="BB115" s="38">
        <f t="shared" si="58"/>
        <v>45748</v>
      </c>
      <c r="BC115" s="38" t="str">
        <f t="shared" si="50"/>
        <v/>
      </c>
      <c r="BD115" s="38">
        <f t="shared" si="56"/>
        <v>45748</v>
      </c>
      <c r="BT115" s="4"/>
      <c r="BZ115" s="7">
        <f t="shared" si="55"/>
        <v>46124</v>
      </c>
      <c r="CA115" s="5"/>
      <c r="CB115" s="145">
        <f t="shared" si="51"/>
        <v>1</v>
      </c>
      <c r="CC115" s="141" t="str">
        <f>IFERROR(VLOOKUP(BZ114,'Geração Equatorial x Medido'!$O$4:$P$55,2,FALSE),"")</f>
        <v/>
      </c>
      <c r="CD115" s="38">
        <f t="shared" si="59"/>
        <v>46113</v>
      </c>
      <c r="CE115" s="38" t="str">
        <f t="shared" si="45"/>
        <v/>
      </c>
      <c r="CF115" s="38">
        <f t="shared" si="60"/>
        <v>46113</v>
      </c>
      <c r="CV115" s="4"/>
    </row>
    <row r="116" spans="1:100" x14ac:dyDescent="0.25">
      <c r="A116" s="7">
        <f t="shared" si="52"/>
        <v>45039</v>
      </c>
      <c r="B116" s="5">
        <v>420.8</v>
      </c>
      <c r="C116" s="38" t="str">
        <f>IFERROR(VLOOKUP(A116,'Geração Equatorial x Medido'!$O$4:$P$15,2,FALSE),"")</f>
        <v/>
      </c>
      <c r="D116" s="38">
        <f t="shared" si="62"/>
        <v>44986</v>
      </c>
      <c r="E116" s="38" t="str">
        <f t="shared" si="46"/>
        <v/>
      </c>
      <c r="F116" s="38">
        <f t="shared" si="61"/>
        <v>45017</v>
      </c>
      <c r="Y116" s="7">
        <f t="shared" si="53"/>
        <v>45399</v>
      </c>
      <c r="Z116" s="5">
        <v>531.1</v>
      </c>
      <c r="AA116" s="110">
        <f t="shared" si="57"/>
        <v>0</v>
      </c>
      <c r="AB116" s="38" t="str">
        <f>IFERROR(VLOOKUP(Y116,'Geração Equatorial x Medido'!$O$15:$R$27,2,FALSE),"")</f>
        <v/>
      </c>
      <c r="AC116" s="38">
        <f t="shared" si="63"/>
        <v>45352</v>
      </c>
      <c r="AD116" s="38" t="str">
        <f t="shared" si="47"/>
        <v/>
      </c>
      <c r="AE116" s="38">
        <f t="shared" si="48"/>
        <v>45383</v>
      </c>
      <c r="AU116" s="4"/>
      <c r="AX116" s="7">
        <f t="shared" si="54"/>
        <v>45759</v>
      </c>
      <c r="AY116" s="5">
        <v>423.2</v>
      </c>
      <c r="AZ116" s="145">
        <f t="shared" si="49"/>
        <v>0</v>
      </c>
      <c r="BA116" s="141" t="str">
        <f>IFERROR(VLOOKUP(AX115,'Geração Equatorial x Medido'!$O$4:$P$55,2,FALSE),"")</f>
        <v/>
      </c>
      <c r="BB116" s="38">
        <f t="shared" si="58"/>
        <v>45748</v>
      </c>
      <c r="BC116" s="38" t="str">
        <f t="shared" si="50"/>
        <v/>
      </c>
      <c r="BD116" s="38">
        <f t="shared" si="56"/>
        <v>45748</v>
      </c>
      <c r="BT116" s="4"/>
      <c r="BZ116" s="7">
        <f t="shared" si="55"/>
        <v>46125</v>
      </c>
      <c r="CA116" s="5"/>
      <c r="CB116" s="145">
        <f t="shared" si="51"/>
        <v>1</v>
      </c>
      <c r="CC116" s="141" t="str">
        <f>IFERROR(VLOOKUP(BZ115,'Geração Equatorial x Medido'!$O$4:$P$55,2,FALSE),"")</f>
        <v/>
      </c>
      <c r="CD116" s="38">
        <f t="shared" si="59"/>
        <v>46113</v>
      </c>
      <c r="CE116" s="38" t="str">
        <f t="shared" si="45"/>
        <v/>
      </c>
      <c r="CF116" s="38">
        <f t="shared" si="60"/>
        <v>46113</v>
      </c>
      <c r="CV116" s="4"/>
    </row>
    <row r="117" spans="1:100" x14ac:dyDescent="0.25">
      <c r="A117" s="7">
        <f t="shared" si="52"/>
        <v>45040</v>
      </c>
      <c r="B117" s="5">
        <v>588.9</v>
      </c>
      <c r="C117" s="38" t="str">
        <f>IFERROR(VLOOKUP(A117,'Geração Equatorial x Medido'!$O$4:$P$15,2,FALSE),"")</f>
        <v/>
      </c>
      <c r="D117" s="38">
        <f t="shared" si="62"/>
        <v>44986</v>
      </c>
      <c r="E117" s="38" t="str">
        <f t="shared" si="46"/>
        <v/>
      </c>
      <c r="F117" s="38">
        <f t="shared" si="61"/>
        <v>45017</v>
      </c>
      <c r="Y117" s="7">
        <f t="shared" si="53"/>
        <v>45400</v>
      </c>
      <c r="Z117" s="5">
        <v>126.6</v>
      </c>
      <c r="AA117" s="110">
        <f t="shared" si="57"/>
        <v>0</v>
      </c>
      <c r="AB117" s="38" t="str">
        <f>IFERROR(VLOOKUP(Y117,'Geração Equatorial x Medido'!$O$15:$R$27,2,FALSE),"")</f>
        <v/>
      </c>
      <c r="AC117" s="38">
        <f t="shared" si="63"/>
        <v>45352</v>
      </c>
      <c r="AD117" s="38" t="str">
        <f t="shared" si="47"/>
        <v/>
      </c>
      <c r="AE117" s="38">
        <f t="shared" si="48"/>
        <v>45383</v>
      </c>
      <c r="AU117" s="4"/>
      <c r="AX117" s="7">
        <f t="shared" si="54"/>
        <v>45760</v>
      </c>
      <c r="AY117" s="5">
        <v>457</v>
      </c>
      <c r="AZ117" s="145">
        <f t="shared" si="49"/>
        <v>0</v>
      </c>
      <c r="BA117" s="141" t="str">
        <f>IFERROR(VLOOKUP(AX116,'Geração Equatorial x Medido'!$O$4:$P$55,2,FALSE),"")</f>
        <v/>
      </c>
      <c r="BB117" s="38">
        <f t="shared" si="58"/>
        <v>45748</v>
      </c>
      <c r="BC117" s="38" t="str">
        <f t="shared" si="50"/>
        <v/>
      </c>
      <c r="BD117" s="38">
        <f t="shared" si="56"/>
        <v>45748</v>
      </c>
      <c r="BT117" s="4"/>
      <c r="BZ117" s="7">
        <f t="shared" si="55"/>
        <v>46126</v>
      </c>
      <c r="CA117" s="5"/>
      <c r="CB117" s="145">
        <f t="shared" si="51"/>
        <v>1</v>
      </c>
      <c r="CC117" s="141" t="str">
        <f>IFERROR(VLOOKUP(BZ116,'Geração Equatorial x Medido'!$O$4:$P$55,2,FALSE),"")</f>
        <v/>
      </c>
      <c r="CD117" s="38">
        <f t="shared" si="59"/>
        <v>46113</v>
      </c>
      <c r="CE117" s="38" t="str">
        <f t="shared" si="45"/>
        <v/>
      </c>
      <c r="CF117" s="38">
        <f t="shared" si="60"/>
        <v>46113</v>
      </c>
      <c r="CV117" s="4"/>
    </row>
    <row r="118" spans="1:100" x14ac:dyDescent="0.25">
      <c r="A118" s="7">
        <f t="shared" si="52"/>
        <v>45041</v>
      </c>
      <c r="B118" s="5">
        <v>415.3</v>
      </c>
      <c r="C118" s="38" t="str">
        <f>IFERROR(VLOOKUP(A118,'Geração Equatorial x Medido'!$O$4:$P$15,2,FALSE),"")</f>
        <v/>
      </c>
      <c r="D118" s="38">
        <f t="shared" si="62"/>
        <v>44986</v>
      </c>
      <c r="E118" s="38" t="str">
        <f t="shared" si="46"/>
        <v/>
      </c>
      <c r="F118" s="38">
        <f t="shared" si="61"/>
        <v>45017</v>
      </c>
      <c r="Y118" s="7">
        <f t="shared" si="53"/>
        <v>45401</v>
      </c>
      <c r="Z118" s="5">
        <v>329.2</v>
      </c>
      <c r="AA118" s="110">
        <f t="shared" si="57"/>
        <v>0</v>
      </c>
      <c r="AB118" s="38" t="str">
        <f>IFERROR(VLOOKUP(Y118,'Geração Equatorial x Medido'!$O$15:$R$27,2,FALSE),"")</f>
        <v/>
      </c>
      <c r="AC118" s="38">
        <f t="shared" si="63"/>
        <v>45352</v>
      </c>
      <c r="AD118" s="38" t="str">
        <f t="shared" si="47"/>
        <v/>
      </c>
      <c r="AE118" s="38">
        <f t="shared" si="48"/>
        <v>45383</v>
      </c>
      <c r="AU118" s="4"/>
      <c r="AX118" s="7">
        <f t="shared" si="54"/>
        <v>45761</v>
      </c>
      <c r="AY118" s="5">
        <v>563</v>
      </c>
      <c r="AZ118" s="145">
        <f t="shared" si="49"/>
        <v>0</v>
      </c>
      <c r="BA118" s="141" t="str">
        <f>IFERROR(VLOOKUP(AX117,'Geração Equatorial x Medido'!$O$4:$P$55,2,FALSE),"")</f>
        <v/>
      </c>
      <c r="BB118" s="38">
        <f t="shared" si="58"/>
        <v>45748</v>
      </c>
      <c r="BC118" s="38" t="str">
        <f t="shared" si="50"/>
        <v/>
      </c>
      <c r="BD118" s="38">
        <f t="shared" si="56"/>
        <v>45748</v>
      </c>
      <c r="BT118" s="4"/>
      <c r="BZ118" s="7">
        <f t="shared" si="55"/>
        <v>46127</v>
      </c>
      <c r="CA118" s="5"/>
      <c r="CB118" s="145">
        <f t="shared" si="51"/>
        <v>1</v>
      </c>
      <c r="CC118" s="141" t="str">
        <f>IFERROR(VLOOKUP(BZ117,'Geração Equatorial x Medido'!$O$4:$P$55,2,FALSE),"")</f>
        <v/>
      </c>
      <c r="CD118" s="38">
        <f t="shared" si="59"/>
        <v>46113</v>
      </c>
      <c r="CE118" s="38" t="str">
        <f t="shared" si="45"/>
        <v/>
      </c>
      <c r="CF118" s="38">
        <f t="shared" si="60"/>
        <v>46113</v>
      </c>
      <c r="CV118" s="4"/>
    </row>
    <row r="119" spans="1:100" x14ac:dyDescent="0.25">
      <c r="A119" s="7">
        <f t="shared" si="52"/>
        <v>45042</v>
      </c>
      <c r="B119" s="5">
        <v>320.5</v>
      </c>
      <c r="C119" s="38">
        <f>IFERROR(VLOOKUP(A119,'Geração Equatorial x Medido'!$O$4:$P$15,2,FALSE),"")</f>
        <v>45017</v>
      </c>
      <c r="D119" s="38">
        <f t="shared" si="62"/>
        <v>45017</v>
      </c>
      <c r="E119" s="38" t="str">
        <f t="shared" si="46"/>
        <v/>
      </c>
      <c r="F119" s="38">
        <f t="shared" si="61"/>
        <v>45017</v>
      </c>
      <c r="Y119" s="7">
        <f t="shared" si="53"/>
        <v>45402</v>
      </c>
      <c r="Z119" s="5">
        <v>361.4</v>
      </c>
      <c r="AA119" s="110">
        <f t="shared" si="57"/>
        <v>0</v>
      </c>
      <c r="AB119" s="38" t="str">
        <f>IFERROR(VLOOKUP(Y119,'Geração Equatorial x Medido'!$O$15:$R$27,2,FALSE),"")</f>
        <v/>
      </c>
      <c r="AC119" s="38">
        <f t="shared" si="63"/>
        <v>45352</v>
      </c>
      <c r="AD119" s="38" t="str">
        <f t="shared" si="47"/>
        <v/>
      </c>
      <c r="AE119" s="38">
        <f t="shared" si="48"/>
        <v>45383</v>
      </c>
      <c r="AU119" s="4"/>
      <c r="AX119" s="7">
        <f t="shared" si="54"/>
        <v>45762</v>
      </c>
      <c r="AY119" s="5">
        <v>532.79999999999995</v>
      </c>
      <c r="AZ119" s="145">
        <f t="shared" si="49"/>
        <v>0</v>
      </c>
      <c r="BA119" s="141" t="str">
        <f>IFERROR(VLOOKUP(AX118,'Geração Equatorial x Medido'!$O$4:$P$55,2,FALSE),"")</f>
        <v/>
      </c>
      <c r="BB119" s="38">
        <f t="shared" si="58"/>
        <v>45748</v>
      </c>
      <c r="BC119" s="38" t="str">
        <f t="shared" si="50"/>
        <v/>
      </c>
      <c r="BD119" s="38">
        <f t="shared" si="56"/>
        <v>45748</v>
      </c>
      <c r="BT119" s="4"/>
      <c r="BZ119" s="7">
        <f t="shared" si="55"/>
        <v>46128</v>
      </c>
      <c r="CA119" s="5"/>
      <c r="CB119" s="145">
        <f t="shared" si="51"/>
        <v>1</v>
      </c>
      <c r="CC119" s="141" t="str">
        <f>IFERROR(VLOOKUP(BZ118,'Geração Equatorial x Medido'!$O$4:$P$55,2,FALSE),"")</f>
        <v/>
      </c>
      <c r="CD119" s="38">
        <f t="shared" si="59"/>
        <v>46113</v>
      </c>
      <c r="CE119" s="38" t="str">
        <f t="shared" si="45"/>
        <v/>
      </c>
      <c r="CF119" s="38">
        <f t="shared" si="60"/>
        <v>46113</v>
      </c>
      <c r="CV119" s="4"/>
    </row>
    <row r="120" spans="1:100" x14ac:dyDescent="0.25">
      <c r="A120" s="7">
        <f t="shared" si="52"/>
        <v>45043</v>
      </c>
      <c r="B120" s="5">
        <v>422.3</v>
      </c>
      <c r="C120" s="38" t="str">
        <f>IFERROR(VLOOKUP(A120,'Geração Equatorial x Medido'!$O$4:$P$15,2,FALSE),"")</f>
        <v/>
      </c>
      <c r="D120" s="38">
        <f t="shared" si="62"/>
        <v>45017</v>
      </c>
      <c r="E120" s="38" t="str">
        <f t="shared" si="46"/>
        <v/>
      </c>
      <c r="F120" s="38">
        <f t="shared" si="61"/>
        <v>45017</v>
      </c>
      <c r="Y120" s="7">
        <f t="shared" si="53"/>
        <v>45403</v>
      </c>
      <c r="Z120" s="5">
        <v>590.79999999999995</v>
      </c>
      <c r="AA120" s="110">
        <f t="shared" si="57"/>
        <v>0</v>
      </c>
      <c r="AB120" s="38" t="str">
        <f>IFERROR(VLOOKUP(Y120,'Geração Equatorial x Medido'!$O$15:$R$27,2,FALSE),"")</f>
        <v/>
      </c>
      <c r="AC120" s="38">
        <f t="shared" si="63"/>
        <v>45352</v>
      </c>
      <c r="AD120" s="38" t="str">
        <f t="shared" si="47"/>
        <v/>
      </c>
      <c r="AE120" s="38">
        <f t="shared" si="48"/>
        <v>45383</v>
      </c>
      <c r="AU120" s="4"/>
      <c r="AX120" s="7">
        <f t="shared" si="54"/>
        <v>45763</v>
      </c>
      <c r="AY120" s="5">
        <v>526.70000000000005</v>
      </c>
      <c r="AZ120" s="145">
        <f t="shared" si="49"/>
        <v>0</v>
      </c>
      <c r="BA120" s="141" t="str">
        <f>IFERROR(VLOOKUP(AX119,'Geração Equatorial x Medido'!$O$4:$P$55,2,FALSE),"")</f>
        <v/>
      </c>
      <c r="BB120" s="38">
        <f t="shared" si="58"/>
        <v>45748</v>
      </c>
      <c r="BC120" s="38" t="str">
        <f t="shared" si="50"/>
        <v/>
      </c>
      <c r="BD120" s="38">
        <f t="shared" si="56"/>
        <v>45748</v>
      </c>
      <c r="BT120" s="4"/>
      <c r="BZ120" s="7">
        <f t="shared" si="55"/>
        <v>46129</v>
      </c>
      <c r="CA120" s="5"/>
      <c r="CB120" s="145">
        <f t="shared" si="51"/>
        <v>1</v>
      </c>
      <c r="CC120" s="141" t="str">
        <f>IFERROR(VLOOKUP(BZ119,'Geração Equatorial x Medido'!$O$4:$P$55,2,FALSE),"")</f>
        <v/>
      </c>
      <c r="CD120" s="38">
        <f t="shared" si="59"/>
        <v>46113</v>
      </c>
      <c r="CE120" s="38" t="str">
        <f t="shared" si="45"/>
        <v/>
      </c>
      <c r="CF120" s="38">
        <f t="shared" si="60"/>
        <v>46113</v>
      </c>
      <c r="CV120" s="4"/>
    </row>
    <row r="121" spans="1:100" x14ac:dyDescent="0.25">
      <c r="A121" s="7">
        <f t="shared" si="52"/>
        <v>45044</v>
      </c>
      <c r="B121" s="5">
        <v>520.9</v>
      </c>
      <c r="C121" s="38" t="str">
        <f>IFERROR(VLOOKUP(A121,'Geração Equatorial x Medido'!$O$4:$P$15,2,FALSE),"")</f>
        <v/>
      </c>
      <c r="D121" s="38">
        <f t="shared" si="62"/>
        <v>45017</v>
      </c>
      <c r="E121" s="38" t="str">
        <f t="shared" si="46"/>
        <v/>
      </c>
      <c r="F121" s="38">
        <f t="shared" si="61"/>
        <v>45017</v>
      </c>
      <c r="Y121" s="7">
        <f t="shared" si="53"/>
        <v>45404</v>
      </c>
      <c r="Z121" s="5">
        <v>305.5</v>
      </c>
      <c r="AA121" s="110">
        <f t="shared" si="57"/>
        <v>0</v>
      </c>
      <c r="AB121" s="38" t="str">
        <f>IFERROR(VLOOKUP(Y121,'Geração Equatorial x Medido'!$O$15:$R$27,2,FALSE),"")</f>
        <v/>
      </c>
      <c r="AC121" s="38">
        <f t="shared" si="63"/>
        <v>45352</v>
      </c>
      <c r="AD121" s="38" t="str">
        <f t="shared" si="47"/>
        <v/>
      </c>
      <c r="AE121" s="38">
        <f t="shared" si="48"/>
        <v>45383</v>
      </c>
      <c r="AU121" s="4"/>
      <c r="AX121" s="7">
        <f t="shared" si="54"/>
        <v>45764</v>
      </c>
      <c r="AY121" s="5">
        <v>556.5</v>
      </c>
      <c r="AZ121" s="145">
        <f t="shared" si="49"/>
        <v>0</v>
      </c>
      <c r="BA121" s="141" t="str">
        <f>IFERROR(VLOOKUP(AX120,'Geração Equatorial x Medido'!$O$4:$P$55,2,FALSE),"")</f>
        <v/>
      </c>
      <c r="BB121" s="38">
        <f t="shared" si="58"/>
        <v>45748</v>
      </c>
      <c r="BC121" s="38" t="str">
        <f t="shared" si="50"/>
        <v/>
      </c>
      <c r="BD121" s="38">
        <f t="shared" si="56"/>
        <v>45748</v>
      </c>
      <c r="BT121" s="4"/>
      <c r="BZ121" s="7">
        <f t="shared" si="55"/>
        <v>46130</v>
      </c>
      <c r="CA121" s="5"/>
      <c r="CB121" s="145">
        <f t="shared" si="51"/>
        <v>1</v>
      </c>
      <c r="CC121" s="141" t="str">
        <f>IFERROR(VLOOKUP(BZ120,'Geração Equatorial x Medido'!$O$4:$P$55,2,FALSE),"")</f>
        <v/>
      </c>
      <c r="CD121" s="38">
        <f t="shared" si="59"/>
        <v>46113</v>
      </c>
      <c r="CE121" s="38" t="str">
        <f t="shared" si="45"/>
        <v/>
      </c>
      <c r="CF121" s="38">
        <f t="shared" si="60"/>
        <v>46113</v>
      </c>
      <c r="CV121" s="4"/>
    </row>
    <row r="122" spans="1:100" x14ac:dyDescent="0.25">
      <c r="A122" s="7">
        <f t="shared" si="52"/>
        <v>45045</v>
      </c>
      <c r="B122" s="5">
        <v>525.1</v>
      </c>
      <c r="C122" s="38" t="str">
        <f>IFERROR(VLOOKUP(A122,'Geração Equatorial x Medido'!$O$4:$P$15,2,FALSE),"")</f>
        <v/>
      </c>
      <c r="D122" s="38">
        <f t="shared" si="62"/>
        <v>45017</v>
      </c>
      <c r="E122" s="38" t="str">
        <f t="shared" si="46"/>
        <v/>
      </c>
      <c r="F122" s="38">
        <f t="shared" si="61"/>
        <v>45017</v>
      </c>
      <c r="Y122" s="7">
        <f t="shared" si="53"/>
        <v>45405</v>
      </c>
      <c r="Z122" s="5">
        <v>493.6</v>
      </c>
      <c r="AA122" s="110">
        <f t="shared" si="57"/>
        <v>0</v>
      </c>
      <c r="AB122" s="38" t="str">
        <f>IFERROR(VLOOKUP(Y122,'Geração Equatorial x Medido'!$O$15:$R$27,2,FALSE),"")</f>
        <v/>
      </c>
      <c r="AC122" s="38">
        <f t="shared" si="63"/>
        <v>45352</v>
      </c>
      <c r="AD122" s="38" t="str">
        <f t="shared" si="47"/>
        <v/>
      </c>
      <c r="AE122" s="38">
        <f t="shared" si="48"/>
        <v>45383</v>
      </c>
      <c r="AU122" s="4"/>
      <c r="AX122" s="7">
        <f t="shared" si="54"/>
        <v>45765</v>
      </c>
      <c r="AY122" s="5">
        <v>530.20000000000005</v>
      </c>
      <c r="AZ122" s="145">
        <f t="shared" si="49"/>
        <v>0</v>
      </c>
      <c r="BA122" s="141" t="str">
        <f>IFERROR(VLOOKUP(AX121,'Geração Equatorial x Medido'!$O$4:$P$55,2,FALSE),"")</f>
        <v/>
      </c>
      <c r="BB122" s="38">
        <f t="shared" si="58"/>
        <v>45748</v>
      </c>
      <c r="BC122" s="38" t="str">
        <f t="shared" si="50"/>
        <v/>
      </c>
      <c r="BD122" s="38">
        <f t="shared" si="56"/>
        <v>45748</v>
      </c>
      <c r="BT122" s="4"/>
      <c r="BZ122" s="7">
        <f t="shared" si="55"/>
        <v>46131</v>
      </c>
      <c r="CA122" s="5"/>
      <c r="CB122" s="145">
        <f t="shared" si="51"/>
        <v>1</v>
      </c>
      <c r="CC122" s="141" t="str">
        <f>IFERROR(VLOOKUP(BZ121,'Geração Equatorial x Medido'!$O$4:$P$55,2,FALSE),"")</f>
        <v/>
      </c>
      <c r="CD122" s="38">
        <f t="shared" si="59"/>
        <v>46113</v>
      </c>
      <c r="CE122" s="38" t="str">
        <f t="shared" si="45"/>
        <v/>
      </c>
      <c r="CF122" s="38">
        <f t="shared" si="60"/>
        <v>46113</v>
      </c>
      <c r="CV122" s="4"/>
    </row>
    <row r="123" spans="1:100" x14ac:dyDescent="0.25">
      <c r="A123" s="7">
        <f t="shared" si="52"/>
        <v>45046</v>
      </c>
      <c r="B123" s="5">
        <v>556</v>
      </c>
      <c r="C123" s="38" t="str">
        <f>IFERROR(VLOOKUP(A123,'Geração Equatorial x Medido'!$O$4:$P$15,2,FALSE),"")</f>
        <v/>
      </c>
      <c r="D123" s="38">
        <f t="shared" si="62"/>
        <v>45017</v>
      </c>
      <c r="E123" s="38" t="str">
        <f t="shared" si="46"/>
        <v/>
      </c>
      <c r="F123" s="38">
        <f t="shared" si="61"/>
        <v>45017</v>
      </c>
      <c r="Y123" s="7">
        <f t="shared" si="53"/>
        <v>45406</v>
      </c>
      <c r="Z123" s="5">
        <v>508.6</v>
      </c>
      <c r="AA123" s="110">
        <f t="shared" si="57"/>
        <v>0</v>
      </c>
      <c r="AB123" s="38" t="str">
        <f>IFERROR(VLOOKUP(Y123,'Geração Equatorial x Medido'!$O$15:$R$27,2,FALSE),"")</f>
        <v/>
      </c>
      <c r="AC123" s="38">
        <f t="shared" si="63"/>
        <v>45352</v>
      </c>
      <c r="AD123" s="38" t="str">
        <f t="shared" si="47"/>
        <v/>
      </c>
      <c r="AE123" s="38">
        <f t="shared" si="48"/>
        <v>45383</v>
      </c>
      <c r="AU123" s="4"/>
      <c r="AX123" s="7">
        <f t="shared" si="54"/>
        <v>45766</v>
      </c>
      <c r="AY123" s="5">
        <v>402.5</v>
      </c>
      <c r="AZ123" s="145">
        <f t="shared" si="49"/>
        <v>0</v>
      </c>
      <c r="BA123" s="141" t="str">
        <f>IFERROR(VLOOKUP(AX122,'Geração Equatorial x Medido'!$O$4:$P$55,2,FALSE),"")</f>
        <v/>
      </c>
      <c r="BB123" s="38">
        <f t="shared" si="58"/>
        <v>45748</v>
      </c>
      <c r="BC123" s="38" t="str">
        <f t="shared" si="50"/>
        <v/>
      </c>
      <c r="BD123" s="38">
        <f t="shared" si="56"/>
        <v>45748</v>
      </c>
      <c r="BT123" s="4"/>
      <c r="BZ123" s="7">
        <f t="shared" si="55"/>
        <v>46132</v>
      </c>
      <c r="CA123" s="5"/>
      <c r="CB123" s="145">
        <f t="shared" si="51"/>
        <v>1</v>
      </c>
      <c r="CC123" s="141" t="str">
        <f>IFERROR(VLOOKUP(BZ122,'Geração Equatorial x Medido'!$O$4:$P$55,2,FALSE),"")</f>
        <v/>
      </c>
      <c r="CD123" s="38">
        <f t="shared" si="59"/>
        <v>46113</v>
      </c>
      <c r="CE123" s="38" t="str">
        <f t="shared" si="45"/>
        <v/>
      </c>
      <c r="CF123" s="38">
        <f t="shared" si="60"/>
        <v>46113</v>
      </c>
      <c r="CV123" s="4"/>
    </row>
    <row r="124" spans="1:100" x14ac:dyDescent="0.25">
      <c r="A124" s="7">
        <f t="shared" si="52"/>
        <v>45047</v>
      </c>
      <c r="B124" s="5">
        <v>373.7</v>
      </c>
      <c r="C124" s="38" t="str">
        <f>IFERROR(VLOOKUP(A124,'Geração Equatorial x Medido'!$O$4:$P$15,2,FALSE),"")</f>
        <v/>
      </c>
      <c r="D124" s="38">
        <f t="shared" si="62"/>
        <v>45017</v>
      </c>
      <c r="E124" s="38">
        <f t="shared" si="46"/>
        <v>45047</v>
      </c>
      <c r="F124" s="38">
        <f t="shared" si="61"/>
        <v>45047</v>
      </c>
      <c r="Y124" s="7">
        <f t="shared" si="53"/>
        <v>45407</v>
      </c>
      <c r="Z124" s="5">
        <v>306.60000000000002</v>
      </c>
      <c r="AA124" s="110">
        <f t="shared" si="57"/>
        <v>0</v>
      </c>
      <c r="AB124" s="38" t="str">
        <f>IFERROR(VLOOKUP(Y124,'Geração Equatorial x Medido'!$O$15:$R$27,2,FALSE),"")</f>
        <v/>
      </c>
      <c r="AC124" s="38">
        <f t="shared" si="63"/>
        <v>45352</v>
      </c>
      <c r="AD124" s="38" t="str">
        <f t="shared" si="47"/>
        <v/>
      </c>
      <c r="AE124" s="38">
        <f t="shared" si="48"/>
        <v>45383</v>
      </c>
      <c r="AU124" s="4"/>
      <c r="AX124" s="7">
        <f t="shared" si="54"/>
        <v>45767</v>
      </c>
      <c r="AY124" s="5">
        <v>425.8</v>
      </c>
      <c r="AZ124" s="145">
        <f t="shared" si="49"/>
        <v>0</v>
      </c>
      <c r="BA124" s="141" t="str">
        <f>IFERROR(VLOOKUP(AX123,'Geração Equatorial x Medido'!$O$4:$P$55,2,FALSE),"")</f>
        <v/>
      </c>
      <c r="BB124" s="38">
        <f t="shared" si="58"/>
        <v>45748</v>
      </c>
      <c r="BC124" s="38" t="str">
        <f t="shared" si="50"/>
        <v/>
      </c>
      <c r="BD124" s="38">
        <f t="shared" si="56"/>
        <v>45748</v>
      </c>
      <c r="BT124" s="4"/>
      <c r="BZ124" s="7">
        <f t="shared" si="55"/>
        <v>46133</v>
      </c>
      <c r="CA124" s="5"/>
      <c r="CB124" s="145">
        <f t="shared" si="51"/>
        <v>1</v>
      </c>
      <c r="CC124" s="141" t="str">
        <f>IFERROR(VLOOKUP(BZ123,'Geração Equatorial x Medido'!$O$4:$P$55,2,FALSE),"")</f>
        <v/>
      </c>
      <c r="CD124" s="38">
        <f t="shared" si="59"/>
        <v>46113</v>
      </c>
      <c r="CE124" s="38" t="str">
        <f t="shared" si="45"/>
        <v/>
      </c>
      <c r="CF124" s="38">
        <f t="shared" si="60"/>
        <v>46113</v>
      </c>
      <c r="CV124" s="4"/>
    </row>
    <row r="125" spans="1:100" x14ac:dyDescent="0.25">
      <c r="A125" s="7">
        <f t="shared" si="52"/>
        <v>45048</v>
      </c>
      <c r="B125" s="5">
        <v>347.6</v>
      </c>
      <c r="C125" s="38" t="str">
        <f>IFERROR(VLOOKUP(A125,'Geração Equatorial x Medido'!$O$4:$P$15,2,FALSE),"")</f>
        <v/>
      </c>
      <c r="D125" s="38">
        <f t="shared" si="62"/>
        <v>45017</v>
      </c>
      <c r="E125" s="38" t="str">
        <f t="shared" si="46"/>
        <v/>
      </c>
      <c r="F125" s="38">
        <f t="shared" si="61"/>
        <v>45047</v>
      </c>
      <c r="Y125" s="7">
        <f t="shared" si="53"/>
        <v>45408</v>
      </c>
      <c r="Z125" s="5">
        <v>521.6</v>
      </c>
      <c r="AA125" s="110">
        <f t="shared" si="57"/>
        <v>0</v>
      </c>
      <c r="AB125" s="38">
        <f>IFERROR(VLOOKUP(Y125,'Geração Equatorial x Medido'!$O$15:$R$27,2,FALSE),"")</f>
        <v>45383</v>
      </c>
      <c r="AC125" s="38">
        <f t="shared" si="63"/>
        <v>45383</v>
      </c>
      <c r="AD125" s="38" t="str">
        <f t="shared" si="47"/>
        <v/>
      </c>
      <c r="AE125" s="38">
        <f t="shared" si="48"/>
        <v>45383</v>
      </c>
      <c r="AU125" s="4"/>
      <c r="AX125" s="7">
        <f t="shared" si="54"/>
        <v>45768</v>
      </c>
      <c r="AY125" s="5">
        <v>392.7</v>
      </c>
      <c r="AZ125" s="145">
        <f t="shared" si="49"/>
        <v>0</v>
      </c>
      <c r="BA125" s="141" t="str">
        <f>IFERROR(VLOOKUP(AX124,'Geração Equatorial x Medido'!$O$4:$P$55,2,FALSE),"")</f>
        <v/>
      </c>
      <c r="BB125" s="38">
        <f t="shared" si="58"/>
        <v>45748</v>
      </c>
      <c r="BC125" s="38" t="str">
        <f t="shared" si="50"/>
        <v/>
      </c>
      <c r="BD125" s="38">
        <f t="shared" si="56"/>
        <v>45748</v>
      </c>
      <c r="BT125" s="4"/>
      <c r="BZ125" s="7">
        <f t="shared" si="55"/>
        <v>46134</v>
      </c>
      <c r="CA125" s="5"/>
      <c r="CB125" s="145">
        <f t="shared" si="51"/>
        <v>1</v>
      </c>
      <c r="CC125" s="141" t="str">
        <f>IFERROR(VLOOKUP(BZ124,'Geração Equatorial x Medido'!$O$4:$P$55,2,FALSE),"")</f>
        <v/>
      </c>
      <c r="CD125" s="38">
        <f t="shared" si="59"/>
        <v>46113</v>
      </c>
      <c r="CE125" s="38" t="str">
        <f t="shared" si="45"/>
        <v/>
      </c>
      <c r="CF125" s="38">
        <f t="shared" si="60"/>
        <v>46113</v>
      </c>
      <c r="CV125" s="4"/>
    </row>
    <row r="126" spans="1:100" x14ac:dyDescent="0.25">
      <c r="A126" s="7">
        <f t="shared" si="52"/>
        <v>45049</v>
      </c>
      <c r="B126" s="5">
        <v>540.70000000000005</v>
      </c>
      <c r="C126" s="38" t="str">
        <f>IFERROR(VLOOKUP(A126,'Geração Equatorial x Medido'!$O$4:$P$15,2,FALSE),"")</f>
        <v/>
      </c>
      <c r="D126" s="38">
        <f t="shared" si="62"/>
        <v>45017</v>
      </c>
      <c r="E126" s="38" t="str">
        <f t="shared" si="46"/>
        <v/>
      </c>
      <c r="F126" s="38">
        <f t="shared" si="61"/>
        <v>45047</v>
      </c>
      <c r="Y126" s="7">
        <f t="shared" si="53"/>
        <v>45409</v>
      </c>
      <c r="Z126" s="5">
        <v>250.6</v>
      </c>
      <c r="AA126" s="110">
        <f t="shared" si="57"/>
        <v>0</v>
      </c>
      <c r="AB126" s="38" t="str">
        <f>IFERROR(VLOOKUP(Y126,'Geração Equatorial x Medido'!$O$15:$R$27,2,FALSE),"")</f>
        <v/>
      </c>
      <c r="AC126" s="38">
        <f t="shared" si="63"/>
        <v>45383</v>
      </c>
      <c r="AD126" s="38" t="str">
        <f t="shared" si="47"/>
        <v/>
      </c>
      <c r="AE126" s="38">
        <f t="shared" si="48"/>
        <v>45383</v>
      </c>
      <c r="AU126" s="4"/>
      <c r="AX126" s="7">
        <f t="shared" si="54"/>
        <v>45769</v>
      </c>
      <c r="AY126" s="5">
        <v>514.1</v>
      </c>
      <c r="AZ126" s="145">
        <f t="shared" si="49"/>
        <v>0</v>
      </c>
      <c r="BA126" s="141" t="str">
        <f>IFERROR(VLOOKUP(AX125,'Geração Equatorial x Medido'!$O$4:$P$55,2,FALSE),"")</f>
        <v/>
      </c>
      <c r="BB126" s="38">
        <f t="shared" si="58"/>
        <v>45748</v>
      </c>
      <c r="BC126" s="38" t="str">
        <f t="shared" si="50"/>
        <v/>
      </c>
      <c r="BD126" s="38">
        <f t="shared" si="56"/>
        <v>45748</v>
      </c>
      <c r="BT126" s="4"/>
      <c r="BZ126" s="7">
        <f t="shared" si="55"/>
        <v>46135</v>
      </c>
      <c r="CA126" s="5"/>
      <c r="CB126" s="145">
        <f t="shared" si="51"/>
        <v>1</v>
      </c>
      <c r="CC126" s="141" t="str">
        <f>IFERROR(VLOOKUP(BZ125,'Geração Equatorial x Medido'!$O$4:$P$55,2,FALSE),"")</f>
        <v/>
      </c>
      <c r="CD126" s="38">
        <f t="shared" si="59"/>
        <v>46113</v>
      </c>
      <c r="CE126" s="38" t="str">
        <f t="shared" si="45"/>
        <v/>
      </c>
      <c r="CF126" s="38">
        <f t="shared" si="60"/>
        <v>46113</v>
      </c>
      <c r="CV126" s="4"/>
    </row>
    <row r="127" spans="1:100" x14ac:dyDescent="0.25">
      <c r="A127" s="7">
        <f t="shared" si="52"/>
        <v>45050</v>
      </c>
      <c r="B127" s="5">
        <v>506.1</v>
      </c>
      <c r="C127" s="38" t="str">
        <f>IFERROR(VLOOKUP(A127,'Geração Equatorial x Medido'!$O$4:$P$15,2,FALSE),"")</f>
        <v/>
      </c>
      <c r="D127" s="38">
        <f t="shared" si="62"/>
        <v>45017</v>
      </c>
      <c r="E127" s="38" t="str">
        <f t="shared" si="46"/>
        <v/>
      </c>
      <c r="F127" s="38">
        <f t="shared" si="61"/>
        <v>45047</v>
      </c>
      <c r="Y127" s="7">
        <f t="shared" si="53"/>
        <v>45410</v>
      </c>
      <c r="Z127" s="5">
        <v>408.4</v>
      </c>
      <c r="AA127" s="110">
        <f t="shared" si="57"/>
        <v>0</v>
      </c>
      <c r="AB127" s="38" t="str">
        <f>IFERROR(VLOOKUP(Y127,'Geração Equatorial x Medido'!$O$15:$R$27,2,FALSE),"")</f>
        <v/>
      </c>
      <c r="AC127" s="38">
        <f t="shared" si="63"/>
        <v>45383</v>
      </c>
      <c r="AD127" s="38" t="str">
        <f t="shared" si="47"/>
        <v/>
      </c>
      <c r="AE127" s="38">
        <f t="shared" si="48"/>
        <v>45383</v>
      </c>
      <c r="AU127" s="4"/>
      <c r="AX127" s="7">
        <f t="shared" si="54"/>
        <v>45770</v>
      </c>
      <c r="AY127" s="5">
        <v>435.9</v>
      </c>
      <c r="AZ127" s="145">
        <f t="shared" si="49"/>
        <v>0</v>
      </c>
      <c r="BA127" s="141" t="str">
        <f>IFERROR(VLOOKUP(AX126,'Geração Equatorial x Medido'!$O$4:$P$55,2,FALSE),"")</f>
        <v/>
      </c>
      <c r="BB127" s="38">
        <f t="shared" si="58"/>
        <v>45748</v>
      </c>
      <c r="BC127" s="38" t="str">
        <f t="shared" si="50"/>
        <v/>
      </c>
      <c r="BD127" s="38">
        <f t="shared" si="56"/>
        <v>45748</v>
      </c>
      <c r="BT127" s="4"/>
      <c r="BZ127" s="7">
        <f t="shared" si="55"/>
        <v>46136</v>
      </c>
      <c r="CA127" s="5"/>
      <c r="CB127" s="145">
        <f t="shared" si="51"/>
        <v>1</v>
      </c>
      <c r="CC127" s="141" t="str">
        <f>IFERROR(VLOOKUP(BZ126,'Geração Equatorial x Medido'!$O$4:$P$55,2,FALSE),"")</f>
        <v/>
      </c>
      <c r="CD127" s="38">
        <f t="shared" si="59"/>
        <v>46113</v>
      </c>
      <c r="CE127" s="38" t="str">
        <f t="shared" si="45"/>
        <v/>
      </c>
      <c r="CF127" s="38">
        <f t="shared" si="60"/>
        <v>46113</v>
      </c>
      <c r="CV127" s="4"/>
    </row>
    <row r="128" spans="1:100" x14ac:dyDescent="0.25">
      <c r="A128" s="7">
        <f t="shared" si="52"/>
        <v>45051</v>
      </c>
      <c r="B128" s="5">
        <v>448.2</v>
      </c>
      <c r="C128" s="38" t="str">
        <f>IFERROR(VLOOKUP(A128,'Geração Equatorial x Medido'!$O$4:$P$15,2,FALSE),"")</f>
        <v/>
      </c>
      <c r="D128" s="38">
        <f t="shared" si="62"/>
        <v>45017</v>
      </c>
      <c r="E128" s="38" t="str">
        <f t="shared" si="46"/>
        <v/>
      </c>
      <c r="F128" s="38">
        <f t="shared" si="61"/>
        <v>45047</v>
      </c>
      <c r="Y128" s="7">
        <f t="shared" si="53"/>
        <v>45411</v>
      </c>
      <c r="Z128" s="5">
        <v>611.4</v>
      </c>
      <c r="AA128" s="110">
        <f t="shared" si="57"/>
        <v>0</v>
      </c>
      <c r="AB128" s="38" t="str">
        <f>IFERROR(VLOOKUP(Y128,'Geração Equatorial x Medido'!$O$15:$R$27,2,FALSE),"")</f>
        <v/>
      </c>
      <c r="AC128" s="38">
        <f t="shared" si="63"/>
        <v>45383</v>
      </c>
      <c r="AD128" s="38" t="str">
        <f t="shared" si="47"/>
        <v/>
      </c>
      <c r="AE128" s="38">
        <f t="shared" si="48"/>
        <v>45383</v>
      </c>
      <c r="AU128" s="4"/>
      <c r="AX128" s="7">
        <f t="shared" si="54"/>
        <v>45771</v>
      </c>
      <c r="AY128" s="5">
        <v>528.5</v>
      </c>
      <c r="AZ128" s="145">
        <f t="shared" si="49"/>
        <v>0</v>
      </c>
      <c r="BA128" s="141" t="str">
        <f>IFERROR(VLOOKUP(AX127,'Geração Equatorial x Medido'!$O$4:$P$55,2,FALSE),"")</f>
        <v/>
      </c>
      <c r="BB128" s="38">
        <f t="shared" si="58"/>
        <v>45748</v>
      </c>
      <c r="BC128" s="38" t="str">
        <f t="shared" si="50"/>
        <v/>
      </c>
      <c r="BD128" s="38">
        <f t="shared" si="56"/>
        <v>45748</v>
      </c>
      <c r="BT128" s="4"/>
      <c r="BZ128" s="7">
        <f t="shared" si="55"/>
        <v>46137</v>
      </c>
      <c r="CA128" s="5"/>
      <c r="CB128" s="145">
        <f t="shared" si="51"/>
        <v>1</v>
      </c>
      <c r="CC128" s="141" t="str">
        <f>IFERROR(VLOOKUP(BZ127,'Geração Equatorial x Medido'!$O$4:$P$55,2,FALSE),"")</f>
        <v/>
      </c>
      <c r="CD128" s="38">
        <f t="shared" si="59"/>
        <v>46113</v>
      </c>
      <c r="CE128" s="38" t="str">
        <f t="shared" si="45"/>
        <v/>
      </c>
      <c r="CF128" s="38">
        <f t="shared" si="60"/>
        <v>46113</v>
      </c>
      <c r="CV128" s="4"/>
    </row>
    <row r="129" spans="1:100" x14ac:dyDescent="0.25">
      <c r="A129" s="7">
        <f t="shared" si="52"/>
        <v>45052</v>
      </c>
      <c r="B129" s="5">
        <v>620</v>
      </c>
      <c r="C129" s="38" t="str">
        <f>IFERROR(VLOOKUP(A129,'Geração Equatorial x Medido'!$O$4:$P$15,2,FALSE),"")</f>
        <v/>
      </c>
      <c r="D129" s="38">
        <f t="shared" si="62"/>
        <v>45017</v>
      </c>
      <c r="E129" s="38" t="str">
        <f t="shared" si="46"/>
        <v/>
      </c>
      <c r="F129" s="38">
        <f t="shared" si="61"/>
        <v>45047</v>
      </c>
      <c r="Y129" s="7">
        <f t="shared" si="53"/>
        <v>45412</v>
      </c>
      <c r="Z129" s="5">
        <v>393.2</v>
      </c>
      <c r="AA129" s="110">
        <f t="shared" si="57"/>
        <v>0</v>
      </c>
      <c r="AB129" s="38" t="str">
        <f>IFERROR(VLOOKUP(Y129,'Geração Equatorial x Medido'!$O$15:$R$27,2,FALSE),"")</f>
        <v/>
      </c>
      <c r="AC129" s="38">
        <f t="shared" si="63"/>
        <v>45383</v>
      </c>
      <c r="AD129" s="38" t="str">
        <f t="shared" si="47"/>
        <v/>
      </c>
      <c r="AE129" s="38">
        <f t="shared" si="48"/>
        <v>45383</v>
      </c>
      <c r="AU129" s="4"/>
      <c r="AX129" s="7">
        <f t="shared" si="54"/>
        <v>45772</v>
      </c>
      <c r="AY129" s="5">
        <v>276.5</v>
      </c>
      <c r="AZ129" s="145">
        <f t="shared" si="49"/>
        <v>0</v>
      </c>
      <c r="BA129" s="141" t="str">
        <f>IFERROR(VLOOKUP(AX128,'Geração Equatorial x Medido'!$O$4:$P$55,2,FALSE),"")</f>
        <v/>
      </c>
      <c r="BB129" s="38">
        <f t="shared" si="58"/>
        <v>45748</v>
      </c>
      <c r="BC129" s="38" t="str">
        <f t="shared" si="50"/>
        <v/>
      </c>
      <c r="BD129" s="38">
        <f t="shared" si="56"/>
        <v>45748</v>
      </c>
      <c r="BT129" s="4"/>
      <c r="BZ129" s="7">
        <f t="shared" si="55"/>
        <v>46138</v>
      </c>
      <c r="CA129" s="5"/>
      <c r="CB129" s="145">
        <f t="shared" si="51"/>
        <v>1</v>
      </c>
      <c r="CC129" s="141" t="str">
        <f>IFERROR(VLOOKUP(BZ128,'Geração Equatorial x Medido'!$O$4:$P$55,2,FALSE),"")</f>
        <v/>
      </c>
      <c r="CD129" s="38">
        <f t="shared" si="59"/>
        <v>46113</v>
      </c>
      <c r="CE129" s="38" t="str">
        <f t="shared" si="45"/>
        <v/>
      </c>
      <c r="CF129" s="38">
        <f t="shared" si="60"/>
        <v>46113</v>
      </c>
      <c r="CV129" s="4"/>
    </row>
    <row r="130" spans="1:100" x14ac:dyDescent="0.25">
      <c r="A130" s="7">
        <f t="shared" si="52"/>
        <v>45053</v>
      </c>
      <c r="B130" s="5">
        <v>521.29999999999995</v>
      </c>
      <c r="C130" s="38" t="str">
        <f>IFERROR(VLOOKUP(A130,'Geração Equatorial x Medido'!$O$4:$P$15,2,FALSE),"")</f>
        <v/>
      </c>
      <c r="D130" s="38">
        <f t="shared" si="62"/>
        <v>45017</v>
      </c>
      <c r="E130" s="38" t="str">
        <f t="shared" si="46"/>
        <v/>
      </c>
      <c r="F130" s="38">
        <f t="shared" si="61"/>
        <v>45047</v>
      </c>
      <c r="Y130" s="7">
        <f t="shared" si="53"/>
        <v>45413</v>
      </c>
      <c r="Z130" s="5">
        <v>385.3</v>
      </c>
      <c r="AA130" s="110">
        <f t="shared" si="57"/>
        <v>0</v>
      </c>
      <c r="AB130" s="38" t="str">
        <f>IFERROR(VLOOKUP(Y130,'Geração Equatorial x Medido'!$O$15:$R$27,2,FALSE),"")</f>
        <v/>
      </c>
      <c r="AC130" s="38">
        <f t="shared" si="63"/>
        <v>45383</v>
      </c>
      <c r="AD130" s="38">
        <f t="shared" si="47"/>
        <v>45413</v>
      </c>
      <c r="AE130" s="38">
        <f t="shared" si="48"/>
        <v>45413</v>
      </c>
      <c r="AU130" s="4"/>
      <c r="AX130" s="7">
        <f t="shared" si="54"/>
        <v>45773</v>
      </c>
      <c r="AY130" s="5">
        <v>564</v>
      </c>
      <c r="AZ130" s="145">
        <f t="shared" si="49"/>
        <v>0</v>
      </c>
      <c r="BA130" s="141">
        <f>IFERROR(VLOOKUP(AX129,'Geração Equatorial x Medido'!$O$4:$P$55,2,FALSE),"")</f>
        <v>45748</v>
      </c>
      <c r="BB130" s="38">
        <f t="shared" si="58"/>
        <v>45748</v>
      </c>
      <c r="BC130" s="38" t="str">
        <f t="shared" si="50"/>
        <v/>
      </c>
      <c r="BD130" s="38">
        <f t="shared" si="56"/>
        <v>45748</v>
      </c>
      <c r="BT130" s="4"/>
      <c r="BZ130" s="7">
        <f t="shared" si="55"/>
        <v>46139</v>
      </c>
      <c r="CA130" s="5"/>
      <c r="CB130" s="145">
        <f t="shared" si="51"/>
        <v>1</v>
      </c>
      <c r="CC130" s="141" t="str">
        <f>IFERROR(VLOOKUP(BZ129,'Geração Equatorial x Medido'!$O$4:$P$55,2,FALSE),"")</f>
        <v/>
      </c>
      <c r="CD130" s="38">
        <f t="shared" si="59"/>
        <v>46113</v>
      </c>
      <c r="CE130" s="38" t="str">
        <f t="shared" si="45"/>
        <v/>
      </c>
      <c r="CF130" s="38">
        <f t="shared" si="60"/>
        <v>46113</v>
      </c>
      <c r="CV130" s="4"/>
    </row>
    <row r="131" spans="1:100" x14ac:dyDescent="0.25">
      <c r="A131" s="7">
        <f t="shared" si="52"/>
        <v>45054</v>
      </c>
      <c r="B131" s="5">
        <v>456.2</v>
      </c>
      <c r="C131" s="38" t="str">
        <f>IFERROR(VLOOKUP(A131,'Geração Equatorial x Medido'!$O$4:$P$15,2,FALSE),"")</f>
        <v/>
      </c>
      <c r="D131" s="38">
        <f t="shared" si="62"/>
        <v>45017</v>
      </c>
      <c r="E131" s="38" t="str">
        <f t="shared" si="46"/>
        <v/>
      </c>
      <c r="F131" s="38">
        <f t="shared" si="61"/>
        <v>45047</v>
      </c>
      <c r="Y131" s="7">
        <f t="shared" si="53"/>
        <v>45414</v>
      </c>
      <c r="Z131" s="5">
        <v>528.29999999999995</v>
      </c>
      <c r="AA131" s="110">
        <f t="shared" si="57"/>
        <v>0</v>
      </c>
      <c r="AB131" s="38" t="str">
        <f>IFERROR(VLOOKUP(Y131,'Geração Equatorial x Medido'!$O$15:$R$27,2,FALSE),"")</f>
        <v/>
      </c>
      <c r="AC131" s="38">
        <f t="shared" si="63"/>
        <v>45383</v>
      </c>
      <c r="AD131" s="38" t="str">
        <f t="shared" si="47"/>
        <v/>
      </c>
      <c r="AE131" s="38">
        <f t="shared" si="48"/>
        <v>45413</v>
      </c>
      <c r="AU131" s="4"/>
      <c r="AX131" s="7">
        <f t="shared" si="54"/>
        <v>45774</v>
      </c>
      <c r="AY131" s="5">
        <v>445.1</v>
      </c>
      <c r="AZ131" s="145">
        <f t="shared" si="49"/>
        <v>0</v>
      </c>
      <c r="BA131" s="141" t="str">
        <f>IFERROR(VLOOKUP(AX130,'Geração Equatorial x Medido'!$O$4:$P$55,2,FALSE),"")</f>
        <v/>
      </c>
      <c r="BB131" s="38">
        <f t="shared" si="58"/>
        <v>45778</v>
      </c>
      <c r="BC131" s="38" t="str">
        <f t="shared" si="50"/>
        <v/>
      </c>
      <c r="BD131" s="38">
        <f t="shared" si="56"/>
        <v>45748</v>
      </c>
      <c r="BT131" s="4"/>
      <c r="BZ131" s="7">
        <f t="shared" si="55"/>
        <v>46140</v>
      </c>
      <c r="CA131" s="5"/>
      <c r="CB131" s="145">
        <f t="shared" si="51"/>
        <v>1</v>
      </c>
      <c r="CC131" s="141">
        <f>IFERROR(VLOOKUP(BZ130,'Geração Equatorial x Medido'!$O$4:$P$55,2,FALSE),"")</f>
        <v>46113</v>
      </c>
      <c r="CD131" s="38">
        <f t="shared" si="59"/>
        <v>46113</v>
      </c>
      <c r="CE131" s="38" t="str">
        <f t="shared" si="45"/>
        <v/>
      </c>
      <c r="CF131" s="38">
        <f t="shared" si="60"/>
        <v>46113</v>
      </c>
      <c r="CV131" s="4"/>
    </row>
    <row r="132" spans="1:100" x14ac:dyDescent="0.25">
      <c r="A132" s="7">
        <f t="shared" si="52"/>
        <v>45055</v>
      </c>
      <c r="B132" s="5">
        <v>533</v>
      </c>
      <c r="C132" s="38" t="str">
        <f>IFERROR(VLOOKUP(A132,'Geração Equatorial x Medido'!$O$4:$P$15,2,FALSE),"")</f>
        <v/>
      </c>
      <c r="D132" s="38">
        <f t="shared" si="62"/>
        <v>45017</v>
      </c>
      <c r="E132" s="38" t="str">
        <f t="shared" si="46"/>
        <v/>
      </c>
      <c r="F132" s="38">
        <f t="shared" si="61"/>
        <v>45047</v>
      </c>
      <c r="Y132" s="7">
        <f t="shared" si="53"/>
        <v>45415</v>
      </c>
      <c r="Z132" s="5">
        <v>501.1</v>
      </c>
      <c r="AA132" s="110">
        <f t="shared" si="57"/>
        <v>0</v>
      </c>
      <c r="AB132" s="38" t="str">
        <f>IFERROR(VLOOKUP(Y132,'Geração Equatorial x Medido'!$O$15:$R$27,2,FALSE),"")</f>
        <v/>
      </c>
      <c r="AC132" s="38">
        <f t="shared" si="63"/>
        <v>45383</v>
      </c>
      <c r="AD132" s="38" t="str">
        <f t="shared" si="47"/>
        <v/>
      </c>
      <c r="AE132" s="38">
        <f t="shared" si="48"/>
        <v>45413</v>
      </c>
      <c r="AU132" s="4"/>
      <c r="AX132" s="7">
        <f t="shared" si="54"/>
        <v>45775</v>
      </c>
      <c r="AY132" s="5">
        <v>143.19999999999999</v>
      </c>
      <c r="AZ132" s="145">
        <f t="shared" si="49"/>
        <v>0</v>
      </c>
      <c r="BA132" s="141" t="str">
        <f>IFERROR(VLOOKUP(AX131,'Geração Equatorial x Medido'!$O$4:$P$55,2,FALSE),"")</f>
        <v/>
      </c>
      <c r="BB132" s="38">
        <f t="shared" si="58"/>
        <v>45778</v>
      </c>
      <c r="BC132" s="38" t="str">
        <f t="shared" si="50"/>
        <v/>
      </c>
      <c r="BD132" s="38">
        <f t="shared" si="56"/>
        <v>45748</v>
      </c>
      <c r="BT132" s="4"/>
      <c r="BZ132" s="7">
        <f t="shared" si="55"/>
        <v>46141</v>
      </c>
      <c r="CA132" s="5"/>
      <c r="CB132" s="145">
        <f t="shared" si="51"/>
        <v>1</v>
      </c>
      <c r="CC132" s="141" t="str">
        <f>IFERROR(VLOOKUP(BZ131,'Geração Equatorial x Medido'!$O$4:$P$55,2,FALSE),"")</f>
        <v/>
      </c>
      <c r="CD132" s="38">
        <f t="shared" si="59"/>
        <v>46143</v>
      </c>
      <c r="CE132" s="38" t="str">
        <f t="shared" ref="CE132:CE195" si="64">IFERROR(VLOOKUP(BZ132,$H$422:$J$469,3,FALSE),"")</f>
        <v/>
      </c>
      <c r="CF132" s="38">
        <f t="shared" si="60"/>
        <v>46113</v>
      </c>
      <c r="CV132" s="4"/>
    </row>
    <row r="133" spans="1:100" x14ac:dyDescent="0.25">
      <c r="A133" s="7">
        <f t="shared" si="52"/>
        <v>45056</v>
      </c>
      <c r="B133" s="5">
        <v>551.9</v>
      </c>
      <c r="C133" s="38" t="str">
        <f>IFERROR(VLOOKUP(A133,'Geração Equatorial x Medido'!$O$4:$P$15,2,FALSE),"")</f>
        <v/>
      </c>
      <c r="D133" s="38">
        <f t="shared" si="62"/>
        <v>45017</v>
      </c>
      <c r="E133" s="38" t="str">
        <f t="shared" ref="E133:E196" si="65">IFERROR(VLOOKUP(A133,$H$422:$J$433,3,FALSE),"")</f>
        <v/>
      </c>
      <c r="F133" s="38">
        <f t="shared" si="61"/>
        <v>45047</v>
      </c>
      <c r="Y133" s="7">
        <f t="shared" si="53"/>
        <v>45416</v>
      </c>
      <c r="Z133" s="5">
        <v>368.2</v>
      </c>
      <c r="AA133" s="110">
        <f t="shared" si="57"/>
        <v>0</v>
      </c>
      <c r="AB133" s="38" t="str">
        <f>IFERROR(VLOOKUP(Y133,'Geração Equatorial x Medido'!$O$15:$R$27,2,FALSE),"")</f>
        <v/>
      </c>
      <c r="AC133" s="38">
        <f t="shared" si="63"/>
        <v>45383</v>
      </c>
      <c r="AD133" s="38" t="str">
        <f t="shared" ref="AD133:AD196" si="66">IFERROR(VLOOKUP(Y133,$H$422:$J$457,3,FALSE),"")</f>
        <v/>
      </c>
      <c r="AE133" s="38">
        <f t="shared" ref="AE133:AE196" si="67">IF(AD133="",AE132,AD133)</f>
        <v>45413</v>
      </c>
      <c r="AU133" s="4"/>
      <c r="AX133" s="7">
        <f t="shared" si="54"/>
        <v>45776</v>
      </c>
      <c r="AY133" s="5">
        <v>423.5</v>
      </c>
      <c r="AZ133" s="145">
        <f t="shared" ref="AZ133:AZ196" si="68">IF(AY133=0,1,0)</f>
        <v>0</v>
      </c>
      <c r="BA133" s="141" t="str">
        <f>IFERROR(VLOOKUP(AX132,'Geração Equatorial x Medido'!$O$4:$P$55,2,FALSE),"")</f>
        <v/>
      </c>
      <c r="BB133" s="38">
        <f t="shared" si="58"/>
        <v>45778</v>
      </c>
      <c r="BC133" s="38" t="str">
        <f t="shared" ref="BC133:BC196" si="69">IFERROR(VLOOKUP(AX133,$H$422:$J$457,3,FALSE),"")</f>
        <v/>
      </c>
      <c r="BD133" s="38">
        <f t="shared" si="56"/>
        <v>45748</v>
      </c>
      <c r="BT133" s="4"/>
      <c r="BZ133" s="7">
        <f t="shared" si="55"/>
        <v>46142</v>
      </c>
      <c r="CA133" s="5"/>
      <c r="CB133" s="145">
        <f t="shared" ref="CB133:CB196" si="70">IF(CA133=0,1,0)</f>
        <v>1</v>
      </c>
      <c r="CC133" s="141" t="str">
        <f>IFERROR(VLOOKUP(BZ132,'Geração Equatorial x Medido'!$O$4:$P$55,2,FALSE),"")</f>
        <v/>
      </c>
      <c r="CD133" s="38">
        <f t="shared" si="59"/>
        <v>46143</v>
      </c>
      <c r="CE133" s="38" t="str">
        <f t="shared" si="64"/>
        <v/>
      </c>
      <c r="CF133" s="38">
        <f t="shared" si="60"/>
        <v>46113</v>
      </c>
      <c r="CV133" s="4"/>
    </row>
    <row r="134" spans="1:100" x14ac:dyDescent="0.25">
      <c r="A134" s="7">
        <f t="shared" ref="A134:A197" si="71">A133+1</f>
        <v>45057</v>
      </c>
      <c r="B134" s="5">
        <v>375.6</v>
      </c>
      <c r="C134" s="38" t="str">
        <f>IFERROR(VLOOKUP(A134,'Geração Equatorial x Medido'!$O$4:$P$15,2,FALSE),"")</f>
        <v/>
      </c>
      <c r="D134" s="38">
        <f t="shared" si="62"/>
        <v>45017</v>
      </c>
      <c r="E134" s="38" t="str">
        <f t="shared" si="65"/>
        <v/>
      </c>
      <c r="F134" s="38">
        <f t="shared" si="61"/>
        <v>45047</v>
      </c>
      <c r="Y134" s="7">
        <f t="shared" ref="Y134:Y197" si="72">Y133+1</f>
        <v>45417</v>
      </c>
      <c r="Z134" s="5">
        <v>508.3</v>
      </c>
      <c r="AA134" s="110">
        <f t="shared" si="57"/>
        <v>0</v>
      </c>
      <c r="AB134" s="38" t="str">
        <f>IFERROR(VLOOKUP(Y134,'Geração Equatorial x Medido'!$O$15:$R$27,2,FALSE),"")</f>
        <v/>
      </c>
      <c r="AC134" s="38">
        <f t="shared" si="63"/>
        <v>45383</v>
      </c>
      <c r="AD134" s="38" t="str">
        <f t="shared" si="66"/>
        <v/>
      </c>
      <c r="AE134" s="38">
        <f t="shared" si="67"/>
        <v>45413</v>
      </c>
      <c r="AU134" s="4"/>
      <c r="AX134" s="7">
        <f t="shared" ref="AX134:AX197" si="73">AX133+1</f>
        <v>45777</v>
      </c>
      <c r="AY134" s="5">
        <v>588</v>
      </c>
      <c r="AZ134" s="145">
        <f t="shared" si="68"/>
        <v>0</v>
      </c>
      <c r="BA134" s="141" t="str">
        <f>IFERROR(VLOOKUP(AX133,'Geração Equatorial x Medido'!$O$4:$P$55,2,FALSE),"")</f>
        <v/>
      </c>
      <c r="BB134" s="38">
        <f t="shared" si="58"/>
        <v>45778</v>
      </c>
      <c r="BC134" s="38" t="str">
        <f t="shared" si="69"/>
        <v/>
      </c>
      <c r="BD134" s="38">
        <f t="shared" si="56"/>
        <v>45748</v>
      </c>
      <c r="BT134" s="4"/>
      <c r="BZ134" s="7">
        <f t="shared" ref="BZ134:BZ197" si="74">BZ133+1</f>
        <v>46143</v>
      </c>
      <c r="CA134" s="5"/>
      <c r="CB134" s="145">
        <f t="shared" si="70"/>
        <v>1</v>
      </c>
      <c r="CC134" s="141" t="str">
        <f>IFERROR(VLOOKUP(BZ133,'Geração Equatorial x Medido'!$O$4:$P$55,2,FALSE),"")</f>
        <v/>
      </c>
      <c r="CD134" s="38">
        <f t="shared" si="59"/>
        <v>46143</v>
      </c>
      <c r="CE134" s="38">
        <f t="shared" si="64"/>
        <v>46143</v>
      </c>
      <c r="CF134" s="38">
        <f t="shared" si="60"/>
        <v>46143</v>
      </c>
      <c r="CV134" s="4"/>
    </row>
    <row r="135" spans="1:100" x14ac:dyDescent="0.25">
      <c r="A135" s="7">
        <f t="shared" si="71"/>
        <v>45058</v>
      </c>
      <c r="B135" s="5">
        <v>489.4</v>
      </c>
      <c r="C135" s="38" t="str">
        <f>IFERROR(VLOOKUP(A135,'Geração Equatorial x Medido'!$O$4:$P$15,2,FALSE),"")</f>
        <v/>
      </c>
      <c r="D135" s="38">
        <f t="shared" si="62"/>
        <v>45017</v>
      </c>
      <c r="E135" s="38" t="str">
        <f t="shared" si="65"/>
        <v/>
      </c>
      <c r="F135" s="38">
        <f t="shared" si="61"/>
        <v>45047</v>
      </c>
      <c r="Y135" s="7">
        <f t="shared" si="72"/>
        <v>45418</v>
      </c>
      <c r="Z135" s="5">
        <v>433</v>
      </c>
      <c r="AA135" s="110">
        <f t="shared" si="57"/>
        <v>0</v>
      </c>
      <c r="AB135" s="38" t="str">
        <f>IFERROR(VLOOKUP(Y135,'Geração Equatorial x Medido'!$O$15:$R$27,2,FALSE),"")</f>
        <v/>
      </c>
      <c r="AC135" s="38">
        <f t="shared" si="63"/>
        <v>45383</v>
      </c>
      <c r="AD135" s="38" t="str">
        <f t="shared" si="66"/>
        <v/>
      </c>
      <c r="AE135" s="38">
        <f t="shared" si="67"/>
        <v>45413</v>
      </c>
      <c r="AU135" s="4"/>
      <c r="AX135" s="7">
        <f t="shared" si="73"/>
        <v>45778</v>
      </c>
      <c r="AY135" s="5">
        <v>557</v>
      </c>
      <c r="AZ135" s="145">
        <f t="shared" si="68"/>
        <v>0</v>
      </c>
      <c r="BA135" s="141" t="str">
        <f>IFERROR(VLOOKUP(AX134,'Geração Equatorial x Medido'!$O$4:$P$55,2,FALSE),"")</f>
        <v/>
      </c>
      <c r="BB135" s="38">
        <f t="shared" si="58"/>
        <v>45778</v>
      </c>
      <c r="BC135" s="38">
        <f t="shared" si="69"/>
        <v>45778</v>
      </c>
      <c r="BD135" s="38">
        <f t="shared" si="56"/>
        <v>45778</v>
      </c>
      <c r="BT135" s="4"/>
      <c r="BZ135" s="7">
        <f t="shared" si="74"/>
        <v>46144</v>
      </c>
      <c r="CA135" s="5"/>
      <c r="CB135" s="145">
        <f t="shared" si="70"/>
        <v>1</v>
      </c>
      <c r="CC135" s="141" t="str">
        <f>IFERROR(VLOOKUP(BZ134,'Geração Equatorial x Medido'!$O$4:$P$55,2,FALSE),"")</f>
        <v/>
      </c>
      <c r="CD135" s="38">
        <f t="shared" si="59"/>
        <v>46143</v>
      </c>
      <c r="CE135" s="38" t="str">
        <f t="shared" si="64"/>
        <v/>
      </c>
      <c r="CF135" s="38">
        <f t="shared" si="60"/>
        <v>46143</v>
      </c>
      <c r="CV135" s="4"/>
    </row>
    <row r="136" spans="1:100" x14ac:dyDescent="0.25">
      <c r="A136" s="7">
        <f t="shared" si="71"/>
        <v>45059</v>
      </c>
      <c r="B136" s="5">
        <v>436.6</v>
      </c>
      <c r="C136" s="38" t="str">
        <f>IFERROR(VLOOKUP(A136,'Geração Equatorial x Medido'!$O$4:$P$15,2,FALSE),"")</f>
        <v/>
      </c>
      <c r="D136" s="38">
        <f t="shared" si="62"/>
        <v>45017</v>
      </c>
      <c r="E136" s="38" t="str">
        <f t="shared" si="65"/>
        <v/>
      </c>
      <c r="F136" s="38">
        <f t="shared" si="61"/>
        <v>45047</v>
      </c>
      <c r="Y136" s="7">
        <f t="shared" si="72"/>
        <v>45419</v>
      </c>
      <c r="Z136" s="5">
        <v>499.2</v>
      </c>
      <c r="AA136" s="110">
        <f t="shared" si="57"/>
        <v>0</v>
      </c>
      <c r="AB136" s="38" t="str">
        <f>IFERROR(VLOOKUP(Y136,'Geração Equatorial x Medido'!$O$15:$R$27,2,FALSE),"")</f>
        <v/>
      </c>
      <c r="AC136" s="38">
        <f t="shared" si="63"/>
        <v>45383</v>
      </c>
      <c r="AD136" s="38" t="str">
        <f t="shared" si="66"/>
        <v/>
      </c>
      <c r="AE136" s="38">
        <f t="shared" si="67"/>
        <v>45413</v>
      </c>
      <c r="AU136" s="4"/>
      <c r="AX136" s="7">
        <f t="shared" si="73"/>
        <v>45779</v>
      </c>
      <c r="AY136" s="5">
        <v>526.1</v>
      </c>
      <c r="AZ136" s="145">
        <f t="shared" si="68"/>
        <v>0</v>
      </c>
      <c r="BA136" s="141" t="str">
        <f>IFERROR(VLOOKUP(AX135,'Geração Equatorial x Medido'!$O$4:$P$55,2,FALSE),"")</f>
        <v/>
      </c>
      <c r="BB136" s="38">
        <f t="shared" si="58"/>
        <v>45778</v>
      </c>
      <c r="BC136" s="38" t="str">
        <f t="shared" si="69"/>
        <v/>
      </c>
      <c r="BD136" s="38">
        <f t="shared" si="56"/>
        <v>45778</v>
      </c>
      <c r="BT136" s="4"/>
      <c r="BZ136" s="7">
        <f t="shared" si="74"/>
        <v>46145</v>
      </c>
      <c r="CA136" s="5"/>
      <c r="CB136" s="145">
        <f t="shared" si="70"/>
        <v>1</v>
      </c>
      <c r="CC136" s="141" t="str">
        <f>IFERROR(VLOOKUP(BZ135,'Geração Equatorial x Medido'!$O$4:$P$55,2,FALSE),"")</f>
        <v/>
      </c>
      <c r="CD136" s="38">
        <f t="shared" si="59"/>
        <v>46143</v>
      </c>
      <c r="CE136" s="38" t="str">
        <f t="shared" si="64"/>
        <v/>
      </c>
      <c r="CF136" s="38">
        <f t="shared" si="60"/>
        <v>46143</v>
      </c>
      <c r="CV136" s="4"/>
    </row>
    <row r="137" spans="1:100" x14ac:dyDescent="0.25">
      <c r="A137" s="7">
        <f t="shared" si="71"/>
        <v>45060</v>
      </c>
      <c r="B137" s="5">
        <v>576.6</v>
      </c>
      <c r="C137" s="38" t="str">
        <f>IFERROR(VLOOKUP(A137,'Geração Equatorial x Medido'!$O$4:$P$15,2,FALSE),"")</f>
        <v/>
      </c>
      <c r="D137" s="38">
        <f t="shared" si="62"/>
        <v>45017</v>
      </c>
      <c r="E137" s="38" t="str">
        <f t="shared" si="65"/>
        <v/>
      </c>
      <c r="F137" s="38">
        <f t="shared" si="61"/>
        <v>45047</v>
      </c>
      <c r="Y137" s="7">
        <f t="shared" si="72"/>
        <v>45420</v>
      </c>
      <c r="Z137" s="5">
        <v>485.9</v>
      </c>
      <c r="AA137" s="110">
        <f t="shared" si="57"/>
        <v>0</v>
      </c>
      <c r="AB137" s="38" t="str">
        <f>IFERROR(VLOOKUP(Y137,'Geração Equatorial x Medido'!$O$15:$R$27,2,FALSE),"")</f>
        <v/>
      </c>
      <c r="AC137" s="38">
        <f t="shared" si="63"/>
        <v>45383</v>
      </c>
      <c r="AD137" s="38" t="str">
        <f t="shared" si="66"/>
        <v/>
      </c>
      <c r="AE137" s="38">
        <f t="shared" si="67"/>
        <v>45413</v>
      </c>
      <c r="AU137" s="4"/>
      <c r="AX137" s="7">
        <f t="shared" si="73"/>
        <v>45780</v>
      </c>
      <c r="AY137" s="5">
        <v>504.1</v>
      </c>
      <c r="AZ137" s="145">
        <f t="shared" si="68"/>
        <v>0</v>
      </c>
      <c r="BA137" s="141" t="str">
        <f>IFERROR(VLOOKUP(AX136,'Geração Equatorial x Medido'!$O$4:$P$55,2,FALSE),"")</f>
        <v/>
      </c>
      <c r="BB137" s="38">
        <f t="shared" si="58"/>
        <v>45778</v>
      </c>
      <c r="BC137" s="38" t="str">
        <f t="shared" si="69"/>
        <v/>
      </c>
      <c r="BD137" s="38">
        <f t="shared" ref="BD137:BD200" si="75">IF(BC137="",BD136,BC137)</f>
        <v>45778</v>
      </c>
      <c r="BT137" s="4"/>
      <c r="BZ137" s="7">
        <f t="shared" si="74"/>
        <v>46146</v>
      </c>
      <c r="CA137" s="5"/>
      <c r="CB137" s="145">
        <f t="shared" si="70"/>
        <v>1</v>
      </c>
      <c r="CC137" s="141" t="str">
        <f>IFERROR(VLOOKUP(BZ136,'Geração Equatorial x Medido'!$O$4:$P$55,2,FALSE),"")</f>
        <v/>
      </c>
      <c r="CD137" s="38">
        <f t="shared" si="59"/>
        <v>46143</v>
      </c>
      <c r="CE137" s="38" t="str">
        <f t="shared" si="64"/>
        <v/>
      </c>
      <c r="CF137" s="38">
        <f t="shared" si="60"/>
        <v>46143</v>
      </c>
      <c r="CV137" s="4"/>
    </row>
    <row r="138" spans="1:100" x14ac:dyDescent="0.25">
      <c r="A138" s="7">
        <f t="shared" si="71"/>
        <v>45061</v>
      </c>
      <c r="B138" s="5">
        <v>487.3</v>
      </c>
      <c r="C138" s="38" t="str">
        <f>IFERROR(VLOOKUP(A138,'Geração Equatorial x Medido'!$O$4:$P$15,2,FALSE),"")</f>
        <v/>
      </c>
      <c r="D138" s="38">
        <f t="shared" si="62"/>
        <v>45017</v>
      </c>
      <c r="E138" s="38" t="str">
        <f t="shared" si="65"/>
        <v/>
      </c>
      <c r="F138" s="38">
        <f t="shared" si="61"/>
        <v>45047</v>
      </c>
      <c r="Y138" s="7">
        <f t="shared" si="72"/>
        <v>45421</v>
      </c>
      <c r="Z138" s="5">
        <v>530.6</v>
      </c>
      <c r="AA138" s="110">
        <f t="shared" ref="AA138:AA191" si="76">IF(Z138=0,1,0)</f>
        <v>0</v>
      </c>
      <c r="AB138" s="38" t="str">
        <f>IFERROR(VLOOKUP(Y138,'Geração Equatorial x Medido'!$O$15:$R$27,2,FALSE),"")</f>
        <v/>
      </c>
      <c r="AC138" s="38">
        <f t="shared" si="63"/>
        <v>45383</v>
      </c>
      <c r="AD138" s="38" t="str">
        <f t="shared" si="66"/>
        <v/>
      </c>
      <c r="AE138" s="38">
        <f t="shared" si="67"/>
        <v>45413</v>
      </c>
      <c r="AU138" s="4"/>
      <c r="AX138" s="7">
        <f t="shared" si="73"/>
        <v>45781</v>
      </c>
      <c r="AY138" s="5">
        <v>474.7</v>
      </c>
      <c r="AZ138" s="145">
        <f t="shared" si="68"/>
        <v>0</v>
      </c>
      <c r="BA138" s="141" t="str">
        <f>IFERROR(VLOOKUP(AX137,'Geração Equatorial x Medido'!$O$4:$P$55,2,FALSE),"")</f>
        <v/>
      </c>
      <c r="BB138" s="38">
        <f t="shared" si="58"/>
        <v>45778</v>
      </c>
      <c r="BC138" s="38" t="str">
        <f t="shared" si="69"/>
        <v/>
      </c>
      <c r="BD138" s="38">
        <f t="shared" si="75"/>
        <v>45778</v>
      </c>
      <c r="BT138" s="4"/>
      <c r="BZ138" s="7">
        <f t="shared" si="74"/>
        <v>46147</v>
      </c>
      <c r="CA138" s="5"/>
      <c r="CB138" s="145">
        <f t="shared" si="70"/>
        <v>1</v>
      </c>
      <c r="CC138" s="141" t="str">
        <f>IFERROR(VLOOKUP(BZ137,'Geração Equatorial x Medido'!$O$4:$P$55,2,FALSE),"")</f>
        <v/>
      </c>
      <c r="CD138" s="38">
        <f t="shared" si="59"/>
        <v>46143</v>
      </c>
      <c r="CE138" s="38" t="str">
        <f t="shared" si="64"/>
        <v/>
      </c>
      <c r="CF138" s="38">
        <f t="shared" si="60"/>
        <v>46143</v>
      </c>
      <c r="CV138" s="4"/>
    </row>
    <row r="139" spans="1:100" x14ac:dyDescent="0.25">
      <c r="A139" s="7">
        <f t="shared" si="71"/>
        <v>45062</v>
      </c>
      <c r="B139" s="5">
        <v>451.1</v>
      </c>
      <c r="C139" s="38" t="str">
        <f>IFERROR(VLOOKUP(A139,'Geração Equatorial x Medido'!$O$4:$P$15,2,FALSE),"")</f>
        <v/>
      </c>
      <c r="D139" s="38">
        <f t="shared" si="62"/>
        <v>45017</v>
      </c>
      <c r="E139" s="38" t="str">
        <f t="shared" si="65"/>
        <v/>
      </c>
      <c r="F139" s="38">
        <f t="shared" si="61"/>
        <v>45047</v>
      </c>
      <c r="Y139" s="7">
        <f t="shared" si="72"/>
        <v>45422</v>
      </c>
      <c r="Z139" s="5">
        <v>554.70000000000005</v>
      </c>
      <c r="AA139" s="110">
        <f t="shared" si="76"/>
        <v>0</v>
      </c>
      <c r="AB139" s="38" t="str">
        <f>IFERROR(VLOOKUP(Y139,'Geração Equatorial x Medido'!$O$15:$R$27,2,FALSE),"")</f>
        <v/>
      </c>
      <c r="AC139" s="38">
        <f t="shared" si="63"/>
        <v>45383</v>
      </c>
      <c r="AD139" s="38" t="str">
        <f t="shared" si="66"/>
        <v/>
      </c>
      <c r="AE139" s="38">
        <f t="shared" si="67"/>
        <v>45413</v>
      </c>
      <c r="AU139" s="4"/>
      <c r="AX139" s="7">
        <f t="shared" si="73"/>
        <v>45782</v>
      </c>
      <c r="AY139" s="5">
        <v>566.5</v>
      </c>
      <c r="AZ139" s="145">
        <f t="shared" si="68"/>
        <v>0</v>
      </c>
      <c r="BA139" s="141" t="str">
        <f>IFERROR(VLOOKUP(AX138,'Geração Equatorial x Medido'!$O$4:$P$55,2,FALSE),"")</f>
        <v/>
      </c>
      <c r="BB139" s="38">
        <f t="shared" si="58"/>
        <v>45778</v>
      </c>
      <c r="BC139" s="38" t="str">
        <f t="shared" si="69"/>
        <v/>
      </c>
      <c r="BD139" s="38">
        <f t="shared" si="75"/>
        <v>45778</v>
      </c>
      <c r="BT139" s="4"/>
      <c r="BZ139" s="7">
        <f t="shared" si="74"/>
        <v>46148</v>
      </c>
      <c r="CA139" s="5"/>
      <c r="CB139" s="145">
        <f t="shared" si="70"/>
        <v>1</v>
      </c>
      <c r="CC139" s="141" t="str">
        <f>IFERROR(VLOOKUP(BZ138,'Geração Equatorial x Medido'!$O$4:$P$55,2,FALSE),"")</f>
        <v/>
      </c>
      <c r="CD139" s="38">
        <f t="shared" si="59"/>
        <v>46143</v>
      </c>
      <c r="CE139" s="38" t="str">
        <f t="shared" si="64"/>
        <v/>
      </c>
      <c r="CF139" s="38">
        <f t="shared" si="60"/>
        <v>46143</v>
      </c>
      <c r="CV139" s="4"/>
    </row>
    <row r="140" spans="1:100" x14ac:dyDescent="0.25">
      <c r="A140" s="7">
        <f t="shared" si="71"/>
        <v>45063</v>
      </c>
      <c r="B140" s="5">
        <v>355</v>
      </c>
      <c r="C140" s="38" t="str">
        <f>IFERROR(VLOOKUP(A140,'Geração Equatorial x Medido'!$O$4:$P$15,2,FALSE),"")</f>
        <v/>
      </c>
      <c r="D140" s="38">
        <f t="shared" si="62"/>
        <v>45017</v>
      </c>
      <c r="E140" s="38" t="str">
        <f t="shared" si="65"/>
        <v/>
      </c>
      <c r="F140" s="38">
        <f t="shared" si="61"/>
        <v>45047</v>
      </c>
      <c r="Y140" s="7">
        <f t="shared" si="72"/>
        <v>45423</v>
      </c>
      <c r="Z140" s="5">
        <v>358.2</v>
      </c>
      <c r="AA140" s="110">
        <f t="shared" si="76"/>
        <v>0</v>
      </c>
      <c r="AB140" s="38" t="str">
        <f>IFERROR(VLOOKUP(Y140,'Geração Equatorial x Medido'!$O$15:$R$27,2,FALSE),"")</f>
        <v/>
      </c>
      <c r="AC140" s="38">
        <f t="shared" si="63"/>
        <v>45383</v>
      </c>
      <c r="AD140" s="38" t="str">
        <f t="shared" si="66"/>
        <v/>
      </c>
      <c r="AE140" s="38">
        <f t="shared" si="67"/>
        <v>45413</v>
      </c>
      <c r="AU140" s="4"/>
      <c r="AX140" s="7">
        <f t="shared" si="73"/>
        <v>45783</v>
      </c>
      <c r="AY140" s="5">
        <v>525.79999999999995</v>
      </c>
      <c r="AZ140" s="145">
        <f t="shared" si="68"/>
        <v>0</v>
      </c>
      <c r="BA140" s="141" t="str">
        <f>IFERROR(VLOOKUP(AX139,'Geração Equatorial x Medido'!$O$4:$P$55,2,FALSE),"")</f>
        <v/>
      </c>
      <c r="BB140" s="38">
        <f t="shared" ref="BB140:BB203" si="77">IF(BA140="",BB141,BA140)</f>
        <v>45778</v>
      </c>
      <c r="BC140" s="38" t="str">
        <f t="shared" si="69"/>
        <v/>
      </c>
      <c r="BD140" s="38">
        <f t="shared" si="75"/>
        <v>45778</v>
      </c>
      <c r="BT140" s="4"/>
      <c r="BZ140" s="7">
        <f t="shared" si="74"/>
        <v>46149</v>
      </c>
      <c r="CA140" s="5"/>
      <c r="CB140" s="145">
        <f t="shared" si="70"/>
        <v>1</v>
      </c>
      <c r="CC140" s="141" t="str">
        <f>IFERROR(VLOOKUP(BZ139,'Geração Equatorial x Medido'!$O$4:$P$55,2,FALSE),"")</f>
        <v/>
      </c>
      <c r="CD140" s="38">
        <f t="shared" si="59"/>
        <v>46143</v>
      </c>
      <c r="CE140" s="38" t="str">
        <f t="shared" si="64"/>
        <v/>
      </c>
      <c r="CF140" s="38">
        <f t="shared" si="60"/>
        <v>46143</v>
      </c>
      <c r="CV140" s="4"/>
    </row>
    <row r="141" spans="1:100" x14ac:dyDescent="0.25">
      <c r="A141" s="7">
        <f t="shared" si="71"/>
        <v>45064</v>
      </c>
      <c r="B141" s="5">
        <v>380.1</v>
      </c>
      <c r="C141" s="38" t="str">
        <f>IFERROR(VLOOKUP(A141,'Geração Equatorial x Medido'!$O$4:$P$15,2,FALSE),"")</f>
        <v/>
      </c>
      <c r="D141" s="38">
        <f t="shared" si="62"/>
        <v>45017</v>
      </c>
      <c r="E141" s="38" t="str">
        <f t="shared" si="65"/>
        <v/>
      </c>
      <c r="F141" s="38">
        <f t="shared" si="61"/>
        <v>45047</v>
      </c>
      <c r="Y141" s="7">
        <f t="shared" si="72"/>
        <v>45424</v>
      </c>
      <c r="Z141" s="5">
        <v>435.6</v>
      </c>
      <c r="AA141" s="110">
        <f t="shared" si="76"/>
        <v>0</v>
      </c>
      <c r="AB141" s="38" t="str">
        <f>IFERROR(VLOOKUP(Y141,'Geração Equatorial x Medido'!$O$15:$R$27,2,FALSE),"")</f>
        <v/>
      </c>
      <c r="AC141" s="38">
        <f t="shared" si="63"/>
        <v>45383</v>
      </c>
      <c r="AD141" s="38" t="str">
        <f t="shared" si="66"/>
        <v/>
      </c>
      <c r="AE141" s="38">
        <f t="shared" si="67"/>
        <v>45413</v>
      </c>
      <c r="AU141" s="4"/>
      <c r="AX141" s="7">
        <f t="shared" si="73"/>
        <v>45784</v>
      </c>
      <c r="AY141" s="5">
        <v>479.6</v>
      </c>
      <c r="AZ141" s="145">
        <f t="shared" si="68"/>
        <v>0</v>
      </c>
      <c r="BA141" s="141" t="str">
        <f>IFERROR(VLOOKUP(AX140,'Geração Equatorial x Medido'!$O$4:$P$55,2,FALSE),"")</f>
        <v/>
      </c>
      <c r="BB141" s="38">
        <f t="shared" si="77"/>
        <v>45778</v>
      </c>
      <c r="BC141" s="38" t="str">
        <f t="shared" si="69"/>
        <v/>
      </c>
      <c r="BD141" s="38">
        <f t="shared" si="75"/>
        <v>45778</v>
      </c>
      <c r="BT141" s="4"/>
      <c r="BZ141" s="7">
        <f t="shared" si="74"/>
        <v>46150</v>
      </c>
      <c r="CA141" s="5"/>
      <c r="CB141" s="145">
        <f t="shared" si="70"/>
        <v>1</v>
      </c>
      <c r="CC141" s="141" t="str">
        <f>IFERROR(VLOOKUP(BZ140,'Geração Equatorial x Medido'!$O$4:$P$55,2,FALSE),"")</f>
        <v/>
      </c>
      <c r="CD141" s="38">
        <f t="shared" ref="CD141:CD204" si="78">IF(CC141="",CD142,CC141)</f>
        <v>46143</v>
      </c>
      <c r="CE141" s="38" t="str">
        <f t="shared" si="64"/>
        <v/>
      </c>
      <c r="CF141" s="38">
        <f t="shared" si="60"/>
        <v>46143</v>
      </c>
      <c r="CV141" s="4"/>
    </row>
    <row r="142" spans="1:100" x14ac:dyDescent="0.25">
      <c r="A142" s="7">
        <f t="shared" si="71"/>
        <v>45065</v>
      </c>
      <c r="B142" s="5">
        <v>278.89999999999998</v>
      </c>
      <c r="C142" s="38" t="str">
        <f>IFERROR(VLOOKUP(A142,'Geração Equatorial x Medido'!$O$4:$P$15,2,FALSE),"")</f>
        <v/>
      </c>
      <c r="D142" s="38">
        <f t="shared" si="62"/>
        <v>45017</v>
      </c>
      <c r="E142" s="38" t="str">
        <f t="shared" si="65"/>
        <v/>
      </c>
      <c r="F142" s="38">
        <f t="shared" si="61"/>
        <v>45047</v>
      </c>
      <c r="Y142" s="7">
        <f t="shared" si="72"/>
        <v>45425</v>
      </c>
      <c r="Z142" s="5">
        <v>485.9</v>
      </c>
      <c r="AA142" s="110">
        <f t="shared" si="76"/>
        <v>0</v>
      </c>
      <c r="AB142" s="38" t="str">
        <f>IFERROR(VLOOKUP(Y142,'Geração Equatorial x Medido'!$O$15:$R$27,2,FALSE),"")</f>
        <v/>
      </c>
      <c r="AC142" s="38">
        <f t="shared" si="63"/>
        <v>45383</v>
      </c>
      <c r="AD142" s="38" t="str">
        <f t="shared" si="66"/>
        <v/>
      </c>
      <c r="AE142" s="38">
        <f t="shared" si="67"/>
        <v>45413</v>
      </c>
      <c r="AU142" s="4"/>
      <c r="AX142" s="7">
        <f t="shared" si="73"/>
        <v>45785</v>
      </c>
      <c r="AY142" s="5">
        <v>502.4</v>
      </c>
      <c r="AZ142" s="145">
        <f t="shared" si="68"/>
        <v>0</v>
      </c>
      <c r="BA142" s="141" t="str">
        <f>IFERROR(VLOOKUP(AX141,'Geração Equatorial x Medido'!$O$4:$P$55,2,FALSE),"")</f>
        <v/>
      </c>
      <c r="BB142" s="38">
        <f t="shared" si="77"/>
        <v>45778</v>
      </c>
      <c r="BC142" s="38" t="str">
        <f t="shared" si="69"/>
        <v/>
      </c>
      <c r="BD142" s="38">
        <f t="shared" si="75"/>
        <v>45778</v>
      </c>
      <c r="BT142" s="4"/>
      <c r="BZ142" s="7">
        <f t="shared" si="74"/>
        <v>46151</v>
      </c>
      <c r="CA142" s="5"/>
      <c r="CB142" s="145">
        <f t="shared" si="70"/>
        <v>1</v>
      </c>
      <c r="CC142" s="141" t="str">
        <f>IFERROR(VLOOKUP(BZ141,'Geração Equatorial x Medido'!$O$4:$P$55,2,FALSE),"")</f>
        <v/>
      </c>
      <c r="CD142" s="38">
        <f t="shared" si="78"/>
        <v>46143</v>
      </c>
      <c r="CE142" s="38" t="str">
        <f t="shared" si="64"/>
        <v/>
      </c>
      <c r="CF142" s="38">
        <f t="shared" si="60"/>
        <v>46143</v>
      </c>
      <c r="CV142" s="4"/>
    </row>
    <row r="143" spans="1:100" x14ac:dyDescent="0.25">
      <c r="A143" s="7">
        <f t="shared" si="71"/>
        <v>45066</v>
      </c>
      <c r="B143" s="5">
        <v>522.1</v>
      </c>
      <c r="C143" s="38" t="str">
        <f>IFERROR(VLOOKUP(A143,'Geração Equatorial x Medido'!$O$4:$P$15,2,FALSE),"")</f>
        <v/>
      </c>
      <c r="D143" s="38">
        <f t="shared" si="62"/>
        <v>45017</v>
      </c>
      <c r="E143" s="38" t="str">
        <f t="shared" si="65"/>
        <v/>
      </c>
      <c r="F143" s="38">
        <f t="shared" si="61"/>
        <v>45047</v>
      </c>
      <c r="Y143" s="7">
        <f t="shared" si="72"/>
        <v>45426</v>
      </c>
      <c r="Z143" s="5">
        <v>478.5</v>
      </c>
      <c r="AA143" s="110">
        <f t="shared" si="76"/>
        <v>0</v>
      </c>
      <c r="AB143" s="38" t="str">
        <f>IFERROR(VLOOKUP(Y143,'Geração Equatorial x Medido'!$O$15:$R$27,2,FALSE),"")</f>
        <v/>
      </c>
      <c r="AC143" s="38">
        <f t="shared" si="63"/>
        <v>45383</v>
      </c>
      <c r="AD143" s="38" t="str">
        <f t="shared" si="66"/>
        <v/>
      </c>
      <c r="AE143" s="38">
        <f t="shared" si="67"/>
        <v>45413</v>
      </c>
      <c r="AU143" s="4"/>
      <c r="AX143" s="7">
        <f t="shared" si="73"/>
        <v>45786</v>
      </c>
      <c r="AY143" s="5">
        <v>420.2</v>
      </c>
      <c r="AZ143" s="145">
        <f t="shared" si="68"/>
        <v>0</v>
      </c>
      <c r="BA143" s="141" t="str">
        <f>IFERROR(VLOOKUP(AX142,'Geração Equatorial x Medido'!$O$4:$P$55,2,FALSE),"")</f>
        <v/>
      </c>
      <c r="BB143" s="38">
        <f t="shared" si="77"/>
        <v>45778</v>
      </c>
      <c r="BC143" s="38" t="str">
        <f t="shared" si="69"/>
        <v/>
      </c>
      <c r="BD143" s="38">
        <f t="shared" si="75"/>
        <v>45778</v>
      </c>
      <c r="BT143" s="4"/>
      <c r="BZ143" s="7">
        <f t="shared" si="74"/>
        <v>46152</v>
      </c>
      <c r="CA143" s="5"/>
      <c r="CB143" s="145">
        <f t="shared" si="70"/>
        <v>1</v>
      </c>
      <c r="CC143" s="141" t="str">
        <f>IFERROR(VLOOKUP(BZ142,'Geração Equatorial x Medido'!$O$4:$P$55,2,FALSE),"")</f>
        <v/>
      </c>
      <c r="CD143" s="38">
        <f t="shared" si="78"/>
        <v>46143</v>
      </c>
      <c r="CE143" s="38" t="str">
        <f t="shared" si="64"/>
        <v/>
      </c>
      <c r="CF143" s="38">
        <f t="shared" ref="CF143:CF206" si="79">IF(CE143="",CF142,CE143)</f>
        <v>46143</v>
      </c>
      <c r="CV143" s="4"/>
    </row>
    <row r="144" spans="1:100" x14ac:dyDescent="0.25">
      <c r="A144" s="7">
        <f t="shared" si="71"/>
        <v>45067</v>
      </c>
      <c r="B144" s="5">
        <v>404.8</v>
      </c>
      <c r="C144" s="38" t="str">
        <f>IFERROR(VLOOKUP(A144,'Geração Equatorial x Medido'!$O$4:$P$15,2,FALSE),"")</f>
        <v/>
      </c>
      <c r="D144" s="38">
        <f t="shared" si="62"/>
        <v>45017</v>
      </c>
      <c r="E144" s="38" t="str">
        <f t="shared" si="65"/>
        <v/>
      </c>
      <c r="F144" s="38">
        <f t="shared" si="61"/>
        <v>45047</v>
      </c>
      <c r="Y144" s="7">
        <f t="shared" si="72"/>
        <v>45427</v>
      </c>
      <c r="Z144" s="5">
        <v>402</v>
      </c>
      <c r="AA144" s="110">
        <f t="shared" si="76"/>
        <v>0</v>
      </c>
      <c r="AB144" s="38" t="str">
        <f>IFERROR(VLOOKUP(Y144,'Geração Equatorial x Medido'!$O$15:$R$27,2,FALSE),"")</f>
        <v/>
      </c>
      <c r="AC144" s="38">
        <f t="shared" si="63"/>
        <v>45383</v>
      </c>
      <c r="AD144" s="38" t="str">
        <f t="shared" si="66"/>
        <v/>
      </c>
      <c r="AE144" s="38">
        <f t="shared" si="67"/>
        <v>45413</v>
      </c>
      <c r="AU144" s="4"/>
      <c r="AX144" s="7">
        <f t="shared" si="73"/>
        <v>45787</v>
      </c>
      <c r="AY144" s="5">
        <v>363.7</v>
      </c>
      <c r="AZ144" s="145">
        <f t="shared" si="68"/>
        <v>0</v>
      </c>
      <c r="BA144" s="141" t="str">
        <f>IFERROR(VLOOKUP(AX143,'Geração Equatorial x Medido'!$O$4:$P$55,2,FALSE),"")</f>
        <v/>
      </c>
      <c r="BB144" s="38">
        <f t="shared" si="77"/>
        <v>45778</v>
      </c>
      <c r="BC144" s="38" t="str">
        <f t="shared" si="69"/>
        <v/>
      </c>
      <c r="BD144" s="38">
        <f t="shared" si="75"/>
        <v>45778</v>
      </c>
      <c r="BT144" s="4"/>
      <c r="BZ144" s="7">
        <f t="shared" si="74"/>
        <v>46153</v>
      </c>
      <c r="CA144" s="5"/>
      <c r="CB144" s="145">
        <f t="shared" si="70"/>
        <v>1</v>
      </c>
      <c r="CC144" s="141" t="str">
        <f>IFERROR(VLOOKUP(BZ143,'Geração Equatorial x Medido'!$O$4:$P$55,2,FALSE),"")</f>
        <v/>
      </c>
      <c r="CD144" s="38">
        <f t="shared" si="78"/>
        <v>46143</v>
      </c>
      <c r="CE144" s="38" t="str">
        <f t="shared" si="64"/>
        <v/>
      </c>
      <c r="CF144" s="38">
        <f t="shared" si="79"/>
        <v>46143</v>
      </c>
      <c r="CV144" s="4"/>
    </row>
    <row r="145" spans="1:100" x14ac:dyDescent="0.25">
      <c r="A145" s="7">
        <f t="shared" si="71"/>
        <v>45068</v>
      </c>
      <c r="B145" s="5">
        <v>553.1</v>
      </c>
      <c r="C145" s="38" t="str">
        <f>IFERROR(VLOOKUP(A145,'Geração Equatorial x Medido'!$O$4:$P$15,2,FALSE),"")</f>
        <v/>
      </c>
      <c r="D145" s="38">
        <f t="shared" si="62"/>
        <v>45017</v>
      </c>
      <c r="E145" s="38" t="str">
        <f t="shared" si="65"/>
        <v/>
      </c>
      <c r="F145" s="38">
        <f t="shared" si="61"/>
        <v>45047</v>
      </c>
      <c r="Y145" s="7">
        <f t="shared" si="72"/>
        <v>45428</v>
      </c>
      <c r="Z145" s="5">
        <v>474.5</v>
      </c>
      <c r="AA145" s="110">
        <f t="shared" si="76"/>
        <v>0</v>
      </c>
      <c r="AB145" s="38" t="str">
        <f>IFERROR(VLOOKUP(Y145,'Geração Equatorial x Medido'!$O$15:$R$27,2,FALSE),"")</f>
        <v/>
      </c>
      <c r="AC145" s="38">
        <f t="shared" si="63"/>
        <v>45383</v>
      </c>
      <c r="AD145" s="38" t="str">
        <f t="shared" si="66"/>
        <v/>
      </c>
      <c r="AE145" s="38">
        <f t="shared" si="67"/>
        <v>45413</v>
      </c>
      <c r="AU145" s="4"/>
      <c r="AX145" s="7">
        <f t="shared" si="73"/>
        <v>45788</v>
      </c>
      <c r="AY145" s="5">
        <v>467.3</v>
      </c>
      <c r="AZ145" s="145">
        <f t="shared" si="68"/>
        <v>0</v>
      </c>
      <c r="BA145" s="141" t="str">
        <f>IFERROR(VLOOKUP(AX144,'Geração Equatorial x Medido'!$O$4:$P$55,2,FALSE),"")</f>
        <v/>
      </c>
      <c r="BB145" s="38">
        <f t="shared" si="77"/>
        <v>45778</v>
      </c>
      <c r="BC145" s="38" t="str">
        <f t="shared" si="69"/>
        <v/>
      </c>
      <c r="BD145" s="38">
        <f t="shared" si="75"/>
        <v>45778</v>
      </c>
      <c r="BT145" s="4"/>
      <c r="BZ145" s="7">
        <f t="shared" si="74"/>
        <v>46154</v>
      </c>
      <c r="CA145" s="5"/>
      <c r="CB145" s="145">
        <f t="shared" si="70"/>
        <v>1</v>
      </c>
      <c r="CC145" s="141" t="str">
        <f>IFERROR(VLOOKUP(BZ144,'Geração Equatorial x Medido'!$O$4:$P$55,2,FALSE),"")</f>
        <v/>
      </c>
      <c r="CD145" s="38">
        <f t="shared" si="78"/>
        <v>46143</v>
      </c>
      <c r="CE145" s="38" t="str">
        <f t="shared" si="64"/>
        <v/>
      </c>
      <c r="CF145" s="38">
        <f t="shared" si="79"/>
        <v>46143</v>
      </c>
      <c r="CV145" s="4"/>
    </row>
    <row r="146" spans="1:100" x14ac:dyDescent="0.25">
      <c r="A146" s="7">
        <f t="shared" si="71"/>
        <v>45069</v>
      </c>
      <c r="B146" s="5">
        <v>499.6</v>
      </c>
      <c r="C146" s="38" t="str">
        <f>IFERROR(VLOOKUP(A146,'Geração Equatorial x Medido'!$O$4:$P$15,2,FALSE),"")</f>
        <v/>
      </c>
      <c r="D146" s="38">
        <f t="shared" si="62"/>
        <v>45017</v>
      </c>
      <c r="E146" s="38" t="str">
        <f t="shared" si="65"/>
        <v/>
      </c>
      <c r="F146" s="38">
        <f t="shared" si="61"/>
        <v>45047</v>
      </c>
      <c r="Y146" s="7">
        <f t="shared" si="72"/>
        <v>45429</v>
      </c>
      <c r="Z146" s="5">
        <v>374.8</v>
      </c>
      <c r="AA146" s="110">
        <f t="shared" si="76"/>
        <v>0</v>
      </c>
      <c r="AB146" s="38" t="str">
        <f>IFERROR(VLOOKUP(Y146,'Geração Equatorial x Medido'!$O$15:$R$27,2,FALSE),"")</f>
        <v/>
      </c>
      <c r="AC146" s="38">
        <f t="shared" si="63"/>
        <v>45383</v>
      </c>
      <c r="AD146" s="38" t="str">
        <f t="shared" si="66"/>
        <v/>
      </c>
      <c r="AE146" s="38">
        <f t="shared" si="67"/>
        <v>45413</v>
      </c>
      <c r="AU146" s="4"/>
      <c r="AX146" s="7">
        <f t="shared" si="73"/>
        <v>45789</v>
      </c>
      <c r="AY146" s="5">
        <v>404.6</v>
      </c>
      <c r="AZ146" s="145">
        <f t="shared" si="68"/>
        <v>0</v>
      </c>
      <c r="BA146" s="141" t="str">
        <f>IFERROR(VLOOKUP(AX145,'Geração Equatorial x Medido'!$O$4:$P$55,2,FALSE),"")</f>
        <v/>
      </c>
      <c r="BB146" s="38">
        <f t="shared" si="77"/>
        <v>45778</v>
      </c>
      <c r="BC146" s="38" t="str">
        <f t="shared" si="69"/>
        <v/>
      </c>
      <c r="BD146" s="38">
        <f t="shared" si="75"/>
        <v>45778</v>
      </c>
      <c r="BT146" s="4"/>
      <c r="BZ146" s="7">
        <f t="shared" si="74"/>
        <v>46155</v>
      </c>
      <c r="CA146" s="5"/>
      <c r="CB146" s="145">
        <f t="shared" si="70"/>
        <v>1</v>
      </c>
      <c r="CC146" s="141" t="str">
        <f>IFERROR(VLOOKUP(BZ145,'Geração Equatorial x Medido'!$O$4:$P$55,2,FALSE),"")</f>
        <v/>
      </c>
      <c r="CD146" s="38">
        <f t="shared" si="78"/>
        <v>46143</v>
      </c>
      <c r="CE146" s="38" t="str">
        <f t="shared" si="64"/>
        <v/>
      </c>
      <c r="CF146" s="38">
        <f t="shared" si="79"/>
        <v>46143</v>
      </c>
      <c r="CV146" s="4"/>
    </row>
    <row r="147" spans="1:100" x14ac:dyDescent="0.25">
      <c r="A147" s="7">
        <f t="shared" si="71"/>
        <v>45070</v>
      </c>
      <c r="B147" s="5">
        <v>242.5</v>
      </c>
      <c r="C147" s="38" t="str">
        <f>IFERROR(VLOOKUP(A147,'Geração Equatorial x Medido'!$O$4:$P$15,2,FALSE),"")</f>
        <v/>
      </c>
      <c r="D147" s="38">
        <f t="shared" si="62"/>
        <v>45017</v>
      </c>
      <c r="E147" s="38" t="str">
        <f t="shared" si="65"/>
        <v/>
      </c>
      <c r="F147" s="38">
        <f t="shared" si="61"/>
        <v>45047</v>
      </c>
      <c r="Y147" s="7">
        <f t="shared" si="72"/>
        <v>45430</v>
      </c>
      <c r="Z147" s="5">
        <v>599.9</v>
      </c>
      <c r="AA147" s="110">
        <f t="shared" si="76"/>
        <v>0</v>
      </c>
      <c r="AB147" s="38" t="str">
        <f>IFERROR(VLOOKUP(Y147,'Geração Equatorial x Medido'!$O$15:$R$27,2,FALSE),"")</f>
        <v/>
      </c>
      <c r="AC147" s="38">
        <f t="shared" si="63"/>
        <v>45383</v>
      </c>
      <c r="AD147" s="38" t="str">
        <f t="shared" si="66"/>
        <v/>
      </c>
      <c r="AE147" s="38">
        <f t="shared" si="67"/>
        <v>45413</v>
      </c>
      <c r="AU147" s="4"/>
      <c r="AX147" s="7">
        <f t="shared" si="73"/>
        <v>45790</v>
      </c>
      <c r="AY147" s="5">
        <v>328.9</v>
      </c>
      <c r="AZ147" s="145">
        <f t="shared" si="68"/>
        <v>0</v>
      </c>
      <c r="BA147" s="141" t="str">
        <f>IFERROR(VLOOKUP(AX146,'Geração Equatorial x Medido'!$O$4:$P$55,2,FALSE),"")</f>
        <v/>
      </c>
      <c r="BB147" s="38">
        <f t="shared" si="77"/>
        <v>45778</v>
      </c>
      <c r="BC147" s="38" t="str">
        <f t="shared" si="69"/>
        <v/>
      </c>
      <c r="BD147" s="38">
        <f t="shared" si="75"/>
        <v>45778</v>
      </c>
      <c r="BT147" s="4"/>
      <c r="BZ147" s="7">
        <f t="shared" si="74"/>
        <v>46156</v>
      </c>
      <c r="CA147" s="5"/>
      <c r="CB147" s="145">
        <f t="shared" si="70"/>
        <v>1</v>
      </c>
      <c r="CC147" s="141" t="str">
        <f>IFERROR(VLOOKUP(BZ146,'Geração Equatorial x Medido'!$O$4:$P$55,2,FALSE),"")</f>
        <v/>
      </c>
      <c r="CD147" s="38">
        <f t="shared" si="78"/>
        <v>46143</v>
      </c>
      <c r="CE147" s="38" t="str">
        <f t="shared" si="64"/>
        <v/>
      </c>
      <c r="CF147" s="38">
        <f t="shared" si="79"/>
        <v>46143</v>
      </c>
      <c r="CV147" s="4"/>
    </row>
    <row r="148" spans="1:100" x14ac:dyDescent="0.25">
      <c r="A148" s="7">
        <f t="shared" si="71"/>
        <v>45071</v>
      </c>
      <c r="B148" s="5">
        <v>467.1</v>
      </c>
      <c r="C148" s="38" t="str">
        <f>IFERROR(VLOOKUP(A148,'Geração Equatorial x Medido'!$O$4:$P$15,2,FALSE),"")</f>
        <v/>
      </c>
      <c r="D148" s="38">
        <f t="shared" si="62"/>
        <v>45017</v>
      </c>
      <c r="E148" s="38" t="str">
        <f t="shared" si="65"/>
        <v/>
      </c>
      <c r="F148" s="38">
        <f t="shared" si="61"/>
        <v>45047</v>
      </c>
      <c r="Y148" s="7">
        <f t="shared" si="72"/>
        <v>45431</v>
      </c>
      <c r="Z148" s="5">
        <v>596.5</v>
      </c>
      <c r="AA148" s="110">
        <f t="shared" si="76"/>
        <v>0</v>
      </c>
      <c r="AB148" s="38" t="str">
        <f>IFERROR(VLOOKUP(Y148,'Geração Equatorial x Medido'!$O$15:$R$27,2,FALSE),"")</f>
        <v/>
      </c>
      <c r="AC148" s="38">
        <f t="shared" si="63"/>
        <v>45383</v>
      </c>
      <c r="AD148" s="38" t="str">
        <f t="shared" si="66"/>
        <v/>
      </c>
      <c r="AE148" s="38">
        <f t="shared" si="67"/>
        <v>45413</v>
      </c>
      <c r="AU148" s="4"/>
      <c r="AX148" s="7">
        <f t="shared" si="73"/>
        <v>45791</v>
      </c>
      <c r="AY148" s="5">
        <v>503.6</v>
      </c>
      <c r="AZ148" s="145">
        <f t="shared" si="68"/>
        <v>0</v>
      </c>
      <c r="BA148" s="141" t="str">
        <f>IFERROR(VLOOKUP(AX147,'Geração Equatorial x Medido'!$O$4:$P$55,2,FALSE),"")</f>
        <v/>
      </c>
      <c r="BB148" s="38">
        <f t="shared" si="77"/>
        <v>45778</v>
      </c>
      <c r="BC148" s="38" t="str">
        <f t="shared" si="69"/>
        <v/>
      </c>
      <c r="BD148" s="38">
        <f t="shared" si="75"/>
        <v>45778</v>
      </c>
      <c r="BT148" s="4"/>
      <c r="BZ148" s="7">
        <f t="shared" si="74"/>
        <v>46157</v>
      </c>
      <c r="CA148" s="5"/>
      <c r="CB148" s="145">
        <f t="shared" si="70"/>
        <v>1</v>
      </c>
      <c r="CC148" s="141" t="str">
        <f>IFERROR(VLOOKUP(BZ147,'Geração Equatorial x Medido'!$O$4:$P$55,2,FALSE),"")</f>
        <v/>
      </c>
      <c r="CD148" s="38">
        <f t="shared" si="78"/>
        <v>46143</v>
      </c>
      <c r="CE148" s="38" t="str">
        <f t="shared" si="64"/>
        <v/>
      </c>
      <c r="CF148" s="38">
        <f t="shared" si="79"/>
        <v>46143</v>
      </c>
      <c r="CV148" s="4"/>
    </row>
    <row r="149" spans="1:100" x14ac:dyDescent="0.25">
      <c r="A149" s="7">
        <f t="shared" si="71"/>
        <v>45072</v>
      </c>
      <c r="B149" s="5">
        <v>272</v>
      </c>
      <c r="C149" s="38">
        <f>IFERROR(VLOOKUP(A149,'Geração Equatorial x Medido'!$O$4:$P$15,2,FALSE),"")</f>
        <v>45047</v>
      </c>
      <c r="D149" s="38">
        <f t="shared" si="62"/>
        <v>45047</v>
      </c>
      <c r="E149" s="38" t="str">
        <f t="shared" si="65"/>
        <v/>
      </c>
      <c r="F149" s="38">
        <f t="shared" si="61"/>
        <v>45047</v>
      </c>
      <c r="Y149" s="7">
        <f t="shared" si="72"/>
        <v>45432</v>
      </c>
      <c r="Z149" s="5">
        <v>449.8</v>
      </c>
      <c r="AA149" s="110">
        <f t="shared" si="76"/>
        <v>0</v>
      </c>
      <c r="AB149" s="38" t="str">
        <f>IFERROR(VLOOKUP(Y149,'Geração Equatorial x Medido'!$O$15:$R$27,2,FALSE),"")</f>
        <v/>
      </c>
      <c r="AC149" s="38">
        <f t="shared" si="63"/>
        <v>45383</v>
      </c>
      <c r="AD149" s="38" t="str">
        <f t="shared" si="66"/>
        <v/>
      </c>
      <c r="AE149" s="38">
        <f t="shared" si="67"/>
        <v>45413</v>
      </c>
      <c r="AU149" s="4"/>
      <c r="AX149" s="7">
        <f t="shared" si="73"/>
        <v>45792</v>
      </c>
      <c r="AY149" s="5">
        <v>260.8</v>
      </c>
      <c r="AZ149" s="145">
        <f t="shared" si="68"/>
        <v>0</v>
      </c>
      <c r="BA149" s="141" t="str">
        <f>IFERROR(VLOOKUP(AX148,'Geração Equatorial x Medido'!$O$4:$P$55,2,FALSE),"")</f>
        <v/>
      </c>
      <c r="BB149" s="38">
        <f t="shared" si="77"/>
        <v>45778</v>
      </c>
      <c r="BC149" s="38" t="str">
        <f t="shared" si="69"/>
        <v/>
      </c>
      <c r="BD149" s="38">
        <f t="shared" si="75"/>
        <v>45778</v>
      </c>
      <c r="BT149" s="4"/>
      <c r="BZ149" s="7">
        <f t="shared" si="74"/>
        <v>46158</v>
      </c>
      <c r="CA149" s="5"/>
      <c r="CB149" s="145">
        <f t="shared" si="70"/>
        <v>1</v>
      </c>
      <c r="CC149" s="141" t="str">
        <f>IFERROR(VLOOKUP(BZ148,'Geração Equatorial x Medido'!$O$4:$P$55,2,FALSE),"")</f>
        <v/>
      </c>
      <c r="CD149" s="38">
        <f t="shared" si="78"/>
        <v>46143</v>
      </c>
      <c r="CE149" s="38" t="str">
        <f t="shared" si="64"/>
        <v/>
      </c>
      <c r="CF149" s="38">
        <f t="shared" si="79"/>
        <v>46143</v>
      </c>
      <c r="CV149" s="4"/>
    </row>
    <row r="150" spans="1:100" x14ac:dyDescent="0.25">
      <c r="A150" s="7">
        <f t="shared" si="71"/>
        <v>45073</v>
      </c>
      <c r="B150" s="5">
        <v>509.4</v>
      </c>
      <c r="C150" s="38" t="str">
        <f>IFERROR(VLOOKUP(A150,'Geração Equatorial x Medido'!$O$4:$P$15,2,FALSE),"")</f>
        <v/>
      </c>
      <c r="D150" s="38">
        <f t="shared" si="62"/>
        <v>45047</v>
      </c>
      <c r="E150" s="38" t="str">
        <f t="shared" si="65"/>
        <v/>
      </c>
      <c r="F150" s="38">
        <f t="shared" si="61"/>
        <v>45047</v>
      </c>
      <c r="Y150" s="7">
        <f t="shared" si="72"/>
        <v>45433</v>
      </c>
      <c r="Z150" s="5">
        <v>551.29999999999995</v>
      </c>
      <c r="AA150" s="110">
        <f t="shared" si="76"/>
        <v>0</v>
      </c>
      <c r="AB150" s="38" t="str">
        <f>IFERROR(VLOOKUP(Y150,'Geração Equatorial x Medido'!$O$15:$R$27,2,FALSE),"")</f>
        <v/>
      </c>
      <c r="AC150" s="38">
        <f t="shared" si="63"/>
        <v>45383</v>
      </c>
      <c r="AD150" s="38" t="str">
        <f t="shared" si="66"/>
        <v/>
      </c>
      <c r="AE150" s="38">
        <f t="shared" si="67"/>
        <v>45413</v>
      </c>
      <c r="AU150" s="4"/>
      <c r="AX150" s="7">
        <f t="shared" si="73"/>
        <v>45793</v>
      </c>
      <c r="AY150" s="5">
        <v>285.2</v>
      </c>
      <c r="AZ150" s="145">
        <f t="shared" si="68"/>
        <v>0</v>
      </c>
      <c r="BA150" s="141" t="str">
        <f>IFERROR(VLOOKUP(AX149,'Geração Equatorial x Medido'!$O$4:$P$55,2,FALSE),"")</f>
        <v/>
      </c>
      <c r="BB150" s="38">
        <f t="shared" si="77"/>
        <v>45778</v>
      </c>
      <c r="BC150" s="38" t="str">
        <f t="shared" si="69"/>
        <v/>
      </c>
      <c r="BD150" s="38">
        <f t="shared" si="75"/>
        <v>45778</v>
      </c>
      <c r="BT150" s="4"/>
      <c r="BZ150" s="7">
        <f t="shared" si="74"/>
        <v>46159</v>
      </c>
      <c r="CA150" s="5"/>
      <c r="CB150" s="145">
        <f t="shared" si="70"/>
        <v>1</v>
      </c>
      <c r="CC150" s="141" t="str">
        <f>IFERROR(VLOOKUP(BZ149,'Geração Equatorial x Medido'!$O$4:$P$55,2,FALSE),"")</f>
        <v/>
      </c>
      <c r="CD150" s="38">
        <f t="shared" si="78"/>
        <v>46143</v>
      </c>
      <c r="CE150" s="38" t="str">
        <f t="shared" si="64"/>
        <v/>
      </c>
      <c r="CF150" s="38">
        <f t="shared" si="79"/>
        <v>46143</v>
      </c>
      <c r="CV150" s="4"/>
    </row>
    <row r="151" spans="1:100" x14ac:dyDescent="0.25">
      <c r="A151" s="7">
        <f t="shared" si="71"/>
        <v>45074</v>
      </c>
      <c r="B151" s="5">
        <v>471.6</v>
      </c>
      <c r="C151" s="38" t="str">
        <f>IFERROR(VLOOKUP(A151,'Geração Equatorial x Medido'!$O$4:$P$15,2,FALSE),"")</f>
        <v/>
      </c>
      <c r="D151" s="38">
        <f t="shared" si="62"/>
        <v>45047</v>
      </c>
      <c r="E151" s="38" t="str">
        <f t="shared" si="65"/>
        <v/>
      </c>
      <c r="F151" s="38">
        <f t="shared" si="61"/>
        <v>45047</v>
      </c>
      <c r="Y151" s="7">
        <f t="shared" si="72"/>
        <v>45434</v>
      </c>
      <c r="Z151" s="5">
        <v>455.4</v>
      </c>
      <c r="AA151" s="110">
        <f t="shared" si="76"/>
        <v>0</v>
      </c>
      <c r="AB151" s="38" t="str">
        <f>IFERROR(VLOOKUP(Y151,'Geração Equatorial x Medido'!$O$15:$R$27,2,FALSE),"")</f>
        <v/>
      </c>
      <c r="AC151" s="38">
        <f t="shared" si="63"/>
        <v>45383</v>
      </c>
      <c r="AD151" s="38" t="str">
        <f t="shared" si="66"/>
        <v/>
      </c>
      <c r="AE151" s="38">
        <f t="shared" si="67"/>
        <v>45413</v>
      </c>
      <c r="AU151" s="4"/>
      <c r="AX151" s="7">
        <f t="shared" si="73"/>
        <v>45794</v>
      </c>
      <c r="AY151" s="5">
        <v>497.8</v>
      </c>
      <c r="AZ151" s="145">
        <f t="shared" si="68"/>
        <v>0</v>
      </c>
      <c r="BA151" s="141" t="str">
        <f>IFERROR(VLOOKUP(AX150,'Geração Equatorial x Medido'!$O$4:$P$55,2,FALSE),"")</f>
        <v/>
      </c>
      <c r="BB151" s="38">
        <f t="shared" si="77"/>
        <v>45778</v>
      </c>
      <c r="BC151" s="38" t="str">
        <f t="shared" si="69"/>
        <v/>
      </c>
      <c r="BD151" s="38">
        <f t="shared" si="75"/>
        <v>45778</v>
      </c>
      <c r="BT151" s="4"/>
      <c r="BZ151" s="7">
        <f t="shared" si="74"/>
        <v>46160</v>
      </c>
      <c r="CA151" s="5"/>
      <c r="CB151" s="145">
        <f t="shared" si="70"/>
        <v>1</v>
      </c>
      <c r="CC151" s="141" t="str">
        <f>IFERROR(VLOOKUP(BZ150,'Geração Equatorial x Medido'!$O$4:$P$55,2,FALSE),"")</f>
        <v/>
      </c>
      <c r="CD151" s="38">
        <f t="shared" si="78"/>
        <v>46143</v>
      </c>
      <c r="CE151" s="38" t="str">
        <f t="shared" si="64"/>
        <v/>
      </c>
      <c r="CF151" s="38">
        <f t="shared" si="79"/>
        <v>46143</v>
      </c>
      <c r="CV151" s="4"/>
    </row>
    <row r="152" spans="1:100" x14ac:dyDescent="0.25">
      <c r="A152" s="7">
        <f t="shared" si="71"/>
        <v>45075</v>
      </c>
      <c r="B152" s="5">
        <v>494.4</v>
      </c>
      <c r="C152" s="38" t="str">
        <f>IFERROR(VLOOKUP(A152,'Geração Equatorial x Medido'!$O$4:$P$15,2,FALSE),"")</f>
        <v/>
      </c>
      <c r="D152" s="38">
        <f t="shared" si="62"/>
        <v>45047</v>
      </c>
      <c r="E152" s="38" t="str">
        <f t="shared" si="65"/>
        <v/>
      </c>
      <c r="F152" s="38">
        <f t="shared" si="61"/>
        <v>45047</v>
      </c>
      <c r="Y152" s="7">
        <f t="shared" si="72"/>
        <v>45435</v>
      </c>
      <c r="Z152" s="5">
        <v>484.6</v>
      </c>
      <c r="AA152" s="110">
        <f t="shared" si="76"/>
        <v>0</v>
      </c>
      <c r="AB152" s="38" t="str">
        <f>IFERROR(VLOOKUP(Y152,'Geração Equatorial x Medido'!$O$15:$R$27,2,FALSE),"")</f>
        <v/>
      </c>
      <c r="AC152" s="38">
        <f t="shared" si="63"/>
        <v>45383</v>
      </c>
      <c r="AD152" s="38" t="str">
        <f t="shared" si="66"/>
        <v/>
      </c>
      <c r="AE152" s="38">
        <f t="shared" si="67"/>
        <v>45413</v>
      </c>
      <c r="AU152" s="4"/>
      <c r="AX152" s="7">
        <f t="shared" si="73"/>
        <v>45795</v>
      </c>
      <c r="AY152" s="5">
        <v>333.5</v>
      </c>
      <c r="AZ152" s="145">
        <f t="shared" si="68"/>
        <v>0</v>
      </c>
      <c r="BA152" s="141" t="str">
        <f>IFERROR(VLOOKUP(AX151,'Geração Equatorial x Medido'!$O$4:$P$55,2,FALSE),"")</f>
        <v/>
      </c>
      <c r="BB152" s="38">
        <f t="shared" si="77"/>
        <v>45778</v>
      </c>
      <c r="BC152" s="38" t="str">
        <f t="shared" si="69"/>
        <v/>
      </c>
      <c r="BD152" s="38">
        <f t="shared" si="75"/>
        <v>45778</v>
      </c>
      <c r="BT152" s="4"/>
      <c r="BZ152" s="7">
        <f t="shared" si="74"/>
        <v>46161</v>
      </c>
      <c r="CA152" s="5"/>
      <c r="CB152" s="145">
        <f t="shared" si="70"/>
        <v>1</v>
      </c>
      <c r="CC152" s="141" t="str">
        <f>IFERROR(VLOOKUP(BZ151,'Geração Equatorial x Medido'!$O$4:$P$55,2,FALSE),"")</f>
        <v/>
      </c>
      <c r="CD152" s="38">
        <f t="shared" si="78"/>
        <v>46143</v>
      </c>
      <c r="CE152" s="38" t="str">
        <f t="shared" si="64"/>
        <v/>
      </c>
      <c r="CF152" s="38">
        <f t="shared" si="79"/>
        <v>46143</v>
      </c>
      <c r="CV152" s="4"/>
    </row>
    <row r="153" spans="1:100" x14ac:dyDescent="0.25">
      <c r="A153" s="7">
        <f t="shared" si="71"/>
        <v>45076</v>
      </c>
      <c r="B153" s="5">
        <v>583.70000000000005</v>
      </c>
      <c r="C153" s="38" t="str">
        <f>IFERROR(VLOOKUP(A153,'Geração Equatorial x Medido'!$O$4:$P$15,2,FALSE),"")</f>
        <v/>
      </c>
      <c r="D153" s="38">
        <f t="shared" si="62"/>
        <v>45047</v>
      </c>
      <c r="E153" s="38" t="str">
        <f t="shared" si="65"/>
        <v/>
      </c>
      <c r="F153" s="38">
        <f t="shared" si="61"/>
        <v>45047</v>
      </c>
      <c r="Y153" s="7">
        <f t="shared" si="72"/>
        <v>45436</v>
      </c>
      <c r="Z153" s="5">
        <v>330</v>
      </c>
      <c r="AA153" s="110">
        <f t="shared" si="76"/>
        <v>0</v>
      </c>
      <c r="AB153" s="38" t="str">
        <f>IFERROR(VLOOKUP(Y153,'Geração Equatorial x Medido'!$O$15:$R$27,2,FALSE),"")</f>
        <v/>
      </c>
      <c r="AC153" s="38">
        <f t="shared" si="63"/>
        <v>45383</v>
      </c>
      <c r="AD153" s="38" t="str">
        <f t="shared" si="66"/>
        <v/>
      </c>
      <c r="AE153" s="38">
        <f t="shared" si="67"/>
        <v>45413</v>
      </c>
      <c r="AU153" s="4"/>
      <c r="AX153" s="7">
        <f t="shared" si="73"/>
        <v>45796</v>
      </c>
      <c r="AY153" s="5">
        <v>440</v>
      </c>
      <c r="AZ153" s="145">
        <f t="shared" si="68"/>
        <v>0</v>
      </c>
      <c r="BA153" s="141" t="str">
        <f>IFERROR(VLOOKUP(AX152,'Geração Equatorial x Medido'!$O$4:$P$55,2,FALSE),"")</f>
        <v/>
      </c>
      <c r="BB153" s="38">
        <f t="shared" si="77"/>
        <v>45778</v>
      </c>
      <c r="BC153" s="38" t="str">
        <f t="shared" si="69"/>
        <v/>
      </c>
      <c r="BD153" s="38">
        <f t="shared" si="75"/>
        <v>45778</v>
      </c>
      <c r="BT153" s="4"/>
      <c r="BZ153" s="7">
        <f t="shared" si="74"/>
        <v>46162</v>
      </c>
      <c r="CA153" s="5"/>
      <c r="CB153" s="145">
        <f t="shared" si="70"/>
        <v>1</v>
      </c>
      <c r="CC153" s="141" t="str">
        <f>IFERROR(VLOOKUP(BZ152,'Geração Equatorial x Medido'!$O$4:$P$55,2,FALSE),"")</f>
        <v/>
      </c>
      <c r="CD153" s="38">
        <f t="shared" si="78"/>
        <v>46143</v>
      </c>
      <c r="CE153" s="38" t="str">
        <f t="shared" si="64"/>
        <v/>
      </c>
      <c r="CF153" s="38">
        <f t="shared" si="79"/>
        <v>46143</v>
      </c>
      <c r="CV153" s="4"/>
    </row>
    <row r="154" spans="1:100" x14ac:dyDescent="0.25">
      <c r="A154" s="7">
        <f t="shared" si="71"/>
        <v>45077</v>
      </c>
      <c r="B154" s="5">
        <v>452.3</v>
      </c>
      <c r="C154" s="38" t="str">
        <f>IFERROR(VLOOKUP(A154,'Geração Equatorial x Medido'!$O$4:$P$15,2,FALSE),"")</f>
        <v/>
      </c>
      <c r="D154" s="38">
        <f t="shared" si="62"/>
        <v>45047</v>
      </c>
      <c r="E154" s="38" t="str">
        <f t="shared" si="65"/>
        <v/>
      </c>
      <c r="F154" s="38">
        <f t="shared" si="61"/>
        <v>45047</v>
      </c>
      <c r="Y154" s="7">
        <f t="shared" si="72"/>
        <v>45437</v>
      </c>
      <c r="Z154" s="5">
        <v>532.70000000000005</v>
      </c>
      <c r="AA154" s="110">
        <f t="shared" si="76"/>
        <v>0</v>
      </c>
      <c r="AB154" s="38" t="str">
        <f>IFERROR(VLOOKUP(Y154,'Geração Equatorial x Medido'!$O$15:$R$27,2,FALSE),"")</f>
        <v/>
      </c>
      <c r="AC154" s="38">
        <f t="shared" si="63"/>
        <v>45383</v>
      </c>
      <c r="AD154" s="38" t="str">
        <f t="shared" si="66"/>
        <v/>
      </c>
      <c r="AE154" s="38">
        <f t="shared" si="67"/>
        <v>45413</v>
      </c>
      <c r="AU154" s="4"/>
      <c r="AX154" s="7">
        <f t="shared" si="73"/>
        <v>45797</v>
      </c>
      <c r="AY154" s="5">
        <v>500.4</v>
      </c>
      <c r="AZ154" s="145">
        <f t="shared" si="68"/>
        <v>0</v>
      </c>
      <c r="BA154" s="141" t="str">
        <f>IFERROR(VLOOKUP(AX153,'Geração Equatorial x Medido'!$O$4:$P$55,2,FALSE),"")</f>
        <v/>
      </c>
      <c r="BB154" s="38">
        <f t="shared" si="77"/>
        <v>45778</v>
      </c>
      <c r="BC154" s="38" t="str">
        <f t="shared" si="69"/>
        <v/>
      </c>
      <c r="BD154" s="38">
        <f t="shared" si="75"/>
        <v>45778</v>
      </c>
      <c r="BT154" s="4"/>
      <c r="BZ154" s="7">
        <f t="shared" si="74"/>
        <v>46163</v>
      </c>
      <c r="CA154" s="5"/>
      <c r="CB154" s="145">
        <f t="shared" si="70"/>
        <v>1</v>
      </c>
      <c r="CC154" s="141" t="str">
        <f>IFERROR(VLOOKUP(BZ153,'Geração Equatorial x Medido'!$O$4:$P$55,2,FALSE),"")</f>
        <v/>
      </c>
      <c r="CD154" s="38">
        <f t="shared" si="78"/>
        <v>46143</v>
      </c>
      <c r="CE154" s="38" t="str">
        <f t="shared" si="64"/>
        <v/>
      </c>
      <c r="CF154" s="38">
        <f t="shared" si="79"/>
        <v>46143</v>
      </c>
      <c r="CV154" s="4"/>
    </row>
    <row r="155" spans="1:100" x14ac:dyDescent="0.25">
      <c r="A155" s="7">
        <f t="shared" si="71"/>
        <v>45078</v>
      </c>
      <c r="B155" s="5">
        <v>504</v>
      </c>
      <c r="C155" s="38" t="str">
        <f>IFERROR(VLOOKUP(A155,'Geração Equatorial x Medido'!$O$4:$P$15,2,FALSE),"")</f>
        <v/>
      </c>
      <c r="D155" s="38">
        <f t="shared" si="62"/>
        <v>45047</v>
      </c>
      <c r="E155" s="38">
        <f t="shared" si="65"/>
        <v>45078</v>
      </c>
      <c r="F155" s="38">
        <f t="shared" si="61"/>
        <v>45078</v>
      </c>
      <c r="Y155" s="7">
        <f t="shared" si="72"/>
        <v>45438</v>
      </c>
      <c r="Z155" s="5">
        <v>414.9</v>
      </c>
      <c r="AA155" s="110">
        <f t="shared" si="76"/>
        <v>0</v>
      </c>
      <c r="AB155" s="38">
        <f>IFERROR(VLOOKUP(Y155,'Geração Equatorial x Medido'!$O$15:$R$27,2,FALSE),"")</f>
        <v>45413</v>
      </c>
      <c r="AC155" s="38">
        <f t="shared" si="63"/>
        <v>45413</v>
      </c>
      <c r="AD155" s="38" t="str">
        <f t="shared" si="66"/>
        <v/>
      </c>
      <c r="AE155" s="38">
        <f t="shared" si="67"/>
        <v>45413</v>
      </c>
      <c r="AU155" s="4"/>
      <c r="AX155" s="7">
        <f t="shared" si="73"/>
        <v>45798</v>
      </c>
      <c r="AY155" s="5">
        <v>420.9</v>
      </c>
      <c r="AZ155" s="145">
        <f t="shared" si="68"/>
        <v>0</v>
      </c>
      <c r="BA155" s="141" t="str">
        <f>IFERROR(VLOOKUP(AX154,'Geração Equatorial x Medido'!$O$4:$P$55,2,FALSE),"")</f>
        <v/>
      </c>
      <c r="BB155" s="38">
        <f t="shared" si="77"/>
        <v>45778</v>
      </c>
      <c r="BC155" s="38" t="str">
        <f t="shared" si="69"/>
        <v/>
      </c>
      <c r="BD155" s="38">
        <f t="shared" si="75"/>
        <v>45778</v>
      </c>
      <c r="BT155" s="4"/>
      <c r="BZ155" s="7">
        <f t="shared" si="74"/>
        <v>46164</v>
      </c>
      <c r="CA155" s="5"/>
      <c r="CB155" s="145">
        <f t="shared" si="70"/>
        <v>1</v>
      </c>
      <c r="CC155" s="141" t="str">
        <f>IFERROR(VLOOKUP(BZ154,'Geração Equatorial x Medido'!$O$4:$P$55,2,FALSE),"")</f>
        <v/>
      </c>
      <c r="CD155" s="38">
        <f t="shared" si="78"/>
        <v>46143</v>
      </c>
      <c r="CE155" s="38" t="str">
        <f t="shared" si="64"/>
        <v/>
      </c>
      <c r="CF155" s="38">
        <f t="shared" si="79"/>
        <v>46143</v>
      </c>
      <c r="CV155" s="4"/>
    </row>
    <row r="156" spans="1:100" x14ac:dyDescent="0.25">
      <c r="A156" s="7">
        <f t="shared" si="71"/>
        <v>45079</v>
      </c>
      <c r="B156" s="5">
        <v>497.1</v>
      </c>
      <c r="C156" s="38" t="str">
        <f>IFERROR(VLOOKUP(A156,'Geração Equatorial x Medido'!$O$4:$P$15,2,FALSE),"")</f>
        <v/>
      </c>
      <c r="D156" s="38">
        <f t="shared" si="62"/>
        <v>45047</v>
      </c>
      <c r="E156" s="38" t="str">
        <f t="shared" si="65"/>
        <v/>
      </c>
      <c r="F156" s="38">
        <f t="shared" si="61"/>
        <v>45078</v>
      </c>
      <c r="Y156" s="7">
        <f t="shared" si="72"/>
        <v>45439</v>
      </c>
      <c r="Z156" s="5">
        <v>591.29999999999995</v>
      </c>
      <c r="AA156" s="110">
        <f t="shared" si="76"/>
        <v>0</v>
      </c>
      <c r="AB156" s="38" t="str">
        <f>IFERROR(VLOOKUP(Y156,'Geração Equatorial x Medido'!$O$15:$R$27,2,FALSE),"")</f>
        <v/>
      </c>
      <c r="AC156" s="38">
        <f t="shared" si="63"/>
        <v>45413</v>
      </c>
      <c r="AD156" s="38" t="str">
        <f t="shared" si="66"/>
        <v/>
      </c>
      <c r="AE156" s="38">
        <f t="shared" si="67"/>
        <v>45413</v>
      </c>
      <c r="AU156" s="4"/>
      <c r="AX156" s="7">
        <f t="shared" si="73"/>
        <v>45799</v>
      </c>
      <c r="AY156" s="5">
        <v>525.29999999999995</v>
      </c>
      <c r="AZ156" s="145">
        <f t="shared" si="68"/>
        <v>0</v>
      </c>
      <c r="BA156" s="141" t="str">
        <f>IFERROR(VLOOKUP(AX155,'Geração Equatorial x Medido'!$O$4:$P$55,2,FALSE),"")</f>
        <v/>
      </c>
      <c r="BB156" s="38">
        <f t="shared" si="77"/>
        <v>45778</v>
      </c>
      <c r="BC156" s="38" t="str">
        <f t="shared" si="69"/>
        <v/>
      </c>
      <c r="BD156" s="38">
        <f t="shared" si="75"/>
        <v>45778</v>
      </c>
      <c r="BT156" s="4"/>
      <c r="BZ156" s="7">
        <f t="shared" si="74"/>
        <v>46165</v>
      </c>
      <c r="CA156" s="5"/>
      <c r="CB156" s="145">
        <f t="shared" si="70"/>
        <v>1</v>
      </c>
      <c r="CC156" s="141" t="str">
        <f>IFERROR(VLOOKUP(BZ155,'Geração Equatorial x Medido'!$O$4:$P$55,2,FALSE),"")</f>
        <v/>
      </c>
      <c r="CD156" s="38">
        <f t="shared" si="78"/>
        <v>46143</v>
      </c>
      <c r="CE156" s="38" t="str">
        <f t="shared" si="64"/>
        <v/>
      </c>
      <c r="CF156" s="38">
        <f t="shared" si="79"/>
        <v>46143</v>
      </c>
      <c r="CV156" s="4"/>
    </row>
    <row r="157" spans="1:100" x14ac:dyDescent="0.25">
      <c r="A157" s="7">
        <f t="shared" si="71"/>
        <v>45080</v>
      </c>
      <c r="B157" s="5">
        <v>357</v>
      </c>
      <c r="C157" s="38" t="str">
        <f>IFERROR(VLOOKUP(A157,'Geração Equatorial x Medido'!$O$4:$P$15,2,FALSE),"")</f>
        <v/>
      </c>
      <c r="D157" s="38">
        <f t="shared" si="62"/>
        <v>45047</v>
      </c>
      <c r="E157" s="38" t="str">
        <f t="shared" si="65"/>
        <v/>
      </c>
      <c r="F157" s="38">
        <f t="shared" si="61"/>
        <v>45078</v>
      </c>
      <c r="Y157" s="7">
        <f t="shared" si="72"/>
        <v>45440</v>
      </c>
      <c r="Z157" s="5">
        <v>552.5</v>
      </c>
      <c r="AA157" s="110">
        <f t="shared" si="76"/>
        <v>0</v>
      </c>
      <c r="AB157" s="38" t="str">
        <f>IFERROR(VLOOKUP(Y157,'Geração Equatorial x Medido'!$O$15:$R$27,2,FALSE),"")</f>
        <v/>
      </c>
      <c r="AC157" s="38">
        <f t="shared" si="63"/>
        <v>45413</v>
      </c>
      <c r="AD157" s="38" t="str">
        <f t="shared" si="66"/>
        <v/>
      </c>
      <c r="AE157" s="38">
        <f t="shared" si="67"/>
        <v>45413</v>
      </c>
      <c r="AU157" s="4"/>
      <c r="AX157" s="7">
        <f t="shared" si="73"/>
        <v>45800</v>
      </c>
      <c r="AY157" s="5">
        <v>512.79999999999995</v>
      </c>
      <c r="AZ157" s="145">
        <f t="shared" si="68"/>
        <v>0</v>
      </c>
      <c r="BA157" s="141" t="str">
        <f>IFERROR(VLOOKUP(AX156,'Geração Equatorial x Medido'!$O$4:$P$55,2,FALSE),"")</f>
        <v/>
      </c>
      <c r="BB157" s="38">
        <f t="shared" si="77"/>
        <v>45778</v>
      </c>
      <c r="BC157" s="38" t="str">
        <f t="shared" si="69"/>
        <v/>
      </c>
      <c r="BD157" s="38">
        <f t="shared" si="75"/>
        <v>45778</v>
      </c>
      <c r="BT157" s="4"/>
      <c r="BZ157" s="7">
        <f t="shared" si="74"/>
        <v>46166</v>
      </c>
      <c r="CA157" s="5"/>
      <c r="CB157" s="145">
        <f t="shared" si="70"/>
        <v>1</v>
      </c>
      <c r="CC157" s="141" t="str">
        <f>IFERROR(VLOOKUP(BZ156,'Geração Equatorial x Medido'!$O$4:$P$55,2,FALSE),"")</f>
        <v/>
      </c>
      <c r="CD157" s="38">
        <f t="shared" si="78"/>
        <v>46143</v>
      </c>
      <c r="CE157" s="38" t="str">
        <f t="shared" si="64"/>
        <v/>
      </c>
      <c r="CF157" s="38">
        <f t="shared" si="79"/>
        <v>46143</v>
      </c>
      <c r="CV157" s="4"/>
    </row>
    <row r="158" spans="1:100" x14ac:dyDescent="0.25">
      <c r="A158" s="7">
        <f t="shared" si="71"/>
        <v>45081</v>
      </c>
      <c r="B158" s="5">
        <v>535.20000000000005</v>
      </c>
      <c r="C158" s="38" t="str">
        <f>IFERROR(VLOOKUP(A158,'Geração Equatorial x Medido'!$O$4:$P$15,2,FALSE),"")</f>
        <v/>
      </c>
      <c r="D158" s="38">
        <f t="shared" si="62"/>
        <v>45047</v>
      </c>
      <c r="E158" s="38" t="str">
        <f t="shared" si="65"/>
        <v/>
      </c>
      <c r="F158" s="38">
        <f t="shared" si="61"/>
        <v>45078</v>
      </c>
      <c r="Y158" s="7">
        <f t="shared" si="72"/>
        <v>45441</v>
      </c>
      <c r="Z158" s="5">
        <v>380.6</v>
      </c>
      <c r="AA158" s="110">
        <f t="shared" si="76"/>
        <v>0</v>
      </c>
      <c r="AB158" s="38" t="str">
        <f>IFERROR(VLOOKUP(Y158,'Geração Equatorial x Medido'!$O$15:$R$27,2,FALSE),"")</f>
        <v/>
      </c>
      <c r="AC158" s="38">
        <f t="shared" si="63"/>
        <v>45413</v>
      </c>
      <c r="AD158" s="38" t="str">
        <f t="shared" si="66"/>
        <v/>
      </c>
      <c r="AE158" s="38">
        <f t="shared" si="67"/>
        <v>45413</v>
      </c>
      <c r="AU158" s="4"/>
      <c r="AX158" s="7">
        <f t="shared" si="73"/>
        <v>45801</v>
      </c>
      <c r="AY158" s="5">
        <v>589.20000000000005</v>
      </c>
      <c r="AZ158" s="145">
        <f t="shared" si="68"/>
        <v>0</v>
      </c>
      <c r="BA158" s="141" t="str">
        <f>IFERROR(VLOOKUP(AX157,'Geração Equatorial x Medido'!$O$4:$P$55,2,FALSE),"")</f>
        <v/>
      </c>
      <c r="BB158" s="38">
        <f t="shared" si="77"/>
        <v>45778</v>
      </c>
      <c r="BC158" s="38" t="str">
        <f t="shared" si="69"/>
        <v/>
      </c>
      <c r="BD158" s="38">
        <f t="shared" si="75"/>
        <v>45778</v>
      </c>
      <c r="BT158" s="4"/>
      <c r="BZ158" s="7">
        <f t="shared" si="74"/>
        <v>46167</v>
      </c>
      <c r="CA158" s="5"/>
      <c r="CB158" s="145">
        <f t="shared" si="70"/>
        <v>1</v>
      </c>
      <c r="CC158" s="141" t="str">
        <f>IFERROR(VLOOKUP(BZ157,'Geração Equatorial x Medido'!$O$4:$P$55,2,FALSE),"")</f>
        <v/>
      </c>
      <c r="CD158" s="38">
        <f t="shared" si="78"/>
        <v>46143</v>
      </c>
      <c r="CE158" s="38" t="str">
        <f t="shared" si="64"/>
        <v/>
      </c>
      <c r="CF158" s="38">
        <f t="shared" si="79"/>
        <v>46143</v>
      </c>
      <c r="CV158" s="4"/>
    </row>
    <row r="159" spans="1:100" x14ac:dyDescent="0.25">
      <c r="A159" s="7">
        <f t="shared" si="71"/>
        <v>45082</v>
      </c>
      <c r="B159" s="5">
        <v>430.8</v>
      </c>
      <c r="C159" s="38" t="str">
        <f>IFERROR(VLOOKUP(A159,'Geração Equatorial x Medido'!$O$4:$P$15,2,FALSE),"")</f>
        <v/>
      </c>
      <c r="D159" s="38">
        <f t="shared" si="62"/>
        <v>45047</v>
      </c>
      <c r="E159" s="38" t="str">
        <f t="shared" si="65"/>
        <v/>
      </c>
      <c r="F159" s="38">
        <f t="shared" si="61"/>
        <v>45078</v>
      </c>
      <c r="Y159" s="7">
        <f t="shared" si="72"/>
        <v>45442</v>
      </c>
      <c r="Z159" s="5">
        <v>488.6</v>
      </c>
      <c r="AA159" s="110">
        <f t="shared" si="76"/>
        <v>0</v>
      </c>
      <c r="AB159" s="38" t="str">
        <f>IFERROR(VLOOKUP(Y159,'Geração Equatorial x Medido'!$O$15:$R$27,2,FALSE),"")</f>
        <v/>
      </c>
      <c r="AC159" s="38">
        <f t="shared" si="63"/>
        <v>45413</v>
      </c>
      <c r="AD159" s="38" t="str">
        <f t="shared" si="66"/>
        <v/>
      </c>
      <c r="AE159" s="38">
        <f t="shared" si="67"/>
        <v>45413</v>
      </c>
      <c r="AU159" s="4"/>
      <c r="AX159" s="7">
        <f t="shared" si="73"/>
        <v>45802</v>
      </c>
      <c r="AY159" s="5">
        <v>481.1</v>
      </c>
      <c r="AZ159" s="145">
        <f t="shared" si="68"/>
        <v>0</v>
      </c>
      <c r="BA159" s="141" t="str">
        <f>IFERROR(VLOOKUP(AX158,'Geração Equatorial x Medido'!$O$4:$P$55,2,FALSE),"")</f>
        <v/>
      </c>
      <c r="BB159" s="38">
        <f t="shared" si="77"/>
        <v>45778</v>
      </c>
      <c r="BC159" s="38" t="str">
        <f t="shared" si="69"/>
        <v/>
      </c>
      <c r="BD159" s="38">
        <f t="shared" si="75"/>
        <v>45778</v>
      </c>
      <c r="BT159" s="4"/>
      <c r="BZ159" s="7">
        <f t="shared" si="74"/>
        <v>46168</v>
      </c>
      <c r="CA159" s="5"/>
      <c r="CB159" s="145">
        <f t="shared" si="70"/>
        <v>1</v>
      </c>
      <c r="CC159" s="141" t="str">
        <f>IFERROR(VLOOKUP(BZ158,'Geração Equatorial x Medido'!$O$4:$P$55,2,FALSE),"")</f>
        <v/>
      </c>
      <c r="CD159" s="38">
        <f t="shared" si="78"/>
        <v>46143</v>
      </c>
      <c r="CE159" s="38" t="str">
        <f t="shared" si="64"/>
        <v/>
      </c>
      <c r="CF159" s="38">
        <f t="shared" si="79"/>
        <v>46143</v>
      </c>
      <c r="CV159" s="4"/>
    </row>
    <row r="160" spans="1:100" x14ac:dyDescent="0.25">
      <c r="A160" s="7">
        <f t="shared" si="71"/>
        <v>45083</v>
      </c>
      <c r="B160" s="5">
        <v>517.6</v>
      </c>
      <c r="C160" s="38" t="str">
        <f>IFERROR(VLOOKUP(A160,'Geração Equatorial x Medido'!$O$4:$P$15,2,FALSE),"")</f>
        <v/>
      </c>
      <c r="D160" s="38">
        <f t="shared" si="62"/>
        <v>45047</v>
      </c>
      <c r="E160" s="38" t="str">
        <f t="shared" si="65"/>
        <v/>
      </c>
      <c r="F160" s="38">
        <f t="shared" si="61"/>
        <v>45078</v>
      </c>
      <c r="Y160" s="7">
        <f t="shared" si="72"/>
        <v>45443</v>
      </c>
      <c r="Z160" s="5">
        <v>522.29999999999995</v>
      </c>
      <c r="AA160" s="110">
        <f t="shared" si="76"/>
        <v>0</v>
      </c>
      <c r="AB160" s="38" t="str">
        <f>IFERROR(VLOOKUP(Y160,'Geração Equatorial x Medido'!$O$15:$R$27,2,FALSE),"")</f>
        <v/>
      </c>
      <c r="AC160" s="38">
        <f t="shared" si="63"/>
        <v>45413</v>
      </c>
      <c r="AD160" s="38" t="str">
        <f t="shared" si="66"/>
        <v/>
      </c>
      <c r="AE160" s="38">
        <f t="shared" si="67"/>
        <v>45413</v>
      </c>
      <c r="AU160" s="4"/>
      <c r="AX160" s="7">
        <f t="shared" si="73"/>
        <v>45803</v>
      </c>
      <c r="AY160" s="5">
        <v>546.29999999999995</v>
      </c>
      <c r="AZ160" s="145">
        <f t="shared" si="68"/>
        <v>0</v>
      </c>
      <c r="BA160" s="141" t="str">
        <f>IFERROR(VLOOKUP(AX159,'Geração Equatorial x Medido'!$O$4:$P$55,2,FALSE),"")</f>
        <v/>
      </c>
      <c r="BB160" s="38">
        <f t="shared" si="77"/>
        <v>45778</v>
      </c>
      <c r="BC160" s="38" t="str">
        <f t="shared" si="69"/>
        <v/>
      </c>
      <c r="BD160" s="38">
        <f t="shared" si="75"/>
        <v>45778</v>
      </c>
      <c r="BT160" s="4"/>
      <c r="BZ160" s="7">
        <f t="shared" si="74"/>
        <v>46169</v>
      </c>
      <c r="CA160" s="5"/>
      <c r="CB160" s="145">
        <f t="shared" si="70"/>
        <v>1</v>
      </c>
      <c r="CC160" s="141" t="str">
        <f>IFERROR(VLOOKUP(BZ159,'Geração Equatorial x Medido'!$O$4:$P$55,2,FALSE),"")</f>
        <v/>
      </c>
      <c r="CD160" s="38">
        <f t="shared" si="78"/>
        <v>46143</v>
      </c>
      <c r="CE160" s="38" t="str">
        <f t="shared" si="64"/>
        <v/>
      </c>
      <c r="CF160" s="38">
        <f t="shared" si="79"/>
        <v>46143</v>
      </c>
      <c r="CV160" s="4"/>
    </row>
    <row r="161" spans="1:100" x14ac:dyDescent="0.25">
      <c r="A161" s="7">
        <f t="shared" si="71"/>
        <v>45084</v>
      </c>
      <c r="B161" s="5">
        <v>512</v>
      </c>
      <c r="C161" s="38" t="str">
        <f>IFERROR(VLOOKUP(A161,'Geração Equatorial x Medido'!$O$4:$P$15,2,FALSE),"")</f>
        <v/>
      </c>
      <c r="D161" s="38">
        <f t="shared" si="62"/>
        <v>45047</v>
      </c>
      <c r="E161" s="38" t="str">
        <f t="shared" si="65"/>
        <v/>
      </c>
      <c r="F161" s="38">
        <f t="shared" si="61"/>
        <v>45078</v>
      </c>
      <c r="Y161" s="7">
        <f t="shared" si="72"/>
        <v>45444</v>
      </c>
      <c r="Z161" s="5">
        <v>446</v>
      </c>
      <c r="AA161" s="110">
        <f t="shared" si="76"/>
        <v>0</v>
      </c>
      <c r="AB161" s="38" t="str">
        <f>IFERROR(VLOOKUP(Y161,'Geração Equatorial x Medido'!$O$15:$R$27,2,FALSE),"")</f>
        <v/>
      </c>
      <c r="AC161" s="38">
        <f t="shared" si="63"/>
        <v>45413</v>
      </c>
      <c r="AD161" s="38">
        <f t="shared" si="66"/>
        <v>45444</v>
      </c>
      <c r="AE161" s="38">
        <f t="shared" si="67"/>
        <v>45444</v>
      </c>
      <c r="AU161" s="4"/>
      <c r="AX161" s="7">
        <f t="shared" si="73"/>
        <v>45804</v>
      </c>
      <c r="AY161" s="5">
        <v>508.8</v>
      </c>
      <c r="AZ161" s="145">
        <f t="shared" si="68"/>
        <v>0</v>
      </c>
      <c r="BA161" s="141" t="str">
        <f>IFERROR(VLOOKUP(AX160,'Geração Equatorial x Medido'!$O$4:$P$55,2,FALSE),"")</f>
        <v/>
      </c>
      <c r="BB161" s="38">
        <f t="shared" si="77"/>
        <v>45778</v>
      </c>
      <c r="BC161" s="38" t="str">
        <f t="shared" si="69"/>
        <v/>
      </c>
      <c r="BD161" s="38">
        <f t="shared" si="75"/>
        <v>45778</v>
      </c>
      <c r="BT161" s="4"/>
      <c r="BZ161" s="7">
        <f t="shared" si="74"/>
        <v>46170</v>
      </c>
      <c r="CA161" s="5"/>
      <c r="CB161" s="145">
        <f t="shared" si="70"/>
        <v>1</v>
      </c>
      <c r="CC161" s="141">
        <f>IFERROR(VLOOKUP(BZ160,'Geração Equatorial x Medido'!$O$4:$P$55,2,FALSE),"")</f>
        <v>46143</v>
      </c>
      <c r="CD161" s="38">
        <f t="shared" si="78"/>
        <v>46143</v>
      </c>
      <c r="CE161" s="38" t="str">
        <f t="shared" si="64"/>
        <v/>
      </c>
      <c r="CF161" s="38">
        <f t="shared" si="79"/>
        <v>46143</v>
      </c>
      <c r="CV161" s="4"/>
    </row>
    <row r="162" spans="1:100" x14ac:dyDescent="0.25">
      <c r="A162" s="7">
        <f t="shared" si="71"/>
        <v>45085</v>
      </c>
      <c r="B162" s="5">
        <v>505.5</v>
      </c>
      <c r="C162" s="38" t="str">
        <f>IFERROR(VLOOKUP(A162,'Geração Equatorial x Medido'!$O$4:$P$15,2,FALSE),"")</f>
        <v/>
      </c>
      <c r="D162" s="38">
        <f t="shared" si="62"/>
        <v>45047</v>
      </c>
      <c r="E162" s="38" t="str">
        <f t="shared" si="65"/>
        <v/>
      </c>
      <c r="F162" s="38">
        <f t="shared" si="61"/>
        <v>45078</v>
      </c>
      <c r="Y162" s="7">
        <f t="shared" si="72"/>
        <v>45445</v>
      </c>
      <c r="Z162" s="5">
        <v>503.7</v>
      </c>
      <c r="AA162" s="110">
        <f t="shared" si="76"/>
        <v>0</v>
      </c>
      <c r="AB162" s="38" t="str">
        <f>IFERROR(VLOOKUP(Y162,'Geração Equatorial x Medido'!$O$15:$R$27,2,FALSE),"")</f>
        <v/>
      </c>
      <c r="AC162" s="38">
        <f t="shared" si="63"/>
        <v>45413</v>
      </c>
      <c r="AD162" s="38" t="str">
        <f t="shared" si="66"/>
        <v/>
      </c>
      <c r="AE162" s="38">
        <f t="shared" si="67"/>
        <v>45444</v>
      </c>
      <c r="AU162" s="4"/>
      <c r="AX162" s="7">
        <f t="shared" si="73"/>
        <v>45805</v>
      </c>
      <c r="AY162" s="5">
        <v>564.1</v>
      </c>
      <c r="AZ162" s="145">
        <f t="shared" si="68"/>
        <v>0</v>
      </c>
      <c r="BA162" s="141">
        <f>IFERROR(VLOOKUP(AX161,'Geração Equatorial x Medido'!$O$4:$P$55,2,FALSE),"")</f>
        <v>45778</v>
      </c>
      <c r="BB162" s="38">
        <f t="shared" si="77"/>
        <v>45778</v>
      </c>
      <c r="BC162" s="38" t="str">
        <f t="shared" si="69"/>
        <v/>
      </c>
      <c r="BD162" s="38">
        <f t="shared" si="75"/>
        <v>45778</v>
      </c>
      <c r="BT162" s="4"/>
      <c r="BZ162" s="7">
        <f t="shared" si="74"/>
        <v>46171</v>
      </c>
      <c r="CA162" s="5"/>
      <c r="CB162" s="145">
        <f t="shared" si="70"/>
        <v>1</v>
      </c>
      <c r="CC162" s="141" t="str">
        <f>IFERROR(VLOOKUP(BZ161,'Geração Equatorial x Medido'!$O$4:$P$55,2,FALSE),"")</f>
        <v/>
      </c>
      <c r="CD162" s="38">
        <f t="shared" si="78"/>
        <v>46174</v>
      </c>
      <c r="CE162" s="38" t="str">
        <f t="shared" si="64"/>
        <v/>
      </c>
      <c r="CF162" s="38">
        <f t="shared" si="79"/>
        <v>46143</v>
      </c>
      <c r="CV162" s="4"/>
    </row>
    <row r="163" spans="1:100" x14ac:dyDescent="0.25">
      <c r="A163" s="7">
        <f t="shared" si="71"/>
        <v>45086</v>
      </c>
      <c r="B163" s="5">
        <v>531.79999999999995</v>
      </c>
      <c r="C163" s="38" t="str">
        <f>IFERROR(VLOOKUP(A163,'Geração Equatorial x Medido'!$O$4:$P$15,2,FALSE),"")</f>
        <v/>
      </c>
      <c r="D163" s="38">
        <f t="shared" si="62"/>
        <v>45047</v>
      </c>
      <c r="E163" s="38" t="str">
        <f t="shared" si="65"/>
        <v/>
      </c>
      <c r="F163" s="38">
        <f t="shared" si="61"/>
        <v>45078</v>
      </c>
      <c r="Y163" s="7">
        <f t="shared" si="72"/>
        <v>45446</v>
      </c>
      <c r="Z163" s="5">
        <v>516.6</v>
      </c>
      <c r="AA163" s="110">
        <f t="shared" si="76"/>
        <v>0</v>
      </c>
      <c r="AB163" s="38" t="str">
        <f>IFERROR(VLOOKUP(Y163,'Geração Equatorial x Medido'!$O$15:$R$27,2,FALSE),"")</f>
        <v/>
      </c>
      <c r="AC163" s="38">
        <f t="shared" si="63"/>
        <v>45413</v>
      </c>
      <c r="AD163" s="38" t="str">
        <f t="shared" si="66"/>
        <v/>
      </c>
      <c r="AE163" s="38">
        <f t="shared" si="67"/>
        <v>45444</v>
      </c>
      <c r="AU163" s="4"/>
      <c r="AX163" s="7">
        <f t="shared" si="73"/>
        <v>45806</v>
      </c>
      <c r="AY163" s="5">
        <v>217.5</v>
      </c>
      <c r="AZ163" s="145">
        <f t="shared" si="68"/>
        <v>0</v>
      </c>
      <c r="BA163" s="141" t="str">
        <f>IFERROR(VLOOKUP(AX162,'Geração Equatorial x Medido'!$O$4:$P$55,2,FALSE),"")</f>
        <v/>
      </c>
      <c r="BB163" s="38">
        <f t="shared" si="77"/>
        <v>45809</v>
      </c>
      <c r="BC163" s="38" t="str">
        <f t="shared" si="69"/>
        <v/>
      </c>
      <c r="BD163" s="38">
        <f t="shared" si="75"/>
        <v>45778</v>
      </c>
      <c r="BT163" s="4"/>
      <c r="BZ163" s="7">
        <f t="shared" si="74"/>
        <v>46172</v>
      </c>
      <c r="CA163" s="5"/>
      <c r="CB163" s="145">
        <f t="shared" si="70"/>
        <v>1</v>
      </c>
      <c r="CC163" s="141" t="str">
        <f>IFERROR(VLOOKUP(BZ162,'Geração Equatorial x Medido'!$O$4:$P$55,2,FALSE),"")</f>
        <v/>
      </c>
      <c r="CD163" s="38">
        <f t="shared" si="78"/>
        <v>46174</v>
      </c>
      <c r="CE163" s="38" t="str">
        <f t="shared" si="64"/>
        <v/>
      </c>
      <c r="CF163" s="38">
        <f t="shared" si="79"/>
        <v>46143</v>
      </c>
      <c r="CV163" s="4"/>
    </row>
    <row r="164" spans="1:100" x14ac:dyDescent="0.25">
      <c r="A164" s="7">
        <f t="shared" si="71"/>
        <v>45087</v>
      </c>
      <c r="B164" s="5">
        <v>483.9</v>
      </c>
      <c r="C164" s="38" t="str">
        <f>IFERROR(VLOOKUP(A164,'Geração Equatorial x Medido'!$O$4:$P$15,2,FALSE),"")</f>
        <v/>
      </c>
      <c r="D164" s="38">
        <f t="shared" si="62"/>
        <v>45047</v>
      </c>
      <c r="E164" s="38" t="str">
        <f t="shared" si="65"/>
        <v/>
      </c>
      <c r="F164" s="38">
        <f t="shared" si="61"/>
        <v>45078</v>
      </c>
      <c r="Y164" s="7">
        <f t="shared" si="72"/>
        <v>45447</v>
      </c>
      <c r="Z164" s="5">
        <v>434.7</v>
      </c>
      <c r="AA164" s="110">
        <f t="shared" si="76"/>
        <v>0</v>
      </c>
      <c r="AB164" s="38" t="str">
        <f>IFERROR(VLOOKUP(Y164,'Geração Equatorial x Medido'!$O$15:$R$27,2,FALSE),"")</f>
        <v/>
      </c>
      <c r="AC164" s="38">
        <f t="shared" si="63"/>
        <v>45413</v>
      </c>
      <c r="AD164" s="38" t="str">
        <f t="shared" si="66"/>
        <v/>
      </c>
      <c r="AE164" s="38">
        <f t="shared" si="67"/>
        <v>45444</v>
      </c>
      <c r="AU164" s="4"/>
      <c r="AX164" s="7">
        <f t="shared" si="73"/>
        <v>45807</v>
      </c>
      <c r="AY164" s="5">
        <v>569</v>
      </c>
      <c r="AZ164" s="145">
        <f t="shared" si="68"/>
        <v>0</v>
      </c>
      <c r="BA164" s="141" t="str">
        <f>IFERROR(VLOOKUP(AX163,'Geração Equatorial x Medido'!$O$4:$P$55,2,FALSE),"")</f>
        <v/>
      </c>
      <c r="BB164" s="38">
        <f t="shared" si="77"/>
        <v>45809</v>
      </c>
      <c r="BC164" s="38" t="str">
        <f t="shared" si="69"/>
        <v/>
      </c>
      <c r="BD164" s="38">
        <f t="shared" si="75"/>
        <v>45778</v>
      </c>
      <c r="BT164" s="4"/>
      <c r="BZ164" s="7">
        <f t="shared" si="74"/>
        <v>46173</v>
      </c>
      <c r="CA164" s="5"/>
      <c r="CB164" s="145">
        <f t="shared" si="70"/>
        <v>1</v>
      </c>
      <c r="CC164" s="141" t="str">
        <f>IFERROR(VLOOKUP(BZ163,'Geração Equatorial x Medido'!$O$4:$P$55,2,FALSE),"")</f>
        <v/>
      </c>
      <c r="CD164" s="38">
        <f t="shared" si="78"/>
        <v>46174</v>
      </c>
      <c r="CE164" s="38" t="str">
        <f t="shared" si="64"/>
        <v/>
      </c>
      <c r="CF164" s="38">
        <f t="shared" si="79"/>
        <v>46143</v>
      </c>
      <c r="CV164" s="4"/>
    </row>
    <row r="165" spans="1:100" x14ac:dyDescent="0.25">
      <c r="A165" s="7">
        <f t="shared" si="71"/>
        <v>45088</v>
      </c>
      <c r="B165" s="5">
        <v>440.5</v>
      </c>
      <c r="C165" s="38" t="str">
        <f>IFERROR(VLOOKUP(A165,'Geração Equatorial x Medido'!$O$4:$P$15,2,FALSE),"")</f>
        <v/>
      </c>
      <c r="D165" s="38">
        <f t="shared" si="62"/>
        <v>45047</v>
      </c>
      <c r="E165" s="38" t="str">
        <f t="shared" si="65"/>
        <v/>
      </c>
      <c r="F165" s="38">
        <f t="shared" si="61"/>
        <v>45078</v>
      </c>
      <c r="Y165" s="7">
        <f t="shared" si="72"/>
        <v>45448</v>
      </c>
      <c r="Z165" s="5">
        <v>531.1</v>
      </c>
      <c r="AA165" s="110">
        <f t="shared" si="76"/>
        <v>0</v>
      </c>
      <c r="AB165" s="38" t="str">
        <f>IFERROR(VLOOKUP(Y165,'Geração Equatorial x Medido'!$O$15:$R$27,2,FALSE),"")</f>
        <v/>
      </c>
      <c r="AC165" s="38">
        <f t="shared" si="63"/>
        <v>45413</v>
      </c>
      <c r="AD165" s="38" t="str">
        <f t="shared" si="66"/>
        <v/>
      </c>
      <c r="AE165" s="38">
        <f t="shared" si="67"/>
        <v>45444</v>
      </c>
      <c r="AU165" s="4"/>
      <c r="AX165" s="7">
        <f t="shared" si="73"/>
        <v>45808</v>
      </c>
      <c r="AY165" s="5">
        <v>556.5</v>
      </c>
      <c r="AZ165" s="145">
        <f t="shared" si="68"/>
        <v>0</v>
      </c>
      <c r="BA165" s="141" t="str">
        <f>IFERROR(VLOOKUP(AX164,'Geração Equatorial x Medido'!$O$4:$P$55,2,FALSE),"")</f>
        <v/>
      </c>
      <c r="BB165" s="38">
        <f t="shared" si="77"/>
        <v>45809</v>
      </c>
      <c r="BC165" s="38" t="str">
        <f t="shared" si="69"/>
        <v/>
      </c>
      <c r="BD165" s="38">
        <f t="shared" si="75"/>
        <v>45778</v>
      </c>
      <c r="BT165" s="4"/>
      <c r="BZ165" s="7">
        <f t="shared" si="74"/>
        <v>46174</v>
      </c>
      <c r="CA165" s="5"/>
      <c r="CB165" s="145">
        <f t="shared" si="70"/>
        <v>1</v>
      </c>
      <c r="CC165" s="141" t="str">
        <f>IFERROR(VLOOKUP(BZ164,'Geração Equatorial x Medido'!$O$4:$P$55,2,FALSE),"")</f>
        <v/>
      </c>
      <c r="CD165" s="38">
        <f t="shared" si="78"/>
        <v>46174</v>
      </c>
      <c r="CE165" s="38">
        <f t="shared" si="64"/>
        <v>46174</v>
      </c>
      <c r="CF165" s="38">
        <f t="shared" si="79"/>
        <v>46174</v>
      </c>
      <c r="CV165" s="4"/>
    </row>
    <row r="166" spans="1:100" x14ac:dyDescent="0.25">
      <c r="A166" s="7">
        <f t="shared" si="71"/>
        <v>45089</v>
      </c>
      <c r="B166" s="5">
        <v>507.7</v>
      </c>
      <c r="C166" s="38" t="str">
        <f>IFERROR(VLOOKUP(A166,'Geração Equatorial x Medido'!$O$4:$P$15,2,FALSE),"")</f>
        <v/>
      </c>
      <c r="D166" s="38">
        <f t="shared" si="62"/>
        <v>45047</v>
      </c>
      <c r="E166" s="38" t="str">
        <f t="shared" si="65"/>
        <v/>
      </c>
      <c r="F166" s="38">
        <f t="shared" si="61"/>
        <v>45078</v>
      </c>
      <c r="Y166" s="7">
        <f t="shared" si="72"/>
        <v>45449</v>
      </c>
      <c r="Z166" s="5">
        <v>350.6</v>
      </c>
      <c r="AA166" s="110">
        <f t="shared" si="76"/>
        <v>0</v>
      </c>
      <c r="AB166" s="38" t="str">
        <f>IFERROR(VLOOKUP(Y166,'Geração Equatorial x Medido'!$O$15:$R$27,2,FALSE),"")</f>
        <v/>
      </c>
      <c r="AC166" s="38">
        <f t="shared" si="63"/>
        <v>45413</v>
      </c>
      <c r="AD166" s="38" t="str">
        <f t="shared" si="66"/>
        <v/>
      </c>
      <c r="AE166" s="38">
        <f t="shared" si="67"/>
        <v>45444</v>
      </c>
      <c r="AU166" s="4"/>
      <c r="AX166" s="7">
        <f t="shared" si="73"/>
        <v>45809</v>
      </c>
      <c r="AY166" s="5">
        <v>486.3</v>
      </c>
      <c r="AZ166" s="145">
        <f t="shared" si="68"/>
        <v>0</v>
      </c>
      <c r="BA166" s="141" t="str">
        <f>IFERROR(VLOOKUP(AX165,'Geração Equatorial x Medido'!$O$4:$P$55,2,FALSE),"")</f>
        <v/>
      </c>
      <c r="BB166" s="38">
        <f t="shared" si="77"/>
        <v>45809</v>
      </c>
      <c r="BC166" s="38">
        <f t="shared" si="69"/>
        <v>45809</v>
      </c>
      <c r="BD166" s="38">
        <f t="shared" si="75"/>
        <v>45809</v>
      </c>
      <c r="BT166" s="4"/>
      <c r="BZ166" s="7">
        <f t="shared" si="74"/>
        <v>46175</v>
      </c>
      <c r="CA166" s="5"/>
      <c r="CB166" s="145">
        <f t="shared" si="70"/>
        <v>1</v>
      </c>
      <c r="CC166" s="141" t="str">
        <f>IFERROR(VLOOKUP(BZ165,'Geração Equatorial x Medido'!$O$4:$P$55,2,FALSE),"")</f>
        <v/>
      </c>
      <c r="CD166" s="38">
        <f t="shared" si="78"/>
        <v>46174</v>
      </c>
      <c r="CE166" s="38" t="str">
        <f t="shared" si="64"/>
        <v/>
      </c>
      <c r="CF166" s="38">
        <f t="shared" si="79"/>
        <v>46174</v>
      </c>
      <c r="CV166" s="4"/>
    </row>
    <row r="167" spans="1:100" x14ac:dyDescent="0.25">
      <c r="A167" s="7">
        <f t="shared" si="71"/>
        <v>45090</v>
      </c>
      <c r="B167" s="5">
        <v>525.4</v>
      </c>
      <c r="C167" s="38" t="str">
        <f>IFERROR(VLOOKUP(A167,'Geração Equatorial x Medido'!$O$4:$P$15,2,FALSE),"")</f>
        <v/>
      </c>
      <c r="D167" s="38">
        <f t="shared" si="62"/>
        <v>45047</v>
      </c>
      <c r="E167" s="38" t="str">
        <f t="shared" si="65"/>
        <v/>
      </c>
      <c r="F167" s="38">
        <f t="shared" si="61"/>
        <v>45078</v>
      </c>
      <c r="Y167" s="7">
        <f t="shared" si="72"/>
        <v>45450</v>
      </c>
      <c r="Z167" s="5">
        <v>0</v>
      </c>
      <c r="AA167" s="110">
        <f t="shared" si="76"/>
        <v>1</v>
      </c>
      <c r="AB167" s="38" t="str">
        <f>IFERROR(VLOOKUP(Y167,'Geração Equatorial x Medido'!$O$15:$R$27,2,FALSE),"")</f>
        <v/>
      </c>
      <c r="AC167" s="38">
        <f t="shared" si="63"/>
        <v>45413</v>
      </c>
      <c r="AD167" s="38" t="str">
        <f t="shared" si="66"/>
        <v/>
      </c>
      <c r="AE167" s="38">
        <f t="shared" si="67"/>
        <v>45444</v>
      </c>
      <c r="AU167" s="4"/>
      <c r="AX167" s="7">
        <f t="shared" si="73"/>
        <v>45810</v>
      </c>
      <c r="AY167" s="5">
        <v>544.29999999999995</v>
      </c>
      <c r="AZ167" s="145">
        <f t="shared" si="68"/>
        <v>0</v>
      </c>
      <c r="BA167" s="141" t="str">
        <f>IFERROR(VLOOKUP(AX166,'Geração Equatorial x Medido'!$O$4:$P$55,2,FALSE),"")</f>
        <v/>
      </c>
      <c r="BB167" s="38">
        <f t="shared" si="77"/>
        <v>45809</v>
      </c>
      <c r="BC167" s="38" t="str">
        <f t="shared" si="69"/>
        <v/>
      </c>
      <c r="BD167" s="38">
        <f t="shared" si="75"/>
        <v>45809</v>
      </c>
      <c r="BT167" s="4"/>
      <c r="BZ167" s="7">
        <f t="shared" si="74"/>
        <v>46176</v>
      </c>
      <c r="CA167" s="5"/>
      <c r="CB167" s="145">
        <f t="shared" si="70"/>
        <v>1</v>
      </c>
      <c r="CC167" s="141" t="str">
        <f>IFERROR(VLOOKUP(BZ166,'Geração Equatorial x Medido'!$O$4:$P$55,2,FALSE),"")</f>
        <v/>
      </c>
      <c r="CD167" s="38">
        <f t="shared" si="78"/>
        <v>46174</v>
      </c>
      <c r="CE167" s="38" t="str">
        <f t="shared" si="64"/>
        <v/>
      </c>
      <c r="CF167" s="38">
        <f t="shared" si="79"/>
        <v>46174</v>
      </c>
      <c r="CV167" s="4"/>
    </row>
    <row r="168" spans="1:100" x14ac:dyDescent="0.25">
      <c r="A168" s="7">
        <f t="shared" si="71"/>
        <v>45091</v>
      </c>
      <c r="B168" s="5">
        <v>573.20000000000005</v>
      </c>
      <c r="C168" s="38" t="str">
        <f>IFERROR(VLOOKUP(A168,'Geração Equatorial x Medido'!$O$4:$P$15,2,FALSE),"")</f>
        <v/>
      </c>
      <c r="D168" s="38">
        <f t="shared" si="62"/>
        <v>45047</v>
      </c>
      <c r="E168" s="38" t="str">
        <f t="shared" si="65"/>
        <v/>
      </c>
      <c r="F168" s="38">
        <f t="shared" si="61"/>
        <v>45078</v>
      </c>
      <c r="Y168" s="7">
        <f t="shared" si="72"/>
        <v>45451</v>
      </c>
      <c r="Z168" s="5">
        <v>0</v>
      </c>
      <c r="AA168" s="110">
        <f t="shared" si="76"/>
        <v>1</v>
      </c>
      <c r="AB168" s="38" t="str">
        <f>IFERROR(VLOOKUP(Y168,'Geração Equatorial x Medido'!$O$15:$R$27,2,FALSE),"")</f>
        <v/>
      </c>
      <c r="AC168" s="38">
        <f t="shared" si="63"/>
        <v>45413</v>
      </c>
      <c r="AD168" s="38" t="str">
        <f t="shared" si="66"/>
        <v/>
      </c>
      <c r="AE168" s="38">
        <f t="shared" si="67"/>
        <v>45444</v>
      </c>
      <c r="AU168" s="4"/>
      <c r="AX168" s="7">
        <f t="shared" si="73"/>
        <v>45811</v>
      </c>
      <c r="AY168" s="5">
        <v>558.1</v>
      </c>
      <c r="AZ168" s="145">
        <f t="shared" si="68"/>
        <v>0</v>
      </c>
      <c r="BA168" s="141" t="str">
        <f>IFERROR(VLOOKUP(AX167,'Geração Equatorial x Medido'!$O$4:$P$55,2,FALSE),"")</f>
        <v/>
      </c>
      <c r="BB168" s="38">
        <f t="shared" si="77"/>
        <v>45809</v>
      </c>
      <c r="BC168" s="38" t="str">
        <f t="shared" si="69"/>
        <v/>
      </c>
      <c r="BD168" s="38">
        <f t="shared" si="75"/>
        <v>45809</v>
      </c>
      <c r="BT168" s="4"/>
      <c r="BZ168" s="7">
        <f t="shared" si="74"/>
        <v>46177</v>
      </c>
      <c r="CA168" s="5"/>
      <c r="CB168" s="145">
        <f t="shared" si="70"/>
        <v>1</v>
      </c>
      <c r="CC168" s="141" t="str">
        <f>IFERROR(VLOOKUP(BZ167,'Geração Equatorial x Medido'!$O$4:$P$55,2,FALSE),"")</f>
        <v/>
      </c>
      <c r="CD168" s="38">
        <f t="shared" si="78"/>
        <v>46174</v>
      </c>
      <c r="CE168" s="38" t="str">
        <f t="shared" si="64"/>
        <v/>
      </c>
      <c r="CF168" s="38">
        <f t="shared" si="79"/>
        <v>46174</v>
      </c>
      <c r="CV168" s="4"/>
    </row>
    <row r="169" spans="1:100" x14ac:dyDescent="0.25">
      <c r="A169" s="7">
        <f t="shared" si="71"/>
        <v>45092</v>
      </c>
      <c r="B169" s="5">
        <v>494.4</v>
      </c>
      <c r="C169" s="38" t="str">
        <f>IFERROR(VLOOKUP(A169,'Geração Equatorial x Medido'!$O$4:$P$15,2,FALSE),"")</f>
        <v/>
      </c>
      <c r="D169" s="38">
        <f t="shared" si="62"/>
        <v>45047</v>
      </c>
      <c r="E169" s="38" t="str">
        <f t="shared" si="65"/>
        <v/>
      </c>
      <c r="F169" s="38">
        <f t="shared" ref="F169:F232" si="80">IF(E169="",F168,E169)</f>
        <v>45078</v>
      </c>
      <c r="Y169" s="7">
        <f t="shared" si="72"/>
        <v>45452</v>
      </c>
      <c r="Z169" s="5">
        <v>0</v>
      </c>
      <c r="AA169" s="110">
        <f t="shared" si="76"/>
        <v>1</v>
      </c>
      <c r="AB169" s="38" t="str">
        <f>IFERROR(VLOOKUP(Y169,'Geração Equatorial x Medido'!$O$15:$R$27,2,FALSE),"")</f>
        <v/>
      </c>
      <c r="AC169" s="38">
        <f t="shared" si="63"/>
        <v>45413</v>
      </c>
      <c r="AD169" s="38" t="str">
        <f t="shared" si="66"/>
        <v/>
      </c>
      <c r="AE169" s="38">
        <f t="shared" si="67"/>
        <v>45444</v>
      </c>
      <c r="AU169" s="4"/>
      <c r="AX169" s="7">
        <f t="shared" si="73"/>
        <v>45812</v>
      </c>
      <c r="AY169" s="5">
        <v>454.4</v>
      </c>
      <c r="AZ169" s="145">
        <f t="shared" si="68"/>
        <v>0</v>
      </c>
      <c r="BA169" s="141" t="str">
        <f>IFERROR(VLOOKUP(AX168,'Geração Equatorial x Medido'!$O$4:$P$55,2,FALSE),"")</f>
        <v/>
      </c>
      <c r="BB169" s="38">
        <f t="shared" si="77"/>
        <v>45809</v>
      </c>
      <c r="BC169" s="38" t="str">
        <f t="shared" si="69"/>
        <v/>
      </c>
      <c r="BD169" s="38">
        <f t="shared" si="75"/>
        <v>45809</v>
      </c>
      <c r="BT169" s="4"/>
      <c r="BZ169" s="7">
        <f t="shared" si="74"/>
        <v>46178</v>
      </c>
      <c r="CA169" s="5"/>
      <c r="CB169" s="145">
        <f t="shared" si="70"/>
        <v>1</v>
      </c>
      <c r="CC169" s="141" t="str">
        <f>IFERROR(VLOOKUP(BZ168,'Geração Equatorial x Medido'!$O$4:$P$55,2,FALSE),"")</f>
        <v/>
      </c>
      <c r="CD169" s="38">
        <f t="shared" si="78"/>
        <v>46174</v>
      </c>
      <c r="CE169" s="38" t="str">
        <f t="shared" si="64"/>
        <v/>
      </c>
      <c r="CF169" s="38">
        <f t="shared" si="79"/>
        <v>46174</v>
      </c>
      <c r="CV169" s="4"/>
    </row>
    <row r="170" spans="1:100" x14ac:dyDescent="0.25">
      <c r="A170" s="7">
        <f t="shared" si="71"/>
        <v>45093</v>
      </c>
      <c r="B170" s="5">
        <v>550.9</v>
      </c>
      <c r="C170" s="38" t="str">
        <f>IFERROR(VLOOKUP(A170,'Geração Equatorial x Medido'!$O$4:$P$15,2,FALSE),"")</f>
        <v/>
      </c>
      <c r="D170" s="38">
        <f t="shared" si="62"/>
        <v>45047</v>
      </c>
      <c r="E170" s="38" t="str">
        <f t="shared" si="65"/>
        <v/>
      </c>
      <c r="F170" s="38">
        <f t="shared" si="80"/>
        <v>45078</v>
      </c>
      <c r="Y170" s="7">
        <f t="shared" si="72"/>
        <v>45453</v>
      </c>
      <c r="Z170" s="5">
        <v>0</v>
      </c>
      <c r="AA170" s="110">
        <f t="shared" si="76"/>
        <v>1</v>
      </c>
      <c r="AB170" s="38" t="str">
        <f>IFERROR(VLOOKUP(Y170,'Geração Equatorial x Medido'!$O$15:$R$27,2,FALSE),"")</f>
        <v/>
      </c>
      <c r="AC170" s="38">
        <f t="shared" si="63"/>
        <v>45413</v>
      </c>
      <c r="AD170" s="38" t="str">
        <f t="shared" si="66"/>
        <v/>
      </c>
      <c r="AE170" s="38">
        <f t="shared" si="67"/>
        <v>45444</v>
      </c>
      <c r="AU170" s="4"/>
      <c r="AX170" s="7">
        <f t="shared" si="73"/>
        <v>45813</v>
      </c>
      <c r="AY170" s="5">
        <v>507.1</v>
      </c>
      <c r="AZ170" s="145">
        <f t="shared" si="68"/>
        <v>0</v>
      </c>
      <c r="BA170" s="141" t="str">
        <f>IFERROR(VLOOKUP(AX169,'Geração Equatorial x Medido'!$O$4:$P$55,2,FALSE),"")</f>
        <v/>
      </c>
      <c r="BB170" s="38">
        <f t="shared" si="77"/>
        <v>45809</v>
      </c>
      <c r="BC170" s="38" t="str">
        <f t="shared" si="69"/>
        <v/>
      </c>
      <c r="BD170" s="38">
        <f t="shared" si="75"/>
        <v>45809</v>
      </c>
      <c r="BT170" s="4"/>
      <c r="BZ170" s="7">
        <f t="shared" si="74"/>
        <v>46179</v>
      </c>
      <c r="CA170" s="5"/>
      <c r="CB170" s="145">
        <f t="shared" si="70"/>
        <v>1</v>
      </c>
      <c r="CC170" s="141" t="str">
        <f>IFERROR(VLOOKUP(BZ169,'Geração Equatorial x Medido'!$O$4:$P$55,2,FALSE),"")</f>
        <v/>
      </c>
      <c r="CD170" s="38">
        <f t="shared" si="78"/>
        <v>46174</v>
      </c>
      <c r="CE170" s="38" t="str">
        <f t="shared" si="64"/>
        <v/>
      </c>
      <c r="CF170" s="38">
        <f t="shared" si="79"/>
        <v>46174</v>
      </c>
      <c r="CV170" s="4"/>
    </row>
    <row r="171" spans="1:100" x14ac:dyDescent="0.25">
      <c r="A171" s="7">
        <f t="shared" si="71"/>
        <v>45094</v>
      </c>
      <c r="B171" s="5">
        <v>429.2</v>
      </c>
      <c r="C171" s="38" t="str">
        <f>IFERROR(VLOOKUP(A171,'Geração Equatorial x Medido'!$O$4:$P$15,2,FALSE),"")</f>
        <v/>
      </c>
      <c r="D171" s="38">
        <f t="shared" ref="D171:D234" si="81">IF(C171="",D170,C171)</f>
        <v>45047</v>
      </c>
      <c r="E171" s="38" t="str">
        <f t="shared" si="65"/>
        <v/>
      </c>
      <c r="F171" s="38">
        <f t="shared" si="80"/>
        <v>45078</v>
      </c>
      <c r="Y171" s="7">
        <f t="shared" si="72"/>
        <v>45454</v>
      </c>
      <c r="Z171" s="5">
        <v>0</v>
      </c>
      <c r="AA171" s="110">
        <f t="shared" si="76"/>
        <v>1</v>
      </c>
      <c r="AB171" s="38" t="str">
        <f>IFERROR(VLOOKUP(Y171,'Geração Equatorial x Medido'!$O$15:$R$27,2,FALSE),"")</f>
        <v/>
      </c>
      <c r="AC171" s="38">
        <f t="shared" ref="AC171:AC234" si="82">IF(AB171="",AC170,AB171)</f>
        <v>45413</v>
      </c>
      <c r="AD171" s="38" t="str">
        <f t="shared" si="66"/>
        <v/>
      </c>
      <c r="AE171" s="38">
        <f t="shared" si="67"/>
        <v>45444</v>
      </c>
      <c r="AU171" s="4"/>
      <c r="AX171" s="7">
        <f t="shared" si="73"/>
        <v>45814</v>
      </c>
      <c r="AY171" s="5">
        <v>447.2</v>
      </c>
      <c r="AZ171" s="145">
        <f t="shared" si="68"/>
        <v>0</v>
      </c>
      <c r="BA171" s="141" t="str">
        <f>IFERROR(VLOOKUP(AX170,'Geração Equatorial x Medido'!$O$4:$P$55,2,FALSE),"")</f>
        <v/>
      </c>
      <c r="BB171" s="38">
        <f t="shared" si="77"/>
        <v>45809</v>
      </c>
      <c r="BC171" s="38" t="str">
        <f t="shared" si="69"/>
        <v/>
      </c>
      <c r="BD171" s="38">
        <f t="shared" si="75"/>
        <v>45809</v>
      </c>
      <c r="BT171" s="4"/>
      <c r="BZ171" s="7">
        <f t="shared" si="74"/>
        <v>46180</v>
      </c>
      <c r="CA171" s="5"/>
      <c r="CB171" s="145">
        <f t="shared" si="70"/>
        <v>1</v>
      </c>
      <c r="CC171" s="141" t="str">
        <f>IFERROR(VLOOKUP(BZ170,'Geração Equatorial x Medido'!$O$4:$P$55,2,FALSE),"")</f>
        <v/>
      </c>
      <c r="CD171" s="38">
        <f t="shared" si="78"/>
        <v>46174</v>
      </c>
      <c r="CE171" s="38" t="str">
        <f t="shared" si="64"/>
        <v/>
      </c>
      <c r="CF171" s="38">
        <f t="shared" si="79"/>
        <v>46174</v>
      </c>
      <c r="CV171" s="4"/>
    </row>
    <row r="172" spans="1:100" x14ac:dyDescent="0.25">
      <c r="A172" s="7">
        <f t="shared" si="71"/>
        <v>45095</v>
      </c>
      <c r="B172" s="5">
        <v>488.4</v>
      </c>
      <c r="C172" s="38" t="str">
        <f>IFERROR(VLOOKUP(A172,'Geração Equatorial x Medido'!$O$4:$P$15,2,FALSE),"")</f>
        <v/>
      </c>
      <c r="D172" s="38">
        <f t="shared" si="81"/>
        <v>45047</v>
      </c>
      <c r="E172" s="38" t="str">
        <f t="shared" si="65"/>
        <v/>
      </c>
      <c r="F172" s="38">
        <f t="shared" si="80"/>
        <v>45078</v>
      </c>
      <c r="Y172" s="7">
        <f t="shared" si="72"/>
        <v>45455</v>
      </c>
      <c r="Z172" s="5">
        <v>0</v>
      </c>
      <c r="AA172" s="110">
        <f t="shared" si="76"/>
        <v>1</v>
      </c>
      <c r="AB172" s="38" t="str">
        <f>IFERROR(VLOOKUP(Y172,'Geração Equatorial x Medido'!$O$15:$R$27,2,FALSE),"")</f>
        <v/>
      </c>
      <c r="AC172" s="38">
        <f t="shared" si="82"/>
        <v>45413</v>
      </c>
      <c r="AD172" s="38" t="str">
        <f t="shared" si="66"/>
        <v/>
      </c>
      <c r="AE172" s="38">
        <f t="shared" si="67"/>
        <v>45444</v>
      </c>
      <c r="AU172" s="4"/>
      <c r="AX172" s="7">
        <f t="shared" si="73"/>
        <v>45815</v>
      </c>
      <c r="AY172" s="5">
        <v>546.1</v>
      </c>
      <c r="AZ172" s="145">
        <f t="shared" si="68"/>
        <v>0</v>
      </c>
      <c r="BA172" s="141" t="str">
        <f>IFERROR(VLOOKUP(AX171,'Geração Equatorial x Medido'!$O$4:$P$55,2,FALSE),"")</f>
        <v/>
      </c>
      <c r="BB172" s="38">
        <f t="shared" si="77"/>
        <v>45809</v>
      </c>
      <c r="BC172" s="38" t="str">
        <f t="shared" si="69"/>
        <v/>
      </c>
      <c r="BD172" s="38">
        <f t="shared" si="75"/>
        <v>45809</v>
      </c>
      <c r="BT172" s="4"/>
      <c r="BZ172" s="7">
        <f t="shared" si="74"/>
        <v>46181</v>
      </c>
      <c r="CA172" s="5"/>
      <c r="CB172" s="145">
        <f t="shared" si="70"/>
        <v>1</v>
      </c>
      <c r="CC172" s="141" t="str">
        <f>IFERROR(VLOOKUP(BZ171,'Geração Equatorial x Medido'!$O$4:$P$55,2,FALSE),"")</f>
        <v/>
      </c>
      <c r="CD172" s="38">
        <f t="shared" si="78"/>
        <v>46174</v>
      </c>
      <c r="CE172" s="38" t="str">
        <f t="shared" si="64"/>
        <v/>
      </c>
      <c r="CF172" s="38">
        <f t="shared" si="79"/>
        <v>46174</v>
      </c>
      <c r="CV172" s="4"/>
    </row>
    <row r="173" spans="1:100" x14ac:dyDescent="0.25">
      <c r="A173" s="7">
        <f t="shared" si="71"/>
        <v>45096</v>
      </c>
      <c r="B173" s="5">
        <v>412.5</v>
      </c>
      <c r="C173" s="38" t="str">
        <f>IFERROR(VLOOKUP(A173,'Geração Equatorial x Medido'!$O$4:$P$15,2,FALSE),"")</f>
        <v/>
      </c>
      <c r="D173" s="38">
        <f t="shared" si="81"/>
        <v>45047</v>
      </c>
      <c r="E173" s="38" t="str">
        <f t="shared" si="65"/>
        <v/>
      </c>
      <c r="F173" s="38">
        <f t="shared" si="80"/>
        <v>45078</v>
      </c>
      <c r="Y173" s="7">
        <f t="shared" si="72"/>
        <v>45456</v>
      </c>
      <c r="Z173" s="5">
        <v>0</v>
      </c>
      <c r="AA173" s="110">
        <f t="shared" si="76"/>
        <v>1</v>
      </c>
      <c r="AB173" s="38" t="str">
        <f>IFERROR(VLOOKUP(Y173,'Geração Equatorial x Medido'!$O$15:$R$27,2,FALSE),"")</f>
        <v/>
      </c>
      <c r="AC173" s="38">
        <f t="shared" si="82"/>
        <v>45413</v>
      </c>
      <c r="AD173" s="38" t="str">
        <f t="shared" si="66"/>
        <v/>
      </c>
      <c r="AE173" s="38">
        <f t="shared" si="67"/>
        <v>45444</v>
      </c>
      <c r="AU173" s="4"/>
      <c r="AX173" s="7">
        <f t="shared" si="73"/>
        <v>45816</v>
      </c>
      <c r="AY173" s="5">
        <v>540.1</v>
      </c>
      <c r="AZ173" s="145">
        <f t="shared" si="68"/>
        <v>0</v>
      </c>
      <c r="BA173" s="141" t="str">
        <f>IFERROR(VLOOKUP(AX172,'Geração Equatorial x Medido'!$O$4:$P$55,2,FALSE),"")</f>
        <v/>
      </c>
      <c r="BB173" s="38">
        <f t="shared" si="77"/>
        <v>45809</v>
      </c>
      <c r="BC173" s="38" t="str">
        <f t="shared" si="69"/>
        <v/>
      </c>
      <c r="BD173" s="38">
        <f t="shared" si="75"/>
        <v>45809</v>
      </c>
      <c r="BT173" s="4"/>
      <c r="BZ173" s="7">
        <f t="shared" si="74"/>
        <v>46182</v>
      </c>
      <c r="CA173" s="5"/>
      <c r="CB173" s="145">
        <f t="shared" si="70"/>
        <v>1</v>
      </c>
      <c r="CC173" s="141" t="str">
        <f>IFERROR(VLOOKUP(BZ172,'Geração Equatorial x Medido'!$O$4:$P$55,2,FALSE),"")</f>
        <v/>
      </c>
      <c r="CD173" s="38">
        <f t="shared" si="78"/>
        <v>46174</v>
      </c>
      <c r="CE173" s="38" t="str">
        <f t="shared" si="64"/>
        <v/>
      </c>
      <c r="CF173" s="38">
        <f t="shared" si="79"/>
        <v>46174</v>
      </c>
      <c r="CV173" s="4"/>
    </row>
    <row r="174" spans="1:100" x14ac:dyDescent="0.25">
      <c r="A174" s="7">
        <f t="shared" si="71"/>
        <v>45097</v>
      </c>
      <c r="B174" s="5">
        <v>300.7</v>
      </c>
      <c r="C174" s="38" t="str">
        <f>IFERROR(VLOOKUP(A174,'Geração Equatorial x Medido'!$O$4:$P$15,2,FALSE),"")</f>
        <v/>
      </c>
      <c r="D174" s="38">
        <f t="shared" si="81"/>
        <v>45047</v>
      </c>
      <c r="E174" s="38" t="str">
        <f t="shared" si="65"/>
        <v/>
      </c>
      <c r="F174" s="38">
        <f t="shared" si="80"/>
        <v>45078</v>
      </c>
      <c r="Y174" s="7">
        <f t="shared" si="72"/>
        <v>45457</v>
      </c>
      <c r="Z174" s="5">
        <v>0</v>
      </c>
      <c r="AA174" s="110">
        <f t="shared" si="76"/>
        <v>1</v>
      </c>
      <c r="AB174" s="38" t="str">
        <f>IFERROR(VLOOKUP(Y174,'Geração Equatorial x Medido'!$O$15:$R$27,2,FALSE),"")</f>
        <v/>
      </c>
      <c r="AC174" s="38">
        <f t="shared" si="82"/>
        <v>45413</v>
      </c>
      <c r="AD174" s="38" t="str">
        <f t="shared" si="66"/>
        <v/>
      </c>
      <c r="AE174" s="38">
        <f t="shared" si="67"/>
        <v>45444</v>
      </c>
      <c r="AU174" s="4"/>
      <c r="AX174" s="7">
        <f t="shared" si="73"/>
        <v>45817</v>
      </c>
      <c r="AY174" s="5">
        <v>507.1</v>
      </c>
      <c r="AZ174" s="145">
        <f t="shared" si="68"/>
        <v>0</v>
      </c>
      <c r="BA174" s="141" t="str">
        <f>IFERROR(VLOOKUP(AX173,'Geração Equatorial x Medido'!$O$4:$P$55,2,FALSE),"")</f>
        <v/>
      </c>
      <c r="BB174" s="38">
        <f t="shared" si="77"/>
        <v>45809</v>
      </c>
      <c r="BC174" s="38" t="str">
        <f t="shared" si="69"/>
        <v/>
      </c>
      <c r="BD174" s="38">
        <f t="shared" si="75"/>
        <v>45809</v>
      </c>
      <c r="BT174" s="4"/>
      <c r="BZ174" s="7">
        <f t="shared" si="74"/>
        <v>46183</v>
      </c>
      <c r="CA174" s="5"/>
      <c r="CB174" s="145">
        <f t="shared" si="70"/>
        <v>1</v>
      </c>
      <c r="CC174" s="141" t="str">
        <f>IFERROR(VLOOKUP(BZ173,'Geração Equatorial x Medido'!$O$4:$P$55,2,FALSE),"")</f>
        <v/>
      </c>
      <c r="CD174" s="38">
        <f t="shared" si="78"/>
        <v>46174</v>
      </c>
      <c r="CE174" s="38" t="str">
        <f t="shared" si="64"/>
        <v/>
      </c>
      <c r="CF174" s="38">
        <f t="shared" si="79"/>
        <v>46174</v>
      </c>
      <c r="CV174" s="4"/>
    </row>
    <row r="175" spans="1:100" x14ac:dyDescent="0.25">
      <c r="A175" s="7">
        <f t="shared" si="71"/>
        <v>45098</v>
      </c>
      <c r="B175" s="5">
        <v>430.7</v>
      </c>
      <c r="C175" s="38" t="str">
        <f>IFERROR(VLOOKUP(A175,'Geração Equatorial x Medido'!$O$4:$P$15,2,FALSE),"")</f>
        <v/>
      </c>
      <c r="D175" s="38">
        <f t="shared" si="81"/>
        <v>45047</v>
      </c>
      <c r="E175" s="38" t="str">
        <f t="shared" si="65"/>
        <v/>
      </c>
      <c r="F175" s="38">
        <f t="shared" si="80"/>
        <v>45078</v>
      </c>
      <c r="Y175" s="7">
        <f t="shared" si="72"/>
        <v>45458</v>
      </c>
      <c r="Z175" s="5">
        <v>0</v>
      </c>
      <c r="AA175" s="110">
        <f t="shared" si="76"/>
        <v>1</v>
      </c>
      <c r="AB175" s="38" t="str">
        <f>IFERROR(VLOOKUP(Y175,'Geração Equatorial x Medido'!$O$15:$R$27,2,FALSE),"")</f>
        <v/>
      </c>
      <c r="AC175" s="38">
        <f t="shared" si="82"/>
        <v>45413</v>
      </c>
      <c r="AD175" s="38" t="str">
        <f t="shared" si="66"/>
        <v/>
      </c>
      <c r="AE175" s="38">
        <f t="shared" si="67"/>
        <v>45444</v>
      </c>
      <c r="AU175" s="4"/>
      <c r="AX175" s="7">
        <f t="shared" si="73"/>
        <v>45818</v>
      </c>
      <c r="AY175" s="5">
        <v>567.4</v>
      </c>
      <c r="AZ175" s="145">
        <f t="shared" si="68"/>
        <v>0</v>
      </c>
      <c r="BA175" s="141" t="str">
        <f>IFERROR(VLOOKUP(AX174,'Geração Equatorial x Medido'!$O$4:$P$55,2,FALSE),"")</f>
        <v/>
      </c>
      <c r="BB175" s="38">
        <f t="shared" si="77"/>
        <v>45809</v>
      </c>
      <c r="BC175" s="38" t="str">
        <f t="shared" si="69"/>
        <v/>
      </c>
      <c r="BD175" s="38">
        <f t="shared" si="75"/>
        <v>45809</v>
      </c>
      <c r="BT175" s="4"/>
      <c r="BZ175" s="7">
        <f t="shared" si="74"/>
        <v>46184</v>
      </c>
      <c r="CA175" s="5"/>
      <c r="CB175" s="145">
        <f t="shared" si="70"/>
        <v>1</v>
      </c>
      <c r="CC175" s="141" t="str">
        <f>IFERROR(VLOOKUP(BZ174,'Geração Equatorial x Medido'!$O$4:$P$55,2,FALSE),"")</f>
        <v/>
      </c>
      <c r="CD175" s="38">
        <f t="shared" si="78"/>
        <v>46174</v>
      </c>
      <c r="CE175" s="38" t="str">
        <f t="shared" si="64"/>
        <v/>
      </c>
      <c r="CF175" s="38">
        <f t="shared" si="79"/>
        <v>46174</v>
      </c>
      <c r="CV175" s="4"/>
    </row>
    <row r="176" spans="1:100" x14ac:dyDescent="0.25">
      <c r="A176" s="7">
        <f t="shared" si="71"/>
        <v>45099</v>
      </c>
      <c r="B176" s="5">
        <v>562.70000000000005</v>
      </c>
      <c r="C176" s="38" t="str">
        <f>IFERROR(VLOOKUP(A176,'Geração Equatorial x Medido'!$O$4:$P$15,2,FALSE),"")</f>
        <v/>
      </c>
      <c r="D176" s="38">
        <f t="shared" si="81"/>
        <v>45047</v>
      </c>
      <c r="E176" s="38" t="str">
        <f t="shared" si="65"/>
        <v/>
      </c>
      <c r="F176" s="38">
        <f t="shared" si="80"/>
        <v>45078</v>
      </c>
      <c r="Y176" s="7">
        <f t="shared" si="72"/>
        <v>45459</v>
      </c>
      <c r="Z176" s="5">
        <v>508.4</v>
      </c>
      <c r="AA176" s="110">
        <f t="shared" si="76"/>
        <v>0</v>
      </c>
      <c r="AB176" s="38" t="str">
        <f>IFERROR(VLOOKUP(Y176,'Geração Equatorial x Medido'!$O$15:$R$27,2,FALSE),"")</f>
        <v/>
      </c>
      <c r="AC176" s="38">
        <f t="shared" si="82"/>
        <v>45413</v>
      </c>
      <c r="AD176" s="38" t="str">
        <f t="shared" si="66"/>
        <v/>
      </c>
      <c r="AE176" s="38">
        <f t="shared" si="67"/>
        <v>45444</v>
      </c>
      <c r="AU176" s="4"/>
      <c r="AX176" s="7">
        <f t="shared" si="73"/>
        <v>45819</v>
      </c>
      <c r="AY176" s="5">
        <v>548.79999999999995</v>
      </c>
      <c r="AZ176" s="145">
        <f t="shared" si="68"/>
        <v>0</v>
      </c>
      <c r="BA176" s="141" t="str">
        <f>IFERROR(VLOOKUP(AX175,'Geração Equatorial x Medido'!$O$4:$P$55,2,FALSE),"")</f>
        <v/>
      </c>
      <c r="BB176" s="38">
        <f t="shared" si="77"/>
        <v>45809</v>
      </c>
      <c r="BC176" s="38" t="str">
        <f t="shared" si="69"/>
        <v/>
      </c>
      <c r="BD176" s="38">
        <f t="shared" si="75"/>
        <v>45809</v>
      </c>
      <c r="BT176" s="4"/>
      <c r="BZ176" s="7">
        <f t="shared" si="74"/>
        <v>46185</v>
      </c>
      <c r="CA176" s="5"/>
      <c r="CB176" s="145">
        <f t="shared" si="70"/>
        <v>1</v>
      </c>
      <c r="CC176" s="141" t="str">
        <f>IFERROR(VLOOKUP(BZ175,'Geração Equatorial x Medido'!$O$4:$P$55,2,FALSE),"")</f>
        <v/>
      </c>
      <c r="CD176" s="38">
        <f t="shared" si="78"/>
        <v>46174</v>
      </c>
      <c r="CE176" s="38" t="str">
        <f t="shared" si="64"/>
        <v/>
      </c>
      <c r="CF176" s="38">
        <f t="shared" si="79"/>
        <v>46174</v>
      </c>
      <c r="CV176" s="4"/>
    </row>
    <row r="177" spans="1:100" x14ac:dyDescent="0.25">
      <c r="A177" s="7">
        <f t="shared" si="71"/>
        <v>45100</v>
      </c>
      <c r="B177" s="5">
        <v>376.4</v>
      </c>
      <c r="C177" s="38" t="str">
        <f>IFERROR(VLOOKUP(A177,'Geração Equatorial x Medido'!$O$4:$P$15,2,FALSE),"")</f>
        <v/>
      </c>
      <c r="D177" s="38">
        <f t="shared" si="81"/>
        <v>45047</v>
      </c>
      <c r="E177" s="38" t="str">
        <f t="shared" si="65"/>
        <v/>
      </c>
      <c r="F177" s="38">
        <f t="shared" si="80"/>
        <v>45078</v>
      </c>
      <c r="Y177" s="7">
        <f t="shared" si="72"/>
        <v>45460</v>
      </c>
      <c r="Z177" s="5">
        <v>470.1</v>
      </c>
      <c r="AA177" s="110">
        <f t="shared" si="76"/>
        <v>0</v>
      </c>
      <c r="AB177" s="38" t="str">
        <f>IFERROR(VLOOKUP(Y177,'Geração Equatorial x Medido'!$O$15:$R$27,2,FALSE),"")</f>
        <v/>
      </c>
      <c r="AC177" s="38">
        <f t="shared" si="82"/>
        <v>45413</v>
      </c>
      <c r="AD177" s="38" t="str">
        <f t="shared" si="66"/>
        <v/>
      </c>
      <c r="AE177" s="38">
        <f t="shared" si="67"/>
        <v>45444</v>
      </c>
      <c r="AU177" s="4"/>
      <c r="AX177" s="7">
        <f t="shared" si="73"/>
        <v>45820</v>
      </c>
      <c r="AY177" s="5">
        <v>434.3</v>
      </c>
      <c r="AZ177" s="145">
        <f t="shared" si="68"/>
        <v>0</v>
      </c>
      <c r="BA177" s="141" t="str">
        <f>IFERROR(VLOOKUP(AX176,'Geração Equatorial x Medido'!$O$4:$P$55,2,FALSE),"")</f>
        <v/>
      </c>
      <c r="BB177" s="38">
        <f t="shared" si="77"/>
        <v>45809</v>
      </c>
      <c r="BC177" s="38" t="str">
        <f t="shared" si="69"/>
        <v/>
      </c>
      <c r="BD177" s="38">
        <f t="shared" si="75"/>
        <v>45809</v>
      </c>
      <c r="BT177" s="4"/>
      <c r="BZ177" s="7">
        <f t="shared" si="74"/>
        <v>46186</v>
      </c>
      <c r="CA177" s="5"/>
      <c r="CB177" s="145">
        <f t="shared" si="70"/>
        <v>1</v>
      </c>
      <c r="CC177" s="141" t="str">
        <f>IFERROR(VLOOKUP(BZ176,'Geração Equatorial x Medido'!$O$4:$P$55,2,FALSE),"")</f>
        <v/>
      </c>
      <c r="CD177" s="38">
        <f t="shared" si="78"/>
        <v>46174</v>
      </c>
      <c r="CE177" s="38" t="str">
        <f t="shared" si="64"/>
        <v/>
      </c>
      <c r="CF177" s="38">
        <f t="shared" si="79"/>
        <v>46174</v>
      </c>
      <c r="CV177" s="4"/>
    </row>
    <row r="178" spans="1:100" x14ac:dyDescent="0.25">
      <c r="A178" s="7">
        <f t="shared" si="71"/>
        <v>45101</v>
      </c>
      <c r="B178" s="5">
        <v>143.9</v>
      </c>
      <c r="C178" s="38" t="str">
        <f>IFERROR(VLOOKUP(A178,'Geração Equatorial x Medido'!$O$4:$P$15,2,FALSE),"")</f>
        <v/>
      </c>
      <c r="D178" s="38">
        <f t="shared" si="81"/>
        <v>45047</v>
      </c>
      <c r="E178" s="38" t="str">
        <f t="shared" si="65"/>
        <v/>
      </c>
      <c r="F178" s="38">
        <f t="shared" si="80"/>
        <v>45078</v>
      </c>
      <c r="Y178" s="7">
        <f t="shared" si="72"/>
        <v>45461</v>
      </c>
      <c r="Z178" s="5">
        <v>576.1</v>
      </c>
      <c r="AA178" s="110">
        <f t="shared" si="76"/>
        <v>0</v>
      </c>
      <c r="AB178" s="38" t="str">
        <f>IFERROR(VLOOKUP(Y178,'Geração Equatorial x Medido'!$O$15:$R$27,2,FALSE),"")</f>
        <v/>
      </c>
      <c r="AC178" s="38">
        <f t="shared" si="82"/>
        <v>45413</v>
      </c>
      <c r="AD178" s="38" t="str">
        <f t="shared" si="66"/>
        <v/>
      </c>
      <c r="AE178" s="38">
        <f t="shared" si="67"/>
        <v>45444</v>
      </c>
      <c r="AU178" s="4"/>
      <c r="AX178" s="7">
        <f t="shared" si="73"/>
        <v>45821</v>
      </c>
      <c r="AY178" s="5">
        <v>475.9</v>
      </c>
      <c r="AZ178" s="145">
        <f t="shared" si="68"/>
        <v>0</v>
      </c>
      <c r="BA178" s="141" t="str">
        <f>IFERROR(VLOOKUP(AX177,'Geração Equatorial x Medido'!$O$4:$P$55,2,FALSE),"")</f>
        <v/>
      </c>
      <c r="BB178" s="38">
        <f t="shared" si="77"/>
        <v>45809</v>
      </c>
      <c r="BC178" s="38" t="str">
        <f t="shared" si="69"/>
        <v/>
      </c>
      <c r="BD178" s="38">
        <f t="shared" si="75"/>
        <v>45809</v>
      </c>
      <c r="BT178" s="4"/>
      <c r="BZ178" s="7">
        <f t="shared" si="74"/>
        <v>46187</v>
      </c>
      <c r="CA178" s="5"/>
      <c r="CB178" s="145">
        <f t="shared" si="70"/>
        <v>1</v>
      </c>
      <c r="CC178" s="141" t="str">
        <f>IFERROR(VLOOKUP(BZ177,'Geração Equatorial x Medido'!$O$4:$P$55,2,FALSE),"")</f>
        <v/>
      </c>
      <c r="CD178" s="38">
        <f t="shared" si="78"/>
        <v>46174</v>
      </c>
      <c r="CE178" s="38" t="str">
        <f t="shared" si="64"/>
        <v/>
      </c>
      <c r="CF178" s="38">
        <f t="shared" si="79"/>
        <v>46174</v>
      </c>
      <c r="CV178" s="4"/>
    </row>
    <row r="179" spans="1:100" x14ac:dyDescent="0.25">
      <c r="A179" s="7">
        <f t="shared" si="71"/>
        <v>45102</v>
      </c>
      <c r="B179" s="5">
        <v>292.2</v>
      </c>
      <c r="C179" s="38" t="str">
        <f>IFERROR(VLOOKUP(A179,'Geração Equatorial x Medido'!$O$4:$P$15,2,FALSE),"")</f>
        <v/>
      </c>
      <c r="D179" s="38">
        <f t="shared" si="81"/>
        <v>45047</v>
      </c>
      <c r="E179" s="38" t="str">
        <f t="shared" si="65"/>
        <v/>
      </c>
      <c r="F179" s="38">
        <f t="shared" si="80"/>
        <v>45078</v>
      </c>
      <c r="Y179" s="7">
        <f t="shared" si="72"/>
        <v>45462</v>
      </c>
      <c r="Z179" s="5">
        <v>510.1</v>
      </c>
      <c r="AA179" s="110">
        <f t="shared" si="76"/>
        <v>0</v>
      </c>
      <c r="AB179" s="38" t="str">
        <f>IFERROR(VLOOKUP(Y179,'Geração Equatorial x Medido'!$O$15:$R$27,2,FALSE),"")</f>
        <v/>
      </c>
      <c r="AC179" s="38">
        <f t="shared" si="82"/>
        <v>45413</v>
      </c>
      <c r="AD179" s="38" t="str">
        <f t="shared" si="66"/>
        <v/>
      </c>
      <c r="AE179" s="38">
        <f t="shared" si="67"/>
        <v>45444</v>
      </c>
      <c r="AU179" s="4"/>
      <c r="AX179" s="7">
        <f t="shared" si="73"/>
        <v>45822</v>
      </c>
      <c r="AY179" s="5">
        <v>439.5</v>
      </c>
      <c r="AZ179" s="145">
        <f t="shared" si="68"/>
        <v>0</v>
      </c>
      <c r="BA179" s="141" t="str">
        <f>IFERROR(VLOOKUP(AX178,'Geração Equatorial x Medido'!$O$4:$P$55,2,FALSE),"")</f>
        <v/>
      </c>
      <c r="BB179" s="38">
        <f t="shared" si="77"/>
        <v>45809</v>
      </c>
      <c r="BC179" s="38" t="str">
        <f t="shared" si="69"/>
        <v/>
      </c>
      <c r="BD179" s="38">
        <f t="shared" si="75"/>
        <v>45809</v>
      </c>
      <c r="BT179" s="4"/>
      <c r="BZ179" s="7">
        <f t="shared" si="74"/>
        <v>46188</v>
      </c>
      <c r="CA179" s="5"/>
      <c r="CB179" s="145">
        <f t="shared" si="70"/>
        <v>1</v>
      </c>
      <c r="CC179" s="141" t="str">
        <f>IFERROR(VLOOKUP(BZ178,'Geração Equatorial x Medido'!$O$4:$P$55,2,FALSE),"")</f>
        <v/>
      </c>
      <c r="CD179" s="38">
        <f t="shared" si="78"/>
        <v>46174</v>
      </c>
      <c r="CE179" s="38" t="str">
        <f t="shared" si="64"/>
        <v/>
      </c>
      <c r="CF179" s="38">
        <f t="shared" si="79"/>
        <v>46174</v>
      </c>
      <c r="CV179" s="4"/>
    </row>
    <row r="180" spans="1:100" x14ac:dyDescent="0.25">
      <c r="A180" s="7">
        <f t="shared" si="71"/>
        <v>45103</v>
      </c>
      <c r="B180" s="5">
        <v>307.5</v>
      </c>
      <c r="C180" s="38">
        <f>IFERROR(VLOOKUP(A180,'Geração Equatorial x Medido'!$O$4:$P$15,2,FALSE),"")</f>
        <v>45078</v>
      </c>
      <c r="D180" s="38">
        <f t="shared" si="81"/>
        <v>45078</v>
      </c>
      <c r="E180" s="38" t="str">
        <f t="shared" si="65"/>
        <v/>
      </c>
      <c r="F180" s="38">
        <f t="shared" si="80"/>
        <v>45078</v>
      </c>
      <c r="Y180" s="7">
        <f t="shared" si="72"/>
        <v>45463</v>
      </c>
      <c r="Z180" s="5">
        <v>427.3</v>
      </c>
      <c r="AA180" s="110">
        <f t="shared" si="76"/>
        <v>0</v>
      </c>
      <c r="AB180" s="38" t="str">
        <f>IFERROR(VLOOKUP(Y180,'Geração Equatorial x Medido'!$O$15:$R$27,2,FALSE),"")</f>
        <v/>
      </c>
      <c r="AC180" s="38">
        <f t="shared" si="82"/>
        <v>45413</v>
      </c>
      <c r="AD180" s="38" t="str">
        <f t="shared" si="66"/>
        <v/>
      </c>
      <c r="AE180" s="38">
        <f t="shared" si="67"/>
        <v>45444</v>
      </c>
      <c r="AU180" s="4"/>
      <c r="AX180" s="7">
        <f t="shared" si="73"/>
        <v>45823</v>
      </c>
      <c r="AY180" s="5">
        <v>385</v>
      </c>
      <c r="AZ180" s="145">
        <f t="shared" si="68"/>
        <v>0</v>
      </c>
      <c r="BA180" s="141" t="str">
        <f>IFERROR(VLOOKUP(AX179,'Geração Equatorial x Medido'!$O$4:$P$55,2,FALSE),"")</f>
        <v/>
      </c>
      <c r="BB180" s="38">
        <f t="shared" si="77"/>
        <v>45809</v>
      </c>
      <c r="BC180" s="38" t="str">
        <f t="shared" si="69"/>
        <v/>
      </c>
      <c r="BD180" s="38">
        <f t="shared" si="75"/>
        <v>45809</v>
      </c>
      <c r="BT180" s="4"/>
      <c r="BZ180" s="7">
        <f t="shared" si="74"/>
        <v>46189</v>
      </c>
      <c r="CA180" s="5"/>
      <c r="CB180" s="145">
        <f t="shared" si="70"/>
        <v>1</v>
      </c>
      <c r="CC180" s="141" t="str">
        <f>IFERROR(VLOOKUP(BZ179,'Geração Equatorial x Medido'!$O$4:$P$55,2,FALSE),"")</f>
        <v/>
      </c>
      <c r="CD180" s="38">
        <f t="shared" si="78"/>
        <v>46174</v>
      </c>
      <c r="CE180" s="38" t="str">
        <f t="shared" si="64"/>
        <v/>
      </c>
      <c r="CF180" s="38">
        <f t="shared" si="79"/>
        <v>46174</v>
      </c>
      <c r="CV180" s="4"/>
    </row>
    <row r="181" spans="1:100" x14ac:dyDescent="0.25">
      <c r="A181" s="7">
        <f t="shared" si="71"/>
        <v>45104</v>
      </c>
      <c r="B181" s="5">
        <v>253.2</v>
      </c>
      <c r="C181" s="38" t="str">
        <f>IFERROR(VLOOKUP(A181,'Geração Equatorial x Medido'!$O$4:$P$15,2,FALSE),"")</f>
        <v/>
      </c>
      <c r="D181" s="38">
        <f t="shared" si="81"/>
        <v>45078</v>
      </c>
      <c r="E181" s="38" t="str">
        <f t="shared" si="65"/>
        <v/>
      </c>
      <c r="F181" s="38">
        <f t="shared" si="80"/>
        <v>45078</v>
      </c>
      <c r="Y181" s="7">
        <f t="shared" si="72"/>
        <v>45464</v>
      </c>
      <c r="Z181" s="5">
        <v>490.5</v>
      </c>
      <c r="AA181" s="110">
        <f t="shared" si="76"/>
        <v>0</v>
      </c>
      <c r="AB181" s="38" t="str">
        <f>IFERROR(VLOOKUP(Y181,'Geração Equatorial x Medido'!$O$15:$R$27,2,FALSE),"")</f>
        <v/>
      </c>
      <c r="AC181" s="38">
        <f t="shared" si="82"/>
        <v>45413</v>
      </c>
      <c r="AD181" s="38" t="str">
        <f t="shared" si="66"/>
        <v/>
      </c>
      <c r="AE181" s="38">
        <f t="shared" si="67"/>
        <v>45444</v>
      </c>
      <c r="AU181" s="4"/>
      <c r="AX181" s="7">
        <f t="shared" si="73"/>
        <v>45824</v>
      </c>
      <c r="AY181" s="5">
        <v>384.6</v>
      </c>
      <c r="AZ181" s="145">
        <f t="shared" si="68"/>
        <v>0</v>
      </c>
      <c r="BA181" s="141" t="str">
        <f>IFERROR(VLOOKUP(AX180,'Geração Equatorial x Medido'!$O$4:$P$55,2,FALSE),"")</f>
        <v/>
      </c>
      <c r="BB181" s="38">
        <f t="shared" si="77"/>
        <v>45809</v>
      </c>
      <c r="BC181" s="38" t="str">
        <f t="shared" si="69"/>
        <v/>
      </c>
      <c r="BD181" s="38">
        <f t="shared" si="75"/>
        <v>45809</v>
      </c>
      <c r="BT181" s="4"/>
      <c r="BZ181" s="7">
        <f t="shared" si="74"/>
        <v>46190</v>
      </c>
      <c r="CA181" s="5"/>
      <c r="CB181" s="145">
        <f t="shared" si="70"/>
        <v>1</v>
      </c>
      <c r="CC181" s="141" t="str">
        <f>IFERROR(VLOOKUP(BZ180,'Geração Equatorial x Medido'!$O$4:$P$55,2,FALSE),"")</f>
        <v/>
      </c>
      <c r="CD181" s="38">
        <f t="shared" si="78"/>
        <v>46174</v>
      </c>
      <c r="CE181" s="38" t="str">
        <f t="shared" si="64"/>
        <v/>
      </c>
      <c r="CF181" s="38">
        <f t="shared" si="79"/>
        <v>46174</v>
      </c>
      <c r="CV181" s="4"/>
    </row>
    <row r="182" spans="1:100" x14ac:dyDescent="0.25">
      <c r="A182" s="7">
        <f t="shared" si="71"/>
        <v>45105</v>
      </c>
      <c r="B182" s="5">
        <v>334.2</v>
      </c>
      <c r="C182" s="38" t="str">
        <f>IFERROR(VLOOKUP(A182,'Geração Equatorial x Medido'!$O$4:$P$15,2,FALSE),"")</f>
        <v/>
      </c>
      <c r="D182" s="38">
        <f t="shared" si="81"/>
        <v>45078</v>
      </c>
      <c r="E182" s="38" t="str">
        <f t="shared" si="65"/>
        <v/>
      </c>
      <c r="F182" s="38">
        <f t="shared" si="80"/>
        <v>45078</v>
      </c>
      <c r="Y182" s="7">
        <f t="shared" si="72"/>
        <v>45465</v>
      </c>
      <c r="Z182" s="5">
        <v>545.9</v>
      </c>
      <c r="AA182" s="110">
        <f t="shared" si="76"/>
        <v>0</v>
      </c>
      <c r="AB182" s="38" t="str">
        <f>IFERROR(VLOOKUP(Y182,'Geração Equatorial x Medido'!$O$15:$R$27,2,FALSE),"")</f>
        <v/>
      </c>
      <c r="AC182" s="38">
        <f t="shared" si="82"/>
        <v>45413</v>
      </c>
      <c r="AD182" s="38" t="str">
        <f t="shared" si="66"/>
        <v/>
      </c>
      <c r="AE182" s="38">
        <f t="shared" si="67"/>
        <v>45444</v>
      </c>
      <c r="AU182" s="4"/>
      <c r="AX182" s="7">
        <f t="shared" si="73"/>
        <v>45825</v>
      </c>
      <c r="AY182" s="5">
        <v>565.4</v>
      </c>
      <c r="AZ182" s="145">
        <f t="shared" si="68"/>
        <v>0</v>
      </c>
      <c r="BA182" s="141" t="str">
        <f>IFERROR(VLOOKUP(AX181,'Geração Equatorial x Medido'!$O$4:$P$55,2,FALSE),"")</f>
        <v/>
      </c>
      <c r="BB182" s="38">
        <f t="shared" si="77"/>
        <v>45809</v>
      </c>
      <c r="BC182" s="38" t="str">
        <f t="shared" si="69"/>
        <v/>
      </c>
      <c r="BD182" s="38">
        <f t="shared" si="75"/>
        <v>45809</v>
      </c>
      <c r="BT182" s="4"/>
      <c r="BZ182" s="7">
        <f t="shared" si="74"/>
        <v>46191</v>
      </c>
      <c r="CA182" s="5"/>
      <c r="CB182" s="145">
        <f t="shared" si="70"/>
        <v>1</v>
      </c>
      <c r="CC182" s="141" t="str">
        <f>IFERROR(VLOOKUP(BZ181,'Geração Equatorial x Medido'!$O$4:$P$55,2,FALSE),"")</f>
        <v/>
      </c>
      <c r="CD182" s="38">
        <f t="shared" si="78"/>
        <v>46174</v>
      </c>
      <c r="CE182" s="38" t="str">
        <f t="shared" si="64"/>
        <v/>
      </c>
      <c r="CF182" s="38">
        <f t="shared" si="79"/>
        <v>46174</v>
      </c>
      <c r="CV182" s="4"/>
    </row>
    <row r="183" spans="1:100" x14ac:dyDescent="0.25">
      <c r="A183" s="7">
        <f t="shared" si="71"/>
        <v>45106</v>
      </c>
      <c r="B183" s="5">
        <v>284.7</v>
      </c>
      <c r="C183" s="38" t="str">
        <f>IFERROR(VLOOKUP(A183,'Geração Equatorial x Medido'!$O$4:$P$15,2,FALSE),"")</f>
        <v/>
      </c>
      <c r="D183" s="38">
        <f t="shared" si="81"/>
        <v>45078</v>
      </c>
      <c r="E183" s="38" t="str">
        <f t="shared" si="65"/>
        <v/>
      </c>
      <c r="F183" s="38">
        <f t="shared" si="80"/>
        <v>45078</v>
      </c>
      <c r="Y183" s="7">
        <f t="shared" si="72"/>
        <v>45466</v>
      </c>
      <c r="Z183" s="5">
        <v>199.9</v>
      </c>
      <c r="AA183" s="110">
        <f t="shared" si="76"/>
        <v>0</v>
      </c>
      <c r="AB183" s="38" t="str">
        <f>IFERROR(VLOOKUP(Y183,'Geração Equatorial x Medido'!$O$15:$R$27,2,FALSE),"")</f>
        <v/>
      </c>
      <c r="AC183" s="38">
        <f t="shared" si="82"/>
        <v>45413</v>
      </c>
      <c r="AD183" s="38" t="str">
        <f t="shared" si="66"/>
        <v/>
      </c>
      <c r="AE183" s="38">
        <f t="shared" si="67"/>
        <v>45444</v>
      </c>
      <c r="AU183" s="4"/>
      <c r="AX183" s="7">
        <f t="shared" si="73"/>
        <v>45826</v>
      </c>
      <c r="AY183" s="5">
        <v>556.79999999999995</v>
      </c>
      <c r="AZ183" s="145">
        <f t="shared" si="68"/>
        <v>0</v>
      </c>
      <c r="BA183" s="141" t="str">
        <f>IFERROR(VLOOKUP(AX182,'Geração Equatorial x Medido'!$O$4:$P$55,2,FALSE),"")</f>
        <v/>
      </c>
      <c r="BB183" s="38">
        <f t="shared" si="77"/>
        <v>45809</v>
      </c>
      <c r="BC183" s="38" t="str">
        <f t="shared" si="69"/>
        <v/>
      </c>
      <c r="BD183" s="38">
        <f t="shared" si="75"/>
        <v>45809</v>
      </c>
      <c r="BT183" s="4"/>
      <c r="BZ183" s="7">
        <f t="shared" si="74"/>
        <v>46192</v>
      </c>
      <c r="CA183" s="5"/>
      <c r="CB183" s="145">
        <f t="shared" si="70"/>
        <v>1</v>
      </c>
      <c r="CC183" s="141" t="str">
        <f>IFERROR(VLOOKUP(BZ182,'Geração Equatorial x Medido'!$O$4:$P$55,2,FALSE),"")</f>
        <v/>
      </c>
      <c r="CD183" s="38">
        <f t="shared" si="78"/>
        <v>46174</v>
      </c>
      <c r="CE183" s="38" t="str">
        <f t="shared" si="64"/>
        <v/>
      </c>
      <c r="CF183" s="38">
        <f t="shared" si="79"/>
        <v>46174</v>
      </c>
      <c r="CV183" s="4"/>
    </row>
    <row r="184" spans="1:100" x14ac:dyDescent="0.25">
      <c r="A184" s="7">
        <f t="shared" si="71"/>
        <v>45107</v>
      </c>
      <c r="B184" s="5">
        <v>410.6</v>
      </c>
      <c r="C184" s="38" t="str">
        <f>IFERROR(VLOOKUP(A184,'Geração Equatorial x Medido'!$O$4:$P$15,2,FALSE),"")</f>
        <v/>
      </c>
      <c r="D184" s="38">
        <f t="shared" si="81"/>
        <v>45078</v>
      </c>
      <c r="E184" s="38" t="str">
        <f t="shared" si="65"/>
        <v/>
      </c>
      <c r="F184" s="38">
        <f t="shared" si="80"/>
        <v>45078</v>
      </c>
      <c r="Y184" s="7">
        <f t="shared" si="72"/>
        <v>45467</v>
      </c>
      <c r="Z184" s="5">
        <v>522.70000000000005</v>
      </c>
      <c r="AA184" s="110">
        <f t="shared" si="76"/>
        <v>0</v>
      </c>
      <c r="AB184" s="38" t="str">
        <f>IFERROR(VLOOKUP(Y184,'Geração Equatorial x Medido'!$O$15:$R$27,2,FALSE),"")</f>
        <v/>
      </c>
      <c r="AC184" s="38">
        <f t="shared" si="82"/>
        <v>45413</v>
      </c>
      <c r="AD184" s="38" t="str">
        <f t="shared" si="66"/>
        <v/>
      </c>
      <c r="AE184" s="38">
        <f t="shared" si="67"/>
        <v>45444</v>
      </c>
      <c r="AU184" s="4"/>
      <c r="AX184" s="7">
        <f t="shared" si="73"/>
        <v>45827</v>
      </c>
      <c r="AY184" s="5">
        <v>445.7</v>
      </c>
      <c r="AZ184" s="145">
        <f t="shared" si="68"/>
        <v>0</v>
      </c>
      <c r="BA184" s="141" t="str">
        <f>IFERROR(VLOOKUP(AX183,'Geração Equatorial x Medido'!$O$4:$P$55,2,FALSE),"")</f>
        <v/>
      </c>
      <c r="BB184" s="38">
        <f t="shared" si="77"/>
        <v>45809</v>
      </c>
      <c r="BC184" s="38" t="str">
        <f t="shared" si="69"/>
        <v/>
      </c>
      <c r="BD184" s="38">
        <f t="shared" si="75"/>
        <v>45809</v>
      </c>
      <c r="BT184" s="4"/>
      <c r="BZ184" s="7">
        <f t="shared" si="74"/>
        <v>46193</v>
      </c>
      <c r="CA184" s="5"/>
      <c r="CB184" s="145">
        <f t="shared" si="70"/>
        <v>1</v>
      </c>
      <c r="CC184" s="141" t="str">
        <f>IFERROR(VLOOKUP(BZ183,'Geração Equatorial x Medido'!$O$4:$P$55,2,FALSE),"")</f>
        <v/>
      </c>
      <c r="CD184" s="38">
        <f t="shared" si="78"/>
        <v>46174</v>
      </c>
      <c r="CE184" s="38" t="str">
        <f t="shared" si="64"/>
        <v/>
      </c>
      <c r="CF184" s="38">
        <f t="shared" si="79"/>
        <v>46174</v>
      </c>
      <c r="CV184" s="4"/>
    </row>
    <row r="185" spans="1:100" x14ac:dyDescent="0.25">
      <c r="A185" s="7">
        <f t="shared" si="71"/>
        <v>45108</v>
      </c>
      <c r="B185" s="5">
        <v>587.9</v>
      </c>
      <c r="C185" s="38" t="str">
        <f>IFERROR(VLOOKUP(A185,'Geração Equatorial x Medido'!$O$4:$P$15,2,FALSE),"")</f>
        <v/>
      </c>
      <c r="D185" s="38">
        <f t="shared" si="81"/>
        <v>45078</v>
      </c>
      <c r="E185" s="38">
        <f t="shared" si="65"/>
        <v>45108</v>
      </c>
      <c r="F185" s="38">
        <f t="shared" si="80"/>
        <v>45108</v>
      </c>
      <c r="Y185" s="7">
        <f t="shared" si="72"/>
        <v>45468</v>
      </c>
      <c r="Z185" s="5">
        <v>538.29999999999995</v>
      </c>
      <c r="AA185" s="110">
        <f t="shared" si="76"/>
        <v>0</v>
      </c>
      <c r="AB185" s="38" t="str">
        <f>IFERROR(VLOOKUP(Y185,'Geração Equatorial x Medido'!$O$15:$R$27,2,FALSE),"")</f>
        <v/>
      </c>
      <c r="AC185" s="38">
        <f t="shared" si="82"/>
        <v>45413</v>
      </c>
      <c r="AD185" s="38" t="str">
        <f t="shared" si="66"/>
        <v/>
      </c>
      <c r="AE185" s="38">
        <f t="shared" si="67"/>
        <v>45444</v>
      </c>
      <c r="AU185" s="4"/>
      <c r="AX185" s="7">
        <f t="shared" si="73"/>
        <v>45828</v>
      </c>
      <c r="AY185" s="5">
        <v>462.6</v>
      </c>
      <c r="AZ185" s="145">
        <f t="shared" si="68"/>
        <v>0</v>
      </c>
      <c r="BA185" s="141" t="str">
        <f>IFERROR(VLOOKUP(AX184,'Geração Equatorial x Medido'!$O$4:$P$55,2,FALSE),"")</f>
        <v/>
      </c>
      <c r="BB185" s="38">
        <f t="shared" si="77"/>
        <v>45809</v>
      </c>
      <c r="BC185" s="38" t="str">
        <f t="shared" si="69"/>
        <v/>
      </c>
      <c r="BD185" s="38">
        <f t="shared" si="75"/>
        <v>45809</v>
      </c>
      <c r="BT185" s="4"/>
      <c r="BZ185" s="7">
        <f t="shared" si="74"/>
        <v>46194</v>
      </c>
      <c r="CA185" s="5"/>
      <c r="CB185" s="145">
        <f t="shared" si="70"/>
        <v>1</v>
      </c>
      <c r="CC185" s="141" t="str">
        <f>IFERROR(VLOOKUP(BZ184,'Geração Equatorial x Medido'!$O$4:$P$55,2,FALSE),"")</f>
        <v/>
      </c>
      <c r="CD185" s="38">
        <f t="shared" si="78"/>
        <v>46174</v>
      </c>
      <c r="CE185" s="38" t="str">
        <f t="shared" si="64"/>
        <v/>
      </c>
      <c r="CF185" s="38">
        <f t="shared" si="79"/>
        <v>46174</v>
      </c>
      <c r="CV185" s="4"/>
    </row>
    <row r="186" spans="1:100" x14ac:dyDescent="0.25">
      <c r="A186" s="7">
        <f t="shared" si="71"/>
        <v>45109</v>
      </c>
      <c r="B186" s="5">
        <v>560.4</v>
      </c>
      <c r="C186" s="38" t="str">
        <f>IFERROR(VLOOKUP(A186,'Geração Equatorial x Medido'!$O$4:$P$15,2,FALSE),"")</f>
        <v/>
      </c>
      <c r="D186" s="38">
        <f t="shared" si="81"/>
        <v>45078</v>
      </c>
      <c r="E186" s="38" t="str">
        <f t="shared" si="65"/>
        <v/>
      </c>
      <c r="F186" s="38">
        <f t="shared" si="80"/>
        <v>45108</v>
      </c>
      <c r="Y186" s="7">
        <f>Y185+1</f>
        <v>45469</v>
      </c>
      <c r="Z186" s="5">
        <v>518.4</v>
      </c>
      <c r="AA186" s="110">
        <f t="shared" si="76"/>
        <v>0</v>
      </c>
      <c r="AB186" s="38">
        <f>IFERROR(VLOOKUP(Y186,'Geração Equatorial x Medido'!$O$15:$R$27,2,FALSE),"")</f>
        <v>45444</v>
      </c>
      <c r="AC186" s="38">
        <f t="shared" si="82"/>
        <v>45444</v>
      </c>
      <c r="AD186" s="38" t="str">
        <f t="shared" si="66"/>
        <v/>
      </c>
      <c r="AE186" s="38">
        <f t="shared" si="67"/>
        <v>45444</v>
      </c>
      <c r="AU186" s="4"/>
      <c r="AX186" s="7">
        <f t="shared" si="73"/>
        <v>45829</v>
      </c>
      <c r="AY186" s="5">
        <v>566.20000000000005</v>
      </c>
      <c r="AZ186" s="145">
        <f t="shared" si="68"/>
        <v>0</v>
      </c>
      <c r="BA186" s="141" t="str">
        <f>IFERROR(VLOOKUP(AX185,'Geração Equatorial x Medido'!$O$4:$P$55,2,FALSE),"")</f>
        <v/>
      </c>
      <c r="BB186" s="38">
        <f t="shared" si="77"/>
        <v>45809</v>
      </c>
      <c r="BC186" s="38" t="str">
        <f t="shared" si="69"/>
        <v/>
      </c>
      <c r="BD186" s="38">
        <f t="shared" si="75"/>
        <v>45809</v>
      </c>
      <c r="BT186" s="4"/>
      <c r="BZ186" s="7">
        <f t="shared" si="74"/>
        <v>46195</v>
      </c>
      <c r="CA186" s="5"/>
      <c r="CB186" s="145">
        <f t="shared" si="70"/>
        <v>1</v>
      </c>
      <c r="CC186" s="141" t="str">
        <f>IFERROR(VLOOKUP(BZ185,'Geração Equatorial x Medido'!$O$4:$P$55,2,FALSE),"")</f>
        <v/>
      </c>
      <c r="CD186" s="38">
        <f t="shared" si="78"/>
        <v>46174</v>
      </c>
      <c r="CE186" s="38" t="str">
        <f t="shared" si="64"/>
        <v/>
      </c>
      <c r="CF186" s="38">
        <f t="shared" si="79"/>
        <v>46174</v>
      </c>
      <c r="CV186" s="4"/>
    </row>
    <row r="187" spans="1:100" x14ac:dyDescent="0.25">
      <c r="A187" s="7">
        <f t="shared" si="71"/>
        <v>45110</v>
      </c>
      <c r="B187" s="5">
        <v>534.79999999999995</v>
      </c>
      <c r="C187" s="38" t="str">
        <f>IFERROR(VLOOKUP(A187,'Geração Equatorial x Medido'!$O$4:$P$15,2,FALSE),"")</f>
        <v/>
      </c>
      <c r="D187" s="38">
        <f t="shared" si="81"/>
        <v>45078</v>
      </c>
      <c r="E187" s="38" t="str">
        <f t="shared" si="65"/>
        <v/>
      </c>
      <c r="F187" s="38">
        <f t="shared" si="80"/>
        <v>45108</v>
      </c>
      <c r="Y187" s="7">
        <f t="shared" si="72"/>
        <v>45470</v>
      </c>
      <c r="Z187" s="5">
        <v>566.79999999999995</v>
      </c>
      <c r="AA187" s="110">
        <f t="shared" si="76"/>
        <v>0</v>
      </c>
      <c r="AB187" s="38" t="str">
        <f>IFERROR(VLOOKUP(Y187,'Geração Equatorial x Medido'!$O$15:$R$27,2,FALSE),"")</f>
        <v/>
      </c>
      <c r="AC187" s="38">
        <f t="shared" si="82"/>
        <v>45444</v>
      </c>
      <c r="AD187" s="38" t="str">
        <f t="shared" si="66"/>
        <v/>
      </c>
      <c r="AE187" s="38">
        <f t="shared" si="67"/>
        <v>45444</v>
      </c>
      <c r="AU187" s="4"/>
      <c r="AX187" s="7">
        <f t="shared" si="73"/>
        <v>45830</v>
      </c>
      <c r="AY187" s="5">
        <v>435.5</v>
      </c>
      <c r="AZ187" s="145">
        <f t="shared" si="68"/>
        <v>0</v>
      </c>
      <c r="BA187" s="141" t="str">
        <f>IFERROR(VLOOKUP(AX186,'Geração Equatorial x Medido'!$O$4:$P$55,2,FALSE),"")</f>
        <v/>
      </c>
      <c r="BB187" s="38">
        <f t="shared" si="77"/>
        <v>45809</v>
      </c>
      <c r="BC187" s="38" t="str">
        <f t="shared" si="69"/>
        <v/>
      </c>
      <c r="BD187" s="38">
        <f t="shared" si="75"/>
        <v>45809</v>
      </c>
      <c r="BT187" s="4"/>
      <c r="BZ187" s="7">
        <f t="shared" si="74"/>
        <v>46196</v>
      </c>
      <c r="CA187" s="5"/>
      <c r="CB187" s="145">
        <f t="shared" si="70"/>
        <v>1</v>
      </c>
      <c r="CC187" s="141" t="str">
        <f>IFERROR(VLOOKUP(BZ186,'Geração Equatorial x Medido'!$O$4:$P$55,2,FALSE),"")</f>
        <v/>
      </c>
      <c r="CD187" s="38">
        <f t="shared" si="78"/>
        <v>46174</v>
      </c>
      <c r="CE187" s="38" t="str">
        <f t="shared" si="64"/>
        <v/>
      </c>
      <c r="CF187" s="38">
        <f t="shared" si="79"/>
        <v>46174</v>
      </c>
      <c r="CV187" s="4"/>
    </row>
    <row r="188" spans="1:100" x14ac:dyDescent="0.25">
      <c r="A188" s="7">
        <f t="shared" si="71"/>
        <v>45111</v>
      </c>
      <c r="B188" s="5">
        <v>474.2</v>
      </c>
      <c r="C188" s="38" t="str">
        <f>IFERROR(VLOOKUP(A188,'Geração Equatorial x Medido'!$O$4:$P$15,2,FALSE),"")</f>
        <v/>
      </c>
      <c r="D188" s="38">
        <f t="shared" si="81"/>
        <v>45078</v>
      </c>
      <c r="E188" s="38" t="str">
        <f t="shared" si="65"/>
        <v/>
      </c>
      <c r="F188" s="38">
        <f t="shared" si="80"/>
        <v>45108</v>
      </c>
      <c r="Y188" s="7">
        <f t="shared" si="72"/>
        <v>45471</v>
      </c>
      <c r="Z188" s="5">
        <v>535.9</v>
      </c>
      <c r="AA188" s="110">
        <f t="shared" si="76"/>
        <v>0</v>
      </c>
      <c r="AB188" s="38" t="str">
        <f>IFERROR(VLOOKUP(Y188,'Geração Equatorial x Medido'!$O$15:$R$27,2,FALSE),"")</f>
        <v/>
      </c>
      <c r="AC188" s="38">
        <f t="shared" si="82"/>
        <v>45444</v>
      </c>
      <c r="AD188" s="38" t="str">
        <f t="shared" si="66"/>
        <v/>
      </c>
      <c r="AE188" s="38">
        <f t="shared" si="67"/>
        <v>45444</v>
      </c>
      <c r="AU188" s="4"/>
      <c r="AX188" s="7">
        <f t="shared" si="73"/>
        <v>45831</v>
      </c>
      <c r="AY188" s="5">
        <v>558.4</v>
      </c>
      <c r="AZ188" s="145">
        <f t="shared" si="68"/>
        <v>0</v>
      </c>
      <c r="BA188" s="141" t="str">
        <f>IFERROR(VLOOKUP(AX187,'Geração Equatorial x Medido'!$O$4:$P$55,2,FALSE),"")</f>
        <v/>
      </c>
      <c r="BB188" s="38">
        <f t="shared" si="77"/>
        <v>45809</v>
      </c>
      <c r="BC188" s="38" t="str">
        <f t="shared" si="69"/>
        <v/>
      </c>
      <c r="BD188" s="38">
        <f t="shared" si="75"/>
        <v>45809</v>
      </c>
      <c r="BT188" s="4"/>
      <c r="BZ188" s="7">
        <f t="shared" si="74"/>
        <v>46197</v>
      </c>
      <c r="CA188" s="5"/>
      <c r="CB188" s="145">
        <f t="shared" si="70"/>
        <v>1</v>
      </c>
      <c r="CC188" s="141" t="str">
        <f>IFERROR(VLOOKUP(BZ187,'Geração Equatorial x Medido'!$O$4:$P$55,2,FALSE),"")</f>
        <v/>
      </c>
      <c r="CD188" s="38">
        <f t="shared" si="78"/>
        <v>46174</v>
      </c>
      <c r="CE188" s="38" t="str">
        <f t="shared" si="64"/>
        <v/>
      </c>
      <c r="CF188" s="38">
        <f t="shared" si="79"/>
        <v>46174</v>
      </c>
      <c r="CV188" s="4"/>
    </row>
    <row r="189" spans="1:100" x14ac:dyDescent="0.25">
      <c r="A189" s="7">
        <f t="shared" si="71"/>
        <v>45112</v>
      </c>
      <c r="B189" s="5">
        <v>595.4</v>
      </c>
      <c r="C189" s="38" t="str">
        <f>IFERROR(VLOOKUP(A189,'Geração Equatorial x Medido'!$O$4:$P$15,2,FALSE),"")</f>
        <v/>
      </c>
      <c r="D189" s="38">
        <f t="shared" si="81"/>
        <v>45078</v>
      </c>
      <c r="E189" s="38" t="str">
        <f t="shared" si="65"/>
        <v/>
      </c>
      <c r="F189" s="38">
        <f t="shared" si="80"/>
        <v>45108</v>
      </c>
      <c r="Y189" s="7">
        <f t="shared" si="72"/>
        <v>45472</v>
      </c>
      <c r="Z189" s="5">
        <v>527.70000000000005</v>
      </c>
      <c r="AA189" s="110">
        <f t="shared" si="76"/>
        <v>0</v>
      </c>
      <c r="AB189" s="38" t="str">
        <f>IFERROR(VLOOKUP(Y189,'Geração Equatorial x Medido'!$O$15:$R$27,2,FALSE),"")</f>
        <v/>
      </c>
      <c r="AC189" s="38">
        <f t="shared" si="82"/>
        <v>45444</v>
      </c>
      <c r="AD189" s="38" t="str">
        <f t="shared" si="66"/>
        <v/>
      </c>
      <c r="AE189" s="38">
        <f t="shared" si="67"/>
        <v>45444</v>
      </c>
      <c r="AU189" s="4"/>
      <c r="AX189" s="7">
        <f t="shared" si="73"/>
        <v>45832</v>
      </c>
      <c r="AY189" s="5">
        <v>456.6</v>
      </c>
      <c r="AZ189" s="145">
        <f t="shared" si="68"/>
        <v>0</v>
      </c>
      <c r="BA189" s="141" t="str">
        <f>IFERROR(VLOOKUP(AX188,'Geração Equatorial x Medido'!$O$4:$P$55,2,FALSE),"")</f>
        <v/>
      </c>
      <c r="BB189" s="38">
        <f t="shared" si="77"/>
        <v>45809</v>
      </c>
      <c r="BC189" s="38" t="str">
        <f t="shared" si="69"/>
        <v/>
      </c>
      <c r="BD189" s="38">
        <f t="shared" si="75"/>
        <v>45809</v>
      </c>
      <c r="BT189" s="4"/>
      <c r="BZ189" s="7">
        <f t="shared" si="74"/>
        <v>46198</v>
      </c>
      <c r="CA189" s="5"/>
      <c r="CB189" s="145">
        <f t="shared" si="70"/>
        <v>1</v>
      </c>
      <c r="CC189" s="141" t="str">
        <f>IFERROR(VLOOKUP(BZ188,'Geração Equatorial x Medido'!$O$4:$P$55,2,FALSE),"")</f>
        <v/>
      </c>
      <c r="CD189" s="38">
        <f t="shared" si="78"/>
        <v>46174</v>
      </c>
      <c r="CE189" s="38" t="str">
        <f t="shared" si="64"/>
        <v/>
      </c>
      <c r="CF189" s="38">
        <f t="shared" si="79"/>
        <v>46174</v>
      </c>
      <c r="CV189" s="4"/>
    </row>
    <row r="190" spans="1:100" x14ac:dyDescent="0.25">
      <c r="A190" s="7">
        <f t="shared" si="71"/>
        <v>45113</v>
      </c>
      <c r="B190" s="5">
        <v>469.7</v>
      </c>
      <c r="C190" s="38" t="str">
        <f>IFERROR(VLOOKUP(A190,'Geração Equatorial x Medido'!$O$4:$P$15,2,FALSE),"")</f>
        <v/>
      </c>
      <c r="D190" s="38">
        <f t="shared" si="81"/>
        <v>45078</v>
      </c>
      <c r="E190" s="38" t="str">
        <f t="shared" si="65"/>
        <v/>
      </c>
      <c r="F190" s="38">
        <f t="shared" si="80"/>
        <v>45108</v>
      </c>
      <c r="Y190" s="7">
        <f t="shared" si="72"/>
        <v>45473</v>
      </c>
      <c r="Z190" s="5">
        <v>544.1</v>
      </c>
      <c r="AA190" s="110">
        <f t="shared" si="76"/>
        <v>0</v>
      </c>
      <c r="AB190" s="38" t="str">
        <f>IFERROR(VLOOKUP(Y190,'Geração Equatorial x Medido'!$O$15:$R$27,2,FALSE),"")</f>
        <v/>
      </c>
      <c r="AC190" s="38">
        <f t="shared" si="82"/>
        <v>45444</v>
      </c>
      <c r="AD190" s="38" t="str">
        <f t="shared" si="66"/>
        <v/>
      </c>
      <c r="AE190" s="38">
        <f t="shared" si="67"/>
        <v>45444</v>
      </c>
      <c r="AU190" s="4"/>
      <c r="AX190" s="7">
        <f t="shared" si="73"/>
        <v>45833</v>
      </c>
      <c r="AY190" s="5">
        <v>568.9</v>
      </c>
      <c r="AZ190" s="145">
        <f t="shared" si="68"/>
        <v>0</v>
      </c>
      <c r="BA190" s="141" t="str">
        <f>IFERROR(VLOOKUP(AX189,'Geração Equatorial x Medido'!$O$4:$P$55,2,FALSE),"")</f>
        <v/>
      </c>
      <c r="BB190" s="38">
        <f t="shared" si="77"/>
        <v>45809</v>
      </c>
      <c r="BC190" s="38" t="str">
        <f t="shared" si="69"/>
        <v/>
      </c>
      <c r="BD190" s="38">
        <f t="shared" si="75"/>
        <v>45809</v>
      </c>
      <c r="BT190" s="4"/>
      <c r="BZ190" s="7">
        <f t="shared" si="74"/>
        <v>46199</v>
      </c>
      <c r="CA190" s="5"/>
      <c r="CB190" s="145">
        <f t="shared" si="70"/>
        <v>1</v>
      </c>
      <c r="CC190" s="141" t="str">
        <f>IFERROR(VLOOKUP(BZ189,'Geração Equatorial x Medido'!$O$4:$P$55,2,FALSE),"")</f>
        <v/>
      </c>
      <c r="CD190" s="38">
        <f t="shared" si="78"/>
        <v>46174</v>
      </c>
      <c r="CE190" s="38" t="str">
        <f t="shared" si="64"/>
        <v/>
      </c>
      <c r="CF190" s="38">
        <f t="shared" si="79"/>
        <v>46174</v>
      </c>
      <c r="CV190" s="4"/>
    </row>
    <row r="191" spans="1:100" x14ac:dyDescent="0.25">
      <c r="A191" s="7">
        <f t="shared" si="71"/>
        <v>45114</v>
      </c>
      <c r="B191" s="5">
        <v>571.79999999999995</v>
      </c>
      <c r="C191" s="38" t="str">
        <f>IFERROR(VLOOKUP(A191,'Geração Equatorial x Medido'!$O$4:$P$15,2,FALSE),"")</f>
        <v/>
      </c>
      <c r="D191" s="38">
        <f t="shared" si="81"/>
        <v>45078</v>
      </c>
      <c r="E191" s="38" t="str">
        <f t="shared" si="65"/>
        <v/>
      </c>
      <c r="F191" s="38">
        <f t="shared" si="80"/>
        <v>45108</v>
      </c>
      <c r="Y191" s="7">
        <f t="shared" si="72"/>
        <v>45474</v>
      </c>
      <c r="Z191" s="5">
        <v>540.9</v>
      </c>
      <c r="AA191" s="110">
        <f t="shared" si="76"/>
        <v>0</v>
      </c>
      <c r="AB191" s="38" t="str">
        <f>IFERROR(VLOOKUP(Y191,'Geração Equatorial x Medido'!$O$15:$R$27,2,FALSE),"")</f>
        <v/>
      </c>
      <c r="AC191" s="38">
        <f t="shared" si="82"/>
        <v>45444</v>
      </c>
      <c r="AD191" s="38">
        <f t="shared" si="66"/>
        <v>45474</v>
      </c>
      <c r="AE191" s="38">
        <f t="shared" si="67"/>
        <v>45474</v>
      </c>
      <c r="AU191" s="4"/>
      <c r="AX191" s="7">
        <f t="shared" si="73"/>
        <v>45834</v>
      </c>
      <c r="AY191" s="5">
        <v>448.2</v>
      </c>
      <c r="AZ191" s="145">
        <f t="shared" si="68"/>
        <v>0</v>
      </c>
      <c r="BA191" s="141">
        <f>IFERROR(VLOOKUP(AX190,'Geração Equatorial x Medido'!$O$4:$P$55,2,FALSE),"")</f>
        <v>45809</v>
      </c>
      <c r="BB191" s="38">
        <f t="shared" si="77"/>
        <v>45809</v>
      </c>
      <c r="BC191" s="38" t="str">
        <f t="shared" si="69"/>
        <v/>
      </c>
      <c r="BD191" s="38">
        <f t="shared" si="75"/>
        <v>45809</v>
      </c>
      <c r="BT191" s="4"/>
      <c r="BZ191" s="7">
        <f t="shared" si="74"/>
        <v>46200</v>
      </c>
      <c r="CA191" s="5"/>
      <c r="CB191" s="145">
        <f t="shared" si="70"/>
        <v>1</v>
      </c>
      <c r="CC191" s="141" t="str">
        <f>IFERROR(VLOOKUP(BZ190,'Geração Equatorial x Medido'!$O$4:$P$55,2,FALSE),"")</f>
        <v/>
      </c>
      <c r="CD191" s="38">
        <f t="shared" si="78"/>
        <v>46174</v>
      </c>
      <c r="CE191" s="38" t="str">
        <f t="shared" si="64"/>
        <v/>
      </c>
      <c r="CF191" s="38">
        <f t="shared" si="79"/>
        <v>46174</v>
      </c>
      <c r="CV191" s="4"/>
    </row>
    <row r="192" spans="1:100" x14ac:dyDescent="0.25">
      <c r="A192" s="7">
        <f t="shared" si="71"/>
        <v>45115</v>
      </c>
      <c r="B192" s="5">
        <v>493.6</v>
      </c>
      <c r="C192" s="38" t="str">
        <f>IFERROR(VLOOKUP(A192,'Geração Equatorial x Medido'!$O$4:$P$15,2,FALSE),"")</f>
        <v/>
      </c>
      <c r="D192" s="38">
        <f t="shared" si="81"/>
        <v>45078</v>
      </c>
      <c r="E192" s="38" t="str">
        <f t="shared" si="65"/>
        <v/>
      </c>
      <c r="F192" s="38">
        <f t="shared" si="80"/>
        <v>45108</v>
      </c>
      <c r="Y192" s="7">
        <f t="shared" si="72"/>
        <v>45475</v>
      </c>
      <c r="Z192" s="5">
        <v>478.6</v>
      </c>
      <c r="AA192" s="110">
        <f>IF(Z192=0,1,0)</f>
        <v>0</v>
      </c>
      <c r="AB192" s="38" t="str">
        <f>IFERROR(VLOOKUP(Y192,'Geração Equatorial x Medido'!$O$15:$R$27,2,FALSE),"")</f>
        <v/>
      </c>
      <c r="AC192" s="38">
        <f t="shared" si="82"/>
        <v>45444</v>
      </c>
      <c r="AD192" s="38" t="str">
        <f t="shared" si="66"/>
        <v/>
      </c>
      <c r="AE192" s="38">
        <f t="shared" si="67"/>
        <v>45474</v>
      </c>
      <c r="AU192" s="4"/>
      <c r="AX192" s="7">
        <f t="shared" si="73"/>
        <v>45835</v>
      </c>
      <c r="AY192" s="5">
        <v>516.79999999999995</v>
      </c>
      <c r="AZ192" s="145">
        <f t="shared" si="68"/>
        <v>0</v>
      </c>
      <c r="BA192" s="141" t="str">
        <f>IFERROR(VLOOKUP(AX191,'Geração Equatorial x Medido'!$O$4:$P$55,2,FALSE),"")</f>
        <v/>
      </c>
      <c r="BB192" s="38">
        <f t="shared" si="77"/>
        <v>45839</v>
      </c>
      <c r="BC192" s="38" t="str">
        <f t="shared" si="69"/>
        <v/>
      </c>
      <c r="BD192" s="38">
        <f t="shared" si="75"/>
        <v>45809</v>
      </c>
      <c r="BT192" s="4"/>
      <c r="BZ192" s="7">
        <f t="shared" si="74"/>
        <v>46201</v>
      </c>
      <c r="CA192" s="5"/>
      <c r="CB192" s="145">
        <f t="shared" si="70"/>
        <v>1</v>
      </c>
      <c r="CC192" s="141">
        <f>IFERROR(VLOOKUP(BZ191,'Geração Equatorial x Medido'!$O$4:$P$55,2,FALSE),"")</f>
        <v>46174</v>
      </c>
      <c r="CD192" s="38">
        <f t="shared" si="78"/>
        <v>46174</v>
      </c>
      <c r="CE192" s="38" t="str">
        <f t="shared" si="64"/>
        <v/>
      </c>
      <c r="CF192" s="38">
        <f t="shared" si="79"/>
        <v>46174</v>
      </c>
      <c r="CV192" s="4"/>
    </row>
    <row r="193" spans="1:100" x14ac:dyDescent="0.25">
      <c r="A193" s="7">
        <f t="shared" si="71"/>
        <v>45116</v>
      </c>
      <c r="B193" s="5">
        <v>530.6</v>
      </c>
      <c r="C193" s="38" t="str">
        <f>IFERROR(VLOOKUP(A193,'Geração Equatorial x Medido'!$O$4:$P$15,2,FALSE),"")</f>
        <v/>
      </c>
      <c r="D193" s="38">
        <f t="shared" si="81"/>
        <v>45078</v>
      </c>
      <c r="E193" s="38" t="str">
        <f t="shared" si="65"/>
        <v/>
      </c>
      <c r="F193" s="38">
        <f t="shared" si="80"/>
        <v>45108</v>
      </c>
      <c r="Y193" s="7">
        <f t="shared" si="72"/>
        <v>45476</v>
      </c>
      <c r="Z193" s="5">
        <v>395.6</v>
      </c>
      <c r="AA193" s="110">
        <f t="shared" ref="AA193:AA256" si="83">IF(Z193=0,1,0)</f>
        <v>0</v>
      </c>
      <c r="AB193" s="38" t="str">
        <f>IFERROR(VLOOKUP(Y193,'Geração Equatorial x Medido'!$O$15:$R$27,2,FALSE),"")</f>
        <v/>
      </c>
      <c r="AC193" s="38">
        <f t="shared" si="82"/>
        <v>45444</v>
      </c>
      <c r="AD193" s="38" t="str">
        <f t="shared" si="66"/>
        <v/>
      </c>
      <c r="AE193" s="38">
        <f t="shared" si="67"/>
        <v>45474</v>
      </c>
      <c r="AU193" s="4"/>
      <c r="AX193" s="7">
        <f t="shared" si="73"/>
        <v>45836</v>
      </c>
      <c r="AY193" s="5">
        <v>541.5</v>
      </c>
      <c r="AZ193" s="145">
        <f t="shared" si="68"/>
        <v>0</v>
      </c>
      <c r="BA193" s="141" t="str">
        <f>IFERROR(VLOOKUP(AX192,'Geração Equatorial x Medido'!$O$4:$P$55,2,FALSE),"")</f>
        <v/>
      </c>
      <c r="BB193" s="38">
        <f t="shared" si="77"/>
        <v>45839</v>
      </c>
      <c r="BC193" s="38" t="str">
        <f t="shared" si="69"/>
        <v/>
      </c>
      <c r="BD193" s="38">
        <f t="shared" si="75"/>
        <v>45809</v>
      </c>
      <c r="BT193" s="4"/>
      <c r="BZ193" s="7">
        <f t="shared" si="74"/>
        <v>46202</v>
      </c>
      <c r="CA193" s="5"/>
      <c r="CB193" s="145">
        <f t="shared" si="70"/>
        <v>1</v>
      </c>
      <c r="CC193" s="141" t="str">
        <f>IFERROR(VLOOKUP(BZ192,'Geração Equatorial x Medido'!$O$4:$P$55,2,FALSE),"")</f>
        <v/>
      </c>
      <c r="CD193" s="38">
        <f t="shared" si="78"/>
        <v>46204</v>
      </c>
      <c r="CE193" s="38" t="str">
        <f t="shared" si="64"/>
        <v/>
      </c>
      <c r="CF193" s="38">
        <f t="shared" si="79"/>
        <v>46174</v>
      </c>
      <c r="CV193" s="4"/>
    </row>
    <row r="194" spans="1:100" x14ac:dyDescent="0.25">
      <c r="A194" s="7">
        <f t="shared" si="71"/>
        <v>45117</v>
      </c>
      <c r="B194" s="5">
        <v>542.9</v>
      </c>
      <c r="C194" s="38" t="str">
        <f>IFERROR(VLOOKUP(A194,'Geração Equatorial x Medido'!$O$4:$P$15,2,FALSE),"")</f>
        <v/>
      </c>
      <c r="D194" s="38">
        <f t="shared" si="81"/>
        <v>45078</v>
      </c>
      <c r="E194" s="38" t="str">
        <f t="shared" si="65"/>
        <v/>
      </c>
      <c r="F194" s="38">
        <f t="shared" si="80"/>
        <v>45108</v>
      </c>
      <c r="Y194" s="7">
        <f t="shared" si="72"/>
        <v>45477</v>
      </c>
      <c r="Z194" s="5">
        <v>448.7</v>
      </c>
      <c r="AA194" s="110">
        <f t="shared" si="83"/>
        <v>0</v>
      </c>
      <c r="AB194" s="38" t="str">
        <f>IFERROR(VLOOKUP(Y194,'Geração Equatorial x Medido'!$O$15:$R$27,2,FALSE),"")</f>
        <v/>
      </c>
      <c r="AC194" s="38">
        <f t="shared" si="82"/>
        <v>45444</v>
      </c>
      <c r="AD194" s="38" t="str">
        <f t="shared" si="66"/>
        <v/>
      </c>
      <c r="AE194" s="38">
        <f t="shared" si="67"/>
        <v>45474</v>
      </c>
      <c r="AU194" s="4"/>
      <c r="AX194" s="7">
        <f t="shared" si="73"/>
        <v>45837</v>
      </c>
      <c r="AY194" s="5">
        <v>398.4</v>
      </c>
      <c r="AZ194" s="145">
        <f t="shared" si="68"/>
        <v>0</v>
      </c>
      <c r="BA194" s="141" t="str">
        <f>IFERROR(VLOOKUP(AX193,'Geração Equatorial x Medido'!$O$4:$P$55,2,FALSE),"")</f>
        <v/>
      </c>
      <c r="BB194" s="38">
        <f t="shared" si="77"/>
        <v>45839</v>
      </c>
      <c r="BC194" s="38" t="str">
        <f t="shared" si="69"/>
        <v/>
      </c>
      <c r="BD194" s="38">
        <f t="shared" si="75"/>
        <v>45809</v>
      </c>
      <c r="BT194" s="4"/>
      <c r="BZ194" s="7">
        <f t="shared" si="74"/>
        <v>46203</v>
      </c>
      <c r="CA194" s="5"/>
      <c r="CB194" s="145">
        <f t="shared" si="70"/>
        <v>1</v>
      </c>
      <c r="CC194" s="141" t="str">
        <f>IFERROR(VLOOKUP(BZ193,'Geração Equatorial x Medido'!$O$4:$P$55,2,FALSE),"")</f>
        <v/>
      </c>
      <c r="CD194" s="38">
        <f t="shared" si="78"/>
        <v>46204</v>
      </c>
      <c r="CE194" s="38" t="str">
        <f t="shared" si="64"/>
        <v/>
      </c>
      <c r="CF194" s="38">
        <f t="shared" si="79"/>
        <v>46174</v>
      </c>
      <c r="CV194" s="4"/>
    </row>
    <row r="195" spans="1:100" x14ac:dyDescent="0.25">
      <c r="A195" s="7">
        <f t="shared" si="71"/>
        <v>45118</v>
      </c>
      <c r="B195" s="5">
        <v>581.79999999999995</v>
      </c>
      <c r="C195" s="38" t="str">
        <f>IFERROR(VLOOKUP(A195,'Geração Equatorial x Medido'!$O$4:$P$15,2,FALSE),"")</f>
        <v/>
      </c>
      <c r="D195" s="38">
        <f t="shared" si="81"/>
        <v>45078</v>
      </c>
      <c r="E195" s="38" t="str">
        <f t="shared" si="65"/>
        <v/>
      </c>
      <c r="F195" s="38">
        <f t="shared" si="80"/>
        <v>45108</v>
      </c>
      <c r="Y195" s="7">
        <f t="shared" si="72"/>
        <v>45478</v>
      </c>
      <c r="Z195" s="5">
        <v>513.5</v>
      </c>
      <c r="AA195" s="110">
        <f t="shared" si="83"/>
        <v>0</v>
      </c>
      <c r="AB195" s="38" t="str">
        <f>IFERROR(VLOOKUP(Y195,'Geração Equatorial x Medido'!$O$15:$R$27,2,FALSE),"")</f>
        <v/>
      </c>
      <c r="AC195" s="38">
        <f t="shared" si="82"/>
        <v>45444</v>
      </c>
      <c r="AD195" s="38" t="str">
        <f t="shared" si="66"/>
        <v/>
      </c>
      <c r="AE195" s="38">
        <f t="shared" si="67"/>
        <v>45474</v>
      </c>
      <c r="AU195" s="4"/>
      <c r="AX195" s="7">
        <f t="shared" si="73"/>
        <v>45838</v>
      </c>
      <c r="AY195" s="5">
        <v>427.6</v>
      </c>
      <c r="AZ195" s="145">
        <f t="shared" si="68"/>
        <v>0</v>
      </c>
      <c r="BA195" s="141" t="str">
        <f>IFERROR(VLOOKUP(AX194,'Geração Equatorial x Medido'!$O$4:$P$55,2,FALSE),"")</f>
        <v/>
      </c>
      <c r="BB195" s="38">
        <f t="shared" si="77"/>
        <v>45839</v>
      </c>
      <c r="BC195" s="38" t="str">
        <f t="shared" si="69"/>
        <v/>
      </c>
      <c r="BD195" s="38">
        <f t="shared" si="75"/>
        <v>45809</v>
      </c>
      <c r="BT195" s="4"/>
      <c r="BZ195" s="7">
        <f t="shared" si="74"/>
        <v>46204</v>
      </c>
      <c r="CA195" s="5"/>
      <c r="CB195" s="145">
        <f t="shared" si="70"/>
        <v>1</v>
      </c>
      <c r="CC195" s="141" t="str">
        <f>IFERROR(VLOOKUP(BZ194,'Geração Equatorial x Medido'!$O$4:$P$55,2,FALSE),"")</f>
        <v/>
      </c>
      <c r="CD195" s="38">
        <f t="shared" si="78"/>
        <v>46204</v>
      </c>
      <c r="CE195" s="38">
        <f t="shared" si="64"/>
        <v>46204</v>
      </c>
      <c r="CF195" s="38">
        <f t="shared" si="79"/>
        <v>46204</v>
      </c>
      <c r="CV195" s="4"/>
    </row>
    <row r="196" spans="1:100" x14ac:dyDescent="0.25">
      <c r="A196" s="7">
        <f t="shared" si="71"/>
        <v>45119</v>
      </c>
      <c r="B196" s="5">
        <v>556.5</v>
      </c>
      <c r="C196" s="38" t="str">
        <f>IFERROR(VLOOKUP(A196,'Geração Equatorial x Medido'!$O$4:$P$15,2,FALSE),"")</f>
        <v/>
      </c>
      <c r="D196" s="38">
        <f t="shared" si="81"/>
        <v>45078</v>
      </c>
      <c r="E196" s="38" t="str">
        <f t="shared" si="65"/>
        <v/>
      </c>
      <c r="F196" s="38">
        <f t="shared" si="80"/>
        <v>45108</v>
      </c>
      <c r="Y196" s="7">
        <f t="shared" si="72"/>
        <v>45479</v>
      </c>
      <c r="Z196" s="5">
        <v>581.4</v>
      </c>
      <c r="AA196" s="110">
        <f t="shared" si="83"/>
        <v>0</v>
      </c>
      <c r="AB196" s="38" t="str">
        <f>IFERROR(VLOOKUP(Y196,'Geração Equatorial x Medido'!$O$15:$R$27,2,FALSE),"")</f>
        <v/>
      </c>
      <c r="AC196" s="38">
        <f t="shared" si="82"/>
        <v>45444</v>
      </c>
      <c r="AD196" s="38" t="str">
        <f t="shared" si="66"/>
        <v/>
      </c>
      <c r="AE196" s="38">
        <f t="shared" si="67"/>
        <v>45474</v>
      </c>
      <c r="AU196" s="4"/>
      <c r="AX196" s="7">
        <f t="shared" si="73"/>
        <v>45839</v>
      </c>
      <c r="AY196" s="5">
        <v>482</v>
      </c>
      <c r="AZ196" s="145">
        <f t="shared" si="68"/>
        <v>0</v>
      </c>
      <c r="BA196" s="141" t="str">
        <f>IFERROR(VLOOKUP(AX195,'Geração Equatorial x Medido'!$O$4:$P$55,2,FALSE),"")</f>
        <v/>
      </c>
      <c r="BB196" s="38">
        <f t="shared" si="77"/>
        <v>45839</v>
      </c>
      <c r="BC196" s="38">
        <f t="shared" si="69"/>
        <v>45839</v>
      </c>
      <c r="BD196" s="38">
        <f t="shared" si="75"/>
        <v>45839</v>
      </c>
      <c r="BT196" s="4"/>
      <c r="BZ196" s="7">
        <f t="shared" si="74"/>
        <v>46205</v>
      </c>
      <c r="CA196" s="5"/>
      <c r="CB196" s="145">
        <f t="shared" si="70"/>
        <v>1</v>
      </c>
      <c r="CC196" s="141" t="str">
        <f>IFERROR(VLOOKUP(BZ195,'Geração Equatorial x Medido'!$O$4:$P$55,2,FALSE),"")</f>
        <v/>
      </c>
      <c r="CD196" s="38">
        <f t="shared" si="78"/>
        <v>46204</v>
      </c>
      <c r="CE196" s="38" t="str">
        <f t="shared" ref="CE196:CE259" si="84">IFERROR(VLOOKUP(BZ196,$H$422:$J$469,3,FALSE),"")</f>
        <v/>
      </c>
      <c r="CF196" s="38">
        <f t="shared" si="79"/>
        <v>46204</v>
      </c>
      <c r="CV196" s="4"/>
    </row>
    <row r="197" spans="1:100" x14ac:dyDescent="0.25">
      <c r="A197" s="7">
        <f t="shared" si="71"/>
        <v>45120</v>
      </c>
      <c r="B197" s="5">
        <v>523</v>
      </c>
      <c r="C197" s="38" t="str">
        <f>IFERROR(VLOOKUP(A197,'Geração Equatorial x Medido'!$O$4:$P$15,2,FALSE),"")</f>
        <v/>
      </c>
      <c r="D197" s="38">
        <f t="shared" si="81"/>
        <v>45078</v>
      </c>
      <c r="E197" s="38" t="str">
        <f t="shared" ref="E197:E260" si="85">IFERROR(VLOOKUP(A197,$H$422:$J$433,3,FALSE),"")</f>
        <v/>
      </c>
      <c r="F197" s="38">
        <f t="shared" si="80"/>
        <v>45108</v>
      </c>
      <c r="Y197" s="7">
        <f t="shared" si="72"/>
        <v>45480</v>
      </c>
      <c r="Z197" s="5">
        <v>467</v>
      </c>
      <c r="AA197" s="110">
        <f t="shared" si="83"/>
        <v>0</v>
      </c>
      <c r="AB197" s="38" t="str">
        <f>IFERROR(VLOOKUP(Y197,'Geração Equatorial x Medido'!$O$15:$R$27,2,FALSE),"")</f>
        <v/>
      </c>
      <c r="AC197" s="38">
        <f t="shared" si="82"/>
        <v>45444</v>
      </c>
      <c r="AD197" s="38" t="str">
        <f t="shared" ref="AD197:AD260" si="86">IFERROR(VLOOKUP(Y197,$H$422:$J$457,3,FALSE),"")</f>
        <v/>
      </c>
      <c r="AE197" s="38">
        <f t="shared" ref="AE197:AE260" si="87">IF(AD197="",AE196,AD197)</f>
        <v>45474</v>
      </c>
      <c r="AU197" s="4"/>
      <c r="AX197" s="7">
        <f t="shared" si="73"/>
        <v>45840</v>
      </c>
      <c r="AY197" s="5">
        <v>521.1</v>
      </c>
      <c r="AZ197" s="145">
        <f t="shared" ref="AZ197:AZ260" si="88">IF(AY197=0,1,0)</f>
        <v>0</v>
      </c>
      <c r="BA197" s="141" t="str">
        <f>IFERROR(VLOOKUP(AX196,'Geração Equatorial x Medido'!$O$4:$P$55,2,FALSE),"")</f>
        <v/>
      </c>
      <c r="BB197" s="38">
        <f t="shared" si="77"/>
        <v>45839</v>
      </c>
      <c r="BC197" s="38" t="str">
        <f t="shared" ref="BC197:BC260" si="89">IFERROR(VLOOKUP(AX197,$H$422:$J$457,3,FALSE),"")</f>
        <v/>
      </c>
      <c r="BD197" s="38">
        <f t="shared" si="75"/>
        <v>45839</v>
      </c>
      <c r="BT197" s="4"/>
      <c r="BZ197" s="7">
        <f t="shared" si="74"/>
        <v>46206</v>
      </c>
      <c r="CA197" s="5"/>
      <c r="CB197" s="145">
        <f t="shared" ref="CB197:CB260" si="90">IF(CA197=0,1,0)</f>
        <v>1</v>
      </c>
      <c r="CC197" s="141" t="str">
        <f>IFERROR(VLOOKUP(BZ196,'Geração Equatorial x Medido'!$O$4:$P$55,2,FALSE),"")</f>
        <v/>
      </c>
      <c r="CD197" s="38">
        <f t="shared" si="78"/>
        <v>46204</v>
      </c>
      <c r="CE197" s="38" t="str">
        <f t="shared" si="84"/>
        <v/>
      </c>
      <c r="CF197" s="38">
        <f t="shared" si="79"/>
        <v>46204</v>
      </c>
      <c r="CV197" s="4"/>
    </row>
    <row r="198" spans="1:100" x14ac:dyDescent="0.25">
      <c r="A198" s="7">
        <f t="shared" ref="A198:A261" si="91">A197+1</f>
        <v>45121</v>
      </c>
      <c r="B198" s="5">
        <v>558.4</v>
      </c>
      <c r="C198" s="38" t="str">
        <f>IFERROR(VLOOKUP(A198,'Geração Equatorial x Medido'!$O$4:$P$15,2,FALSE),"")</f>
        <v/>
      </c>
      <c r="D198" s="38">
        <f t="shared" si="81"/>
        <v>45078</v>
      </c>
      <c r="E198" s="38" t="str">
        <f t="shared" si="85"/>
        <v/>
      </c>
      <c r="F198" s="38">
        <f t="shared" si="80"/>
        <v>45108</v>
      </c>
      <c r="Y198" s="7">
        <f t="shared" ref="Y198:Y261" si="92">Y197+1</f>
        <v>45481</v>
      </c>
      <c r="Z198" s="5">
        <v>417</v>
      </c>
      <c r="AA198" s="110">
        <f t="shared" si="83"/>
        <v>0</v>
      </c>
      <c r="AB198" s="38" t="str">
        <f>IFERROR(VLOOKUP(Y198,'Geração Equatorial x Medido'!$O$15:$R$27,2,FALSE),"")</f>
        <v/>
      </c>
      <c r="AC198" s="38">
        <f t="shared" si="82"/>
        <v>45444</v>
      </c>
      <c r="AD198" s="38" t="str">
        <f t="shared" si="86"/>
        <v/>
      </c>
      <c r="AE198" s="38">
        <f t="shared" si="87"/>
        <v>45474</v>
      </c>
      <c r="AU198" s="4"/>
      <c r="AX198" s="7">
        <f t="shared" ref="AX198:AX261" si="93">AX197+1</f>
        <v>45841</v>
      </c>
      <c r="AY198" s="5">
        <v>511.5</v>
      </c>
      <c r="AZ198" s="145">
        <f t="shared" si="88"/>
        <v>0</v>
      </c>
      <c r="BA198" s="141" t="str">
        <f>IFERROR(VLOOKUP(AX197,'Geração Equatorial x Medido'!$O$4:$P$55,2,FALSE),"")</f>
        <v/>
      </c>
      <c r="BB198" s="38">
        <f t="shared" si="77"/>
        <v>45839</v>
      </c>
      <c r="BC198" s="38" t="str">
        <f t="shared" si="89"/>
        <v/>
      </c>
      <c r="BD198" s="38">
        <f t="shared" si="75"/>
        <v>45839</v>
      </c>
      <c r="BT198" s="4"/>
      <c r="BZ198" s="7">
        <f t="shared" ref="BZ198:BZ261" si="94">BZ197+1</f>
        <v>46207</v>
      </c>
      <c r="CA198" s="5"/>
      <c r="CB198" s="145">
        <f t="shared" si="90"/>
        <v>1</v>
      </c>
      <c r="CC198" s="141" t="str">
        <f>IFERROR(VLOOKUP(BZ197,'Geração Equatorial x Medido'!$O$4:$P$55,2,FALSE),"")</f>
        <v/>
      </c>
      <c r="CD198" s="38">
        <f t="shared" si="78"/>
        <v>46204</v>
      </c>
      <c r="CE198" s="38" t="str">
        <f t="shared" si="84"/>
        <v/>
      </c>
      <c r="CF198" s="38">
        <f t="shared" si="79"/>
        <v>46204</v>
      </c>
      <c r="CV198" s="4"/>
    </row>
    <row r="199" spans="1:100" x14ac:dyDescent="0.25">
      <c r="A199" s="7">
        <f t="shared" si="91"/>
        <v>45122</v>
      </c>
      <c r="B199" s="5">
        <v>529.6</v>
      </c>
      <c r="C199" s="38" t="str">
        <f>IFERROR(VLOOKUP(A199,'Geração Equatorial x Medido'!$O$4:$P$15,2,FALSE),"")</f>
        <v/>
      </c>
      <c r="D199" s="38">
        <f t="shared" si="81"/>
        <v>45078</v>
      </c>
      <c r="E199" s="38" t="str">
        <f t="shared" si="85"/>
        <v/>
      </c>
      <c r="F199" s="38">
        <f t="shared" si="80"/>
        <v>45108</v>
      </c>
      <c r="Y199" s="7">
        <f t="shared" si="92"/>
        <v>45482</v>
      </c>
      <c r="Z199" s="5">
        <v>589.4</v>
      </c>
      <c r="AA199" s="110">
        <f t="shared" si="83"/>
        <v>0</v>
      </c>
      <c r="AB199" s="38" t="str">
        <f>IFERROR(VLOOKUP(Y199,'Geração Equatorial x Medido'!$O$15:$R$27,2,FALSE),"")</f>
        <v/>
      </c>
      <c r="AC199" s="38">
        <f t="shared" si="82"/>
        <v>45444</v>
      </c>
      <c r="AD199" s="38" t="str">
        <f t="shared" si="86"/>
        <v/>
      </c>
      <c r="AE199" s="38">
        <f t="shared" si="87"/>
        <v>45474</v>
      </c>
      <c r="AU199" s="4"/>
      <c r="AX199" s="7">
        <f t="shared" si="93"/>
        <v>45842</v>
      </c>
      <c r="AY199" s="5">
        <v>567.1</v>
      </c>
      <c r="AZ199" s="145">
        <f t="shared" si="88"/>
        <v>0</v>
      </c>
      <c r="BA199" s="141" t="str">
        <f>IFERROR(VLOOKUP(AX198,'Geração Equatorial x Medido'!$O$4:$P$55,2,FALSE),"")</f>
        <v/>
      </c>
      <c r="BB199" s="38">
        <f t="shared" si="77"/>
        <v>45839</v>
      </c>
      <c r="BC199" s="38" t="str">
        <f t="shared" si="89"/>
        <v/>
      </c>
      <c r="BD199" s="38">
        <f t="shared" si="75"/>
        <v>45839</v>
      </c>
      <c r="BT199" s="4"/>
      <c r="BZ199" s="7">
        <f t="shared" si="94"/>
        <v>46208</v>
      </c>
      <c r="CA199" s="5"/>
      <c r="CB199" s="145">
        <f t="shared" si="90"/>
        <v>1</v>
      </c>
      <c r="CC199" s="141" t="str">
        <f>IFERROR(VLOOKUP(BZ198,'Geração Equatorial x Medido'!$O$4:$P$55,2,FALSE),"")</f>
        <v/>
      </c>
      <c r="CD199" s="38">
        <f t="shared" si="78"/>
        <v>46204</v>
      </c>
      <c r="CE199" s="38" t="str">
        <f t="shared" si="84"/>
        <v/>
      </c>
      <c r="CF199" s="38">
        <f t="shared" si="79"/>
        <v>46204</v>
      </c>
      <c r="CV199" s="4"/>
    </row>
    <row r="200" spans="1:100" x14ac:dyDescent="0.25">
      <c r="A200" s="7">
        <f t="shared" si="91"/>
        <v>45123</v>
      </c>
      <c r="B200" s="5">
        <v>496.4</v>
      </c>
      <c r="C200" s="38" t="str">
        <f>IFERROR(VLOOKUP(A200,'Geração Equatorial x Medido'!$O$4:$P$15,2,FALSE),"")</f>
        <v/>
      </c>
      <c r="D200" s="38">
        <f t="shared" si="81"/>
        <v>45078</v>
      </c>
      <c r="E200" s="38" t="str">
        <f t="shared" si="85"/>
        <v/>
      </c>
      <c r="F200" s="38">
        <f t="shared" si="80"/>
        <v>45108</v>
      </c>
      <c r="Y200" s="7">
        <f t="shared" si="92"/>
        <v>45483</v>
      </c>
      <c r="Z200" s="5">
        <v>546.70000000000005</v>
      </c>
      <c r="AA200" s="110">
        <f t="shared" si="83"/>
        <v>0</v>
      </c>
      <c r="AB200" s="38" t="str">
        <f>IFERROR(VLOOKUP(Y200,'Geração Equatorial x Medido'!$O$15:$R$27,2,FALSE),"")</f>
        <v/>
      </c>
      <c r="AC200" s="38">
        <f t="shared" si="82"/>
        <v>45444</v>
      </c>
      <c r="AD200" s="38" t="str">
        <f t="shared" si="86"/>
        <v/>
      </c>
      <c r="AE200" s="38">
        <f t="shared" si="87"/>
        <v>45474</v>
      </c>
      <c r="AU200" s="4"/>
      <c r="AX200" s="7">
        <f t="shared" si="93"/>
        <v>45843</v>
      </c>
      <c r="AY200" s="5">
        <v>418</v>
      </c>
      <c r="AZ200" s="145">
        <f t="shared" si="88"/>
        <v>0</v>
      </c>
      <c r="BA200" s="141" t="str">
        <f>IFERROR(VLOOKUP(AX199,'Geração Equatorial x Medido'!$O$4:$P$55,2,FALSE),"")</f>
        <v/>
      </c>
      <c r="BB200" s="38">
        <f t="shared" si="77"/>
        <v>45839</v>
      </c>
      <c r="BC200" s="38" t="str">
        <f t="shared" si="89"/>
        <v/>
      </c>
      <c r="BD200" s="38">
        <f t="shared" si="75"/>
        <v>45839</v>
      </c>
      <c r="BT200" s="4"/>
      <c r="BZ200" s="7">
        <f t="shared" si="94"/>
        <v>46209</v>
      </c>
      <c r="CA200" s="5"/>
      <c r="CB200" s="145">
        <f t="shared" si="90"/>
        <v>1</v>
      </c>
      <c r="CC200" s="141" t="str">
        <f>IFERROR(VLOOKUP(BZ199,'Geração Equatorial x Medido'!$O$4:$P$55,2,FALSE),"")</f>
        <v/>
      </c>
      <c r="CD200" s="38">
        <f t="shared" si="78"/>
        <v>46204</v>
      </c>
      <c r="CE200" s="38" t="str">
        <f t="shared" si="84"/>
        <v/>
      </c>
      <c r="CF200" s="38">
        <f t="shared" si="79"/>
        <v>46204</v>
      </c>
      <c r="CV200" s="4"/>
    </row>
    <row r="201" spans="1:100" x14ac:dyDescent="0.25">
      <c r="A201" s="7">
        <f t="shared" si="91"/>
        <v>45124</v>
      </c>
      <c r="B201" s="5">
        <v>543.6</v>
      </c>
      <c r="C201" s="38" t="str">
        <f>IFERROR(VLOOKUP(A201,'Geração Equatorial x Medido'!$O$4:$P$15,2,FALSE),"")</f>
        <v/>
      </c>
      <c r="D201" s="38">
        <f t="shared" si="81"/>
        <v>45078</v>
      </c>
      <c r="E201" s="38" t="str">
        <f t="shared" si="85"/>
        <v/>
      </c>
      <c r="F201" s="38">
        <f t="shared" si="80"/>
        <v>45108</v>
      </c>
      <c r="Y201" s="7">
        <f t="shared" si="92"/>
        <v>45484</v>
      </c>
      <c r="Z201" s="5">
        <v>509.6</v>
      </c>
      <c r="AA201" s="110">
        <f t="shared" si="83"/>
        <v>0</v>
      </c>
      <c r="AB201" s="38" t="str">
        <f>IFERROR(VLOOKUP(Y201,'Geração Equatorial x Medido'!$O$15:$R$27,2,FALSE),"")</f>
        <v/>
      </c>
      <c r="AC201" s="38">
        <f t="shared" si="82"/>
        <v>45444</v>
      </c>
      <c r="AD201" s="38" t="str">
        <f t="shared" si="86"/>
        <v/>
      </c>
      <c r="AE201" s="38">
        <f t="shared" si="87"/>
        <v>45474</v>
      </c>
      <c r="AU201" s="4"/>
      <c r="AX201" s="7">
        <f t="shared" si="93"/>
        <v>45844</v>
      </c>
      <c r="AY201" s="5">
        <v>523.79999999999995</v>
      </c>
      <c r="AZ201" s="145">
        <f t="shared" si="88"/>
        <v>0</v>
      </c>
      <c r="BA201" s="141" t="str">
        <f>IFERROR(VLOOKUP(AX200,'Geração Equatorial x Medido'!$O$4:$P$55,2,FALSE),"")</f>
        <v/>
      </c>
      <c r="BB201" s="38">
        <f t="shared" si="77"/>
        <v>45839</v>
      </c>
      <c r="BC201" s="38" t="str">
        <f t="shared" si="89"/>
        <v/>
      </c>
      <c r="BD201" s="38">
        <f t="shared" ref="BD201:BD264" si="95">IF(BC201="",BD200,BC201)</f>
        <v>45839</v>
      </c>
      <c r="BT201" s="4"/>
      <c r="BZ201" s="7">
        <f t="shared" si="94"/>
        <v>46210</v>
      </c>
      <c r="CA201" s="5"/>
      <c r="CB201" s="145">
        <f t="shared" si="90"/>
        <v>1</v>
      </c>
      <c r="CC201" s="141" t="str">
        <f>IFERROR(VLOOKUP(BZ200,'Geração Equatorial x Medido'!$O$4:$P$55,2,FALSE),"")</f>
        <v/>
      </c>
      <c r="CD201" s="38">
        <f t="shared" si="78"/>
        <v>46204</v>
      </c>
      <c r="CE201" s="38" t="str">
        <f t="shared" si="84"/>
        <v/>
      </c>
      <c r="CF201" s="38">
        <f t="shared" si="79"/>
        <v>46204</v>
      </c>
      <c r="CV201" s="4"/>
    </row>
    <row r="202" spans="1:100" x14ac:dyDescent="0.25">
      <c r="A202" s="7">
        <f t="shared" si="91"/>
        <v>45125</v>
      </c>
      <c r="B202" s="5">
        <v>564.4</v>
      </c>
      <c r="C202" s="38" t="str">
        <f>IFERROR(VLOOKUP(A202,'Geração Equatorial x Medido'!$O$4:$P$15,2,FALSE),"")</f>
        <v/>
      </c>
      <c r="D202" s="38">
        <f t="shared" si="81"/>
        <v>45078</v>
      </c>
      <c r="E202" s="38" t="str">
        <f t="shared" si="85"/>
        <v/>
      </c>
      <c r="F202" s="38">
        <f t="shared" si="80"/>
        <v>45108</v>
      </c>
      <c r="Y202" s="7">
        <f t="shared" si="92"/>
        <v>45485</v>
      </c>
      <c r="Z202" s="5">
        <v>544.6</v>
      </c>
      <c r="AA202" s="110">
        <f t="shared" si="83"/>
        <v>0</v>
      </c>
      <c r="AB202" s="38" t="str">
        <f>IFERROR(VLOOKUP(Y202,'Geração Equatorial x Medido'!$O$15:$R$27,2,FALSE),"")</f>
        <v/>
      </c>
      <c r="AC202" s="38">
        <f t="shared" si="82"/>
        <v>45444</v>
      </c>
      <c r="AD202" s="38" t="str">
        <f t="shared" si="86"/>
        <v/>
      </c>
      <c r="AE202" s="38">
        <f t="shared" si="87"/>
        <v>45474</v>
      </c>
      <c r="AU202" s="4"/>
      <c r="AX202" s="7">
        <f t="shared" si="93"/>
        <v>45845</v>
      </c>
      <c r="AY202" s="5">
        <v>392</v>
      </c>
      <c r="AZ202" s="145">
        <f t="shared" si="88"/>
        <v>0</v>
      </c>
      <c r="BA202" s="141" t="str">
        <f>IFERROR(VLOOKUP(AX201,'Geração Equatorial x Medido'!$O$4:$P$55,2,FALSE),"")</f>
        <v/>
      </c>
      <c r="BB202" s="38">
        <f t="shared" si="77"/>
        <v>45839</v>
      </c>
      <c r="BC202" s="38" t="str">
        <f t="shared" si="89"/>
        <v/>
      </c>
      <c r="BD202" s="38">
        <f t="shared" si="95"/>
        <v>45839</v>
      </c>
      <c r="BT202" s="4"/>
      <c r="BZ202" s="7">
        <f t="shared" si="94"/>
        <v>46211</v>
      </c>
      <c r="CA202" s="5"/>
      <c r="CB202" s="145">
        <f t="shared" si="90"/>
        <v>1</v>
      </c>
      <c r="CC202" s="141" t="str">
        <f>IFERROR(VLOOKUP(BZ201,'Geração Equatorial x Medido'!$O$4:$P$55,2,FALSE),"")</f>
        <v/>
      </c>
      <c r="CD202" s="38">
        <f t="shared" si="78"/>
        <v>46204</v>
      </c>
      <c r="CE202" s="38" t="str">
        <f t="shared" si="84"/>
        <v/>
      </c>
      <c r="CF202" s="38">
        <f t="shared" si="79"/>
        <v>46204</v>
      </c>
      <c r="CV202" s="4"/>
    </row>
    <row r="203" spans="1:100" x14ac:dyDescent="0.25">
      <c r="A203" s="7">
        <f t="shared" si="91"/>
        <v>45126</v>
      </c>
      <c r="B203" s="5">
        <v>404.2</v>
      </c>
      <c r="C203" s="38" t="str">
        <f>IFERROR(VLOOKUP(A203,'Geração Equatorial x Medido'!$O$4:$P$15,2,FALSE),"")</f>
        <v/>
      </c>
      <c r="D203" s="38">
        <f t="shared" si="81"/>
        <v>45078</v>
      </c>
      <c r="E203" s="38" t="str">
        <f t="shared" si="85"/>
        <v/>
      </c>
      <c r="F203" s="38">
        <f t="shared" si="80"/>
        <v>45108</v>
      </c>
      <c r="Y203" s="7">
        <f t="shared" si="92"/>
        <v>45486</v>
      </c>
      <c r="Z203" s="5">
        <v>458.4</v>
      </c>
      <c r="AA203" s="110">
        <f t="shared" si="83"/>
        <v>0</v>
      </c>
      <c r="AB203" s="38" t="str">
        <f>IFERROR(VLOOKUP(Y203,'Geração Equatorial x Medido'!$O$15:$R$27,2,FALSE),"")</f>
        <v/>
      </c>
      <c r="AC203" s="38">
        <f t="shared" si="82"/>
        <v>45444</v>
      </c>
      <c r="AD203" s="38" t="str">
        <f t="shared" si="86"/>
        <v/>
      </c>
      <c r="AE203" s="38">
        <f t="shared" si="87"/>
        <v>45474</v>
      </c>
      <c r="AU203" s="4"/>
      <c r="AX203" s="7">
        <f t="shared" si="93"/>
        <v>45846</v>
      </c>
      <c r="AY203" s="5">
        <v>448.2</v>
      </c>
      <c r="AZ203" s="145">
        <f t="shared" si="88"/>
        <v>0</v>
      </c>
      <c r="BA203" s="141" t="str">
        <f>IFERROR(VLOOKUP(AX202,'Geração Equatorial x Medido'!$O$4:$P$55,2,FALSE),"")</f>
        <v/>
      </c>
      <c r="BB203" s="38">
        <f t="shared" si="77"/>
        <v>45839</v>
      </c>
      <c r="BC203" s="38" t="str">
        <f t="shared" si="89"/>
        <v/>
      </c>
      <c r="BD203" s="38">
        <f t="shared" si="95"/>
        <v>45839</v>
      </c>
      <c r="BT203" s="4"/>
      <c r="BZ203" s="7">
        <f t="shared" si="94"/>
        <v>46212</v>
      </c>
      <c r="CA203" s="5"/>
      <c r="CB203" s="145">
        <f t="shared" si="90"/>
        <v>1</v>
      </c>
      <c r="CC203" s="141" t="str">
        <f>IFERROR(VLOOKUP(BZ202,'Geração Equatorial x Medido'!$O$4:$P$55,2,FALSE),"")</f>
        <v/>
      </c>
      <c r="CD203" s="38">
        <f t="shared" si="78"/>
        <v>46204</v>
      </c>
      <c r="CE203" s="38" t="str">
        <f t="shared" si="84"/>
        <v/>
      </c>
      <c r="CF203" s="38">
        <f t="shared" si="79"/>
        <v>46204</v>
      </c>
      <c r="CV203" s="4"/>
    </row>
    <row r="204" spans="1:100" x14ac:dyDescent="0.25">
      <c r="A204" s="7">
        <f t="shared" si="91"/>
        <v>45127</v>
      </c>
      <c r="B204" s="5">
        <v>483.5</v>
      </c>
      <c r="C204" s="38" t="str">
        <f>IFERROR(VLOOKUP(A204,'Geração Equatorial x Medido'!$O$4:$P$15,2,FALSE),"")</f>
        <v/>
      </c>
      <c r="D204" s="38">
        <f t="shared" si="81"/>
        <v>45078</v>
      </c>
      <c r="E204" s="38" t="str">
        <f t="shared" si="85"/>
        <v/>
      </c>
      <c r="F204" s="38">
        <f t="shared" si="80"/>
        <v>45108</v>
      </c>
      <c r="Y204" s="7">
        <f t="shared" si="92"/>
        <v>45487</v>
      </c>
      <c r="Z204" s="5">
        <v>594.4</v>
      </c>
      <c r="AA204" s="110">
        <f t="shared" si="83"/>
        <v>0</v>
      </c>
      <c r="AB204" s="38" t="str">
        <f>IFERROR(VLOOKUP(Y204,'Geração Equatorial x Medido'!$O$15:$R$27,2,FALSE),"")</f>
        <v/>
      </c>
      <c r="AC204" s="38">
        <f t="shared" si="82"/>
        <v>45444</v>
      </c>
      <c r="AD204" s="38" t="str">
        <f t="shared" si="86"/>
        <v/>
      </c>
      <c r="AE204" s="38">
        <f t="shared" si="87"/>
        <v>45474</v>
      </c>
      <c r="AU204" s="4"/>
      <c r="AX204" s="7">
        <f t="shared" si="93"/>
        <v>45847</v>
      </c>
      <c r="AY204" s="5">
        <v>527.29999999999995</v>
      </c>
      <c r="AZ204" s="145">
        <f t="shared" si="88"/>
        <v>0</v>
      </c>
      <c r="BA204" s="141" t="str">
        <f>IFERROR(VLOOKUP(AX203,'Geração Equatorial x Medido'!$O$4:$P$55,2,FALSE),"")</f>
        <v/>
      </c>
      <c r="BB204" s="38">
        <f t="shared" ref="BB204:BB267" si="96">IF(BA204="",BB205,BA204)</f>
        <v>45839</v>
      </c>
      <c r="BC204" s="38" t="str">
        <f t="shared" si="89"/>
        <v/>
      </c>
      <c r="BD204" s="38">
        <f t="shared" si="95"/>
        <v>45839</v>
      </c>
      <c r="BT204" s="4"/>
      <c r="BZ204" s="7">
        <f t="shared" si="94"/>
        <v>46213</v>
      </c>
      <c r="CA204" s="5"/>
      <c r="CB204" s="145">
        <f t="shared" si="90"/>
        <v>1</v>
      </c>
      <c r="CC204" s="141" t="str">
        <f>IFERROR(VLOOKUP(BZ203,'Geração Equatorial x Medido'!$O$4:$P$55,2,FALSE),"")</f>
        <v/>
      </c>
      <c r="CD204" s="38">
        <f t="shared" si="78"/>
        <v>46204</v>
      </c>
      <c r="CE204" s="38" t="str">
        <f t="shared" si="84"/>
        <v/>
      </c>
      <c r="CF204" s="38">
        <f t="shared" si="79"/>
        <v>46204</v>
      </c>
      <c r="CV204" s="4"/>
    </row>
    <row r="205" spans="1:100" x14ac:dyDescent="0.25">
      <c r="A205" s="7">
        <f t="shared" si="91"/>
        <v>45128</v>
      </c>
      <c r="B205" s="5">
        <v>557.79999999999995</v>
      </c>
      <c r="C205" s="38" t="str">
        <f>IFERROR(VLOOKUP(A205,'Geração Equatorial x Medido'!$O$4:$P$15,2,FALSE),"")</f>
        <v/>
      </c>
      <c r="D205" s="38">
        <f t="shared" si="81"/>
        <v>45078</v>
      </c>
      <c r="E205" s="38" t="str">
        <f t="shared" si="85"/>
        <v/>
      </c>
      <c r="F205" s="38">
        <f t="shared" si="80"/>
        <v>45108</v>
      </c>
      <c r="Y205" s="7">
        <f t="shared" si="92"/>
        <v>45488</v>
      </c>
      <c r="Z205" s="5">
        <v>576.79999999999995</v>
      </c>
      <c r="AA205" s="110">
        <f t="shared" si="83"/>
        <v>0</v>
      </c>
      <c r="AB205" s="38" t="str">
        <f>IFERROR(VLOOKUP(Y205,'Geração Equatorial x Medido'!$O$15:$R$27,2,FALSE),"")</f>
        <v/>
      </c>
      <c r="AC205" s="38">
        <f t="shared" si="82"/>
        <v>45444</v>
      </c>
      <c r="AD205" s="38" t="str">
        <f t="shared" si="86"/>
        <v/>
      </c>
      <c r="AE205" s="38">
        <f t="shared" si="87"/>
        <v>45474</v>
      </c>
      <c r="AU205" s="4"/>
      <c r="AX205" s="7">
        <f t="shared" si="93"/>
        <v>45848</v>
      </c>
      <c r="AY205" s="5">
        <v>480.6</v>
      </c>
      <c r="AZ205" s="145">
        <f t="shared" si="88"/>
        <v>0</v>
      </c>
      <c r="BA205" s="141" t="str">
        <f>IFERROR(VLOOKUP(AX204,'Geração Equatorial x Medido'!$O$4:$P$55,2,FALSE),"")</f>
        <v/>
      </c>
      <c r="BB205" s="38">
        <f t="shared" si="96"/>
        <v>45839</v>
      </c>
      <c r="BC205" s="38" t="str">
        <f t="shared" si="89"/>
        <v/>
      </c>
      <c r="BD205" s="38">
        <f t="shared" si="95"/>
        <v>45839</v>
      </c>
      <c r="BT205" s="4"/>
      <c r="BZ205" s="7">
        <f t="shared" si="94"/>
        <v>46214</v>
      </c>
      <c r="CA205" s="5"/>
      <c r="CB205" s="145">
        <f t="shared" si="90"/>
        <v>1</v>
      </c>
      <c r="CC205" s="141" t="str">
        <f>IFERROR(VLOOKUP(BZ204,'Geração Equatorial x Medido'!$O$4:$P$55,2,FALSE),"")</f>
        <v/>
      </c>
      <c r="CD205" s="38">
        <f t="shared" ref="CD205:CD268" si="97">IF(CC205="",CD206,CC205)</f>
        <v>46204</v>
      </c>
      <c r="CE205" s="38" t="str">
        <f t="shared" si="84"/>
        <v/>
      </c>
      <c r="CF205" s="38">
        <f t="shared" si="79"/>
        <v>46204</v>
      </c>
      <c r="CV205" s="4"/>
    </row>
    <row r="206" spans="1:100" x14ac:dyDescent="0.25">
      <c r="A206" s="7">
        <f t="shared" si="91"/>
        <v>45129</v>
      </c>
      <c r="B206" s="5">
        <v>594.20000000000005</v>
      </c>
      <c r="C206" s="38" t="str">
        <f>IFERROR(VLOOKUP(A206,'Geração Equatorial x Medido'!$O$4:$P$15,2,FALSE),"")</f>
        <v/>
      </c>
      <c r="D206" s="38">
        <f t="shared" si="81"/>
        <v>45078</v>
      </c>
      <c r="E206" s="38" t="str">
        <f t="shared" si="85"/>
        <v/>
      </c>
      <c r="F206" s="38">
        <f t="shared" si="80"/>
        <v>45108</v>
      </c>
      <c r="Y206" s="7">
        <f t="shared" si="92"/>
        <v>45489</v>
      </c>
      <c r="Z206" s="5">
        <v>528.79999999999995</v>
      </c>
      <c r="AA206" s="110">
        <f t="shared" si="83"/>
        <v>0</v>
      </c>
      <c r="AB206" s="38" t="str">
        <f>IFERROR(VLOOKUP(Y206,'Geração Equatorial x Medido'!$O$15:$R$27,2,FALSE),"")</f>
        <v/>
      </c>
      <c r="AC206" s="38">
        <f t="shared" si="82"/>
        <v>45444</v>
      </c>
      <c r="AD206" s="38" t="str">
        <f t="shared" si="86"/>
        <v/>
      </c>
      <c r="AE206" s="38">
        <f t="shared" si="87"/>
        <v>45474</v>
      </c>
      <c r="AU206" s="4"/>
      <c r="AX206" s="7">
        <f t="shared" si="93"/>
        <v>45849</v>
      </c>
      <c r="AY206" s="5">
        <v>499.1</v>
      </c>
      <c r="AZ206" s="145">
        <f t="shared" si="88"/>
        <v>0</v>
      </c>
      <c r="BA206" s="141" t="str">
        <f>IFERROR(VLOOKUP(AX205,'Geração Equatorial x Medido'!$O$4:$P$55,2,FALSE),"")</f>
        <v/>
      </c>
      <c r="BB206" s="38">
        <f t="shared" si="96"/>
        <v>45839</v>
      </c>
      <c r="BC206" s="38" t="str">
        <f t="shared" si="89"/>
        <v/>
      </c>
      <c r="BD206" s="38">
        <f t="shared" si="95"/>
        <v>45839</v>
      </c>
      <c r="BT206" s="4"/>
      <c r="BZ206" s="7">
        <f t="shared" si="94"/>
        <v>46215</v>
      </c>
      <c r="CA206" s="5"/>
      <c r="CB206" s="145">
        <f t="shared" si="90"/>
        <v>1</v>
      </c>
      <c r="CC206" s="141" t="str">
        <f>IFERROR(VLOOKUP(BZ205,'Geração Equatorial x Medido'!$O$4:$P$55,2,FALSE),"")</f>
        <v/>
      </c>
      <c r="CD206" s="38">
        <f t="shared" si="97"/>
        <v>46204</v>
      </c>
      <c r="CE206" s="38" t="str">
        <f t="shared" si="84"/>
        <v/>
      </c>
      <c r="CF206" s="38">
        <f t="shared" si="79"/>
        <v>46204</v>
      </c>
      <c r="CV206" s="4"/>
    </row>
    <row r="207" spans="1:100" x14ac:dyDescent="0.25">
      <c r="A207" s="7">
        <f t="shared" si="91"/>
        <v>45130</v>
      </c>
      <c r="B207" s="5">
        <v>563.79999999999995</v>
      </c>
      <c r="C207" s="38" t="str">
        <f>IFERROR(VLOOKUP(A207,'Geração Equatorial x Medido'!$O$4:$P$15,2,FALSE),"")</f>
        <v/>
      </c>
      <c r="D207" s="38">
        <f t="shared" si="81"/>
        <v>45078</v>
      </c>
      <c r="E207" s="38" t="str">
        <f t="shared" si="85"/>
        <v/>
      </c>
      <c r="F207" s="38">
        <f t="shared" si="80"/>
        <v>45108</v>
      </c>
      <c r="Y207" s="7">
        <f t="shared" si="92"/>
        <v>45490</v>
      </c>
      <c r="Z207" s="5">
        <v>502.6</v>
      </c>
      <c r="AA207" s="110">
        <f t="shared" si="83"/>
        <v>0</v>
      </c>
      <c r="AB207" s="38" t="str">
        <f>IFERROR(VLOOKUP(Y207,'Geração Equatorial x Medido'!$O$15:$R$27,2,FALSE),"")</f>
        <v/>
      </c>
      <c r="AC207" s="38">
        <f t="shared" si="82"/>
        <v>45444</v>
      </c>
      <c r="AD207" s="38" t="str">
        <f t="shared" si="86"/>
        <v/>
      </c>
      <c r="AE207" s="38">
        <f t="shared" si="87"/>
        <v>45474</v>
      </c>
      <c r="AU207" s="4"/>
      <c r="AX207" s="7">
        <f t="shared" si="93"/>
        <v>45850</v>
      </c>
      <c r="AY207" s="5">
        <v>577.70000000000005</v>
      </c>
      <c r="AZ207" s="145">
        <f t="shared" si="88"/>
        <v>0</v>
      </c>
      <c r="BA207" s="141" t="str">
        <f>IFERROR(VLOOKUP(AX206,'Geração Equatorial x Medido'!$O$4:$P$55,2,FALSE),"")</f>
        <v/>
      </c>
      <c r="BB207" s="38">
        <f t="shared" si="96"/>
        <v>45839</v>
      </c>
      <c r="BC207" s="38" t="str">
        <f t="shared" si="89"/>
        <v/>
      </c>
      <c r="BD207" s="38">
        <f t="shared" si="95"/>
        <v>45839</v>
      </c>
      <c r="BT207" s="4"/>
      <c r="BZ207" s="7">
        <f t="shared" si="94"/>
        <v>46216</v>
      </c>
      <c r="CA207" s="5"/>
      <c r="CB207" s="145">
        <f t="shared" si="90"/>
        <v>1</v>
      </c>
      <c r="CC207" s="141" t="str">
        <f>IFERROR(VLOOKUP(BZ206,'Geração Equatorial x Medido'!$O$4:$P$55,2,FALSE),"")</f>
        <v/>
      </c>
      <c r="CD207" s="38">
        <f t="shared" si="97"/>
        <v>46204</v>
      </c>
      <c r="CE207" s="38" t="str">
        <f t="shared" si="84"/>
        <v/>
      </c>
      <c r="CF207" s="38">
        <f t="shared" ref="CF207:CF270" si="98">IF(CE207="",CF206,CE207)</f>
        <v>46204</v>
      </c>
      <c r="CV207" s="4"/>
    </row>
    <row r="208" spans="1:100" x14ac:dyDescent="0.25">
      <c r="A208" s="7">
        <f t="shared" si="91"/>
        <v>45131</v>
      </c>
      <c r="B208" s="5">
        <v>414.1</v>
      </c>
      <c r="C208" s="38" t="str">
        <f>IFERROR(VLOOKUP(A208,'Geração Equatorial x Medido'!$O$4:$P$15,2,FALSE),"")</f>
        <v/>
      </c>
      <c r="D208" s="38">
        <f t="shared" si="81"/>
        <v>45078</v>
      </c>
      <c r="E208" s="38" t="str">
        <f t="shared" si="85"/>
        <v/>
      </c>
      <c r="F208" s="38">
        <f t="shared" si="80"/>
        <v>45108</v>
      </c>
      <c r="Y208" s="7">
        <f t="shared" si="92"/>
        <v>45491</v>
      </c>
      <c r="Z208" s="5">
        <v>495.1</v>
      </c>
      <c r="AA208" s="110">
        <f t="shared" si="83"/>
        <v>0</v>
      </c>
      <c r="AB208" s="38" t="str">
        <f>IFERROR(VLOOKUP(Y208,'Geração Equatorial x Medido'!$O$15:$R$27,2,FALSE),"")</f>
        <v/>
      </c>
      <c r="AC208" s="38">
        <f t="shared" si="82"/>
        <v>45444</v>
      </c>
      <c r="AD208" s="38" t="str">
        <f t="shared" si="86"/>
        <v/>
      </c>
      <c r="AE208" s="38">
        <f t="shared" si="87"/>
        <v>45474</v>
      </c>
      <c r="AU208" s="4"/>
      <c r="AX208" s="7">
        <f t="shared" si="93"/>
        <v>45851</v>
      </c>
      <c r="AY208" s="5">
        <v>485.2</v>
      </c>
      <c r="AZ208" s="145">
        <f t="shared" si="88"/>
        <v>0</v>
      </c>
      <c r="BA208" s="141" t="str">
        <f>IFERROR(VLOOKUP(AX207,'Geração Equatorial x Medido'!$O$4:$P$55,2,FALSE),"")</f>
        <v/>
      </c>
      <c r="BB208" s="38">
        <f t="shared" si="96"/>
        <v>45839</v>
      </c>
      <c r="BC208" s="38" t="str">
        <f t="shared" si="89"/>
        <v/>
      </c>
      <c r="BD208" s="38">
        <f t="shared" si="95"/>
        <v>45839</v>
      </c>
      <c r="BT208" s="4"/>
      <c r="BZ208" s="7">
        <f t="shared" si="94"/>
        <v>46217</v>
      </c>
      <c r="CA208" s="5"/>
      <c r="CB208" s="145">
        <f t="shared" si="90"/>
        <v>1</v>
      </c>
      <c r="CC208" s="141" t="str">
        <f>IFERROR(VLOOKUP(BZ207,'Geração Equatorial x Medido'!$O$4:$P$55,2,FALSE),"")</f>
        <v/>
      </c>
      <c r="CD208" s="38">
        <f t="shared" si="97"/>
        <v>46204</v>
      </c>
      <c r="CE208" s="38" t="str">
        <f t="shared" si="84"/>
        <v/>
      </c>
      <c r="CF208" s="38">
        <f t="shared" si="98"/>
        <v>46204</v>
      </c>
      <c r="CV208" s="4"/>
    </row>
    <row r="209" spans="1:100" x14ac:dyDescent="0.25">
      <c r="A209" s="7">
        <f t="shared" si="91"/>
        <v>45132</v>
      </c>
      <c r="B209" s="5">
        <v>506.2</v>
      </c>
      <c r="C209" s="38" t="str">
        <f>IFERROR(VLOOKUP(A209,'Geração Equatorial x Medido'!$O$4:$P$15,2,FALSE),"")</f>
        <v/>
      </c>
      <c r="D209" s="38">
        <f t="shared" si="81"/>
        <v>45078</v>
      </c>
      <c r="E209" s="38" t="str">
        <f t="shared" si="85"/>
        <v/>
      </c>
      <c r="F209" s="38">
        <f t="shared" si="80"/>
        <v>45108</v>
      </c>
      <c r="Y209" s="7">
        <f t="shared" si="92"/>
        <v>45492</v>
      </c>
      <c r="Z209" s="5">
        <v>522.5</v>
      </c>
      <c r="AA209" s="110">
        <f t="shared" si="83"/>
        <v>0</v>
      </c>
      <c r="AB209" s="38" t="str">
        <f>IFERROR(VLOOKUP(Y209,'Geração Equatorial x Medido'!$O$15:$R$27,2,FALSE),"")</f>
        <v/>
      </c>
      <c r="AC209" s="38">
        <f t="shared" si="82"/>
        <v>45444</v>
      </c>
      <c r="AD209" s="38" t="str">
        <f t="shared" si="86"/>
        <v/>
      </c>
      <c r="AE209" s="38">
        <f t="shared" si="87"/>
        <v>45474</v>
      </c>
      <c r="AU209" s="4"/>
      <c r="AX209" s="7">
        <f t="shared" si="93"/>
        <v>45852</v>
      </c>
      <c r="AY209" s="5">
        <v>561</v>
      </c>
      <c r="AZ209" s="145">
        <f t="shared" si="88"/>
        <v>0</v>
      </c>
      <c r="BA209" s="141" t="str">
        <f>IFERROR(VLOOKUP(AX208,'Geração Equatorial x Medido'!$O$4:$P$55,2,FALSE),"")</f>
        <v/>
      </c>
      <c r="BB209" s="38">
        <f t="shared" si="96"/>
        <v>45839</v>
      </c>
      <c r="BC209" s="38" t="str">
        <f t="shared" si="89"/>
        <v/>
      </c>
      <c r="BD209" s="38">
        <f t="shared" si="95"/>
        <v>45839</v>
      </c>
      <c r="BT209" s="4"/>
      <c r="BZ209" s="7">
        <f t="shared" si="94"/>
        <v>46218</v>
      </c>
      <c r="CA209" s="5"/>
      <c r="CB209" s="145">
        <f t="shared" si="90"/>
        <v>1</v>
      </c>
      <c r="CC209" s="141" t="str">
        <f>IFERROR(VLOOKUP(BZ208,'Geração Equatorial x Medido'!$O$4:$P$55,2,FALSE),"")</f>
        <v/>
      </c>
      <c r="CD209" s="38">
        <f t="shared" si="97"/>
        <v>46204</v>
      </c>
      <c r="CE209" s="38" t="str">
        <f t="shared" si="84"/>
        <v/>
      </c>
      <c r="CF209" s="38">
        <f t="shared" si="98"/>
        <v>46204</v>
      </c>
      <c r="CV209" s="4"/>
    </row>
    <row r="210" spans="1:100" x14ac:dyDescent="0.25">
      <c r="A210" s="7">
        <f t="shared" si="91"/>
        <v>45133</v>
      </c>
      <c r="B210" s="5">
        <v>587.4</v>
      </c>
      <c r="C210" s="38">
        <f>IFERROR(VLOOKUP(A210,'Geração Equatorial x Medido'!$O$4:$P$15,2,FALSE),"")</f>
        <v>45108</v>
      </c>
      <c r="D210" s="38">
        <f t="shared" si="81"/>
        <v>45108</v>
      </c>
      <c r="E210" s="38" t="str">
        <f t="shared" si="85"/>
        <v/>
      </c>
      <c r="F210" s="38">
        <f t="shared" si="80"/>
        <v>45108</v>
      </c>
      <c r="Y210" s="7">
        <f t="shared" si="92"/>
        <v>45493</v>
      </c>
      <c r="Z210" s="5">
        <v>486.4</v>
      </c>
      <c r="AA210" s="110">
        <f t="shared" si="83"/>
        <v>0</v>
      </c>
      <c r="AB210" s="38" t="str">
        <f>IFERROR(VLOOKUP(Y210,'Geração Equatorial x Medido'!$O$15:$R$27,2,FALSE),"")</f>
        <v/>
      </c>
      <c r="AC210" s="38">
        <f t="shared" si="82"/>
        <v>45444</v>
      </c>
      <c r="AD210" s="38" t="str">
        <f t="shared" si="86"/>
        <v/>
      </c>
      <c r="AE210" s="38">
        <f t="shared" si="87"/>
        <v>45474</v>
      </c>
      <c r="AU210" s="4"/>
      <c r="AX210" s="7">
        <f t="shared" si="93"/>
        <v>45853</v>
      </c>
      <c r="AY210" s="5">
        <v>422.2</v>
      </c>
      <c r="AZ210" s="145">
        <f t="shared" si="88"/>
        <v>0</v>
      </c>
      <c r="BA210" s="141" t="str">
        <f>IFERROR(VLOOKUP(AX209,'Geração Equatorial x Medido'!$O$4:$P$55,2,FALSE),"")</f>
        <v/>
      </c>
      <c r="BB210" s="38">
        <f t="shared" si="96"/>
        <v>45839</v>
      </c>
      <c r="BC210" s="38" t="str">
        <f t="shared" si="89"/>
        <v/>
      </c>
      <c r="BD210" s="38">
        <f t="shared" si="95"/>
        <v>45839</v>
      </c>
      <c r="BT210" s="4"/>
      <c r="BZ210" s="7">
        <f t="shared" si="94"/>
        <v>46219</v>
      </c>
      <c r="CA210" s="5"/>
      <c r="CB210" s="145">
        <f t="shared" si="90"/>
        <v>1</v>
      </c>
      <c r="CC210" s="141" t="str">
        <f>IFERROR(VLOOKUP(BZ209,'Geração Equatorial x Medido'!$O$4:$P$55,2,FALSE),"")</f>
        <v/>
      </c>
      <c r="CD210" s="38">
        <f t="shared" si="97"/>
        <v>46204</v>
      </c>
      <c r="CE210" s="38" t="str">
        <f t="shared" si="84"/>
        <v/>
      </c>
      <c r="CF210" s="38">
        <f t="shared" si="98"/>
        <v>46204</v>
      </c>
      <c r="CV210" s="4"/>
    </row>
    <row r="211" spans="1:100" x14ac:dyDescent="0.25">
      <c r="A211" s="7">
        <f t="shared" si="91"/>
        <v>45134</v>
      </c>
      <c r="B211" s="5">
        <v>507</v>
      </c>
      <c r="C211" s="38" t="str">
        <f>IFERROR(VLOOKUP(A211,'Geração Equatorial x Medido'!$O$4:$P$15,2,FALSE),"")</f>
        <v/>
      </c>
      <c r="D211" s="38">
        <f t="shared" si="81"/>
        <v>45108</v>
      </c>
      <c r="E211" s="38" t="str">
        <f t="shared" si="85"/>
        <v/>
      </c>
      <c r="F211" s="38">
        <f t="shared" si="80"/>
        <v>45108</v>
      </c>
      <c r="Y211" s="7">
        <f t="shared" si="92"/>
        <v>45494</v>
      </c>
      <c r="Z211" s="5">
        <v>585.20000000000005</v>
      </c>
      <c r="AA211" s="110">
        <f t="shared" si="83"/>
        <v>0</v>
      </c>
      <c r="AB211" s="38" t="str">
        <f>IFERROR(VLOOKUP(Y211,'Geração Equatorial x Medido'!$O$15:$R$27,2,FALSE),"")</f>
        <v/>
      </c>
      <c r="AC211" s="38">
        <f t="shared" si="82"/>
        <v>45444</v>
      </c>
      <c r="AD211" s="38" t="str">
        <f t="shared" si="86"/>
        <v/>
      </c>
      <c r="AE211" s="38">
        <f t="shared" si="87"/>
        <v>45474</v>
      </c>
      <c r="AU211" s="4"/>
      <c r="AX211" s="7">
        <f t="shared" si="93"/>
        <v>45854</v>
      </c>
      <c r="AY211" s="5">
        <v>454.7</v>
      </c>
      <c r="AZ211" s="145">
        <f t="shared" si="88"/>
        <v>0</v>
      </c>
      <c r="BA211" s="141" t="str">
        <f>IFERROR(VLOOKUP(AX210,'Geração Equatorial x Medido'!$O$4:$P$55,2,FALSE),"")</f>
        <v/>
      </c>
      <c r="BB211" s="38">
        <f t="shared" si="96"/>
        <v>45839</v>
      </c>
      <c r="BC211" s="38" t="str">
        <f t="shared" si="89"/>
        <v/>
      </c>
      <c r="BD211" s="38">
        <f t="shared" si="95"/>
        <v>45839</v>
      </c>
      <c r="BT211" s="4"/>
      <c r="BZ211" s="7">
        <f t="shared" si="94"/>
        <v>46220</v>
      </c>
      <c r="CA211" s="5"/>
      <c r="CB211" s="145">
        <f t="shared" si="90"/>
        <v>1</v>
      </c>
      <c r="CC211" s="141" t="str">
        <f>IFERROR(VLOOKUP(BZ210,'Geração Equatorial x Medido'!$O$4:$P$55,2,FALSE),"")</f>
        <v/>
      </c>
      <c r="CD211" s="38">
        <f t="shared" si="97"/>
        <v>46204</v>
      </c>
      <c r="CE211" s="38" t="str">
        <f t="shared" si="84"/>
        <v/>
      </c>
      <c r="CF211" s="38">
        <f t="shared" si="98"/>
        <v>46204</v>
      </c>
      <c r="CV211" s="4"/>
    </row>
    <row r="212" spans="1:100" x14ac:dyDescent="0.25">
      <c r="A212" s="7">
        <f t="shared" si="91"/>
        <v>45135</v>
      </c>
      <c r="B212" s="5">
        <v>545.4</v>
      </c>
      <c r="C212" s="38" t="str">
        <f>IFERROR(VLOOKUP(A212,'Geração Equatorial x Medido'!$O$4:$P$15,2,FALSE),"")</f>
        <v/>
      </c>
      <c r="D212" s="38">
        <f t="shared" si="81"/>
        <v>45108</v>
      </c>
      <c r="E212" s="38" t="str">
        <f t="shared" si="85"/>
        <v/>
      </c>
      <c r="F212" s="38">
        <f t="shared" si="80"/>
        <v>45108</v>
      </c>
      <c r="Y212" s="7">
        <f t="shared" si="92"/>
        <v>45495</v>
      </c>
      <c r="Z212" s="5">
        <v>512.1</v>
      </c>
      <c r="AA212" s="110">
        <f t="shared" si="83"/>
        <v>0</v>
      </c>
      <c r="AB212" s="38" t="str">
        <f>IFERROR(VLOOKUP(Y212,'Geração Equatorial x Medido'!$O$15:$R$27,2,FALSE),"")</f>
        <v/>
      </c>
      <c r="AC212" s="38">
        <f t="shared" si="82"/>
        <v>45444</v>
      </c>
      <c r="AD212" s="38" t="str">
        <f t="shared" si="86"/>
        <v/>
      </c>
      <c r="AE212" s="38">
        <f t="shared" si="87"/>
        <v>45474</v>
      </c>
      <c r="AU212" s="4"/>
      <c r="AX212" s="7">
        <f t="shared" si="93"/>
        <v>45855</v>
      </c>
      <c r="AY212" s="5">
        <v>486.1</v>
      </c>
      <c r="AZ212" s="145">
        <f t="shared" si="88"/>
        <v>0</v>
      </c>
      <c r="BA212" s="141" t="str">
        <f>IFERROR(VLOOKUP(AX211,'Geração Equatorial x Medido'!$O$4:$P$55,2,FALSE),"")</f>
        <v/>
      </c>
      <c r="BB212" s="38">
        <f t="shared" si="96"/>
        <v>45839</v>
      </c>
      <c r="BC212" s="38" t="str">
        <f t="shared" si="89"/>
        <v/>
      </c>
      <c r="BD212" s="38">
        <f t="shared" si="95"/>
        <v>45839</v>
      </c>
      <c r="BT212" s="4"/>
      <c r="BZ212" s="7">
        <f t="shared" si="94"/>
        <v>46221</v>
      </c>
      <c r="CA212" s="5"/>
      <c r="CB212" s="145">
        <f t="shared" si="90"/>
        <v>1</v>
      </c>
      <c r="CC212" s="141" t="str">
        <f>IFERROR(VLOOKUP(BZ211,'Geração Equatorial x Medido'!$O$4:$P$55,2,FALSE),"")</f>
        <v/>
      </c>
      <c r="CD212" s="38">
        <f t="shared" si="97"/>
        <v>46204</v>
      </c>
      <c r="CE212" s="38" t="str">
        <f t="shared" si="84"/>
        <v/>
      </c>
      <c r="CF212" s="38">
        <f t="shared" si="98"/>
        <v>46204</v>
      </c>
      <c r="CV212" s="4"/>
    </row>
    <row r="213" spans="1:100" x14ac:dyDescent="0.25">
      <c r="A213" s="7">
        <f t="shared" si="91"/>
        <v>45136</v>
      </c>
      <c r="B213" s="5">
        <v>574.29999999999995</v>
      </c>
      <c r="C213" s="38" t="str">
        <f>IFERROR(VLOOKUP(A213,'Geração Equatorial x Medido'!$O$4:$P$15,2,FALSE),"")</f>
        <v/>
      </c>
      <c r="D213" s="38">
        <f t="shared" si="81"/>
        <v>45108</v>
      </c>
      <c r="E213" s="38" t="str">
        <f t="shared" si="85"/>
        <v/>
      </c>
      <c r="F213" s="38">
        <f t="shared" si="80"/>
        <v>45108</v>
      </c>
      <c r="Y213" s="7">
        <f t="shared" si="92"/>
        <v>45496</v>
      </c>
      <c r="Z213" s="5">
        <v>515.5</v>
      </c>
      <c r="AA213" s="110">
        <f t="shared" si="83"/>
        <v>0</v>
      </c>
      <c r="AB213" s="38" t="str">
        <f>IFERROR(VLOOKUP(Y213,'Geração Equatorial x Medido'!$O$15:$R$27,2,FALSE),"")</f>
        <v/>
      </c>
      <c r="AC213" s="38">
        <f t="shared" si="82"/>
        <v>45444</v>
      </c>
      <c r="AD213" s="38" t="str">
        <f t="shared" si="86"/>
        <v/>
      </c>
      <c r="AE213" s="38">
        <f t="shared" si="87"/>
        <v>45474</v>
      </c>
      <c r="AU213" s="4"/>
      <c r="AX213" s="7">
        <f t="shared" si="93"/>
        <v>45856</v>
      </c>
      <c r="AY213" s="5">
        <v>567.79999999999995</v>
      </c>
      <c r="AZ213" s="145">
        <f t="shared" si="88"/>
        <v>0</v>
      </c>
      <c r="BA213" s="141" t="str">
        <f>IFERROR(VLOOKUP(AX212,'Geração Equatorial x Medido'!$O$4:$P$55,2,FALSE),"")</f>
        <v/>
      </c>
      <c r="BB213" s="38">
        <f t="shared" si="96"/>
        <v>45839</v>
      </c>
      <c r="BC213" s="38" t="str">
        <f t="shared" si="89"/>
        <v/>
      </c>
      <c r="BD213" s="38">
        <f t="shared" si="95"/>
        <v>45839</v>
      </c>
      <c r="BT213" s="4"/>
      <c r="BZ213" s="7">
        <f t="shared" si="94"/>
        <v>46222</v>
      </c>
      <c r="CA213" s="5"/>
      <c r="CB213" s="145">
        <f t="shared" si="90"/>
        <v>1</v>
      </c>
      <c r="CC213" s="141" t="str">
        <f>IFERROR(VLOOKUP(BZ212,'Geração Equatorial x Medido'!$O$4:$P$55,2,FALSE),"")</f>
        <v/>
      </c>
      <c r="CD213" s="38">
        <f t="shared" si="97"/>
        <v>46204</v>
      </c>
      <c r="CE213" s="38" t="str">
        <f t="shared" si="84"/>
        <v/>
      </c>
      <c r="CF213" s="38">
        <f t="shared" si="98"/>
        <v>46204</v>
      </c>
      <c r="CV213" s="4"/>
    </row>
    <row r="214" spans="1:100" x14ac:dyDescent="0.25">
      <c r="A214" s="7">
        <f t="shared" si="91"/>
        <v>45137</v>
      </c>
      <c r="B214" s="5">
        <v>591.29999999999995</v>
      </c>
      <c r="C214" s="38" t="str">
        <f>IFERROR(VLOOKUP(A214,'Geração Equatorial x Medido'!$O$4:$P$15,2,FALSE),"")</f>
        <v/>
      </c>
      <c r="D214" s="38">
        <f t="shared" si="81"/>
        <v>45108</v>
      </c>
      <c r="E214" s="38" t="str">
        <f t="shared" si="85"/>
        <v/>
      </c>
      <c r="F214" s="38">
        <f t="shared" si="80"/>
        <v>45108</v>
      </c>
      <c r="Y214" s="7">
        <f t="shared" si="92"/>
        <v>45497</v>
      </c>
      <c r="Z214" s="5">
        <v>565.1</v>
      </c>
      <c r="AA214" s="110">
        <f t="shared" si="83"/>
        <v>0</v>
      </c>
      <c r="AB214" s="38" t="str">
        <f>IFERROR(VLOOKUP(Y214,'Geração Equatorial x Medido'!$O$15:$R$27,2,FALSE),"")</f>
        <v/>
      </c>
      <c r="AC214" s="38">
        <f t="shared" si="82"/>
        <v>45444</v>
      </c>
      <c r="AD214" s="38" t="str">
        <f t="shared" si="86"/>
        <v/>
      </c>
      <c r="AE214" s="38">
        <f t="shared" si="87"/>
        <v>45474</v>
      </c>
      <c r="AU214" s="4"/>
      <c r="AX214" s="7">
        <f t="shared" si="93"/>
        <v>45857</v>
      </c>
      <c r="AY214" s="5">
        <v>535.20000000000005</v>
      </c>
      <c r="AZ214" s="145">
        <f t="shared" si="88"/>
        <v>0</v>
      </c>
      <c r="BA214" s="141" t="str">
        <f>IFERROR(VLOOKUP(AX213,'Geração Equatorial x Medido'!$O$4:$P$55,2,FALSE),"")</f>
        <v/>
      </c>
      <c r="BB214" s="38">
        <f t="shared" si="96"/>
        <v>45839</v>
      </c>
      <c r="BC214" s="38" t="str">
        <f t="shared" si="89"/>
        <v/>
      </c>
      <c r="BD214" s="38">
        <f t="shared" si="95"/>
        <v>45839</v>
      </c>
      <c r="BT214" s="4"/>
      <c r="BZ214" s="7">
        <f t="shared" si="94"/>
        <v>46223</v>
      </c>
      <c r="CA214" s="5"/>
      <c r="CB214" s="145">
        <f t="shared" si="90"/>
        <v>1</v>
      </c>
      <c r="CC214" s="141" t="str">
        <f>IFERROR(VLOOKUP(BZ213,'Geração Equatorial x Medido'!$O$4:$P$55,2,FALSE),"")</f>
        <v/>
      </c>
      <c r="CD214" s="38">
        <f t="shared" si="97"/>
        <v>46204</v>
      </c>
      <c r="CE214" s="38" t="str">
        <f t="shared" si="84"/>
        <v/>
      </c>
      <c r="CF214" s="38">
        <f t="shared" si="98"/>
        <v>46204</v>
      </c>
      <c r="CV214" s="4"/>
    </row>
    <row r="215" spans="1:100" x14ac:dyDescent="0.25">
      <c r="A215" s="7">
        <f t="shared" si="91"/>
        <v>45138</v>
      </c>
      <c r="B215" s="5">
        <v>482.6</v>
      </c>
      <c r="C215" s="38" t="str">
        <f>IFERROR(VLOOKUP(A215,'Geração Equatorial x Medido'!$O$4:$P$15,2,FALSE),"")</f>
        <v/>
      </c>
      <c r="D215" s="38">
        <f t="shared" si="81"/>
        <v>45108</v>
      </c>
      <c r="E215" s="38" t="str">
        <f t="shared" si="85"/>
        <v/>
      </c>
      <c r="F215" s="38">
        <f t="shared" si="80"/>
        <v>45108</v>
      </c>
      <c r="Y215" s="7">
        <f t="shared" si="92"/>
        <v>45498</v>
      </c>
      <c r="Z215" s="5">
        <v>470.1</v>
      </c>
      <c r="AA215" s="110">
        <f t="shared" si="83"/>
        <v>0</v>
      </c>
      <c r="AB215" s="38" t="str">
        <f>IFERROR(VLOOKUP(Y215,'Geração Equatorial x Medido'!$O$15:$R$27,2,FALSE),"")</f>
        <v/>
      </c>
      <c r="AC215" s="38">
        <f t="shared" si="82"/>
        <v>45444</v>
      </c>
      <c r="AD215" s="38" t="str">
        <f t="shared" si="86"/>
        <v/>
      </c>
      <c r="AE215" s="38">
        <f t="shared" si="87"/>
        <v>45474</v>
      </c>
      <c r="AU215" s="4"/>
      <c r="AX215" s="7">
        <f t="shared" si="93"/>
        <v>45858</v>
      </c>
      <c r="AY215" s="5">
        <v>533.9</v>
      </c>
      <c r="AZ215" s="145">
        <f t="shared" si="88"/>
        <v>0</v>
      </c>
      <c r="BA215" s="141" t="str">
        <f>IFERROR(VLOOKUP(AX214,'Geração Equatorial x Medido'!$O$4:$P$55,2,FALSE),"")</f>
        <v/>
      </c>
      <c r="BB215" s="38">
        <f t="shared" si="96"/>
        <v>45839</v>
      </c>
      <c r="BC215" s="38" t="str">
        <f t="shared" si="89"/>
        <v/>
      </c>
      <c r="BD215" s="38">
        <f t="shared" si="95"/>
        <v>45839</v>
      </c>
      <c r="BT215" s="4"/>
      <c r="BZ215" s="7">
        <f t="shared" si="94"/>
        <v>46224</v>
      </c>
      <c r="CA215" s="5"/>
      <c r="CB215" s="145">
        <f t="shared" si="90"/>
        <v>1</v>
      </c>
      <c r="CC215" s="141" t="str">
        <f>IFERROR(VLOOKUP(BZ214,'Geração Equatorial x Medido'!$O$4:$P$55,2,FALSE),"")</f>
        <v/>
      </c>
      <c r="CD215" s="38">
        <f t="shared" si="97"/>
        <v>46204</v>
      </c>
      <c r="CE215" s="38" t="str">
        <f t="shared" si="84"/>
        <v/>
      </c>
      <c r="CF215" s="38">
        <f t="shared" si="98"/>
        <v>46204</v>
      </c>
      <c r="CV215" s="4"/>
    </row>
    <row r="216" spans="1:100" x14ac:dyDescent="0.25">
      <c r="A216" s="7">
        <f t="shared" si="91"/>
        <v>45139</v>
      </c>
      <c r="B216" s="5">
        <v>558.9</v>
      </c>
      <c r="C216" s="38" t="str">
        <f>IFERROR(VLOOKUP(A216,'Geração Equatorial x Medido'!$O$4:$P$15,2,FALSE),"")</f>
        <v/>
      </c>
      <c r="D216" s="38">
        <f t="shared" si="81"/>
        <v>45108</v>
      </c>
      <c r="E216" s="38">
        <f t="shared" si="85"/>
        <v>45139</v>
      </c>
      <c r="F216" s="38">
        <f t="shared" si="80"/>
        <v>45139</v>
      </c>
      <c r="Y216" s="7">
        <f t="shared" si="92"/>
        <v>45499</v>
      </c>
      <c r="Z216" s="5">
        <v>525.29999999999995</v>
      </c>
      <c r="AA216" s="110">
        <f t="shared" si="83"/>
        <v>0</v>
      </c>
      <c r="AB216" s="38">
        <f>IFERROR(VLOOKUP(Y216,'Geração Equatorial x Medido'!$O$15:$R$27,2,FALSE),"")</f>
        <v>45474</v>
      </c>
      <c r="AC216" s="38">
        <f t="shared" si="82"/>
        <v>45474</v>
      </c>
      <c r="AD216" s="38" t="str">
        <f t="shared" si="86"/>
        <v/>
      </c>
      <c r="AE216" s="38">
        <f t="shared" si="87"/>
        <v>45474</v>
      </c>
      <c r="AU216" s="4"/>
      <c r="AX216" s="7">
        <f t="shared" si="93"/>
        <v>45859</v>
      </c>
      <c r="AY216" s="5">
        <v>566</v>
      </c>
      <c r="AZ216" s="145">
        <f t="shared" si="88"/>
        <v>0</v>
      </c>
      <c r="BA216" s="141" t="str">
        <f>IFERROR(VLOOKUP(AX215,'Geração Equatorial x Medido'!$O$4:$P$55,2,FALSE),"")</f>
        <v/>
      </c>
      <c r="BB216" s="38">
        <f t="shared" si="96"/>
        <v>45839</v>
      </c>
      <c r="BC216" s="38" t="str">
        <f t="shared" si="89"/>
        <v/>
      </c>
      <c r="BD216" s="38">
        <f t="shared" si="95"/>
        <v>45839</v>
      </c>
      <c r="BT216" s="4"/>
      <c r="BZ216" s="7">
        <f t="shared" si="94"/>
        <v>46225</v>
      </c>
      <c r="CA216" s="5"/>
      <c r="CB216" s="145">
        <f t="shared" si="90"/>
        <v>1</v>
      </c>
      <c r="CC216" s="141" t="str">
        <f>IFERROR(VLOOKUP(BZ215,'Geração Equatorial x Medido'!$O$4:$P$55,2,FALSE),"")</f>
        <v/>
      </c>
      <c r="CD216" s="38">
        <f t="shared" si="97"/>
        <v>46204</v>
      </c>
      <c r="CE216" s="38" t="str">
        <f t="shared" si="84"/>
        <v/>
      </c>
      <c r="CF216" s="38">
        <f t="shared" si="98"/>
        <v>46204</v>
      </c>
      <c r="CV216" s="4"/>
    </row>
    <row r="217" spans="1:100" x14ac:dyDescent="0.25">
      <c r="A217" s="7">
        <f t="shared" si="91"/>
        <v>45140</v>
      </c>
      <c r="B217" s="5">
        <v>555.79999999999995</v>
      </c>
      <c r="C217" s="38" t="str">
        <f>IFERROR(VLOOKUP(A217,'Geração Equatorial x Medido'!$O$4:$P$15,2,FALSE),"")</f>
        <v/>
      </c>
      <c r="D217" s="38">
        <f t="shared" si="81"/>
        <v>45108</v>
      </c>
      <c r="E217" s="38" t="str">
        <f t="shared" si="85"/>
        <v/>
      </c>
      <c r="F217" s="38">
        <f t="shared" si="80"/>
        <v>45139</v>
      </c>
      <c r="Y217" s="7">
        <f t="shared" si="92"/>
        <v>45500</v>
      </c>
      <c r="Z217" s="5">
        <v>589.70000000000005</v>
      </c>
      <c r="AA217" s="110">
        <f t="shared" si="83"/>
        <v>0</v>
      </c>
      <c r="AB217" s="38" t="str">
        <f>IFERROR(VLOOKUP(Y217,'Geração Equatorial x Medido'!$O$15:$R$27,2,FALSE),"")</f>
        <v/>
      </c>
      <c r="AC217" s="38">
        <f t="shared" si="82"/>
        <v>45474</v>
      </c>
      <c r="AD217" s="38" t="str">
        <f t="shared" si="86"/>
        <v/>
      </c>
      <c r="AE217" s="38">
        <f t="shared" si="87"/>
        <v>45474</v>
      </c>
      <c r="AU217" s="4"/>
      <c r="AX217" s="7">
        <f t="shared" si="93"/>
        <v>45860</v>
      </c>
      <c r="AY217" s="5">
        <v>457.1</v>
      </c>
      <c r="AZ217" s="145">
        <f t="shared" si="88"/>
        <v>0</v>
      </c>
      <c r="BA217" s="141" t="str">
        <f>IFERROR(VLOOKUP(AX216,'Geração Equatorial x Medido'!$O$4:$P$55,2,FALSE),"")</f>
        <v/>
      </c>
      <c r="BB217" s="38">
        <f t="shared" si="96"/>
        <v>45839</v>
      </c>
      <c r="BC217" s="38" t="str">
        <f t="shared" si="89"/>
        <v/>
      </c>
      <c r="BD217" s="38">
        <f t="shared" si="95"/>
        <v>45839</v>
      </c>
      <c r="BT217" s="4"/>
      <c r="BZ217" s="7">
        <f t="shared" si="94"/>
        <v>46226</v>
      </c>
      <c r="CA217" s="5"/>
      <c r="CB217" s="145">
        <f t="shared" si="90"/>
        <v>1</v>
      </c>
      <c r="CC217" s="141" t="str">
        <f>IFERROR(VLOOKUP(BZ216,'Geração Equatorial x Medido'!$O$4:$P$55,2,FALSE),"")</f>
        <v/>
      </c>
      <c r="CD217" s="38">
        <f t="shared" si="97"/>
        <v>46204</v>
      </c>
      <c r="CE217" s="38" t="str">
        <f t="shared" si="84"/>
        <v/>
      </c>
      <c r="CF217" s="38">
        <f t="shared" si="98"/>
        <v>46204</v>
      </c>
      <c r="CV217" s="4"/>
    </row>
    <row r="218" spans="1:100" x14ac:dyDescent="0.25">
      <c r="A218" s="7">
        <f t="shared" si="91"/>
        <v>45141</v>
      </c>
      <c r="B218" s="5">
        <v>546.4</v>
      </c>
      <c r="C218" s="38" t="str">
        <f>IFERROR(VLOOKUP(A218,'Geração Equatorial x Medido'!$O$4:$P$15,2,FALSE),"")</f>
        <v/>
      </c>
      <c r="D218" s="38">
        <f t="shared" si="81"/>
        <v>45108</v>
      </c>
      <c r="E218" s="38" t="str">
        <f t="shared" si="85"/>
        <v/>
      </c>
      <c r="F218" s="38">
        <f t="shared" si="80"/>
        <v>45139</v>
      </c>
      <c r="Y218" s="7">
        <f t="shared" si="92"/>
        <v>45501</v>
      </c>
      <c r="Z218" s="5">
        <v>558.5</v>
      </c>
      <c r="AA218" s="110">
        <f t="shared" si="83"/>
        <v>0</v>
      </c>
      <c r="AB218" s="38" t="str">
        <f>IFERROR(VLOOKUP(Y218,'Geração Equatorial x Medido'!$O$15:$R$27,2,FALSE),"")</f>
        <v/>
      </c>
      <c r="AC218" s="38">
        <f t="shared" si="82"/>
        <v>45474</v>
      </c>
      <c r="AD218" s="38" t="str">
        <f t="shared" si="86"/>
        <v/>
      </c>
      <c r="AE218" s="38">
        <f t="shared" si="87"/>
        <v>45474</v>
      </c>
      <c r="AU218" s="4"/>
      <c r="AX218" s="7">
        <f t="shared" si="93"/>
        <v>45861</v>
      </c>
      <c r="AY218" s="5">
        <v>517</v>
      </c>
      <c r="AZ218" s="145">
        <f t="shared" si="88"/>
        <v>0</v>
      </c>
      <c r="BA218" s="141" t="str">
        <f>IFERROR(VLOOKUP(AX217,'Geração Equatorial x Medido'!$O$4:$P$55,2,FALSE),"")</f>
        <v/>
      </c>
      <c r="BB218" s="38">
        <f t="shared" si="96"/>
        <v>45839</v>
      </c>
      <c r="BC218" s="38" t="str">
        <f t="shared" si="89"/>
        <v/>
      </c>
      <c r="BD218" s="38">
        <f t="shared" si="95"/>
        <v>45839</v>
      </c>
      <c r="BT218" s="4"/>
      <c r="BZ218" s="7">
        <f t="shared" si="94"/>
        <v>46227</v>
      </c>
      <c r="CA218" s="5"/>
      <c r="CB218" s="145">
        <f t="shared" si="90"/>
        <v>1</v>
      </c>
      <c r="CC218" s="141" t="str">
        <f>IFERROR(VLOOKUP(BZ217,'Geração Equatorial x Medido'!$O$4:$P$55,2,FALSE),"")</f>
        <v/>
      </c>
      <c r="CD218" s="38">
        <f t="shared" si="97"/>
        <v>46204</v>
      </c>
      <c r="CE218" s="38" t="str">
        <f t="shared" si="84"/>
        <v/>
      </c>
      <c r="CF218" s="38">
        <f t="shared" si="98"/>
        <v>46204</v>
      </c>
      <c r="CV218" s="4"/>
    </row>
    <row r="219" spans="1:100" x14ac:dyDescent="0.25">
      <c r="A219" s="7">
        <f t="shared" si="91"/>
        <v>45142</v>
      </c>
      <c r="B219" s="5">
        <v>546.5</v>
      </c>
      <c r="C219" s="38" t="str">
        <f>IFERROR(VLOOKUP(A219,'Geração Equatorial x Medido'!$O$4:$P$15,2,FALSE),"")</f>
        <v/>
      </c>
      <c r="D219" s="38">
        <f t="shared" si="81"/>
        <v>45108</v>
      </c>
      <c r="E219" s="38" t="str">
        <f t="shared" si="85"/>
        <v/>
      </c>
      <c r="F219" s="38">
        <f t="shared" si="80"/>
        <v>45139</v>
      </c>
      <c r="Y219" s="7">
        <f t="shared" si="92"/>
        <v>45502</v>
      </c>
      <c r="Z219" s="5">
        <v>561.6</v>
      </c>
      <c r="AA219" s="110">
        <f t="shared" si="83"/>
        <v>0</v>
      </c>
      <c r="AB219" s="38" t="str">
        <f>IFERROR(VLOOKUP(Y219,'Geração Equatorial x Medido'!$O$15:$R$27,2,FALSE),"")</f>
        <v/>
      </c>
      <c r="AC219" s="38">
        <f t="shared" si="82"/>
        <v>45474</v>
      </c>
      <c r="AD219" s="38" t="str">
        <f t="shared" si="86"/>
        <v/>
      </c>
      <c r="AE219" s="38">
        <f t="shared" si="87"/>
        <v>45474</v>
      </c>
      <c r="AU219" s="4"/>
      <c r="AX219" s="7">
        <f t="shared" si="93"/>
        <v>45862</v>
      </c>
      <c r="AY219" s="5">
        <v>554.9</v>
      </c>
      <c r="AZ219" s="145">
        <f t="shared" si="88"/>
        <v>0</v>
      </c>
      <c r="BA219" s="141" t="str">
        <f>IFERROR(VLOOKUP(AX218,'Geração Equatorial x Medido'!$O$4:$P$55,2,FALSE),"")</f>
        <v/>
      </c>
      <c r="BB219" s="38">
        <f t="shared" si="96"/>
        <v>45839</v>
      </c>
      <c r="BC219" s="38" t="str">
        <f t="shared" si="89"/>
        <v/>
      </c>
      <c r="BD219" s="38">
        <f t="shared" si="95"/>
        <v>45839</v>
      </c>
      <c r="BT219" s="4"/>
      <c r="BZ219" s="7">
        <f t="shared" si="94"/>
        <v>46228</v>
      </c>
      <c r="CA219" s="5"/>
      <c r="CB219" s="145">
        <f t="shared" si="90"/>
        <v>1</v>
      </c>
      <c r="CC219" s="141" t="str">
        <f>IFERROR(VLOOKUP(BZ218,'Geração Equatorial x Medido'!$O$4:$P$55,2,FALSE),"")</f>
        <v/>
      </c>
      <c r="CD219" s="38">
        <f t="shared" si="97"/>
        <v>46204</v>
      </c>
      <c r="CE219" s="38" t="str">
        <f t="shared" si="84"/>
        <v/>
      </c>
      <c r="CF219" s="38">
        <f t="shared" si="98"/>
        <v>46204</v>
      </c>
      <c r="CV219" s="4"/>
    </row>
    <row r="220" spans="1:100" x14ac:dyDescent="0.25">
      <c r="A220" s="7">
        <f t="shared" si="91"/>
        <v>45143</v>
      </c>
      <c r="B220" s="5">
        <v>532.70000000000005</v>
      </c>
      <c r="C220" s="38" t="str">
        <f>IFERROR(VLOOKUP(A220,'Geração Equatorial x Medido'!$O$4:$P$15,2,FALSE),"")</f>
        <v/>
      </c>
      <c r="D220" s="38">
        <f t="shared" si="81"/>
        <v>45108</v>
      </c>
      <c r="E220" s="38" t="str">
        <f t="shared" si="85"/>
        <v/>
      </c>
      <c r="F220" s="38">
        <f t="shared" si="80"/>
        <v>45139</v>
      </c>
      <c r="Y220" s="7">
        <f t="shared" si="92"/>
        <v>45503</v>
      </c>
      <c r="Z220" s="5">
        <v>544.29999999999995</v>
      </c>
      <c r="AA220" s="110">
        <f t="shared" si="83"/>
        <v>0</v>
      </c>
      <c r="AB220" s="38" t="str">
        <f>IFERROR(VLOOKUP(Y220,'Geração Equatorial x Medido'!$O$15:$R$27,2,FALSE),"")</f>
        <v/>
      </c>
      <c r="AC220" s="38">
        <f t="shared" si="82"/>
        <v>45474</v>
      </c>
      <c r="AD220" s="38" t="str">
        <f t="shared" si="86"/>
        <v/>
      </c>
      <c r="AE220" s="38">
        <f t="shared" si="87"/>
        <v>45474</v>
      </c>
      <c r="AU220" s="4"/>
      <c r="AX220" s="7">
        <f t="shared" si="93"/>
        <v>45863</v>
      </c>
      <c r="AY220" s="5">
        <v>546.6</v>
      </c>
      <c r="AZ220" s="145">
        <f t="shared" si="88"/>
        <v>0</v>
      </c>
      <c r="BA220" s="141" t="str">
        <f>IFERROR(VLOOKUP(AX219,'Geração Equatorial x Medido'!$O$4:$P$55,2,FALSE),"")</f>
        <v/>
      </c>
      <c r="BB220" s="38">
        <f t="shared" si="96"/>
        <v>45839</v>
      </c>
      <c r="BC220" s="38" t="str">
        <f t="shared" si="89"/>
        <v/>
      </c>
      <c r="BD220" s="38">
        <f t="shared" si="95"/>
        <v>45839</v>
      </c>
      <c r="BT220" s="4"/>
      <c r="BZ220" s="7">
        <f t="shared" si="94"/>
        <v>46229</v>
      </c>
      <c r="CA220" s="5"/>
      <c r="CB220" s="145">
        <f t="shared" si="90"/>
        <v>1</v>
      </c>
      <c r="CC220" s="141" t="str">
        <f>IFERROR(VLOOKUP(BZ219,'Geração Equatorial x Medido'!$O$4:$P$55,2,FALSE),"")</f>
        <v/>
      </c>
      <c r="CD220" s="38">
        <f t="shared" si="97"/>
        <v>46204</v>
      </c>
      <c r="CE220" s="38" t="str">
        <f t="shared" si="84"/>
        <v/>
      </c>
      <c r="CF220" s="38">
        <f t="shared" si="98"/>
        <v>46204</v>
      </c>
      <c r="CV220" s="4"/>
    </row>
    <row r="221" spans="1:100" x14ac:dyDescent="0.25">
      <c r="A221" s="7">
        <f t="shared" si="91"/>
        <v>45144</v>
      </c>
      <c r="B221" s="5">
        <v>583.29999999999995</v>
      </c>
      <c r="C221" s="38" t="str">
        <f>IFERROR(VLOOKUP(A221,'Geração Equatorial x Medido'!$O$4:$P$15,2,FALSE),"")</f>
        <v/>
      </c>
      <c r="D221" s="38">
        <f t="shared" si="81"/>
        <v>45108</v>
      </c>
      <c r="E221" s="38" t="str">
        <f t="shared" si="85"/>
        <v/>
      </c>
      <c r="F221" s="38">
        <f t="shared" si="80"/>
        <v>45139</v>
      </c>
      <c r="Y221" s="7">
        <f t="shared" si="92"/>
        <v>45504</v>
      </c>
      <c r="Z221" s="5">
        <v>555.4</v>
      </c>
      <c r="AA221" s="110">
        <f t="shared" si="83"/>
        <v>0</v>
      </c>
      <c r="AB221" s="38" t="str">
        <f>IFERROR(VLOOKUP(Y221,'Geração Equatorial x Medido'!$O$15:$R$27,2,FALSE),"")</f>
        <v/>
      </c>
      <c r="AC221" s="38">
        <f t="shared" si="82"/>
        <v>45474</v>
      </c>
      <c r="AD221" s="38" t="str">
        <f t="shared" si="86"/>
        <v/>
      </c>
      <c r="AE221" s="38">
        <f t="shared" si="87"/>
        <v>45474</v>
      </c>
      <c r="AU221" s="4"/>
      <c r="AX221" s="7">
        <f t="shared" si="93"/>
        <v>45864</v>
      </c>
      <c r="AY221" s="5">
        <v>583.20000000000005</v>
      </c>
      <c r="AZ221" s="145">
        <f t="shared" si="88"/>
        <v>0</v>
      </c>
      <c r="BA221" s="141" t="str">
        <f>IFERROR(VLOOKUP(AX220,'Geração Equatorial x Medido'!$O$4:$P$55,2,FALSE),"")</f>
        <v/>
      </c>
      <c r="BB221" s="38">
        <f t="shared" si="96"/>
        <v>45839</v>
      </c>
      <c r="BC221" s="38" t="str">
        <f t="shared" si="89"/>
        <v/>
      </c>
      <c r="BD221" s="38">
        <f t="shared" si="95"/>
        <v>45839</v>
      </c>
      <c r="BT221" s="4"/>
      <c r="BZ221" s="7">
        <f t="shared" si="94"/>
        <v>46230</v>
      </c>
      <c r="CA221" s="5"/>
      <c r="CB221" s="145">
        <f t="shared" si="90"/>
        <v>1</v>
      </c>
      <c r="CC221" s="141" t="str">
        <f>IFERROR(VLOOKUP(BZ220,'Geração Equatorial x Medido'!$O$4:$P$55,2,FALSE),"")</f>
        <v/>
      </c>
      <c r="CD221" s="38">
        <f t="shared" si="97"/>
        <v>46204</v>
      </c>
      <c r="CE221" s="38" t="str">
        <f t="shared" si="84"/>
        <v/>
      </c>
      <c r="CF221" s="38">
        <f t="shared" si="98"/>
        <v>46204</v>
      </c>
      <c r="CV221" s="4"/>
    </row>
    <row r="222" spans="1:100" x14ac:dyDescent="0.25">
      <c r="A222" s="7">
        <f t="shared" si="91"/>
        <v>45145</v>
      </c>
      <c r="B222" s="5">
        <v>578.6</v>
      </c>
      <c r="C222" s="38" t="str">
        <f>IFERROR(VLOOKUP(A222,'Geração Equatorial x Medido'!$O$4:$P$15,2,FALSE),"")</f>
        <v/>
      </c>
      <c r="D222" s="38">
        <f t="shared" si="81"/>
        <v>45108</v>
      </c>
      <c r="E222" s="38" t="str">
        <f t="shared" si="85"/>
        <v/>
      </c>
      <c r="F222" s="38">
        <f t="shared" si="80"/>
        <v>45139</v>
      </c>
      <c r="Y222" s="7">
        <f t="shared" si="92"/>
        <v>45505</v>
      </c>
      <c r="Z222" s="5">
        <v>520.70000000000005</v>
      </c>
      <c r="AA222" s="110">
        <f t="shared" si="83"/>
        <v>0</v>
      </c>
      <c r="AB222" s="38" t="str">
        <f>IFERROR(VLOOKUP(Y222,'Geração Equatorial x Medido'!$O$15:$R$27,2,FALSE),"")</f>
        <v/>
      </c>
      <c r="AC222" s="38">
        <f t="shared" si="82"/>
        <v>45474</v>
      </c>
      <c r="AD222" s="38">
        <f t="shared" si="86"/>
        <v>45505</v>
      </c>
      <c r="AE222" s="38">
        <f t="shared" si="87"/>
        <v>45505</v>
      </c>
      <c r="AU222" s="4"/>
      <c r="AX222" s="7">
        <f t="shared" si="93"/>
        <v>45865</v>
      </c>
      <c r="AY222" s="5">
        <v>529.79999999999995</v>
      </c>
      <c r="AZ222" s="145">
        <f t="shared" si="88"/>
        <v>0</v>
      </c>
      <c r="BA222" s="141" t="str">
        <f>IFERROR(VLOOKUP(AX221,'Geração Equatorial x Medido'!$O$4:$P$55,2,FALSE),"")</f>
        <v/>
      </c>
      <c r="BB222" s="38">
        <f t="shared" si="96"/>
        <v>45839</v>
      </c>
      <c r="BC222" s="38" t="str">
        <f t="shared" si="89"/>
        <v/>
      </c>
      <c r="BD222" s="38">
        <f t="shared" si="95"/>
        <v>45839</v>
      </c>
      <c r="BT222" s="4"/>
      <c r="BZ222" s="7">
        <f t="shared" si="94"/>
        <v>46231</v>
      </c>
      <c r="CA222" s="5"/>
      <c r="CB222" s="145">
        <f t="shared" si="90"/>
        <v>1</v>
      </c>
      <c r="CC222" s="141">
        <f>IFERROR(VLOOKUP(BZ221,'Geração Equatorial x Medido'!$O$4:$P$55,2,FALSE),"")</f>
        <v>46204</v>
      </c>
      <c r="CD222" s="38">
        <f t="shared" si="97"/>
        <v>46204</v>
      </c>
      <c r="CE222" s="38" t="str">
        <f t="shared" si="84"/>
        <v/>
      </c>
      <c r="CF222" s="38">
        <f t="shared" si="98"/>
        <v>46204</v>
      </c>
      <c r="CV222" s="4"/>
    </row>
    <row r="223" spans="1:100" x14ac:dyDescent="0.25">
      <c r="A223" s="7">
        <f t="shared" si="91"/>
        <v>45146</v>
      </c>
      <c r="B223" s="5">
        <v>579.79999999999995</v>
      </c>
      <c r="C223" s="38" t="str">
        <f>IFERROR(VLOOKUP(A223,'Geração Equatorial x Medido'!$O$4:$P$15,2,FALSE),"")</f>
        <v/>
      </c>
      <c r="D223" s="38">
        <f t="shared" si="81"/>
        <v>45108</v>
      </c>
      <c r="E223" s="38" t="str">
        <f t="shared" si="85"/>
        <v/>
      </c>
      <c r="F223" s="38">
        <f t="shared" si="80"/>
        <v>45139</v>
      </c>
      <c r="Y223" s="7">
        <f t="shared" si="92"/>
        <v>45506</v>
      </c>
      <c r="Z223" s="5">
        <v>575.5</v>
      </c>
      <c r="AA223" s="110">
        <f t="shared" si="83"/>
        <v>0</v>
      </c>
      <c r="AB223" s="38" t="str">
        <f>IFERROR(VLOOKUP(Y223,'Geração Equatorial x Medido'!$O$15:$R$27,2,FALSE),"")</f>
        <v/>
      </c>
      <c r="AC223" s="38">
        <f t="shared" si="82"/>
        <v>45474</v>
      </c>
      <c r="AD223" s="38" t="str">
        <f t="shared" si="86"/>
        <v/>
      </c>
      <c r="AE223" s="38">
        <f t="shared" si="87"/>
        <v>45505</v>
      </c>
      <c r="AU223" s="4"/>
      <c r="AX223" s="7">
        <f t="shared" si="93"/>
        <v>45866</v>
      </c>
      <c r="AY223" s="5">
        <v>551.79999999999995</v>
      </c>
      <c r="AZ223" s="145">
        <f t="shared" si="88"/>
        <v>0</v>
      </c>
      <c r="BA223" s="141">
        <f>IFERROR(VLOOKUP(AX222,'Geração Equatorial x Medido'!$O$4:$P$55,2,FALSE),"")</f>
        <v>45839</v>
      </c>
      <c r="BB223" s="38">
        <f t="shared" si="96"/>
        <v>45839</v>
      </c>
      <c r="BC223" s="38" t="str">
        <f t="shared" si="89"/>
        <v/>
      </c>
      <c r="BD223" s="38">
        <f t="shared" si="95"/>
        <v>45839</v>
      </c>
      <c r="BT223" s="4"/>
      <c r="BZ223" s="7">
        <f t="shared" si="94"/>
        <v>46232</v>
      </c>
      <c r="CA223" s="5"/>
      <c r="CB223" s="145">
        <f t="shared" si="90"/>
        <v>1</v>
      </c>
      <c r="CC223" s="141" t="str">
        <f>IFERROR(VLOOKUP(BZ222,'Geração Equatorial x Medido'!$O$4:$P$55,2,FALSE),"")</f>
        <v/>
      </c>
      <c r="CD223" s="38">
        <f t="shared" si="97"/>
        <v>46235</v>
      </c>
      <c r="CE223" s="38" t="str">
        <f t="shared" si="84"/>
        <v/>
      </c>
      <c r="CF223" s="38">
        <f t="shared" si="98"/>
        <v>46204</v>
      </c>
      <c r="CV223" s="4"/>
    </row>
    <row r="224" spans="1:100" x14ac:dyDescent="0.25">
      <c r="A224" s="7">
        <f t="shared" si="91"/>
        <v>45147</v>
      </c>
      <c r="B224" s="5">
        <v>538.79999999999995</v>
      </c>
      <c r="C224" s="38" t="str">
        <f>IFERROR(VLOOKUP(A224,'Geração Equatorial x Medido'!$O$4:$P$15,2,FALSE),"")</f>
        <v/>
      </c>
      <c r="D224" s="38">
        <f t="shared" si="81"/>
        <v>45108</v>
      </c>
      <c r="E224" s="38" t="str">
        <f t="shared" si="85"/>
        <v/>
      </c>
      <c r="F224" s="38">
        <f t="shared" si="80"/>
        <v>45139</v>
      </c>
      <c r="Y224" s="7">
        <f t="shared" si="92"/>
        <v>45507</v>
      </c>
      <c r="Z224" s="5">
        <v>583.5</v>
      </c>
      <c r="AA224" s="110">
        <f t="shared" si="83"/>
        <v>0</v>
      </c>
      <c r="AB224" s="38" t="str">
        <f>IFERROR(VLOOKUP(Y224,'Geração Equatorial x Medido'!$O$15:$R$27,2,FALSE),"")</f>
        <v/>
      </c>
      <c r="AC224" s="38">
        <f t="shared" si="82"/>
        <v>45474</v>
      </c>
      <c r="AD224" s="38" t="str">
        <f t="shared" si="86"/>
        <v/>
      </c>
      <c r="AE224" s="38">
        <f t="shared" si="87"/>
        <v>45505</v>
      </c>
      <c r="AU224" s="4"/>
      <c r="AX224" s="7">
        <f t="shared" si="93"/>
        <v>45867</v>
      </c>
      <c r="AY224" s="5">
        <v>505.5</v>
      </c>
      <c r="AZ224" s="145">
        <f t="shared" si="88"/>
        <v>0</v>
      </c>
      <c r="BA224" s="141" t="str">
        <f>IFERROR(VLOOKUP(AX223,'Geração Equatorial x Medido'!$O$4:$P$55,2,FALSE),"")</f>
        <v/>
      </c>
      <c r="BB224" s="38">
        <f t="shared" si="96"/>
        <v>45870</v>
      </c>
      <c r="BC224" s="38" t="str">
        <f t="shared" si="89"/>
        <v/>
      </c>
      <c r="BD224" s="38">
        <f t="shared" si="95"/>
        <v>45839</v>
      </c>
      <c r="BT224" s="4"/>
      <c r="BZ224" s="7">
        <f t="shared" si="94"/>
        <v>46233</v>
      </c>
      <c r="CA224" s="5"/>
      <c r="CB224" s="145">
        <f t="shared" si="90"/>
        <v>1</v>
      </c>
      <c r="CC224" s="141" t="str">
        <f>IFERROR(VLOOKUP(BZ223,'Geração Equatorial x Medido'!$O$4:$P$55,2,FALSE),"")</f>
        <v/>
      </c>
      <c r="CD224" s="38">
        <f t="shared" si="97"/>
        <v>46235</v>
      </c>
      <c r="CE224" s="38" t="str">
        <f t="shared" si="84"/>
        <v/>
      </c>
      <c r="CF224" s="38">
        <f t="shared" si="98"/>
        <v>46204</v>
      </c>
      <c r="CV224" s="4"/>
    </row>
    <row r="225" spans="1:100" x14ac:dyDescent="0.25">
      <c r="A225" s="7">
        <f t="shared" si="91"/>
        <v>45148</v>
      </c>
      <c r="B225" s="5">
        <v>543.1</v>
      </c>
      <c r="C225" s="38" t="str">
        <f>IFERROR(VLOOKUP(A225,'Geração Equatorial x Medido'!$O$4:$P$15,2,FALSE),"")</f>
        <v/>
      </c>
      <c r="D225" s="38">
        <f t="shared" si="81"/>
        <v>45108</v>
      </c>
      <c r="E225" s="38" t="str">
        <f t="shared" si="85"/>
        <v/>
      </c>
      <c r="F225" s="38">
        <f t="shared" si="80"/>
        <v>45139</v>
      </c>
      <c r="Y225" s="7">
        <f t="shared" si="92"/>
        <v>45508</v>
      </c>
      <c r="Z225" s="5">
        <v>543.20000000000005</v>
      </c>
      <c r="AA225" s="110">
        <f t="shared" si="83"/>
        <v>0</v>
      </c>
      <c r="AB225" s="38" t="str">
        <f>IFERROR(VLOOKUP(Y225,'Geração Equatorial x Medido'!$O$15:$R$27,2,FALSE),"")</f>
        <v/>
      </c>
      <c r="AC225" s="38">
        <f t="shared" si="82"/>
        <v>45474</v>
      </c>
      <c r="AD225" s="38" t="str">
        <f t="shared" si="86"/>
        <v/>
      </c>
      <c r="AE225" s="38">
        <f t="shared" si="87"/>
        <v>45505</v>
      </c>
      <c r="AU225" s="4"/>
      <c r="AX225" s="7">
        <f t="shared" si="93"/>
        <v>45868</v>
      </c>
      <c r="AY225" s="5">
        <v>407.1</v>
      </c>
      <c r="AZ225" s="145">
        <f t="shared" si="88"/>
        <v>0</v>
      </c>
      <c r="BA225" s="141" t="str">
        <f>IFERROR(VLOOKUP(AX224,'Geração Equatorial x Medido'!$O$4:$P$55,2,FALSE),"")</f>
        <v/>
      </c>
      <c r="BB225" s="38">
        <f t="shared" si="96"/>
        <v>45870</v>
      </c>
      <c r="BC225" s="38" t="str">
        <f t="shared" si="89"/>
        <v/>
      </c>
      <c r="BD225" s="38">
        <f t="shared" si="95"/>
        <v>45839</v>
      </c>
      <c r="BT225" s="4"/>
      <c r="BZ225" s="7">
        <f t="shared" si="94"/>
        <v>46234</v>
      </c>
      <c r="CA225" s="5"/>
      <c r="CB225" s="145">
        <f t="shared" si="90"/>
        <v>1</v>
      </c>
      <c r="CC225" s="141" t="str">
        <f>IFERROR(VLOOKUP(BZ224,'Geração Equatorial x Medido'!$O$4:$P$55,2,FALSE),"")</f>
        <v/>
      </c>
      <c r="CD225" s="38">
        <f t="shared" si="97"/>
        <v>46235</v>
      </c>
      <c r="CE225" s="38" t="str">
        <f t="shared" si="84"/>
        <v/>
      </c>
      <c r="CF225" s="38">
        <f t="shared" si="98"/>
        <v>46204</v>
      </c>
      <c r="CV225" s="4"/>
    </row>
    <row r="226" spans="1:100" x14ac:dyDescent="0.25">
      <c r="A226" s="7">
        <f t="shared" si="91"/>
        <v>45149</v>
      </c>
      <c r="B226" s="5">
        <v>536.5</v>
      </c>
      <c r="C226" s="38" t="str">
        <f>IFERROR(VLOOKUP(A226,'Geração Equatorial x Medido'!$O$4:$P$15,2,FALSE),"")</f>
        <v/>
      </c>
      <c r="D226" s="38">
        <f t="shared" si="81"/>
        <v>45108</v>
      </c>
      <c r="E226" s="38" t="str">
        <f t="shared" si="85"/>
        <v/>
      </c>
      <c r="F226" s="38">
        <f t="shared" si="80"/>
        <v>45139</v>
      </c>
      <c r="Y226" s="7">
        <f t="shared" si="92"/>
        <v>45509</v>
      </c>
      <c r="Z226" s="5">
        <v>558.6</v>
      </c>
      <c r="AA226" s="110">
        <f t="shared" si="83"/>
        <v>0</v>
      </c>
      <c r="AB226" s="38" t="str">
        <f>IFERROR(VLOOKUP(Y226,'Geração Equatorial x Medido'!$O$15:$R$27,2,FALSE),"")</f>
        <v/>
      </c>
      <c r="AC226" s="38">
        <f t="shared" si="82"/>
        <v>45474</v>
      </c>
      <c r="AD226" s="38" t="str">
        <f t="shared" si="86"/>
        <v/>
      </c>
      <c r="AE226" s="38">
        <f t="shared" si="87"/>
        <v>45505</v>
      </c>
      <c r="AU226" s="4"/>
      <c r="AX226" s="7">
        <f t="shared" si="93"/>
        <v>45869</v>
      </c>
      <c r="AY226" s="5">
        <v>542.29999999999995</v>
      </c>
      <c r="AZ226" s="145">
        <f t="shared" si="88"/>
        <v>0</v>
      </c>
      <c r="BA226" s="141" t="str">
        <f>IFERROR(VLOOKUP(AX225,'Geração Equatorial x Medido'!$O$4:$P$55,2,FALSE),"")</f>
        <v/>
      </c>
      <c r="BB226" s="38">
        <f t="shared" si="96"/>
        <v>45870</v>
      </c>
      <c r="BC226" s="38" t="str">
        <f t="shared" si="89"/>
        <v/>
      </c>
      <c r="BD226" s="38">
        <f t="shared" si="95"/>
        <v>45839</v>
      </c>
      <c r="BT226" s="4"/>
      <c r="BZ226" s="7">
        <f t="shared" si="94"/>
        <v>46235</v>
      </c>
      <c r="CA226" s="5"/>
      <c r="CB226" s="145">
        <f t="shared" si="90"/>
        <v>1</v>
      </c>
      <c r="CC226" s="141" t="str">
        <f>IFERROR(VLOOKUP(BZ225,'Geração Equatorial x Medido'!$O$4:$P$55,2,FALSE),"")</f>
        <v/>
      </c>
      <c r="CD226" s="38">
        <f t="shared" si="97"/>
        <v>46235</v>
      </c>
      <c r="CE226" s="38">
        <f t="shared" si="84"/>
        <v>46235</v>
      </c>
      <c r="CF226" s="38">
        <f t="shared" si="98"/>
        <v>46235</v>
      </c>
      <c r="CV226" s="4"/>
    </row>
    <row r="227" spans="1:100" x14ac:dyDescent="0.25">
      <c r="A227" s="7">
        <f t="shared" si="91"/>
        <v>45150</v>
      </c>
      <c r="B227" s="5">
        <v>518</v>
      </c>
      <c r="C227" s="38" t="str">
        <f>IFERROR(VLOOKUP(A227,'Geração Equatorial x Medido'!$O$4:$P$15,2,FALSE),"")</f>
        <v/>
      </c>
      <c r="D227" s="38">
        <f t="shared" si="81"/>
        <v>45108</v>
      </c>
      <c r="E227" s="38" t="str">
        <f t="shared" si="85"/>
        <v/>
      </c>
      <c r="F227" s="38">
        <f t="shared" si="80"/>
        <v>45139</v>
      </c>
      <c r="Y227" s="7">
        <f t="shared" si="92"/>
        <v>45510</v>
      </c>
      <c r="Z227" s="5">
        <v>514.79999999999995</v>
      </c>
      <c r="AA227" s="110">
        <f t="shared" si="83"/>
        <v>0</v>
      </c>
      <c r="AB227" s="38" t="str">
        <f>IFERROR(VLOOKUP(Y227,'Geração Equatorial x Medido'!$O$15:$R$27,2,FALSE),"")</f>
        <v/>
      </c>
      <c r="AC227" s="38">
        <f t="shared" si="82"/>
        <v>45474</v>
      </c>
      <c r="AD227" s="38" t="str">
        <f t="shared" si="86"/>
        <v/>
      </c>
      <c r="AE227" s="38">
        <f t="shared" si="87"/>
        <v>45505</v>
      </c>
      <c r="AU227" s="4"/>
      <c r="AX227" s="7">
        <f t="shared" si="93"/>
        <v>45870</v>
      </c>
      <c r="AY227" s="5">
        <v>537.4</v>
      </c>
      <c r="AZ227" s="145">
        <f t="shared" si="88"/>
        <v>0</v>
      </c>
      <c r="BA227" s="141" t="str">
        <f>IFERROR(VLOOKUP(AX226,'Geração Equatorial x Medido'!$O$4:$P$55,2,FALSE),"")</f>
        <v/>
      </c>
      <c r="BB227" s="38">
        <f t="shared" si="96"/>
        <v>45870</v>
      </c>
      <c r="BC227" s="38">
        <f t="shared" si="89"/>
        <v>45870</v>
      </c>
      <c r="BD227" s="38">
        <f t="shared" si="95"/>
        <v>45870</v>
      </c>
      <c r="BT227" s="4"/>
      <c r="BZ227" s="7">
        <f t="shared" si="94"/>
        <v>46236</v>
      </c>
      <c r="CA227" s="5"/>
      <c r="CB227" s="145">
        <f t="shared" si="90"/>
        <v>1</v>
      </c>
      <c r="CC227" s="141" t="str">
        <f>IFERROR(VLOOKUP(BZ226,'Geração Equatorial x Medido'!$O$4:$P$55,2,FALSE),"")</f>
        <v/>
      </c>
      <c r="CD227" s="38">
        <f t="shared" si="97"/>
        <v>46235</v>
      </c>
      <c r="CE227" s="38" t="str">
        <f t="shared" si="84"/>
        <v/>
      </c>
      <c r="CF227" s="38">
        <f t="shared" si="98"/>
        <v>46235</v>
      </c>
      <c r="CV227" s="4"/>
    </row>
    <row r="228" spans="1:100" x14ac:dyDescent="0.25">
      <c r="A228" s="7">
        <f t="shared" si="91"/>
        <v>45151</v>
      </c>
      <c r="B228" s="5">
        <v>543</v>
      </c>
      <c r="C228" s="38" t="str">
        <f>IFERROR(VLOOKUP(A228,'Geração Equatorial x Medido'!$O$4:$P$15,2,FALSE),"")</f>
        <v/>
      </c>
      <c r="D228" s="38">
        <f t="shared" si="81"/>
        <v>45108</v>
      </c>
      <c r="E228" s="38" t="str">
        <f t="shared" si="85"/>
        <v/>
      </c>
      <c r="F228" s="38">
        <f t="shared" si="80"/>
        <v>45139</v>
      </c>
      <c r="Y228" s="7">
        <f t="shared" si="92"/>
        <v>45511</v>
      </c>
      <c r="Z228" s="5">
        <v>569.29999999999995</v>
      </c>
      <c r="AA228" s="110">
        <f t="shared" si="83"/>
        <v>0</v>
      </c>
      <c r="AB228" s="38" t="str">
        <f>IFERROR(VLOOKUP(Y228,'Geração Equatorial x Medido'!$O$15:$R$27,2,FALSE),"")</f>
        <v/>
      </c>
      <c r="AC228" s="38">
        <f t="shared" si="82"/>
        <v>45474</v>
      </c>
      <c r="AD228" s="38" t="str">
        <f t="shared" si="86"/>
        <v/>
      </c>
      <c r="AE228" s="38">
        <f t="shared" si="87"/>
        <v>45505</v>
      </c>
      <c r="AU228" s="4"/>
      <c r="AX228" s="7">
        <f t="shared" si="93"/>
        <v>45871</v>
      </c>
      <c r="AY228" s="5">
        <v>529.29999999999995</v>
      </c>
      <c r="AZ228" s="145">
        <f t="shared" si="88"/>
        <v>0</v>
      </c>
      <c r="BA228" s="141" t="str">
        <f>IFERROR(VLOOKUP(AX227,'Geração Equatorial x Medido'!$O$4:$P$55,2,FALSE),"")</f>
        <v/>
      </c>
      <c r="BB228" s="38">
        <f t="shared" si="96"/>
        <v>45870</v>
      </c>
      <c r="BC228" s="38" t="str">
        <f t="shared" si="89"/>
        <v/>
      </c>
      <c r="BD228" s="38">
        <f t="shared" si="95"/>
        <v>45870</v>
      </c>
      <c r="BT228" s="4"/>
      <c r="BZ228" s="7">
        <f t="shared" si="94"/>
        <v>46237</v>
      </c>
      <c r="CA228" s="5"/>
      <c r="CB228" s="145">
        <f t="shared" si="90"/>
        <v>1</v>
      </c>
      <c r="CC228" s="141" t="str">
        <f>IFERROR(VLOOKUP(BZ227,'Geração Equatorial x Medido'!$O$4:$P$55,2,FALSE),"")</f>
        <v/>
      </c>
      <c r="CD228" s="38">
        <f t="shared" si="97"/>
        <v>46235</v>
      </c>
      <c r="CE228" s="38" t="str">
        <f t="shared" si="84"/>
        <v/>
      </c>
      <c r="CF228" s="38">
        <f t="shared" si="98"/>
        <v>46235</v>
      </c>
      <c r="CV228" s="4"/>
    </row>
    <row r="229" spans="1:100" x14ac:dyDescent="0.25">
      <c r="A229" s="7">
        <f t="shared" si="91"/>
        <v>45152</v>
      </c>
      <c r="B229" s="5">
        <v>555.4</v>
      </c>
      <c r="C229" s="38" t="str">
        <f>IFERROR(VLOOKUP(A229,'Geração Equatorial x Medido'!$O$4:$P$15,2,FALSE),"")</f>
        <v/>
      </c>
      <c r="D229" s="38">
        <f t="shared" si="81"/>
        <v>45108</v>
      </c>
      <c r="E229" s="38" t="str">
        <f t="shared" si="85"/>
        <v/>
      </c>
      <c r="F229" s="38">
        <f t="shared" si="80"/>
        <v>45139</v>
      </c>
      <c r="Y229" s="7">
        <f t="shared" si="92"/>
        <v>45512</v>
      </c>
      <c r="Z229" s="5">
        <v>548.79999999999995</v>
      </c>
      <c r="AA229" s="110">
        <f t="shared" si="83"/>
        <v>0</v>
      </c>
      <c r="AB229" s="38" t="str">
        <f>IFERROR(VLOOKUP(Y229,'Geração Equatorial x Medido'!$O$15:$R$27,2,FALSE),"")</f>
        <v/>
      </c>
      <c r="AC229" s="38">
        <f t="shared" si="82"/>
        <v>45474</v>
      </c>
      <c r="AD229" s="38" t="str">
        <f t="shared" si="86"/>
        <v/>
      </c>
      <c r="AE229" s="38">
        <f t="shared" si="87"/>
        <v>45505</v>
      </c>
      <c r="AU229" s="4"/>
      <c r="AX229" s="7">
        <f t="shared" si="93"/>
        <v>45872</v>
      </c>
      <c r="AY229" s="5">
        <v>436.8</v>
      </c>
      <c r="AZ229" s="145">
        <f t="shared" si="88"/>
        <v>0</v>
      </c>
      <c r="BA229" s="141" t="str">
        <f>IFERROR(VLOOKUP(AX228,'Geração Equatorial x Medido'!$O$4:$P$55,2,FALSE),"")</f>
        <v/>
      </c>
      <c r="BB229" s="38">
        <f t="shared" si="96"/>
        <v>45870</v>
      </c>
      <c r="BC229" s="38" t="str">
        <f t="shared" si="89"/>
        <v/>
      </c>
      <c r="BD229" s="38">
        <f t="shared" si="95"/>
        <v>45870</v>
      </c>
      <c r="BT229" s="4"/>
      <c r="BZ229" s="7">
        <f t="shared" si="94"/>
        <v>46238</v>
      </c>
      <c r="CA229" s="5"/>
      <c r="CB229" s="145">
        <f t="shared" si="90"/>
        <v>1</v>
      </c>
      <c r="CC229" s="141" t="str">
        <f>IFERROR(VLOOKUP(BZ228,'Geração Equatorial x Medido'!$O$4:$P$55,2,FALSE),"")</f>
        <v/>
      </c>
      <c r="CD229" s="38">
        <f t="shared" si="97"/>
        <v>46235</v>
      </c>
      <c r="CE229" s="38" t="str">
        <f t="shared" si="84"/>
        <v/>
      </c>
      <c r="CF229" s="38">
        <f t="shared" si="98"/>
        <v>46235</v>
      </c>
      <c r="CV229" s="4"/>
    </row>
    <row r="230" spans="1:100" x14ac:dyDescent="0.25">
      <c r="A230" s="7">
        <f t="shared" si="91"/>
        <v>45153</v>
      </c>
      <c r="B230" s="5">
        <v>222.4</v>
      </c>
      <c r="C230" s="38" t="str">
        <f>IFERROR(VLOOKUP(A230,'Geração Equatorial x Medido'!$O$4:$P$15,2,FALSE),"")</f>
        <v/>
      </c>
      <c r="D230" s="38">
        <f t="shared" si="81"/>
        <v>45108</v>
      </c>
      <c r="E230" s="38" t="str">
        <f t="shared" si="85"/>
        <v/>
      </c>
      <c r="F230" s="38">
        <f t="shared" si="80"/>
        <v>45139</v>
      </c>
      <c r="Y230" s="7">
        <f t="shared" si="92"/>
        <v>45513</v>
      </c>
      <c r="Z230" s="5">
        <v>592.4</v>
      </c>
      <c r="AA230" s="110">
        <f t="shared" si="83"/>
        <v>0</v>
      </c>
      <c r="AB230" s="38" t="str">
        <f>IFERROR(VLOOKUP(Y230,'Geração Equatorial x Medido'!$O$15:$R$27,2,FALSE),"")</f>
        <v/>
      </c>
      <c r="AC230" s="38">
        <f t="shared" si="82"/>
        <v>45474</v>
      </c>
      <c r="AD230" s="38" t="str">
        <f t="shared" si="86"/>
        <v/>
      </c>
      <c r="AE230" s="38">
        <f t="shared" si="87"/>
        <v>45505</v>
      </c>
      <c r="AU230" s="4"/>
      <c r="AX230" s="7">
        <f t="shared" si="93"/>
        <v>45873</v>
      </c>
      <c r="AY230" s="5">
        <v>565.29999999999995</v>
      </c>
      <c r="AZ230" s="145">
        <f t="shared" si="88"/>
        <v>0</v>
      </c>
      <c r="BA230" s="141" t="str">
        <f>IFERROR(VLOOKUP(AX229,'Geração Equatorial x Medido'!$O$4:$P$55,2,FALSE),"")</f>
        <v/>
      </c>
      <c r="BB230" s="38">
        <f t="shared" si="96"/>
        <v>45870</v>
      </c>
      <c r="BC230" s="38" t="str">
        <f t="shared" si="89"/>
        <v/>
      </c>
      <c r="BD230" s="38">
        <f t="shared" si="95"/>
        <v>45870</v>
      </c>
      <c r="BT230" s="4"/>
      <c r="BZ230" s="7">
        <f t="shared" si="94"/>
        <v>46239</v>
      </c>
      <c r="CA230" s="5"/>
      <c r="CB230" s="145">
        <f t="shared" si="90"/>
        <v>1</v>
      </c>
      <c r="CC230" s="141" t="str">
        <f>IFERROR(VLOOKUP(BZ229,'Geração Equatorial x Medido'!$O$4:$P$55,2,FALSE),"")</f>
        <v/>
      </c>
      <c r="CD230" s="38">
        <f t="shared" si="97"/>
        <v>46235</v>
      </c>
      <c r="CE230" s="38" t="str">
        <f t="shared" si="84"/>
        <v/>
      </c>
      <c r="CF230" s="38">
        <f t="shared" si="98"/>
        <v>46235</v>
      </c>
      <c r="CV230" s="4"/>
    </row>
    <row r="231" spans="1:100" x14ac:dyDescent="0.25">
      <c r="A231" s="7">
        <f t="shared" si="91"/>
        <v>45154</v>
      </c>
      <c r="B231" s="5">
        <v>547.29999999999995</v>
      </c>
      <c r="C231" s="38" t="str">
        <f>IFERROR(VLOOKUP(A231,'Geração Equatorial x Medido'!$O$4:$P$15,2,FALSE),"")</f>
        <v/>
      </c>
      <c r="D231" s="38">
        <f t="shared" si="81"/>
        <v>45108</v>
      </c>
      <c r="E231" s="38" t="str">
        <f t="shared" si="85"/>
        <v/>
      </c>
      <c r="F231" s="38">
        <f t="shared" si="80"/>
        <v>45139</v>
      </c>
      <c r="Y231" s="7">
        <f t="shared" si="92"/>
        <v>45514</v>
      </c>
      <c r="Z231" s="5">
        <v>570.29999999999995</v>
      </c>
      <c r="AA231" s="110">
        <f t="shared" si="83"/>
        <v>0</v>
      </c>
      <c r="AB231" s="38" t="str">
        <f>IFERROR(VLOOKUP(Y231,'Geração Equatorial x Medido'!$O$15:$R$27,2,FALSE),"")</f>
        <v/>
      </c>
      <c r="AC231" s="38">
        <f t="shared" si="82"/>
        <v>45474</v>
      </c>
      <c r="AD231" s="38" t="str">
        <f t="shared" si="86"/>
        <v/>
      </c>
      <c r="AE231" s="38">
        <f t="shared" si="87"/>
        <v>45505</v>
      </c>
      <c r="AU231" s="4"/>
      <c r="AX231" s="7">
        <f t="shared" si="93"/>
        <v>45874</v>
      </c>
      <c r="AY231" s="5">
        <v>517.29999999999995</v>
      </c>
      <c r="AZ231" s="145">
        <f t="shared" si="88"/>
        <v>0</v>
      </c>
      <c r="BA231" s="141" t="str">
        <f>IFERROR(VLOOKUP(AX230,'Geração Equatorial x Medido'!$O$4:$P$55,2,FALSE),"")</f>
        <v/>
      </c>
      <c r="BB231" s="38">
        <f t="shared" si="96"/>
        <v>45870</v>
      </c>
      <c r="BC231" s="38" t="str">
        <f t="shared" si="89"/>
        <v/>
      </c>
      <c r="BD231" s="38">
        <f t="shared" si="95"/>
        <v>45870</v>
      </c>
      <c r="BT231" s="4"/>
      <c r="BZ231" s="7">
        <f t="shared" si="94"/>
        <v>46240</v>
      </c>
      <c r="CA231" s="5"/>
      <c r="CB231" s="145">
        <f t="shared" si="90"/>
        <v>1</v>
      </c>
      <c r="CC231" s="141" t="str">
        <f>IFERROR(VLOOKUP(BZ230,'Geração Equatorial x Medido'!$O$4:$P$55,2,FALSE),"")</f>
        <v/>
      </c>
      <c r="CD231" s="38">
        <f t="shared" si="97"/>
        <v>46235</v>
      </c>
      <c r="CE231" s="38" t="str">
        <f t="shared" si="84"/>
        <v/>
      </c>
      <c r="CF231" s="38">
        <f t="shared" si="98"/>
        <v>46235</v>
      </c>
      <c r="CV231" s="4"/>
    </row>
    <row r="232" spans="1:100" x14ac:dyDescent="0.25">
      <c r="A232" s="7">
        <f t="shared" si="91"/>
        <v>45155</v>
      </c>
      <c r="B232" s="5">
        <v>580.20000000000005</v>
      </c>
      <c r="C232" s="38" t="str">
        <f>IFERROR(VLOOKUP(A232,'Geração Equatorial x Medido'!$O$4:$P$15,2,FALSE),"")</f>
        <v/>
      </c>
      <c r="D232" s="38">
        <f t="shared" si="81"/>
        <v>45108</v>
      </c>
      <c r="E232" s="38" t="str">
        <f t="shared" si="85"/>
        <v/>
      </c>
      <c r="F232" s="38">
        <f t="shared" si="80"/>
        <v>45139</v>
      </c>
      <c r="Y232" s="7">
        <f t="shared" si="92"/>
        <v>45515</v>
      </c>
      <c r="Z232" s="5">
        <v>544.20000000000005</v>
      </c>
      <c r="AA232" s="110">
        <f t="shared" si="83"/>
        <v>0</v>
      </c>
      <c r="AB232" s="38" t="str">
        <f>IFERROR(VLOOKUP(Y232,'Geração Equatorial x Medido'!$O$15:$R$27,2,FALSE),"")</f>
        <v/>
      </c>
      <c r="AC232" s="38">
        <f t="shared" si="82"/>
        <v>45474</v>
      </c>
      <c r="AD232" s="38" t="str">
        <f t="shared" si="86"/>
        <v/>
      </c>
      <c r="AE232" s="38">
        <f t="shared" si="87"/>
        <v>45505</v>
      </c>
      <c r="AU232" s="4"/>
      <c r="AX232" s="7">
        <f t="shared" si="93"/>
        <v>45875</v>
      </c>
      <c r="AY232" s="5">
        <v>562.79999999999995</v>
      </c>
      <c r="AZ232" s="145">
        <f t="shared" si="88"/>
        <v>0</v>
      </c>
      <c r="BA232" s="141" t="str">
        <f>IFERROR(VLOOKUP(AX231,'Geração Equatorial x Medido'!$O$4:$P$55,2,FALSE),"")</f>
        <v/>
      </c>
      <c r="BB232" s="38">
        <f t="shared" si="96"/>
        <v>45870</v>
      </c>
      <c r="BC232" s="38" t="str">
        <f t="shared" si="89"/>
        <v/>
      </c>
      <c r="BD232" s="38">
        <f t="shared" si="95"/>
        <v>45870</v>
      </c>
      <c r="BT232" s="4"/>
      <c r="BZ232" s="7">
        <f t="shared" si="94"/>
        <v>46241</v>
      </c>
      <c r="CA232" s="5"/>
      <c r="CB232" s="145">
        <f t="shared" si="90"/>
        <v>1</v>
      </c>
      <c r="CC232" s="141" t="str">
        <f>IFERROR(VLOOKUP(BZ231,'Geração Equatorial x Medido'!$O$4:$P$55,2,FALSE),"")</f>
        <v/>
      </c>
      <c r="CD232" s="38">
        <f t="shared" si="97"/>
        <v>46235</v>
      </c>
      <c r="CE232" s="38" t="str">
        <f t="shared" si="84"/>
        <v/>
      </c>
      <c r="CF232" s="38">
        <f t="shared" si="98"/>
        <v>46235</v>
      </c>
      <c r="CV232" s="4"/>
    </row>
    <row r="233" spans="1:100" x14ac:dyDescent="0.25">
      <c r="A233" s="7">
        <f t="shared" si="91"/>
        <v>45156</v>
      </c>
      <c r="B233" s="5">
        <v>598.6</v>
      </c>
      <c r="C233" s="38" t="str">
        <f>IFERROR(VLOOKUP(A233,'Geração Equatorial x Medido'!$O$4:$P$15,2,FALSE),"")</f>
        <v/>
      </c>
      <c r="D233" s="38">
        <f t="shared" si="81"/>
        <v>45108</v>
      </c>
      <c r="E233" s="38" t="str">
        <f t="shared" si="85"/>
        <v/>
      </c>
      <c r="F233" s="38">
        <f t="shared" ref="F233:F296" si="99">IF(E233="",F232,E233)</f>
        <v>45139</v>
      </c>
      <c r="Y233" s="7">
        <f t="shared" si="92"/>
        <v>45516</v>
      </c>
      <c r="Z233" s="5">
        <v>549.5</v>
      </c>
      <c r="AA233" s="110">
        <f t="shared" si="83"/>
        <v>0</v>
      </c>
      <c r="AB233" s="38" t="str">
        <f>IFERROR(VLOOKUP(Y233,'Geração Equatorial x Medido'!$O$15:$R$27,2,FALSE),"")</f>
        <v/>
      </c>
      <c r="AC233" s="38">
        <f t="shared" si="82"/>
        <v>45474</v>
      </c>
      <c r="AD233" s="38" t="str">
        <f t="shared" si="86"/>
        <v/>
      </c>
      <c r="AE233" s="38">
        <f t="shared" si="87"/>
        <v>45505</v>
      </c>
      <c r="AU233" s="4"/>
      <c r="AX233" s="7">
        <f t="shared" si="93"/>
        <v>45876</v>
      </c>
      <c r="AY233" s="5">
        <v>550.20000000000005</v>
      </c>
      <c r="AZ233" s="145">
        <f t="shared" si="88"/>
        <v>0</v>
      </c>
      <c r="BA233" s="141" t="str">
        <f>IFERROR(VLOOKUP(AX232,'Geração Equatorial x Medido'!$O$4:$P$55,2,FALSE),"")</f>
        <v/>
      </c>
      <c r="BB233" s="38">
        <f t="shared" si="96"/>
        <v>45870</v>
      </c>
      <c r="BC233" s="38" t="str">
        <f t="shared" si="89"/>
        <v/>
      </c>
      <c r="BD233" s="38">
        <f t="shared" si="95"/>
        <v>45870</v>
      </c>
      <c r="BT233" s="4"/>
      <c r="BZ233" s="7">
        <f t="shared" si="94"/>
        <v>46242</v>
      </c>
      <c r="CA233" s="5"/>
      <c r="CB233" s="145">
        <f t="shared" si="90"/>
        <v>1</v>
      </c>
      <c r="CC233" s="141" t="str">
        <f>IFERROR(VLOOKUP(BZ232,'Geração Equatorial x Medido'!$O$4:$P$55,2,FALSE),"")</f>
        <v/>
      </c>
      <c r="CD233" s="38">
        <f t="shared" si="97"/>
        <v>46235</v>
      </c>
      <c r="CE233" s="38" t="str">
        <f t="shared" si="84"/>
        <v/>
      </c>
      <c r="CF233" s="38">
        <f t="shared" si="98"/>
        <v>46235</v>
      </c>
      <c r="CV233" s="4"/>
    </row>
    <row r="234" spans="1:100" x14ac:dyDescent="0.25">
      <c r="A234" s="7">
        <f t="shared" si="91"/>
        <v>45157</v>
      </c>
      <c r="B234" s="5">
        <v>508.1</v>
      </c>
      <c r="C234" s="38" t="str">
        <f>IFERROR(VLOOKUP(A234,'Geração Equatorial x Medido'!$O$4:$P$15,2,FALSE),"")</f>
        <v/>
      </c>
      <c r="D234" s="38">
        <f t="shared" si="81"/>
        <v>45108</v>
      </c>
      <c r="E234" s="38" t="str">
        <f t="shared" si="85"/>
        <v/>
      </c>
      <c r="F234" s="38">
        <f t="shared" si="99"/>
        <v>45139</v>
      </c>
      <c r="Y234" s="7">
        <f t="shared" si="92"/>
        <v>45517</v>
      </c>
      <c r="Z234" s="5">
        <v>568.9</v>
      </c>
      <c r="AA234" s="110">
        <f t="shared" si="83"/>
        <v>0</v>
      </c>
      <c r="AB234" s="38" t="str">
        <f>IFERROR(VLOOKUP(Y234,'Geração Equatorial x Medido'!$O$15:$R$27,2,FALSE),"")</f>
        <v/>
      </c>
      <c r="AC234" s="38">
        <f t="shared" si="82"/>
        <v>45474</v>
      </c>
      <c r="AD234" s="38" t="str">
        <f t="shared" si="86"/>
        <v/>
      </c>
      <c r="AE234" s="38">
        <f t="shared" si="87"/>
        <v>45505</v>
      </c>
      <c r="AU234" s="4"/>
      <c r="AX234" s="7">
        <f t="shared" si="93"/>
        <v>45877</v>
      </c>
      <c r="AY234" s="5">
        <v>588.9</v>
      </c>
      <c r="AZ234" s="145">
        <f t="shared" si="88"/>
        <v>0</v>
      </c>
      <c r="BA234" s="141" t="str">
        <f>IFERROR(VLOOKUP(AX233,'Geração Equatorial x Medido'!$O$4:$P$55,2,FALSE),"")</f>
        <v/>
      </c>
      <c r="BB234" s="38">
        <f t="shared" si="96"/>
        <v>45870</v>
      </c>
      <c r="BC234" s="38" t="str">
        <f t="shared" si="89"/>
        <v/>
      </c>
      <c r="BD234" s="38">
        <f t="shared" si="95"/>
        <v>45870</v>
      </c>
      <c r="BT234" s="4"/>
      <c r="BZ234" s="7">
        <f t="shared" si="94"/>
        <v>46243</v>
      </c>
      <c r="CA234" s="5"/>
      <c r="CB234" s="145">
        <f t="shared" si="90"/>
        <v>1</v>
      </c>
      <c r="CC234" s="141" t="str">
        <f>IFERROR(VLOOKUP(BZ233,'Geração Equatorial x Medido'!$O$4:$P$55,2,FALSE),"")</f>
        <v/>
      </c>
      <c r="CD234" s="38">
        <f t="shared" si="97"/>
        <v>46235</v>
      </c>
      <c r="CE234" s="38" t="str">
        <f t="shared" si="84"/>
        <v/>
      </c>
      <c r="CF234" s="38">
        <f t="shared" si="98"/>
        <v>46235</v>
      </c>
      <c r="CV234" s="4"/>
    </row>
    <row r="235" spans="1:100" x14ac:dyDescent="0.25">
      <c r="A235" s="7">
        <f t="shared" si="91"/>
        <v>45158</v>
      </c>
      <c r="B235" s="5">
        <v>587.20000000000005</v>
      </c>
      <c r="C235" s="38" t="str">
        <f>IFERROR(VLOOKUP(A235,'Geração Equatorial x Medido'!$O$4:$P$15,2,FALSE),"")</f>
        <v/>
      </c>
      <c r="D235" s="38">
        <f t="shared" ref="D235:D298" si="100">IF(C235="",D234,C235)</f>
        <v>45108</v>
      </c>
      <c r="E235" s="38" t="str">
        <f t="shared" si="85"/>
        <v/>
      </c>
      <c r="F235" s="38">
        <f t="shared" si="99"/>
        <v>45139</v>
      </c>
      <c r="Y235" s="7">
        <f t="shared" si="92"/>
        <v>45518</v>
      </c>
      <c r="Z235" s="5">
        <v>527.20000000000005</v>
      </c>
      <c r="AA235" s="110">
        <f t="shared" si="83"/>
        <v>0</v>
      </c>
      <c r="AB235" s="38" t="str">
        <f>IFERROR(VLOOKUP(Y235,'Geração Equatorial x Medido'!$O$15:$R$27,2,FALSE),"")</f>
        <v/>
      </c>
      <c r="AC235" s="38">
        <f t="shared" ref="AC235:AC298" si="101">IF(AB235="",AC234,AB235)</f>
        <v>45474</v>
      </c>
      <c r="AD235" s="38" t="str">
        <f t="shared" si="86"/>
        <v/>
      </c>
      <c r="AE235" s="38">
        <f t="shared" si="87"/>
        <v>45505</v>
      </c>
      <c r="AU235" s="4"/>
      <c r="AX235" s="7">
        <f t="shared" si="93"/>
        <v>45878</v>
      </c>
      <c r="AY235" s="5">
        <v>513.20000000000005</v>
      </c>
      <c r="AZ235" s="145">
        <f t="shared" si="88"/>
        <v>0</v>
      </c>
      <c r="BA235" s="141" t="str">
        <f>IFERROR(VLOOKUP(AX234,'Geração Equatorial x Medido'!$O$4:$P$55,2,FALSE),"")</f>
        <v/>
      </c>
      <c r="BB235" s="38">
        <f t="shared" si="96"/>
        <v>45870</v>
      </c>
      <c r="BC235" s="38" t="str">
        <f t="shared" si="89"/>
        <v/>
      </c>
      <c r="BD235" s="38">
        <f t="shared" si="95"/>
        <v>45870</v>
      </c>
      <c r="BT235" s="4"/>
      <c r="BZ235" s="7">
        <f t="shared" si="94"/>
        <v>46244</v>
      </c>
      <c r="CA235" s="5"/>
      <c r="CB235" s="145">
        <f t="shared" si="90"/>
        <v>1</v>
      </c>
      <c r="CC235" s="141" t="str">
        <f>IFERROR(VLOOKUP(BZ234,'Geração Equatorial x Medido'!$O$4:$P$55,2,FALSE),"")</f>
        <v/>
      </c>
      <c r="CD235" s="38">
        <f t="shared" si="97"/>
        <v>46235</v>
      </c>
      <c r="CE235" s="38" t="str">
        <f t="shared" si="84"/>
        <v/>
      </c>
      <c r="CF235" s="38">
        <f t="shared" si="98"/>
        <v>46235</v>
      </c>
      <c r="CV235" s="4"/>
    </row>
    <row r="236" spans="1:100" x14ac:dyDescent="0.25">
      <c r="A236" s="7">
        <f t="shared" si="91"/>
        <v>45159</v>
      </c>
      <c r="B236" s="5">
        <v>544.20000000000005</v>
      </c>
      <c r="C236" s="38" t="str">
        <f>IFERROR(VLOOKUP(A236,'Geração Equatorial x Medido'!$O$4:$P$15,2,FALSE),"")</f>
        <v/>
      </c>
      <c r="D236" s="38">
        <f t="shared" si="100"/>
        <v>45108</v>
      </c>
      <c r="E236" s="38" t="str">
        <f t="shared" si="85"/>
        <v/>
      </c>
      <c r="F236" s="38">
        <f t="shared" si="99"/>
        <v>45139</v>
      </c>
      <c r="Y236" s="7">
        <f t="shared" si="92"/>
        <v>45519</v>
      </c>
      <c r="Z236" s="5">
        <v>551.20000000000005</v>
      </c>
      <c r="AA236" s="110">
        <f t="shared" si="83"/>
        <v>0</v>
      </c>
      <c r="AB236" s="38" t="str">
        <f>IFERROR(VLOOKUP(Y236,'Geração Equatorial x Medido'!$O$15:$R$27,2,FALSE),"")</f>
        <v/>
      </c>
      <c r="AC236" s="38">
        <f t="shared" si="101"/>
        <v>45474</v>
      </c>
      <c r="AD236" s="38" t="str">
        <f t="shared" si="86"/>
        <v/>
      </c>
      <c r="AE236" s="38">
        <f t="shared" si="87"/>
        <v>45505</v>
      </c>
      <c r="AU236" s="4"/>
      <c r="AX236" s="7">
        <f t="shared" si="93"/>
        <v>45879</v>
      </c>
      <c r="AY236" s="5">
        <v>550.20000000000005</v>
      </c>
      <c r="AZ236" s="145">
        <f t="shared" si="88"/>
        <v>0</v>
      </c>
      <c r="BA236" s="141" t="str">
        <f>IFERROR(VLOOKUP(AX235,'Geração Equatorial x Medido'!$O$4:$P$55,2,FALSE),"")</f>
        <v/>
      </c>
      <c r="BB236" s="38">
        <f t="shared" si="96"/>
        <v>45870</v>
      </c>
      <c r="BC236" s="38" t="str">
        <f t="shared" si="89"/>
        <v/>
      </c>
      <c r="BD236" s="38">
        <f t="shared" si="95"/>
        <v>45870</v>
      </c>
      <c r="BT236" s="4"/>
      <c r="BZ236" s="7">
        <f t="shared" si="94"/>
        <v>46245</v>
      </c>
      <c r="CA236" s="5"/>
      <c r="CB236" s="145">
        <f t="shared" si="90"/>
        <v>1</v>
      </c>
      <c r="CC236" s="141" t="str">
        <f>IFERROR(VLOOKUP(BZ235,'Geração Equatorial x Medido'!$O$4:$P$55,2,FALSE),"")</f>
        <v/>
      </c>
      <c r="CD236" s="38">
        <f t="shared" si="97"/>
        <v>46235</v>
      </c>
      <c r="CE236" s="38" t="str">
        <f t="shared" si="84"/>
        <v/>
      </c>
      <c r="CF236" s="38">
        <f t="shared" si="98"/>
        <v>46235</v>
      </c>
      <c r="CV236" s="4"/>
    </row>
    <row r="237" spans="1:100" x14ac:dyDescent="0.25">
      <c r="A237" s="7">
        <f t="shared" si="91"/>
        <v>45160</v>
      </c>
      <c r="B237" s="5">
        <v>528.29999999999995</v>
      </c>
      <c r="C237" s="38" t="str">
        <f>IFERROR(VLOOKUP(A237,'Geração Equatorial x Medido'!$O$4:$P$15,2,FALSE),"")</f>
        <v/>
      </c>
      <c r="D237" s="38">
        <f t="shared" si="100"/>
        <v>45108</v>
      </c>
      <c r="E237" s="38" t="str">
        <f t="shared" si="85"/>
        <v/>
      </c>
      <c r="F237" s="38">
        <f t="shared" si="99"/>
        <v>45139</v>
      </c>
      <c r="Y237" s="7">
        <f t="shared" si="92"/>
        <v>45520</v>
      </c>
      <c r="Z237" s="5">
        <v>532.29999999999995</v>
      </c>
      <c r="AA237" s="110">
        <f t="shared" si="83"/>
        <v>0</v>
      </c>
      <c r="AB237" s="38" t="str">
        <f>IFERROR(VLOOKUP(Y237,'Geração Equatorial x Medido'!$O$15:$R$27,2,FALSE),"")</f>
        <v/>
      </c>
      <c r="AC237" s="38">
        <f t="shared" si="101"/>
        <v>45474</v>
      </c>
      <c r="AD237" s="38" t="str">
        <f t="shared" si="86"/>
        <v/>
      </c>
      <c r="AE237" s="38">
        <f t="shared" si="87"/>
        <v>45505</v>
      </c>
      <c r="AU237" s="4"/>
      <c r="AX237" s="7">
        <f t="shared" si="93"/>
        <v>45880</v>
      </c>
      <c r="AY237" s="5">
        <v>415.3</v>
      </c>
      <c r="AZ237" s="145">
        <f t="shared" si="88"/>
        <v>0</v>
      </c>
      <c r="BA237" s="141" t="str">
        <f>IFERROR(VLOOKUP(AX236,'Geração Equatorial x Medido'!$O$4:$P$55,2,FALSE),"")</f>
        <v/>
      </c>
      <c r="BB237" s="38">
        <f t="shared" si="96"/>
        <v>45870</v>
      </c>
      <c r="BC237" s="38" t="str">
        <f t="shared" si="89"/>
        <v/>
      </c>
      <c r="BD237" s="38">
        <f t="shared" si="95"/>
        <v>45870</v>
      </c>
      <c r="BT237" s="4"/>
      <c r="BZ237" s="7">
        <f t="shared" si="94"/>
        <v>46246</v>
      </c>
      <c r="CA237" s="5"/>
      <c r="CB237" s="145">
        <f t="shared" si="90"/>
        <v>1</v>
      </c>
      <c r="CC237" s="141" t="str">
        <f>IFERROR(VLOOKUP(BZ236,'Geração Equatorial x Medido'!$O$4:$P$55,2,FALSE),"")</f>
        <v/>
      </c>
      <c r="CD237" s="38">
        <f t="shared" si="97"/>
        <v>46235</v>
      </c>
      <c r="CE237" s="38" t="str">
        <f t="shared" si="84"/>
        <v/>
      </c>
      <c r="CF237" s="38">
        <f t="shared" si="98"/>
        <v>46235</v>
      </c>
      <c r="CV237" s="4"/>
    </row>
    <row r="238" spans="1:100" x14ac:dyDescent="0.25">
      <c r="A238" s="7">
        <f t="shared" si="91"/>
        <v>45161</v>
      </c>
      <c r="B238" s="5">
        <v>587.5</v>
      </c>
      <c r="C238" s="38" t="str">
        <f>IFERROR(VLOOKUP(A238,'Geração Equatorial x Medido'!$O$4:$P$15,2,FALSE),"")</f>
        <v/>
      </c>
      <c r="D238" s="38">
        <f t="shared" si="100"/>
        <v>45108</v>
      </c>
      <c r="E238" s="38" t="str">
        <f t="shared" si="85"/>
        <v/>
      </c>
      <c r="F238" s="38">
        <f t="shared" si="99"/>
        <v>45139</v>
      </c>
      <c r="Y238" s="7">
        <f t="shared" si="92"/>
        <v>45521</v>
      </c>
      <c r="Z238" s="5">
        <v>562.20000000000005</v>
      </c>
      <c r="AA238" s="110">
        <f t="shared" si="83"/>
        <v>0</v>
      </c>
      <c r="AB238" s="38" t="str">
        <f>IFERROR(VLOOKUP(Y238,'Geração Equatorial x Medido'!$O$15:$R$27,2,FALSE),"")</f>
        <v/>
      </c>
      <c r="AC238" s="38">
        <f t="shared" si="101"/>
        <v>45474</v>
      </c>
      <c r="AD238" s="38" t="str">
        <f t="shared" si="86"/>
        <v/>
      </c>
      <c r="AE238" s="38">
        <f t="shared" si="87"/>
        <v>45505</v>
      </c>
      <c r="AU238" s="4"/>
      <c r="AX238" s="7">
        <f t="shared" si="93"/>
        <v>45881</v>
      </c>
      <c r="AY238" s="5">
        <v>190.3</v>
      </c>
      <c r="AZ238" s="145">
        <f t="shared" si="88"/>
        <v>0</v>
      </c>
      <c r="BA238" s="141" t="str">
        <f>IFERROR(VLOOKUP(AX237,'Geração Equatorial x Medido'!$O$4:$P$55,2,FALSE),"")</f>
        <v/>
      </c>
      <c r="BB238" s="38">
        <f t="shared" si="96"/>
        <v>45870</v>
      </c>
      <c r="BC238" s="38" t="str">
        <f t="shared" si="89"/>
        <v/>
      </c>
      <c r="BD238" s="38">
        <f t="shared" si="95"/>
        <v>45870</v>
      </c>
      <c r="BT238" s="4"/>
      <c r="BZ238" s="7">
        <f t="shared" si="94"/>
        <v>46247</v>
      </c>
      <c r="CA238" s="5"/>
      <c r="CB238" s="145">
        <f t="shared" si="90"/>
        <v>1</v>
      </c>
      <c r="CC238" s="141" t="str">
        <f>IFERROR(VLOOKUP(BZ237,'Geração Equatorial x Medido'!$O$4:$P$55,2,FALSE),"")</f>
        <v/>
      </c>
      <c r="CD238" s="38">
        <f t="shared" si="97"/>
        <v>46235</v>
      </c>
      <c r="CE238" s="38" t="str">
        <f t="shared" si="84"/>
        <v/>
      </c>
      <c r="CF238" s="38">
        <f t="shared" si="98"/>
        <v>46235</v>
      </c>
      <c r="CV238" s="4"/>
    </row>
    <row r="239" spans="1:100" x14ac:dyDescent="0.25">
      <c r="A239" s="7">
        <f t="shared" si="91"/>
        <v>45162</v>
      </c>
      <c r="B239" s="5">
        <v>517.20000000000005</v>
      </c>
      <c r="C239" s="38" t="str">
        <f>IFERROR(VLOOKUP(A239,'Geração Equatorial x Medido'!$O$4:$P$15,2,FALSE),"")</f>
        <v/>
      </c>
      <c r="D239" s="38">
        <f t="shared" si="100"/>
        <v>45108</v>
      </c>
      <c r="E239" s="38" t="str">
        <f t="shared" si="85"/>
        <v/>
      </c>
      <c r="F239" s="38">
        <f t="shared" si="99"/>
        <v>45139</v>
      </c>
      <c r="Y239" s="7">
        <f t="shared" si="92"/>
        <v>45522</v>
      </c>
      <c r="Z239" s="5">
        <v>558.5</v>
      </c>
      <c r="AA239" s="110">
        <f t="shared" si="83"/>
        <v>0</v>
      </c>
      <c r="AB239" s="38" t="str">
        <f>IFERROR(VLOOKUP(Y239,'Geração Equatorial x Medido'!$O$15:$R$27,2,FALSE),"")</f>
        <v/>
      </c>
      <c r="AC239" s="38">
        <f t="shared" si="101"/>
        <v>45474</v>
      </c>
      <c r="AD239" s="38" t="str">
        <f t="shared" si="86"/>
        <v/>
      </c>
      <c r="AE239" s="38">
        <f t="shared" si="87"/>
        <v>45505</v>
      </c>
      <c r="AU239" s="4"/>
      <c r="AX239" s="7">
        <f t="shared" si="93"/>
        <v>45882</v>
      </c>
      <c r="AY239" s="5">
        <v>526.1</v>
      </c>
      <c r="AZ239" s="145">
        <f t="shared" si="88"/>
        <v>0</v>
      </c>
      <c r="BA239" s="141" t="str">
        <f>IFERROR(VLOOKUP(AX238,'Geração Equatorial x Medido'!$O$4:$P$55,2,FALSE),"")</f>
        <v/>
      </c>
      <c r="BB239" s="38">
        <f t="shared" si="96"/>
        <v>45870</v>
      </c>
      <c r="BC239" s="38" t="str">
        <f t="shared" si="89"/>
        <v/>
      </c>
      <c r="BD239" s="38">
        <f t="shared" si="95"/>
        <v>45870</v>
      </c>
      <c r="BT239" s="4"/>
      <c r="BZ239" s="7">
        <f t="shared" si="94"/>
        <v>46248</v>
      </c>
      <c r="CA239" s="5"/>
      <c r="CB239" s="145">
        <f t="shared" si="90"/>
        <v>1</v>
      </c>
      <c r="CC239" s="141" t="str">
        <f>IFERROR(VLOOKUP(BZ238,'Geração Equatorial x Medido'!$O$4:$P$55,2,FALSE),"")</f>
        <v/>
      </c>
      <c r="CD239" s="38">
        <f t="shared" si="97"/>
        <v>46235</v>
      </c>
      <c r="CE239" s="38" t="str">
        <f t="shared" si="84"/>
        <v/>
      </c>
      <c r="CF239" s="38">
        <f t="shared" si="98"/>
        <v>46235</v>
      </c>
      <c r="CV239" s="4"/>
    </row>
    <row r="240" spans="1:100" x14ac:dyDescent="0.25">
      <c r="A240" s="7">
        <f t="shared" si="91"/>
        <v>45163</v>
      </c>
      <c r="B240" s="5">
        <v>515.9</v>
      </c>
      <c r="C240" s="38" t="str">
        <f>IFERROR(VLOOKUP(A240,'Geração Equatorial x Medido'!$O$4:$P$15,2,FALSE),"")</f>
        <v/>
      </c>
      <c r="D240" s="38">
        <f t="shared" si="100"/>
        <v>45108</v>
      </c>
      <c r="E240" s="38" t="str">
        <f t="shared" si="85"/>
        <v/>
      </c>
      <c r="F240" s="38">
        <f t="shared" si="99"/>
        <v>45139</v>
      </c>
      <c r="Y240" s="7">
        <f t="shared" si="92"/>
        <v>45523</v>
      </c>
      <c r="Z240" s="5">
        <v>540.70000000000005</v>
      </c>
      <c r="AA240" s="110">
        <f t="shared" si="83"/>
        <v>0</v>
      </c>
      <c r="AB240" s="38" t="str">
        <f>IFERROR(VLOOKUP(Y240,'Geração Equatorial x Medido'!$O$15:$R$27,2,FALSE),"")</f>
        <v/>
      </c>
      <c r="AC240" s="38">
        <f t="shared" si="101"/>
        <v>45474</v>
      </c>
      <c r="AD240" s="38" t="str">
        <f t="shared" si="86"/>
        <v/>
      </c>
      <c r="AE240" s="38">
        <f t="shared" si="87"/>
        <v>45505</v>
      </c>
      <c r="AU240" s="4"/>
      <c r="AX240" s="7">
        <f t="shared" si="93"/>
        <v>45883</v>
      </c>
      <c r="AY240" s="5">
        <v>611.70000000000005</v>
      </c>
      <c r="AZ240" s="145">
        <f t="shared" si="88"/>
        <v>0</v>
      </c>
      <c r="BA240" s="141" t="str">
        <f>IFERROR(VLOOKUP(AX239,'Geração Equatorial x Medido'!$O$4:$P$55,2,FALSE),"")</f>
        <v/>
      </c>
      <c r="BB240" s="38">
        <f t="shared" si="96"/>
        <v>45870</v>
      </c>
      <c r="BC240" s="38" t="str">
        <f t="shared" si="89"/>
        <v/>
      </c>
      <c r="BD240" s="38">
        <f t="shared" si="95"/>
        <v>45870</v>
      </c>
      <c r="BT240" s="4"/>
      <c r="BZ240" s="7">
        <f t="shared" si="94"/>
        <v>46249</v>
      </c>
      <c r="CA240" s="5"/>
      <c r="CB240" s="145">
        <f t="shared" si="90"/>
        <v>1</v>
      </c>
      <c r="CC240" s="141" t="str">
        <f>IFERROR(VLOOKUP(BZ239,'Geração Equatorial x Medido'!$O$4:$P$55,2,FALSE),"")</f>
        <v/>
      </c>
      <c r="CD240" s="38">
        <f t="shared" si="97"/>
        <v>46235</v>
      </c>
      <c r="CE240" s="38" t="str">
        <f t="shared" si="84"/>
        <v/>
      </c>
      <c r="CF240" s="38">
        <f t="shared" si="98"/>
        <v>46235</v>
      </c>
      <c r="CV240" s="4"/>
    </row>
    <row r="241" spans="1:100" x14ac:dyDescent="0.25">
      <c r="A241" s="7">
        <f t="shared" si="91"/>
        <v>45164</v>
      </c>
      <c r="B241" s="5">
        <v>555.70000000000005</v>
      </c>
      <c r="C241" s="38">
        <f>IFERROR(VLOOKUP(A241,'Geração Equatorial x Medido'!$O$4:$P$15,2,FALSE),"")</f>
        <v>45139</v>
      </c>
      <c r="D241" s="38">
        <f t="shared" si="100"/>
        <v>45139</v>
      </c>
      <c r="E241" s="38" t="str">
        <f t="shared" si="85"/>
        <v/>
      </c>
      <c r="F241" s="38">
        <f t="shared" si="99"/>
        <v>45139</v>
      </c>
      <c r="Y241" s="7">
        <f t="shared" si="92"/>
        <v>45524</v>
      </c>
      <c r="Z241" s="5">
        <v>576.4</v>
      </c>
      <c r="AA241" s="110">
        <f t="shared" si="83"/>
        <v>0</v>
      </c>
      <c r="AB241" s="38" t="str">
        <f>IFERROR(VLOOKUP(Y241,'Geração Equatorial x Medido'!$O$15:$R$27,2,FALSE),"")</f>
        <v/>
      </c>
      <c r="AC241" s="38">
        <f t="shared" si="101"/>
        <v>45474</v>
      </c>
      <c r="AD241" s="38" t="str">
        <f t="shared" si="86"/>
        <v/>
      </c>
      <c r="AE241" s="38">
        <f t="shared" si="87"/>
        <v>45505</v>
      </c>
      <c r="AU241" s="4"/>
      <c r="AX241" s="7">
        <f t="shared" si="93"/>
        <v>45884</v>
      </c>
      <c r="AY241" s="5">
        <v>508.9</v>
      </c>
      <c r="AZ241" s="145">
        <f t="shared" si="88"/>
        <v>0</v>
      </c>
      <c r="BA241" s="141" t="str">
        <f>IFERROR(VLOOKUP(AX240,'Geração Equatorial x Medido'!$O$4:$P$55,2,FALSE),"")</f>
        <v/>
      </c>
      <c r="BB241" s="38">
        <f t="shared" si="96"/>
        <v>45870</v>
      </c>
      <c r="BC241" s="38" t="str">
        <f t="shared" si="89"/>
        <v/>
      </c>
      <c r="BD241" s="38">
        <f t="shared" si="95"/>
        <v>45870</v>
      </c>
      <c r="BT241" s="4"/>
      <c r="BZ241" s="7">
        <f t="shared" si="94"/>
        <v>46250</v>
      </c>
      <c r="CA241" s="5"/>
      <c r="CB241" s="145">
        <f t="shared" si="90"/>
        <v>1</v>
      </c>
      <c r="CC241" s="141" t="str">
        <f>IFERROR(VLOOKUP(BZ240,'Geração Equatorial x Medido'!$O$4:$P$55,2,FALSE),"")</f>
        <v/>
      </c>
      <c r="CD241" s="38">
        <f t="shared" si="97"/>
        <v>46235</v>
      </c>
      <c r="CE241" s="38" t="str">
        <f t="shared" si="84"/>
        <v/>
      </c>
      <c r="CF241" s="38">
        <f t="shared" si="98"/>
        <v>46235</v>
      </c>
      <c r="CV241" s="4"/>
    </row>
    <row r="242" spans="1:100" x14ac:dyDescent="0.25">
      <c r="A242" s="7">
        <f t="shared" si="91"/>
        <v>45165</v>
      </c>
      <c r="B242" s="5">
        <v>530.9</v>
      </c>
      <c r="C242" s="38" t="str">
        <f>IFERROR(VLOOKUP(A242,'Geração Equatorial x Medido'!$O$4:$P$15,2,FALSE),"")</f>
        <v/>
      </c>
      <c r="D242" s="38">
        <f t="shared" si="100"/>
        <v>45139</v>
      </c>
      <c r="E242" s="38" t="str">
        <f t="shared" si="85"/>
        <v/>
      </c>
      <c r="F242" s="38">
        <f t="shared" si="99"/>
        <v>45139</v>
      </c>
      <c r="Y242" s="7">
        <f t="shared" si="92"/>
        <v>45525</v>
      </c>
      <c r="Z242" s="5">
        <v>542</v>
      </c>
      <c r="AA242" s="110">
        <f t="shared" si="83"/>
        <v>0</v>
      </c>
      <c r="AB242" s="38" t="str">
        <f>IFERROR(VLOOKUP(Y242,'Geração Equatorial x Medido'!$O$15:$R$27,2,FALSE),"")</f>
        <v/>
      </c>
      <c r="AC242" s="38">
        <f t="shared" si="101"/>
        <v>45474</v>
      </c>
      <c r="AD242" s="38" t="str">
        <f t="shared" si="86"/>
        <v/>
      </c>
      <c r="AE242" s="38">
        <f t="shared" si="87"/>
        <v>45505</v>
      </c>
      <c r="AU242" s="4"/>
      <c r="AX242" s="7">
        <f t="shared" si="93"/>
        <v>45885</v>
      </c>
      <c r="AY242" s="5">
        <v>507.8</v>
      </c>
      <c r="AZ242" s="145">
        <f t="shared" si="88"/>
        <v>0</v>
      </c>
      <c r="BA242" s="141" t="str">
        <f>IFERROR(VLOOKUP(AX241,'Geração Equatorial x Medido'!$O$4:$P$55,2,FALSE),"")</f>
        <v/>
      </c>
      <c r="BB242" s="38">
        <f t="shared" si="96"/>
        <v>45870</v>
      </c>
      <c r="BC242" s="38" t="str">
        <f t="shared" si="89"/>
        <v/>
      </c>
      <c r="BD242" s="38">
        <f t="shared" si="95"/>
        <v>45870</v>
      </c>
      <c r="BT242" s="4"/>
      <c r="BZ242" s="7">
        <f t="shared" si="94"/>
        <v>46251</v>
      </c>
      <c r="CA242" s="5"/>
      <c r="CB242" s="145">
        <f t="shared" si="90"/>
        <v>1</v>
      </c>
      <c r="CC242" s="141" t="str">
        <f>IFERROR(VLOOKUP(BZ241,'Geração Equatorial x Medido'!$O$4:$P$55,2,FALSE),"")</f>
        <v/>
      </c>
      <c r="CD242" s="38">
        <f t="shared" si="97"/>
        <v>46235</v>
      </c>
      <c r="CE242" s="38" t="str">
        <f t="shared" si="84"/>
        <v/>
      </c>
      <c r="CF242" s="38">
        <f t="shared" si="98"/>
        <v>46235</v>
      </c>
      <c r="CV242" s="4"/>
    </row>
    <row r="243" spans="1:100" x14ac:dyDescent="0.25">
      <c r="A243" s="7">
        <f t="shared" si="91"/>
        <v>45166</v>
      </c>
      <c r="B243" s="5">
        <v>541.20000000000005</v>
      </c>
      <c r="C243" s="38" t="str">
        <f>IFERROR(VLOOKUP(A243,'Geração Equatorial x Medido'!$O$4:$P$15,2,FALSE),"")</f>
        <v/>
      </c>
      <c r="D243" s="38">
        <f t="shared" si="100"/>
        <v>45139</v>
      </c>
      <c r="E243" s="38" t="str">
        <f t="shared" si="85"/>
        <v/>
      </c>
      <c r="F243" s="38">
        <f t="shared" si="99"/>
        <v>45139</v>
      </c>
      <c r="Y243" s="7">
        <f t="shared" si="92"/>
        <v>45526</v>
      </c>
      <c r="Z243" s="5">
        <v>236.7</v>
      </c>
      <c r="AA243" s="110">
        <f t="shared" si="83"/>
        <v>0</v>
      </c>
      <c r="AB243" s="38" t="str">
        <f>IFERROR(VLOOKUP(Y243,'Geração Equatorial x Medido'!$O$15:$R$27,2,FALSE),"")</f>
        <v/>
      </c>
      <c r="AC243" s="38">
        <f t="shared" si="101"/>
        <v>45474</v>
      </c>
      <c r="AD243" s="38" t="str">
        <f t="shared" si="86"/>
        <v/>
      </c>
      <c r="AE243" s="38">
        <f t="shared" si="87"/>
        <v>45505</v>
      </c>
      <c r="AU243" s="4"/>
      <c r="AX243" s="7">
        <f t="shared" si="93"/>
        <v>45886</v>
      </c>
      <c r="AY243" s="5">
        <v>540.79999999999995</v>
      </c>
      <c r="AZ243" s="145">
        <f t="shared" si="88"/>
        <v>0</v>
      </c>
      <c r="BA243" s="141" t="str">
        <f>IFERROR(VLOOKUP(AX242,'Geração Equatorial x Medido'!$O$4:$P$55,2,FALSE),"")</f>
        <v/>
      </c>
      <c r="BB243" s="38">
        <f t="shared" si="96"/>
        <v>45870</v>
      </c>
      <c r="BC243" s="38" t="str">
        <f t="shared" si="89"/>
        <v/>
      </c>
      <c r="BD243" s="38">
        <f t="shared" si="95"/>
        <v>45870</v>
      </c>
      <c r="BT243" s="4"/>
      <c r="BZ243" s="7">
        <f t="shared" si="94"/>
        <v>46252</v>
      </c>
      <c r="CA243" s="5"/>
      <c r="CB243" s="145">
        <f t="shared" si="90"/>
        <v>1</v>
      </c>
      <c r="CC243" s="141" t="str">
        <f>IFERROR(VLOOKUP(BZ242,'Geração Equatorial x Medido'!$O$4:$P$55,2,FALSE),"")</f>
        <v/>
      </c>
      <c r="CD243" s="38">
        <f t="shared" si="97"/>
        <v>46235</v>
      </c>
      <c r="CE243" s="38" t="str">
        <f t="shared" si="84"/>
        <v/>
      </c>
      <c r="CF243" s="38">
        <f t="shared" si="98"/>
        <v>46235</v>
      </c>
      <c r="CV243" s="4"/>
    </row>
    <row r="244" spans="1:100" x14ac:dyDescent="0.25">
      <c r="A244" s="7">
        <f t="shared" si="91"/>
        <v>45167</v>
      </c>
      <c r="B244" s="5">
        <v>519.5</v>
      </c>
      <c r="C244" s="38" t="str">
        <f>IFERROR(VLOOKUP(A244,'Geração Equatorial x Medido'!$O$4:$P$15,2,FALSE),"")</f>
        <v/>
      </c>
      <c r="D244" s="38">
        <f t="shared" si="100"/>
        <v>45139</v>
      </c>
      <c r="E244" s="38" t="str">
        <f t="shared" si="85"/>
        <v/>
      </c>
      <c r="F244" s="38">
        <f t="shared" si="99"/>
        <v>45139</v>
      </c>
      <c r="Y244" s="7">
        <f t="shared" si="92"/>
        <v>45527</v>
      </c>
      <c r="Z244" s="5">
        <v>248</v>
      </c>
      <c r="AA244" s="110">
        <f t="shared" si="83"/>
        <v>0</v>
      </c>
      <c r="AB244" s="38" t="str">
        <f>IFERROR(VLOOKUP(Y244,'Geração Equatorial x Medido'!$O$15:$R$27,2,FALSE),"")</f>
        <v/>
      </c>
      <c r="AC244" s="38">
        <f t="shared" si="101"/>
        <v>45474</v>
      </c>
      <c r="AD244" s="38" t="str">
        <f t="shared" si="86"/>
        <v/>
      </c>
      <c r="AE244" s="38">
        <f t="shared" si="87"/>
        <v>45505</v>
      </c>
      <c r="AU244" s="4"/>
      <c r="AX244" s="7">
        <f t="shared" si="93"/>
        <v>45887</v>
      </c>
      <c r="AY244" s="5">
        <v>564.1</v>
      </c>
      <c r="AZ244" s="145">
        <f t="shared" si="88"/>
        <v>0</v>
      </c>
      <c r="BA244" s="141" t="str">
        <f>IFERROR(VLOOKUP(AX243,'Geração Equatorial x Medido'!$O$4:$P$55,2,FALSE),"")</f>
        <v/>
      </c>
      <c r="BB244" s="38">
        <f t="shared" si="96"/>
        <v>45870</v>
      </c>
      <c r="BC244" s="38" t="str">
        <f t="shared" si="89"/>
        <v/>
      </c>
      <c r="BD244" s="38">
        <f t="shared" si="95"/>
        <v>45870</v>
      </c>
      <c r="BT244" s="4"/>
      <c r="BZ244" s="7">
        <f t="shared" si="94"/>
        <v>46253</v>
      </c>
      <c r="CA244" s="5"/>
      <c r="CB244" s="145">
        <f t="shared" si="90"/>
        <v>1</v>
      </c>
      <c r="CC244" s="141" t="str">
        <f>IFERROR(VLOOKUP(BZ243,'Geração Equatorial x Medido'!$O$4:$P$55,2,FALSE),"")</f>
        <v/>
      </c>
      <c r="CD244" s="38">
        <f t="shared" si="97"/>
        <v>46235</v>
      </c>
      <c r="CE244" s="38" t="str">
        <f t="shared" si="84"/>
        <v/>
      </c>
      <c r="CF244" s="38">
        <f t="shared" si="98"/>
        <v>46235</v>
      </c>
      <c r="CV244" s="4"/>
    </row>
    <row r="245" spans="1:100" x14ac:dyDescent="0.25">
      <c r="A245" s="7">
        <f t="shared" si="91"/>
        <v>45168</v>
      </c>
      <c r="B245" s="5">
        <v>476.6</v>
      </c>
      <c r="C245" s="38" t="str">
        <f>IFERROR(VLOOKUP(A245,'Geração Equatorial x Medido'!$O$4:$P$15,2,FALSE),"")</f>
        <v/>
      </c>
      <c r="D245" s="38">
        <f t="shared" si="100"/>
        <v>45139</v>
      </c>
      <c r="E245" s="38" t="str">
        <f t="shared" si="85"/>
        <v/>
      </c>
      <c r="F245" s="38">
        <f t="shared" si="99"/>
        <v>45139</v>
      </c>
      <c r="Y245" s="7">
        <f t="shared" si="92"/>
        <v>45528</v>
      </c>
      <c r="Z245" s="5">
        <v>245</v>
      </c>
      <c r="AA245" s="110">
        <f t="shared" si="83"/>
        <v>0</v>
      </c>
      <c r="AB245" s="38" t="str">
        <f>IFERROR(VLOOKUP(Y245,'Geração Equatorial x Medido'!$O$15:$R$27,2,FALSE),"")</f>
        <v/>
      </c>
      <c r="AC245" s="38">
        <f t="shared" si="101"/>
        <v>45474</v>
      </c>
      <c r="AD245" s="38" t="str">
        <f t="shared" si="86"/>
        <v/>
      </c>
      <c r="AE245" s="38">
        <f t="shared" si="87"/>
        <v>45505</v>
      </c>
      <c r="AU245" s="4"/>
      <c r="AX245" s="7">
        <f t="shared" si="93"/>
        <v>45888</v>
      </c>
      <c r="AY245" s="5">
        <v>595.5</v>
      </c>
      <c r="AZ245" s="145">
        <f t="shared" si="88"/>
        <v>0</v>
      </c>
      <c r="BA245" s="141" t="str">
        <f>IFERROR(VLOOKUP(AX244,'Geração Equatorial x Medido'!$O$4:$P$55,2,FALSE),"")</f>
        <v/>
      </c>
      <c r="BB245" s="38">
        <f t="shared" si="96"/>
        <v>45870</v>
      </c>
      <c r="BC245" s="38" t="str">
        <f t="shared" si="89"/>
        <v/>
      </c>
      <c r="BD245" s="38">
        <f t="shared" si="95"/>
        <v>45870</v>
      </c>
      <c r="BT245" s="4"/>
      <c r="BZ245" s="7">
        <f t="shared" si="94"/>
        <v>46254</v>
      </c>
      <c r="CA245" s="5"/>
      <c r="CB245" s="145">
        <f t="shared" si="90"/>
        <v>1</v>
      </c>
      <c r="CC245" s="141" t="str">
        <f>IFERROR(VLOOKUP(BZ244,'Geração Equatorial x Medido'!$O$4:$P$55,2,FALSE),"")</f>
        <v/>
      </c>
      <c r="CD245" s="38">
        <f t="shared" si="97"/>
        <v>46235</v>
      </c>
      <c r="CE245" s="38" t="str">
        <f t="shared" si="84"/>
        <v/>
      </c>
      <c r="CF245" s="38">
        <f t="shared" si="98"/>
        <v>46235</v>
      </c>
      <c r="CV245" s="4"/>
    </row>
    <row r="246" spans="1:100" x14ac:dyDescent="0.25">
      <c r="A246" s="7">
        <f t="shared" si="91"/>
        <v>45169</v>
      </c>
      <c r="B246" s="5">
        <v>532.29999999999995</v>
      </c>
      <c r="C246" s="38" t="str">
        <f>IFERROR(VLOOKUP(A246,'Geração Equatorial x Medido'!$O$4:$P$15,2,FALSE),"")</f>
        <v/>
      </c>
      <c r="D246" s="38">
        <f t="shared" si="100"/>
        <v>45139</v>
      </c>
      <c r="E246" s="38" t="str">
        <f t="shared" si="85"/>
        <v/>
      </c>
      <c r="F246" s="38">
        <f t="shared" si="99"/>
        <v>45139</v>
      </c>
      <c r="Y246" s="7">
        <f t="shared" si="92"/>
        <v>45529</v>
      </c>
      <c r="Z246" s="5">
        <v>246.6</v>
      </c>
      <c r="AA246" s="110">
        <f t="shared" si="83"/>
        <v>0</v>
      </c>
      <c r="AB246" s="38" t="str">
        <f>IFERROR(VLOOKUP(Y246,'Geração Equatorial x Medido'!$O$15:$R$27,2,FALSE),"")</f>
        <v/>
      </c>
      <c r="AC246" s="38">
        <f t="shared" si="101"/>
        <v>45474</v>
      </c>
      <c r="AD246" s="38" t="str">
        <f t="shared" si="86"/>
        <v/>
      </c>
      <c r="AE246" s="38">
        <f t="shared" si="87"/>
        <v>45505</v>
      </c>
      <c r="AU246" s="4"/>
      <c r="AX246" s="7">
        <f t="shared" si="93"/>
        <v>45889</v>
      </c>
      <c r="AY246" s="5">
        <v>599.20000000000005</v>
      </c>
      <c r="AZ246" s="145">
        <f t="shared" si="88"/>
        <v>0</v>
      </c>
      <c r="BA246" s="141" t="str">
        <f>IFERROR(VLOOKUP(AX245,'Geração Equatorial x Medido'!$O$4:$P$55,2,FALSE),"")</f>
        <v/>
      </c>
      <c r="BB246" s="38">
        <f t="shared" si="96"/>
        <v>45870</v>
      </c>
      <c r="BC246" s="38" t="str">
        <f t="shared" si="89"/>
        <v/>
      </c>
      <c r="BD246" s="38">
        <f t="shared" si="95"/>
        <v>45870</v>
      </c>
      <c r="BT246" s="4"/>
      <c r="BZ246" s="7">
        <f t="shared" si="94"/>
        <v>46255</v>
      </c>
      <c r="CA246" s="5"/>
      <c r="CB246" s="145">
        <f t="shared" si="90"/>
        <v>1</v>
      </c>
      <c r="CC246" s="141" t="str">
        <f>IFERROR(VLOOKUP(BZ245,'Geração Equatorial x Medido'!$O$4:$P$55,2,FALSE),"")</f>
        <v/>
      </c>
      <c r="CD246" s="38">
        <f t="shared" si="97"/>
        <v>46235</v>
      </c>
      <c r="CE246" s="38" t="str">
        <f t="shared" si="84"/>
        <v/>
      </c>
      <c r="CF246" s="38">
        <f t="shared" si="98"/>
        <v>46235</v>
      </c>
      <c r="CV246" s="4"/>
    </row>
    <row r="247" spans="1:100" x14ac:dyDescent="0.25">
      <c r="A247" s="7">
        <f t="shared" si="91"/>
        <v>45170</v>
      </c>
      <c r="B247" s="5">
        <v>504.3</v>
      </c>
      <c r="C247" s="38" t="str">
        <f>IFERROR(VLOOKUP(A247,'Geração Equatorial x Medido'!$O$4:$P$15,2,FALSE),"")</f>
        <v/>
      </c>
      <c r="D247" s="38">
        <f t="shared" si="100"/>
        <v>45139</v>
      </c>
      <c r="E247" s="38">
        <f t="shared" si="85"/>
        <v>45170</v>
      </c>
      <c r="F247" s="38">
        <f t="shared" si="99"/>
        <v>45170</v>
      </c>
      <c r="Y247" s="7">
        <f t="shared" si="92"/>
        <v>45530</v>
      </c>
      <c r="Z247" s="5">
        <v>238.9</v>
      </c>
      <c r="AA247" s="110">
        <f t="shared" si="83"/>
        <v>0</v>
      </c>
      <c r="AB247" s="38">
        <f>IFERROR(VLOOKUP(Y247,'Geração Equatorial x Medido'!$O$15:$R$27,2,FALSE),"")</f>
        <v>45505</v>
      </c>
      <c r="AC247" s="38">
        <f t="shared" si="101"/>
        <v>45505</v>
      </c>
      <c r="AD247" s="38" t="str">
        <f t="shared" si="86"/>
        <v/>
      </c>
      <c r="AE247" s="38">
        <f t="shared" si="87"/>
        <v>45505</v>
      </c>
      <c r="AU247" s="4"/>
      <c r="AX247" s="7">
        <f t="shared" si="93"/>
        <v>45890</v>
      </c>
      <c r="AY247" s="5">
        <v>597</v>
      </c>
      <c r="AZ247" s="145">
        <f t="shared" si="88"/>
        <v>0</v>
      </c>
      <c r="BA247" s="141" t="str">
        <f>IFERROR(VLOOKUP(AX246,'Geração Equatorial x Medido'!$O$4:$P$55,2,FALSE),"")</f>
        <v/>
      </c>
      <c r="BB247" s="38">
        <f t="shared" si="96"/>
        <v>45870</v>
      </c>
      <c r="BC247" s="38" t="str">
        <f t="shared" si="89"/>
        <v/>
      </c>
      <c r="BD247" s="38">
        <f t="shared" si="95"/>
        <v>45870</v>
      </c>
      <c r="BT247" s="4"/>
      <c r="BZ247" s="7">
        <f t="shared" si="94"/>
        <v>46256</v>
      </c>
      <c r="CA247" s="5"/>
      <c r="CB247" s="145">
        <f t="shared" si="90"/>
        <v>1</v>
      </c>
      <c r="CC247" s="141" t="str">
        <f>IFERROR(VLOOKUP(BZ246,'Geração Equatorial x Medido'!$O$4:$P$55,2,FALSE),"")</f>
        <v/>
      </c>
      <c r="CD247" s="38">
        <f t="shared" si="97"/>
        <v>46235</v>
      </c>
      <c r="CE247" s="38" t="str">
        <f t="shared" si="84"/>
        <v/>
      </c>
      <c r="CF247" s="38">
        <f t="shared" si="98"/>
        <v>46235</v>
      </c>
      <c r="CV247" s="4"/>
    </row>
    <row r="248" spans="1:100" x14ac:dyDescent="0.25">
      <c r="A248" s="7">
        <f t="shared" si="91"/>
        <v>45171</v>
      </c>
      <c r="B248" s="5">
        <v>546.1</v>
      </c>
      <c r="C248" s="38" t="str">
        <f>IFERROR(VLOOKUP(A248,'Geração Equatorial x Medido'!$O$4:$P$15,2,FALSE),"")</f>
        <v/>
      </c>
      <c r="D248" s="38">
        <f t="shared" si="100"/>
        <v>45139</v>
      </c>
      <c r="E248" s="38" t="str">
        <f t="shared" si="85"/>
        <v/>
      </c>
      <c r="F248" s="38">
        <f t="shared" si="99"/>
        <v>45170</v>
      </c>
      <c r="Y248" s="7">
        <f t="shared" si="92"/>
        <v>45531</v>
      </c>
      <c r="Z248" s="5">
        <v>238.7</v>
      </c>
      <c r="AA248" s="110">
        <f t="shared" si="83"/>
        <v>0</v>
      </c>
      <c r="AB248" s="38" t="str">
        <f>IFERROR(VLOOKUP(Y248,'Geração Equatorial x Medido'!$O$15:$R$27,2,FALSE),"")</f>
        <v/>
      </c>
      <c r="AC248" s="38">
        <f t="shared" si="101"/>
        <v>45505</v>
      </c>
      <c r="AD248" s="38" t="str">
        <f t="shared" si="86"/>
        <v/>
      </c>
      <c r="AE248" s="38">
        <f t="shared" si="87"/>
        <v>45505</v>
      </c>
      <c r="AU248" s="4"/>
      <c r="AX248" s="7">
        <f t="shared" si="93"/>
        <v>45891</v>
      </c>
      <c r="AY248" s="5">
        <v>591.20000000000005</v>
      </c>
      <c r="AZ248" s="145">
        <f t="shared" si="88"/>
        <v>0</v>
      </c>
      <c r="BA248" s="141" t="str">
        <f>IFERROR(VLOOKUP(AX247,'Geração Equatorial x Medido'!$O$4:$P$55,2,FALSE),"")</f>
        <v/>
      </c>
      <c r="BB248" s="38">
        <f t="shared" si="96"/>
        <v>45870</v>
      </c>
      <c r="BC248" s="38" t="str">
        <f t="shared" si="89"/>
        <v/>
      </c>
      <c r="BD248" s="38">
        <f t="shared" si="95"/>
        <v>45870</v>
      </c>
      <c r="BT248" s="4"/>
      <c r="BZ248" s="7">
        <f t="shared" si="94"/>
        <v>46257</v>
      </c>
      <c r="CA248" s="5"/>
      <c r="CB248" s="145">
        <f t="shared" si="90"/>
        <v>1</v>
      </c>
      <c r="CC248" s="141" t="str">
        <f>IFERROR(VLOOKUP(BZ247,'Geração Equatorial x Medido'!$O$4:$P$55,2,FALSE),"")</f>
        <v/>
      </c>
      <c r="CD248" s="38">
        <f t="shared" si="97"/>
        <v>46235</v>
      </c>
      <c r="CE248" s="38" t="str">
        <f t="shared" si="84"/>
        <v/>
      </c>
      <c r="CF248" s="38">
        <f t="shared" si="98"/>
        <v>46235</v>
      </c>
      <c r="CV248" s="4"/>
    </row>
    <row r="249" spans="1:100" x14ac:dyDescent="0.25">
      <c r="A249" s="7">
        <f t="shared" si="91"/>
        <v>45172</v>
      </c>
      <c r="B249" s="5">
        <v>320.3</v>
      </c>
      <c r="C249" s="38" t="str">
        <f>IFERROR(VLOOKUP(A249,'Geração Equatorial x Medido'!$O$4:$P$15,2,FALSE),"")</f>
        <v/>
      </c>
      <c r="D249" s="38">
        <f t="shared" si="100"/>
        <v>45139</v>
      </c>
      <c r="E249" s="38" t="str">
        <f t="shared" si="85"/>
        <v/>
      </c>
      <c r="F249" s="38">
        <f t="shared" si="99"/>
        <v>45170</v>
      </c>
      <c r="Y249" s="7">
        <f t="shared" si="92"/>
        <v>45532</v>
      </c>
      <c r="Z249" s="5">
        <v>252.3</v>
      </c>
      <c r="AA249" s="110">
        <f t="shared" si="83"/>
        <v>0</v>
      </c>
      <c r="AB249" s="38" t="str">
        <f>IFERROR(VLOOKUP(Y249,'Geração Equatorial x Medido'!$O$15:$R$27,2,FALSE),"")</f>
        <v/>
      </c>
      <c r="AC249" s="38">
        <f t="shared" si="101"/>
        <v>45505</v>
      </c>
      <c r="AD249" s="38" t="str">
        <f t="shared" si="86"/>
        <v/>
      </c>
      <c r="AE249" s="38">
        <f t="shared" si="87"/>
        <v>45505</v>
      </c>
      <c r="AU249" s="4"/>
      <c r="AX249" s="7">
        <f t="shared" si="93"/>
        <v>45892</v>
      </c>
      <c r="AY249" s="5">
        <v>571.1</v>
      </c>
      <c r="AZ249" s="145">
        <f t="shared" si="88"/>
        <v>0</v>
      </c>
      <c r="BA249" s="141" t="str">
        <f>IFERROR(VLOOKUP(AX248,'Geração Equatorial x Medido'!$O$4:$P$55,2,FALSE),"")</f>
        <v/>
      </c>
      <c r="BB249" s="38">
        <f t="shared" si="96"/>
        <v>45870</v>
      </c>
      <c r="BC249" s="38" t="str">
        <f t="shared" si="89"/>
        <v/>
      </c>
      <c r="BD249" s="38">
        <f t="shared" si="95"/>
        <v>45870</v>
      </c>
      <c r="BT249" s="4"/>
      <c r="BZ249" s="7">
        <f t="shared" si="94"/>
        <v>46258</v>
      </c>
      <c r="CA249" s="5"/>
      <c r="CB249" s="145">
        <f t="shared" si="90"/>
        <v>1</v>
      </c>
      <c r="CC249" s="141" t="str">
        <f>IFERROR(VLOOKUP(BZ248,'Geração Equatorial x Medido'!$O$4:$P$55,2,FALSE),"")</f>
        <v/>
      </c>
      <c r="CD249" s="38">
        <f t="shared" si="97"/>
        <v>46235</v>
      </c>
      <c r="CE249" s="38" t="str">
        <f t="shared" si="84"/>
        <v/>
      </c>
      <c r="CF249" s="38">
        <f t="shared" si="98"/>
        <v>46235</v>
      </c>
      <c r="CV249" s="4"/>
    </row>
    <row r="250" spans="1:100" x14ac:dyDescent="0.25">
      <c r="A250" s="7">
        <f t="shared" si="91"/>
        <v>45173</v>
      </c>
      <c r="B250" s="5">
        <v>0</v>
      </c>
      <c r="C250" s="38" t="str">
        <f>IFERROR(VLOOKUP(A250,'Geração Equatorial x Medido'!$O$4:$P$15,2,FALSE),"")</f>
        <v/>
      </c>
      <c r="D250" s="38">
        <f t="shared" si="100"/>
        <v>45139</v>
      </c>
      <c r="E250" s="38" t="str">
        <f t="shared" si="85"/>
        <v/>
      </c>
      <c r="F250" s="38">
        <f t="shared" si="99"/>
        <v>45170</v>
      </c>
      <c r="Y250" s="7">
        <f t="shared" si="92"/>
        <v>45533</v>
      </c>
      <c r="Z250" s="5">
        <v>254.2</v>
      </c>
      <c r="AA250" s="110">
        <f t="shared" si="83"/>
        <v>0</v>
      </c>
      <c r="AB250" s="38" t="str">
        <f>IFERROR(VLOOKUP(Y250,'Geração Equatorial x Medido'!$O$15:$R$27,2,FALSE),"")</f>
        <v/>
      </c>
      <c r="AC250" s="38">
        <f t="shared" si="101"/>
        <v>45505</v>
      </c>
      <c r="AD250" s="38" t="str">
        <f t="shared" si="86"/>
        <v/>
      </c>
      <c r="AE250" s="38">
        <f t="shared" si="87"/>
        <v>45505</v>
      </c>
      <c r="AU250" s="4"/>
      <c r="AX250" s="7">
        <f t="shared" si="93"/>
        <v>45893</v>
      </c>
      <c r="AY250" s="5">
        <v>601.9</v>
      </c>
      <c r="AZ250" s="145">
        <f t="shared" si="88"/>
        <v>0</v>
      </c>
      <c r="BA250" s="141" t="str">
        <f>IFERROR(VLOOKUP(AX249,'Geração Equatorial x Medido'!$O$4:$P$55,2,FALSE),"")</f>
        <v/>
      </c>
      <c r="BB250" s="38">
        <f t="shared" si="96"/>
        <v>45870</v>
      </c>
      <c r="BC250" s="38" t="str">
        <f t="shared" si="89"/>
        <v/>
      </c>
      <c r="BD250" s="38">
        <f t="shared" si="95"/>
        <v>45870</v>
      </c>
      <c r="BT250" s="4"/>
      <c r="BZ250" s="7">
        <f t="shared" si="94"/>
        <v>46259</v>
      </c>
      <c r="CA250" s="5"/>
      <c r="CB250" s="145">
        <f t="shared" si="90"/>
        <v>1</v>
      </c>
      <c r="CC250" s="141" t="str">
        <f>IFERROR(VLOOKUP(BZ249,'Geração Equatorial x Medido'!$O$4:$P$55,2,FALSE),"")</f>
        <v/>
      </c>
      <c r="CD250" s="38">
        <f t="shared" si="97"/>
        <v>46235</v>
      </c>
      <c r="CE250" s="38" t="str">
        <f t="shared" si="84"/>
        <v/>
      </c>
      <c r="CF250" s="38">
        <f t="shared" si="98"/>
        <v>46235</v>
      </c>
      <c r="CV250" s="4"/>
    </row>
    <row r="251" spans="1:100" x14ac:dyDescent="0.25">
      <c r="A251" s="7">
        <f t="shared" si="91"/>
        <v>45174</v>
      </c>
      <c r="B251" s="5">
        <v>0</v>
      </c>
      <c r="C251" s="38" t="str">
        <f>IFERROR(VLOOKUP(A251,'Geração Equatorial x Medido'!$O$4:$P$15,2,FALSE),"")</f>
        <v/>
      </c>
      <c r="D251" s="38">
        <f t="shared" si="100"/>
        <v>45139</v>
      </c>
      <c r="E251" s="38" t="str">
        <f t="shared" si="85"/>
        <v/>
      </c>
      <c r="F251" s="38">
        <f t="shared" si="99"/>
        <v>45170</v>
      </c>
      <c r="Y251" s="7">
        <f t="shared" si="92"/>
        <v>45534</v>
      </c>
      <c r="Z251" s="5">
        <v>347.7</v>
      </c>
      <c r="AA251" s="110">
        <f t="shared" si="83"/>
        <v>0</v>
      </c>
      <c r="AB251" s="38" t="str">
        <f>IFERROR(VLOOKUP(Y251,'Geração Equatorial x Medido'!$O$15:$R$27,2,FALSE),"")</f>
        <v/>
      </c>
      <c r="AC251" s="38">
        <f t="shared" si="101"/>
        <v>45505</v>
      </c>
      <c r="AD251" s="38" t="str">
        <f t="shared" si="86"/>
        <v/>
      </c>
      <c r="AE251" s="38">
        <f t="shared" si="87"/>
        <v>45505</v>
      </c>
      <c r="AU251" s="4"/>
      <c r="AX251" s="7">
        <f t="shared" si="93"/>
        <v>45894</v>
      </c>
      <c r="AY251" s="5">
        <v>569.9</v>
      </c>
      <c r="AZ251" s="145">
        <f t="shared" si="88"/>
        <v>0</v>
      </c>
      <c r="BA251" s="141" t="str">
        <f>IFERROR(VLOOKUP(AX250,'Geração Equatorial x Medido'!$O$4:$P$55,2,FALSE),"")</f>
        <v/>
      </c>
      <c r="BB251" s="38">
        <f t="shared" si="96"/>
        <v>45870</v>
      </c>
      <c r="BC251" s="38" t="str">
        <f t="shared" si="89"/>
        <v/>
      </c>
      <c r="BD251" s="38">
        <f t="shared" si="95"/>
        <v>45870</v>
      </c>
      <c r="BT251" s="4"/>
      <c r="BZ251" s="7">
        <f t="shared" si="94"/>
        <v>46260</v>
      </c>
      <c r="CA251" s="5"/>
      <c r="CB251" s="145">
        <f t="shared" si="90"/>
        <v>1</v>
      </c>
      <c r="CC251" s="141" t="str">
        <f>IFERROR(VLOOKUP(BZ250,'Geração Equatorial x Medido'!$O$4:$P$55,2,FALSE),"")</f>
        <v/>
      </c>
      <c r="CD251" s="38">
        <f t="shared" si="97"/>
        <v>46235</v>
      </c>
      <c r="CE251" s="38" t="str">
        <f t="shared" si="84"/>
        <v/>
      </c>
      <c r="CF251" s="38">
        <f t="shared" si="98"/>
        <v>46235</v>
      </c>
      <c r="CV251" s="4"/>
    </row>
    <row r="252" spans="1:100" x14ac:dyDescent="0.25">
      <c r="A252" s="7">
        <f t="shared" si="91"/>
        <v>45175</v>
      </c>
      <c r="B252" s="5">
        <v>0</v>
      </c>
      <c r="C252" s="38" t="str">
        <f>IFERROR(VLOOKUP(A252,'Geração Equatorial x Medido'!$O$4:$P$15,2,FALSE),"")</f>
        <v/>
      </c>
      <c r="D252" s="38">
        <f t="shared" si="100"/>
        <v>45139</v>
      </c>
      <c r="E252" s="38" t="str">
        <f t="shared" si="85"/>
        <v/>
      </c>
      <c r="F252" s="38">
        <f t="shared" si="99"/>
        <v>45170</v>
      </c>
      <c r="Y252" s="7">
        <f t="shared" si="92"/>
        <v>45535</v>
      </c>
      <c r="Z252" s="5">
        <v>575.6</v>
      </c>
      <c r="AA252" s="110">
        <f t="shared" si="83"/>
        <v>0</v>
      </c>
      <c r="AB252" s="38" t="str">
        <f>IFERROR(VLOOKUP(Y252,'Geração Equatorial x Medido'!$O$15:$R$27,2,FALSE),"")</f>
        <v/>
      </c>
      <c r="AC252" s="38">
        <f t="shared" si="101"/>
        <v>45505</v>
      </c>
      <c r="AD252" s="38" t="str">
        <f t="shared" si="86"/>
        <v/>
      </c>
      <c r="AE252" s="38">
        <f t="shared" si="87"/>
        <v>45505</v>
      </c>
      <c r="AU252" s="4"/>
      <c r="AX252" s="7">
        <f t="shared" si="93"/>
        <v>45895</v>
      </c>
      <c r="AY252" s="5">
        <v>511.2</v>
      </c>
      <c r="AZ252" s="145">
        <f t="shared" si="88"/>
        <v>0</v>
      </c>
      <c r="BA252" s="141" t="str">
        <f>IFERROR(VLOOKUP(AX251,'Geração Equatorial x Medido'!$O$4:$P$55,2,FALSE),"")</f>
        <v/>
      </c>
      <c r="BB252" s="38">
        <f t="shared" si="96"/>
        <v>45870</v>
      </c>
      <c r="BC252" s="38" t="str">
        <f t="shared" si="89"/>
        <v/>
      </c>
      <c r="BD252" s="38">
        <f t="shared" si="95"/>
        <v>45870</v>
      </c>
      <c r="BT252" s="4"/>
      <c r="BZ252" s="7">
        <f t="shared" si="94"/>
        <v>46261</v>
      </c>
      <c r="CA252" s="5"/>
      <c r="CB252" s="145">
        <f t="shared" si="90"/>
        <v>1</v>
      </c>
      <c r="CC252" s="141" t="str">
        <f>IFERROR(VLOOKUP(BZ251,'Geração Equatorial x Medido'!$O$4:$P$55,2,FALSE),"")</f>
        <v/>
      </c>
      <c r="CD252" s="38">
        <f t="shared" si="97"/>
        <v>46235</v>
      </c>
      <c r="CE252" s="38" t="str">
        <f t="shared" si="84"/>
        <v/>
      </c>
      <c r="CF252" s="38">
        <f t="shared" si="98"/>
        <v>46235</v>
      </c>
      <c r="CV252" s="4"/>
    </row>
    <row r="253" spans="1:100" x14ac:dyDescent="0.25">
      <c r="A253" s="7">
        <f t="shared" si="91"/>
        <v>45176</v>
      </c>
      <c r="B253" s="5">
        <v>0</v>
      </c>
      <c r="C253" s="38" t="str">
        <f>IFERROR(VLOOKUP(A253,'Geração Equatorial x Medido'!$O$4:$P$15,2,FALSE),"")</f>
        <v/>
      </c>
      <c r="D253" s="38">
        <f t="shared" si="100"/>
        <v>45139</v>
      </c>
      <c r="E253" s="38" t="str">
        <f t="shared" si="85"/>
        <v/>
      </c>
      <c r="F253" s="38">
        <f t="shared" si="99"/>
        <v>45170</v>
      </c>
      <c r="Y253" s="7">
        <f t="shared" si="92"/>
        <v>45536</v>
      </c>
      <c r="Z253" s="5">
        <v>581.29999999999995</v>
      </c>
      <c r="AA253" s="110">
        <f t="shared" si="83"/>
        <v>0</v>
      </c>
      <c r="AB253" s="38" t="str">
        <f>IFERROR(VLOOKUP(Y253,'Geração Equatorial x Medido'!$O$15:$R$27,2,FALSE),"")</f>
        <v/>
      </c>
      <c r="AC253" s="38">
        <f t="shared" si="101"/>
        <v>45505</v>
      </c>
      <c r="AD253" s="38">
        <f t="shared" si="86"/>
        <v>45536</v>
      </c>
      <c r="AE253" s="38">
        <f t="shared" si="87"/>
        <v>45536</v>
      </c>
      <c r="AU253" s="4"/>
      <c r="AX253" s="7">
        <f t="shared" si="93"/>
        <v>45896</v>
      </c>
      <c r="AY253" s="5">
        <v>523.5</v>
      </c>
      <c r="AZ253" s="145">
        <f t="shared" si="88"/>
        <v>0</v>
      </c>
      <c r="BA253" s="141" t="str">
        <f>IFERROR(VLOOKUP(AX252,'Geração Equatorial x Medido'!$O$4:$P$55,2,FALSE),"")</f>
        <v/>
      </c>
      <c r="BB253" s="38">
        <f t="shared" si="96"/>
        <v>45870</v>
      </c>
      <c r="BC253" s="38" t="str">
        <f t="shared" si="89"/>
        <v/>
      </c>
      <c r="BD253" s="38">
        <f t="shared" si="95"/>
        <v>45870</v>
      </c>
      <c r="BT253" s="4"/>
      <c r="BZ253" s="7">
        <f t="shared" si="94"/>
        <v>46262</v>
      </c>
      <c r="CA253" s="5"/>
      <c r="CB253" s="145">
        <f t="shared" si="90"/>
        <v>1</v>
      </c>
      <c r="CC253" s="141">
        <f>IFERROR(VLOOKUP(BZ252,'Geração Equatorial x Medido'!$O$4:$P$55,2,FALSE),"")</f>
        <v>46235</v>
      </c>
      <c r="CD253" s="38">
        <f t="shared" si="97"/>
        <v>46235</v>
      </c>
      <c r="CE253" s="38" t="str">
        <f t="shared" si="84"/>
        <v/>
      </c>
      <c r="CF253" s="38">
        <f t="shared" si="98"/>
        <v>46235</v>
      </c>
      <c r="CV253" s="4"/>
    </row>
    <row r="254" spans="1:100" x14ac:dyDescent="0.25">
      <c r="A254" s="7">
        <f t="shared" si="91"/>
        <v>45177</v>
      </c>
      <c r="B254" s="5">
        <v>0</v>
      </c>
      <c r="C254" s="38" t="str">
        <f>IFERROR(VLOOKUP(A254,'Geração Equatorial x Medido'!$O$4:$P$15,2,FALSE),"")</f>
        <v/>
      </c>
      <c r="D254" s="38">
        <f t="shared" si="100"/>
        <v>45139</v>
      </c>
      <c r="E254" s="38" t="str">
        <f t="shared" si="85"/>
        <v/>
      </c>
      <c r="F254" s="38">
        <f t="shared" si="99"/>
        <v>45170</v>
      </c>
      <c r="Y254" s="7">
        <f t="shared" si="92"/>
        <v>45537</v>
      </c>
      <c r="Z254" s="5">
        <v>551.70000000000005</v>
      </c>
      <c r="AA254" s="110">
        <f t="shared" si="83"/>
        <v>0</v>
      </c>
      <c r="AB254" s="38" t="str">
        <f>IFERROR(VLOOKUP(Y254,'Geração Equatorial x Medido'!$O$15:$R$27,2,FALSE),"")</f>
        <v/>
      </c>
      <c r="AC254" s="38">
        <f t="shared" si="101"/>
        <v>45505</v>
      </c>
      <c r="AD254" s="38" t="str">
        <f t="shared" si="86"/>
        <v/>
      </c>
      <c r="AE254" s="38">
        <f t="shared" si="87"/>
        <v>45536</v>
      </c>
      <c r="AU254" s="4"/>
      <c r="AX254" s="7">
        <f t="shared" si="93"/>
        <v>45897</v>
      </c>
      <c r="AY254" s="5">
        <v>537</v>
      </c>
      <c r="AZ254" s="145">
        <f t="shared" si="88"/>
        <v>0</v>
      </c>
      <c r="BA254" s="141">
        <f>IFERROR(VLOOKUP(AX253,'Geração Equatorial x Medido'!$O$4:$P$55,2,FALSE),"")</f>
        <v>45870</v>
      </c>
      <c r="BB254" s="38">
        <f t="shared" si="96"/>
        <v>45870</v>
      </c>
      <c r="BC254" s="38" t="str">
        <f t="shared" si="89"/>
        <v/>
      </c>
      <c r="BD254" s="38">
        <f t="shared" si="95"/>
        <v>45870</v>
      </c>
      <c r="BT254" s="4"/>
      <c r="BZ254" s="7">
        <f t="shared" si="94"/>
        <v>46263</v>
      </c>
      <c r="CA254" s="5"/>
      <c r="CB254" s="145">
        <f t="shared" si="90"/>
        <v>1</v>
      </c>
      <c r="CC254" s="141" t="str">
        <f>IFERROR(VLOOKUP(BZ253,'Geração Equatorial x Medido'!$O$4:$P$55,2,FALSE),"")</f>
        <v/>
      </c>
      <c r="CD254" s="38">
        <f t="shared" si="97"/>
        <v>46266</v>
      </c>
      <c r="CE254" s="38" t="str">
        <f t="shared" si="84"/>
        <v/>
      </c>
      <c r="CF254" s="38">
        <f t="shared" si="98"/>
        <v>46235</v>
      </c>
      <c r="CV254" s="4"/>
    </row>
    <row r="255" spans="1:100" x14ac:dyDescent="0.25">
      <c r="A255" s="7">
        <f t="shared" si="91"/>
        <v>45178</v>
      </c>
      <c r="B255" s="5">
        <v>0</v>
      </c>
      <c r="C255" s="38" t="str">
        <f>IFERROR(VLOOKUP(A255,'Geração Equatorial x Medido'!$O$4:$P$15,2,FALSE),"")</f>
        <v/>
      </c>
      <c r="D255" s="38">
        <f t="shared" si="100"/>
        <v>45139</v>
      </c>
      <c r="E255" s="38" t="str">
        <f t="shared" si="85"/>
        <v/>
      </c>
      <c r="F255" s="38">
        <f t="shared" si="99"/>
        <v>45170</v>
      </c>
      <c r="Y255" s="7">
        <f t="shared" si="92"/>
        <v>45538</v>
      </c>
      <c r="Z255" s="5">
        <v>588.29999999999995</v>
      </c>
      <c r="AA255" s="110">
        <f t="shared" si="83"/>
        <v>0</v>
      </c>
      <c r="AB255" s="38" t="str">
        <f>IFERROR(VLOOKUP(Y255,'Geração Equatorial x Medido'!$O$15:$R$27,2,FALSE),"")</f>
        <v/>
      </c>
      <c r="AC255" s="38">
        <f t="shared" si="101"/>
        <v>45505</v>
      </c>
      <c r="AD255" s="38" t="str">
        <f t="shared" si="86"/>
        <v/>
      </c>
      <c r="AE255" s="38">
        <f t="shared" si="87"/>
        <v>45536</v>
      </c>
      <c r="AU255" s="4"/>
      <c r="AX255" s="7">
        <f t="shared" si="93"/>
        <v>45898</v>
      </c>
      <c r="AY255" s="5">
        <v>540</v>
      </c>
      <c r="AZ255" s="145">
        <f t="shared" si="88"/>
        <v>0</v>
      </c>
      <c r="BA255" s="141" t="str">
        <f>IFERROR(VLOOKUP(AX254,'Geração Equatorial x Medido'!$O$4:$P$55,2,FALSE),"")</f>
        <v/>
      </c>
      <c r="BB255" s="38">
        <f t="shared" si="96"/>
        <v>45901</v>
      </c>
      <c r="BC255" s="38" t="str">
        <f t="shared" si="89"/>
        <v/>
      </c>
      <c r="BD255" s="38">
        <f t="shared" si="95"/>
        <v>45870</v>
      </c>
      <c r="BT255" s="4"/>
      <c r="BZ255" s="7">
        <f t="shared" si="94"/>
        <v>46264</v>
      </c>
      <c r="CA255" s="5"/>
      <c r="CB255" s="145">
        <f t="shared" si="90"/>
        <v>1</v>
      </c>
      <c r="CC255" s="141" t="str">
        <f>IFERROR(VLOOKUP(BZ254,'Geração Equatorial x Medido'!$O$4:$P$55,2,FALSE),"")</f>
        <v/>
      </c>
      <c r="CD255" s="38">
        <f t="shared" si="97"/>
        <v>46266</v>
      </c>
      <c r="CE255" s="38" t="str">
        <f t="shared" si="84"/>
        <v/>
      </c>
      <c r="CF255" s="38">
        <f t="shared" si="98"/>
        <v>46235</v>
      </c>
      <c r="CV255" s="4"/>
    </row>
    <row r="256" spans="1:100" x14ac:dyDescent="0.25">
      <c r="A256" s="7">
        <f t="shared" si="91"/>
        <v>45179</v>
      </c>
      <c r="B256" s="5">
        <v>0</v>
      </c>
      <c r="C256" s="38" t="str">
        <f>IFERROR(VLOOKUP(A256,'Geração Equatorial x Medido'!$O$4:$P$15,2,FALSE),"")</f>
        <v/>
      </c>
      <c r="D256" s="38">
        <f t="shared" si="100"/>
        <v>45139</v>
      </c>
      <c r="E256" s="38" t="str">
        <f t="shared" si="85"/>
        <v/>
      </c>
      <c r="F256" s="38">
        <f t="shared" si="99"/>
        <v>45170</v>
      </c>
      <c r="Y256" s="7">
        <f t="shared" si="92"/>
        <v>45539</v>
      </c>
      <c r="Z256" s="5">
        <v>586.1</v>
      </c>
      <c r="AA256" s="110">
        <f t="shared" si="83"/>
        <v>0</v>
      </c>
      <c r="AB256" s="38" t="str">
        <f>IFERROR(VLOOKUP(Y256,'Geração Equatorial x Medido'!$O$15:$R$27,2,FALSE),"")</f>
        <v/>
      </c>
      <c r="AC256" s="38">
        <f t="shared" si="101"/>
        <v>45505</v>
      </c>
      <c r="AD256" s="38" t="str">
        <f t="shared" si="86"/>
        <v/>
      </c>
      <c r="AE256" s="38">
        <f t="shared" si="87"/>
        <v>45536</v>
      </c>
      <c r="AU256" s="4"/>
      <c r="AX256" s="7">
        <f t="shared" si="93"/>
        <v>45899</v>
      </c>
      <c r="AY256" s="5">
        <v>520.6</v>
      </c>
      <c r="AZ256" s="145">
        <f t="shared" si="88"/>
        <v>0</v>
      </c>
      <c r="BA256" s="141" t="str">
        <f>IFERROR(VLOOKUP(AX255,'Geração Equatorial x Medido'!$O$4:$P$55,2,FALSE),"")</f>
        <v/>
      </c>
      <c r="BB256" s="38">
        <f t="shared" si="96"/>
        <v>45901</v>
      </c>
      <c r="BC256" s="38" t="str">
        <f t="shared" si="89"/>
        <v/>
      </c>
      <c r="BD256" s="38">
        <f t="shared" si="95"/>
        <v>45870</v>
      </c>
      <c r="BT256" s="4"/>
      <c r="BZ256" s="7">
        <f t="shared" si="94"/>
        <v>46265</v>
      </c>
      <c r="CA256" s="5"/>
      <c r="CB256" s="145">
        <f t="shared" si="90"/>
        <v>1</v>
      </c>
      <c r="CC256" s="141" t="str">
        <f>IFERROR(VLOOKUP(BZ255,'Geração Equatorial x Medido'!$O$4:$P$55,2,FALSE),"")</f>
        <v/>
      </c>
      <c r="CD256" s="38">
        <f t="shared" si="97"/>
        <v>46266</v>
      </c>
      <c r="CE256" s="38" t="str">
        <f t="shared" si="84"/>
        <v/>
      </c>
      <c r="CF256" s="38">
        <f t="shared" si="98"/>
        <v>46235</v>
      </c>
      <c r="CV256" s="4"/>
    </row>
    <row r="257" spans="1:100" x14ac:dyDescent="0.25">
      <c r="A257" s="7">
        <f t="shared" si="91"/>
        <v>45180</v>
      </c>
      <c r="B257" s="5">
        <v>0</v>
      </c>
      <c r="C257" s="38" t="str">
        <f>IFERROR(VLOOKUP(A257,'Geração Equatorial x Medido'!$O$4:$P$15,2,FALSE),"")</f>
        <v/>
      </c>
      <c r="D257" s="38">
        <f t="shared" si="100"/>
        <v>45139</v>
      </c>
      <c r="E257" s="38" t="str">
        <f t="shared" si="85"/>
        <v/>
      </c>
      <c r="F257" s="38">
        <f t="shared" si="99"/>
        <v>45170</v>
      </c>
      <c r="Y257" s="7">
        <f t="shared" si="92"/>
        <v>45540</v>
      </c>
      <c r="Z257" s="5">
        <v>587.4</v>
      </c>
      <c r="AA257" s="110">
        <f t="shared" ref="AA257:AA320" si="102">IF(Z257=0,1,0)</f>
        <v>0</v>
      </c>
      <c r="AB257" s="38" t="str">
        <f>IFERROR(VLOOKUP(Y257,'Geração Equatorial x Medido'!$O$15:$R$27,2,FALSE),"")</f>
        <v/>
      </c>
      <c r="AC257" s="38">
        <f t="shared" si="101"/>
        <v>45505</v>
      </c>
      <c r="AD257" s="38" t="str">
        <f t="shared" si="86"/>
        <v/>
      </c>
      <c r="AE257" s="38">
        <f t="shared" si="87"/>
        <v>45536</v>
      </c>
      <c r="AU257" s="4"/>
      <c r="AX257" s="7">
        <f t="shared" si="93"/>
        <v>45900</v>
      </c>
      <c r="AY257" s="5">
        <v>509</v>
      </c>
      <c r="AZ257" s="145">
        <f t="shared" si="88"/>
        <v>0</v>
      </c>
      <c r="BA257" s="141" t="str">
        <f>IFERROR(VLOOKUP(AX256,'Geração Equatorial x Medido'!$O$4:$P$55,2,FALSE),"")</f>
        <v/>
      </c>
      <c r="BB257" s="38">
        <f t="shared" si="96"/>
        <v>45901</v>
      </c>
      <c r="BC257" s="38" t="str">
        <f t="shared" si="89"/>
        <v/>
      </c>
      <c r="BD257" s="38">
        <f t="shared" si="95"/>
        <v>45870</v>
      </c>
      <c r="BT257" s="4"/>
      <c r="BZ257" s="7">
        <f t="shared" si="94"/>
        <v>46266</v>
      </c>
      <c r="CA257" s="5"/>
      <c r="CB257" s="145">
        <f t="shared" si="90"/>
        <v>1</v>
      </c>
      <c r="CC257" s="141" t="str">
        <f>IFERROR(VLOOKUP(BZ256,'Geração Equatorial x Medido'!$O$4:$P$55,2,FALSE),"")</f>
        <v/>
      </c>
      <c r="CD257" s="38">
        <f t="shared" si="97"/>
        <v>46266</v>
      </c>
      <c r="CE257" s="38">
        <f t="shared" si="84"/>
        <v>46266</v>
      </c>
      <c r="CF257" s="38">
        <f t="shared" si="98"/>
        <v>46266</v>
      </c>
      <c r="CV257" s="4"/>
    </row>
    <row r="258" spans="1:100" ht="15.75" thickBot="1" x14ac:dyDescent="0.3">
      <c r="A258" s="7">
        <f t="shared" si="91"/>
        <v>45181</v>
      </c>
      <c r="B258" s="5">
        <v>0</v>
      </c>
      <c r="C258" s="38" t="str">
        <f>IFERROR(VLOOKUP(A258,'Geração Equatorial x Medido'!$O$4:$P$15,2,FALSE),"")</f>
        <v/>
      </c>
      <c r="D258" s="38">
        <f t="shared" si="100"/>
        <v>45139</v>
      </c>
      <c r="E258" s="38" t="str">
        <f t="shared" si="85"/>
        <v/>
      </c>
      <c r="F258" s="38">
        <f t="shared" si="99"/>
        <v>45170</v>
      </c>
      <c r="Y258" s="7">
        <f t="shared" si="92"/>
        <v>45541</v>
      </c>
      <c r="Z258" s="5">
        <v>548.20000000000005</v>
      </c>
      <c r="AA258" s="110">
        <f t="shared" si="102"/>
        <v>0</v>
      </c>
      <c r="AB258" s="38" t="str">
        <f>IFERROR(VLOOKUP(Y258,'Geração Equatorial x Medido'!$O$15:$R$27,2,FALSE),"")</f>
        <v/>
      </c>
      <c r="AC258" s="38">
        <f t="shared" si="101"/>
        <v>45505</v>
      </c>
      <c r="AD258" s="38" t="str">
        <f t="shared" si="86"/>
        <v/>
      </c>
      <c r="AE258" s="38">
        <f t="shared" si="87"/>
        <v>45536</v>
      </c>
      <c r="AU258" s="4"/>
      <c r="AX258" s="7">
        <f t="shared" si="93"/>
        <v>45901</v>
      </c>
      <c r="AY258" s="5">
        <v>517.20000000000005</v>
      </c>
      <c r="AZ258" s="169"/>
      <c r="BA258" s="141" t="str">
        <f>IFERROR(VLOOKUP(AX257,'Geração Equatorial x Medido'!$O$4:$P$55,2,FALSE),"")</f>
        <v/>
      </c>
      <c r="BB258" s="38">
        <f t="shared" si="96"/>
        <v>45901</v>
      </c>
      <c r="BC258" s="38">
        <f t="shared" si="89"/>
        <v>45901</v>
      </c>
      <c r="BD258" s="38">
        <f t="shared" si="95"/>
        <v>45901</v>
      </c>
      <c r="BT258" s="4"/>
      <c r="BZ258" s="7">
        <f t="shared" si="94"/>
        <v>46267</v>
      </c>
      <c r="CA258" s="5"/>
      <c r="CB258" s="145">
        <f t="shared" si="90"/>
        <v>1</v>
      </c>
      <c r="CC258" s="141" t="str">
        <f>IFERROR(VLOOKUP(BZ257,'Geração Equatorial x Medido'!$O$4:$P$55,2,FALSE),"")</f>
        <v/>
      </c>
      <c r="CD258" s="38">
        <f t="shared" si="97"/>
        <v>46266</v>
      </c>
      <c r="CE258" s="38" t="str">
        <f t="shared" si="84"/>
        <v/>
      </c>
      <c r="CF258" s="38">
        <f t="shared" si="98"/>
        <v>46266</v>
      </c>
      <c r="CV258" s="4"/>
    </row>
    <row r="259" spans="1:100" x14ac:dyDescent="0.25">
      <c r="A259" s="7">
        <f t="shared" si="91"/>
        <v>45182</v>
      </c>
      <c r="B259" s="5">
        <v>0</v>
      </c>
      <c r="C259" s="38" t="str">
        <f>IFERROR(VLOOKUP(A259,'Geração Equatorial x Medido'!$O$4:$P$15,2,FALSE),"")</f>
        <v/>
      </c>
      <c r="D259" s="38">
        <f t="shared" si="100"/>
        <v>45139</v>
      </c>
      <c r="E259" s="38" t="str">
        <f t="shared" si="85"/>
        <v/>
      </c>
      <c r="F259" s="38">
        <f t="shared" si="99"/>
        <v>45170</v>
      </c>
      <c r="Y259" s="7">
        <f t="shared" si="92"/>
        <v>45542</v>
      </c>
      <c r="Z259" s="5">
        <v>581.6</v>
      </c>
      <c r="AA259" s="110">
        <f t="shared" si="102"/>
        <v>0</v>
      </c>
      <c r="AB259" s="38" t="str">
        <f>IFERROR(VLOOKUP(Y259,'Geração Equatorial x Medido'!$O$15:$R$27,2,FALSE),"")</f>
        <v/>
      </c>
      <c r="AC259" s="38">
        <f t="shared" si="101"/>
        <v>45505</v>
      </c>
      <c r="AD259" s="38" t="str">
        <f t="shared" si="86"/>
        <v/>
      </c>
      <c r="AE259" s="38">
        <f t="shared" si="87"/>
        <v>45536</v>
      </c>
      <c r="AU259" s="4"/>
      <c r="AX259" s="7">
        <f t="shared" si="93"/>
        <v>45902</v>
      </c>
      <c r="AY259" s="5">
        <v>560</v>
      </c>
      <c r="AZ259" s="145">
        <f t="shared" si="88"/>
        <v>0</v>
      </c>
      <c r="BA259" s="141" t="str">
        <f>IFERROR(VLOOKUP(AX258,'Geração Equatorial x Medido'!$O$4:$P$55,2,FALSE),"")</f>
        <v/>
      </c>
      <c r="BB259" s="38">
        <f t="shared" si="96"/>
        <v>45901</v>
      </c>
      <c r="BC259" s="38" t="str">
        <f t="shared" si="89"/>
        <v/>
      </c>
      <c r="BD259" s="38">
        <f t="shared" si="95"/>
        <v>45901</v>
      </c>
      <c r="BT259" s="4"/>
      <c r="BZ259" s="7">
        <f t="shared" si="94"/>
        <v>46268</v>
      </c>
      <c r="CA259" s="5"/>
      <c r="CB259" s="145">
        <f t="shared" si="90"/>
        <v>1</v>
      </c>
      <c r="CC259" s="141" t="str">
        <f>IFERROR(VLOOKUP(BZ258,'Geração Equatorial x Medido'!$O$4:$P$55,2,FALSE),"")</f>
        <v/>
      </c>
      <c r="CD259" s="38">
        <f t="shared" si="97"/>
        <v>46266</v>
      </c>
      <c r="CE259" s="38" t="str">
        <f t="shared" si="84"/>
        <v/>
      </c>
      <c r="CF259" s="38">
        <f t="shared" si="98"/>
        <v>46266</v>
      </c>
      <c r="CV259" s="4"/>
    </row>
    <row r="260" spans="1:100" x14ac:dyDescent="0.25">
      <c r="A260" s="7">
        <f t="shared" si="91"/>
        <v>45183</v>
      </c>
      <c r="B260" s="5">
        <v>0</v>
      </c>
      <c r="C260" s="38" t="str">
        <f>IFERROR(VLOOKUP(A260,'Geração Equatorial x Medido'!$O$4:$P$15,2,FALSE),"")</f>
        <v/>
      </c>
      <c r="D260" s="38">
        <f t="shared" si="100"/>
        <v>45139</v>
      </c>
      <c r="E260" s="38" t="str">
        <f t="shared" si="85"/>
        <v/>
      </c>
      <c r="F260" s="38">
        <f t="shared" si="99"/>
        <v>45170</v>
      </c>
      <c r="Y260" s="7">
        <f t="shared" si="92"/>
        <v>45543</v>
      </c>
      <c r="Z260" s="5">
        <v>565.70000000000005</v>
      </c>
      <c r="AA260" s="110">
        <f t="shared" si="102"/>
        <v>0</v>
      </c>
      <c r="AB260" s="38" t="str">
        <f>IFERROR(VLOOKUP(Y260,'Geração Equatorial x Medido'!$O$15:$R$27,2,FALSE),"")</f>
        <v/>
      </c>
      <c r="AC260" s="38">
        <f t="shared" si="101"/>
        <v>45505</v>
      </c>
      <c r="AD260" s="38" t="str">
        <f t="shared" si="86"/>
        <v/>
      </c>
      <c r="AE260" s="38">
        <f t="shared" si="87"/>
        <v>45536</v>
      </c>
      <c r="AU260" s="4"/>
      <c r="AX260" s="7">
        <f t="shared" si="93"/>
        <v>45903</v>
      </c>
      <c r="AY260" s="5">
        <v>556.9</v>
      </c>
      <c r="AZ260" s="145">
        <f t="shared" si="88"/>
        <v>0</v>
      </c>
      <c r="BA260" s="141" t="str">
        <f>IFERROR(VLOOKUP(AX259,'Geração Equatorial x Medido'!$O$4:$P$55,2,FALSE),"")</f>
        <v/>
      </c>
      <c r="BB260" s="38">
        <f t="shared" si="96"/>
        <v>45901</v>
      </c>
      <c r="BC260" s="38" t="str">
        <f t="shared" si="89"/>
        <v/>
      </c>
      <c r="BD260" s="38">
        <f t="shared" si="95"/>
        <v>45901</v>
      </c>
      <c r="BT260" s="4"/>
      <c r="BZ260" s="7">
        <f t="shared" si="94"/>
        <v>46269</v>
      </c>
      <c r="CA260" s="5"/>
      <c r="CB260" s="145">
        <f t="shared" si="90"/>
        <v>1</v>
      </c>
      <c r="CC260" s="141" t="str">
        <f>IFERROR(VLOOKUP(BZ259,'Geração Equatorial x Medido'!$O$4:$P$55,2,FALSE),"")</f>
        <v/>
      </c>
      <c r="CD260" s="38">
        <f t="shared" si="97"/>
        <v>46266</v>
      </c>
      <c r="CE260" s="38" t="str">
        <f t="shared" ref="CE260:CE323" si="103">IFERROR(VLOOKUP(BZ260,$H$422:$J$469,3,FALSE),"")</f>
        <v/>
      </c>
      <c r="CF260" s="38">
        <f t="shared" si="98"/>
        <v>46266</v>
      </c>
      <c r="CV260" s="4"/>
    </row>
    <row r="261" spans="1:100" x14ac:dyDescent="0.25">
      <c r="A261" s="7">
        <f t="shared" si="91"/>
        <v>45184</v>
      </c>
      <c r="B261" s="5">
        <v>556.6</v>
      </c>
      <c r="C261" s="38" t="str">
        <f>IFERROR(VLOOKUP(A261,'Geração Equatorial x Medido'!$O$4:$P$15,2,FALSE),"")</f>
        <v/>
      </c>
      <c r="D261" s="38">
        <f t="shared" si="100"/>
        <v>45139</v>
      </c>
      <c r="E261" s="38" t="str">
        <f t="shared" ref="E261:E324" si="104">IFERROR(VLOOKUP(A261,$H$422:$J$433,3,FALSE),"")</f>
        <v/>
      </c>
      <c r="F261" s="38">
        <f t="shared" si="99"/>
        <v>45170</v>
      </c>
      <c r="Y261" s="7">
        <f t="shared" si="92"/>
        <v>45544</v>
      </c>
      <c r="Z261" s="5">
        <v>565.79999999999995</v>
      </c>
      <c r="AA261" s="110">
        <f t="shared" si="102"/>
        <v>0</v>
      </c>
      <c r="AB261" s="38" t="str">
        <f>IFERROR(VLOOKUP(Y261,'Geração Equatorial x Medido'!$O$15:$R$27,2,FALSE),"")</f>
        <v/>
      </c>
      <c r="AC261" s="38">
        <f t="shared" si="101"/>
        <v>45505</v>
      </c>
      <c r="AD261" s="38" t="str">
        <f t="shared" ref="AD261:AD324" si="105">IFERROR(VLOOKUP(Y261,$H$422:$J$457,3,FALSE),"")</f>
        <v/>
      </c>
      <c r="AE261" s="38">
        <f t="shared" ref="AE261:AE324" si="106">IF(AD261="",AE260,AD261)</f>
        <v>45536</v>
      </c>
      <c r="AU261" s="4"/>
      <c r="AX261" s="7">
        <f t="shared" si="93"/>
        <v>45904</v>
      </c>
      <c r="AY261" s="5">
        <v>521.6</v>
      </c>
      <c r="AZ261" s="145">
        <f t="shared" ref="AZ261:AZ292" si="107">IF(AY261=0,1,0)</f>
        <v>0</v>
      </c>
      <c r="BA261" s="141" t="str">
        <f>IFERROR(VLOOKUP(AX260,'Geração Equatorial x Medido'!$O$4:$P$55,2,FALSE),"")</f>
        <v/>
      </c>
      <c r="BB261" s="38">
        <f t="shared" si="96"/>
        <v>45901</v>
      </c>
      <c r="BC261" s="38" t="str">
        <f t="shared" ref="BC261:BC324" si="108">IFERROR(VLOOKUP(AX261,$H$422:$J$457,3,FALSE),"")</f>
        <v/>
      </c>
      <c r="BD261" s="38">
        <f t="shared" si="95"/>
        <v>45901</v>
      </c>
      <c r="BT261" s="4"/>
      <c r="BZ261" s="7">
        <f t="shared" si="94"/>
        <v>46270</v>
      </c>
      <c r="CA261" s="5"/>
      <c r="CB261" s="145">
        <f t="shared" ref="CB261:CB324" si="109">IF(CA261=0,1,0)</f>
        <v>1</v>
      </c>
      <c r="CC261" s="141" t="str">
        <f>IFERROR(VLOOKUP(BZ260,'Geração Equatorial x Medido'!$O$4:$P$55,2,FALSE),"")</f>
        <v/>
      </c>
      <c r="CD261" s="38">
        <f t="shared" si="97"/>
        <v>46266</v>
      </c>
      <c r="CE261" s="38" t="str">
        <f t="shared" si="103"/>
        <v/>
      </c>
      <c r="CF261" s="38">
        <f t="shared" si="98"/>
        <v>46266</v>
      </c>
      <c r="CV261" s="4"/>
    </row>
    <row r="262" spans="1:100" x14ac:dyDescent="0.25">
      <c r="A262" s="7">
        <f t="shared" ref="A262:A325" si="110">A261+1</f>
        <v>45185</v>
      </c>
      <c r="B262" s="5">
        <v>412.4</v>
      </c>
      <c r="C262" s="38" t="str">
        <f>IFERROR(VLOOKUP(A262,'Geração Equatorial x Medido'!$O$4:$P$15,2,FALSE),"")</f>
        <v/>
      </c>
      <c r="D262" s="38">
        <f t="shared" si="100"/>
        <v>45139</v>
      </c>
      <c r="E262" s="38" t="str">
        <f t="shared" si="104"/>
        <v/>
      </c>
      <c r="F262" s="38">
        <f t="shared" si="99"/>
        <v>45170</v>
      </c>
      <c r="Y262" s="7">
        <f t="shared" ref="Y262:Y325" si="111">Y261+1</f>
        <v>45545</v>
      </c>
      <c r="Z262" s="5">
        <v>567.9</v>
      </c>
      <c r="AA262" s="110">
        <f t="shared" si="102"/>
        <v>0</v>
      </c>
      <c r="AB262" s="38" t="str">
        <f>IFERROR(VLOOKUP(Y262,'Geração Equatorial x Medido'!$O$15:$R$27,2,FALSE),"")</f>
        <v/>
      </c>
      <c r="AC262" s="38">
        <f t="shared" si="101"/>
        <v>45505</v>
      </c>
      <c r="AD262" s="38" t="str">
        <f t="shared" si="105"/>
        <v/>
      </c>
      <c r="AE262" s="38">
        <f t="shared" si="106"/>
        <v>45536</v>
      </c>
      <c r="AU262" s="4"/>
      <c r="AX262" s="7">
        <f t="shared" ref="AX262:AX325" si="112">AX261+1</f>
        <v>45905</v>
      </c>
      <c r="AY262" s="5">
        <v>520.29999999999995</v>
      </c>
      <c r="AZ262" s="145">
        <f t="shared" si="107"/>
        <v>0</v>
      </c>
      <c r="BA262" s="141" t="str">
        <f>IFERROR(VLOOKUP(AX261,'Geração Equatorial x Medido'!$O$4:$P$55,2,FALSE),"")</f>
        <v/>
      </c>
      <c r="BB262" s="38">
        <f t="shared" si="96"/>
        <v>45901</v>
      </c>
      <c r="BC262" s="38" t="str">
        <f t="shared" si="108"/>
        <v/>
      </c>
      <c r="BD262" s="38">
        <f t="shared" si="95"/>
        <v>45901</v>
      </c>
      <c r="BT262" s="4"/>
      <c r="BZ262" s="7">
        <f t="shared" ref="BZ262:BZ325" si="113">BZ261+1</f>
        <v>46271</v>
      </c>
      <c r="CA262" s="5"/>
      <c r="CB262" s="145">
        <f t="shared" si="109"/>
        <v>1</v>
      </c>
      <c r="CC262" s="141" t="str">
        <f>IFERROR(VLOOKUP(BZ261,'Geração Equatorial x Medido'!$O$4:$P$55,2,FALSE),"")</f>
        <v/>
      </c>
      <c r="CD262" s="38">
        <f t="shared" si="97"/>
        <v>46266</v>
      </c>
      <c r="CE262" s="38" t="str">
        <f t="shared" si="103"/>
        <v/>
      </c>
      <c r="CF262" s="38">
        <f t="shared" si="98"/>
        <v>46266</v>
      </c>
      <c r="CV262" s="4"/>
    </row>
    <row r="263" spans="1:100" x14ac:dyDescent="0.25">
      <c r="A263" s="7">
        <f t="shared" si="110"/>
        <v>45186</v>
      </c>
      <c r="B263" s="5">
        <v>295.10000000000002</v>
      </c>
      <c r="C263" s="38" t="str">
        <f>IFERROR(VLOOKUP(A263,'Geração Equatorial x Medido'!$O$4:$P$15,2,FALSE),"")</f>
        <v/>
      </c>
      <c r="D263" s="38">
        <f t="shared" si="100"/>
        <v>45139</v>
      </c>
      <c r="E263" s="38" t="str">
        <f t="shared" si="104"/>
        <v/>
      </c>
      <c r="F263" s="38">
        <f t="shared" si="99"/>
        <v>45170</v>
      </c>
      <c r="Y263" s="7">
        <f t="shared" si="111"/>
        <v>45546</v>
      </c>
      <c r="Z263" s="5">
        <v>546.1</v>
      </c>
      <c r="AA263" s="110">
        <f t="shared" si="102"/>
        <v>0</v>
      </c>
      <c r="AB263" s="38" t="str">
        <f>IFERROR(VLOOKUP(Y263,'Geração Equatorial x Medido'!$O$15:$R$27,2,FALSE),"")</f>
        <v/>
      </c>
      <c r="AC263" s="38">
        <f t="shared" si="101"/>
        <v>45505</v>
      </c>
      <c r="AD263" s="38" t="str">
        <f t="shared" si="105"/>
        <v/>
      </c>
      <c r="AE263" s="38">
        <f t="shared" si="106"/>
        <v>45536</v>
      </c>
      <c r="AU263" s="4"/>
      <c r="AX263" s="7">
        <f t="shared" si="112"/>
        <v>45906</v>
      </c>
      <c r="AY263" s="5">
        <v>547</v>
      </c>
      <c r="AZ263" s="145">
        <f t="shared" si="107"/>
        <v>0</v>
      </c>
      <c r="BA263" s="141" t="str">
        <f>IFERROR(VLOOKUP(AX262,'Geração Equatorial x Medido'!$O$4:$P$55,2,FALSE),"")</f>
        <v/>
      </c>
      <c r="BB263" s="38">
        <f t="shared" si="96"/>
        <v>45901</v>
      </c>
      <c r="BC263" s="38" t="str">
        <f t="shared" si="108"/>
        <v/>
      </c>
      <c r="BD263" s="38">
        <f t="shared" si="95"/>
        <v>45901</v>
      </c>
      <c r="BT263" s="4"/>
      <c r="BZ263" s="7">
        <f t="shared" si="113"/>
        <v>46272</v>
      </c>
      <c r="CA263" s="5"/>
      <c r="CB263" s="145">
        <f t="shared" si="109"/>
        <v>1</v>
      </c>
      <c r="CC263" s="141" t="str">
        <f>IFERROR(VLOOKUP(BZ262,'Geração Equatorial x Medido'!$O$4:$P$55,2,FALSE),"")</f>
        <v/>
      </c>
      <c r="CD263" s="38">
        <f t="shared" si="97"/>
        <v>46266</v>
      </c>
      <c r="CE263" s="38" t="str">
        <f t="shared" si="103"/>
        <v/>
      </c>
      <c r="CF263" s="38">
        <f t="shared" si="98"/>
        <v>46266</v>
      </c>
      <c r="CV263" s="4"/>
    </row>
    <row r="264" spans="1:100" x14ac:dyDescent="0.25">
      <c r="A264" s="7">
        <f t="shared" si="110"/>
        <v>45187</v>
      </c>
      <c r="B264" s="5">
        <v>301.3</v>
      </c>
      <c r="C264" s="38" t="str">
        <f>IFERROR(VLOOKUP(A264,'Geração Equatorial x Medido'!$O$4:$P$15,2,FALSE),"")</f>
        <v/>
      </c>
      <c r="D264" s="38">
        <f t="shared" si="100"/>
        <v>45139</v>
      </c>
      <c r="E264" s="38" t="str">
        <f t="shared" si="104"/>
        <v/>
      </c>
      <c r="F264" s="38">
        <f t="shared" si="99"/>
        <v>45170</v>
      </c>
      <c r="Y264" s="7">
        <f t="shared" si="111"/>
        <v>45547</v>
      </c>
      <c r="Z264" s="5">
        <v>584.5</v>
      </c>
      <c r="AA264" s="110">
        <f t="shared" si="102"/>
        <v>0</v>
      </c>
      <c r="AB264" s="38" t="str">
        <f>IFERROR(VLOOKUP(Y264,'Geração Equatorial x Medido'!$O$15:$R$27,2,FALSE),"")</f>
        <v/>
      </c>
      <c r="AC264" s="38">
        <f t="shared" si="101"/>
        <v>45505</v>
      </c>
      <c r="AD264" s="38" t="str">
        <f t="shared" si="105"/>
        <v/>
      </c>
      <c r="AE264" s="38">
        <f t="shared" si="106"/>
        <v>45536</v>
      </c>
      <c r="AU264" s="4"/>
      <c r="AX264" s="7">
        <f t="shared" si="112"/>
        <v>45907</v>
      </c>
      <c r="AY264" s="5">
        <v>578.79999999999995</v>
      </c>
      <c r="AZ264" s="145">
        <f t="shared" si="107"/>
        <v>0</v>
      </c>
      <c r="BA264" s="141" t="str">
        <f>IFERROR(VLOOKUP(AX263,'Geração Equatorial x Medido'!$O$4:$P$55,2,FALSE),"")</f>
        <v/>
      </c>
      <c r="BB264" s="38">
        <f t="shared" si="96"/>
        <v>45901</v>
      </c>
      <c r="BC264" s="38" t="str">
        <f t="shared" si="108"/>
        <v/>
      </c>
      <c r="BD264" s="38">
        <f t="shared" si="95"/>
        <v>45901</v>
      </c>
      <c r="BT264" s="4"/>
      <c r="BZ264" s="7">
        <f t="shared" si="113"/>
        <v>46273</v>
      </c>
      <c r="CA264" s="5"/>
      <c r="CB264" s="145">
        <f t="shared" si="109"/>
        <v>1</v>
      </c>
      <c r="CC264" s="141" t="str">
        <f>IFERROR(VLOOKUP(BZ263,'Geração Equatorial x Medido'!$O$4:$P$55,2,FALSE),"")</f>
        <v/>
      </c>
      <c r="CD264" s="38">
        <f t="shared" si="97"/>
        <v>46266</v>
      </c>
      <c r="CE264" s="38" t="str">
        <f t="shared" si="103"/>
        <v/>
      </c>
      <c r="CF264" s="38">
        <f t="shared" si="98"/>
        <v>46266</v>
      </c>
      <c r="CV264" s="4"/>
    </row>
    <row r="265" spans="1:100" x14ac:dyDescent="0.25">
      <c r="A265" s="7">
        <f t="shared" si="110"/>
        <v>45188</v>
      </c>
      <c r="B265" s="5">
        <v>293.10000000000002</v>
      </c>
      <c r="C265" s="38" t="str">
        <f>IFERROR(VLOOKUP(A265,'Geração Equatorial x Medido'!$O$4:$P$15,2,FALSE),"")</f>
        <v/>
      </c>
      <c r="D265" s="38">
        <f t="shared" si="100"/>
        <v>45139</v>
      </c>
      <c r="E265" s="38" t="str">
        <f t="shared" si="104"/>
        <v/>
      </c>
      <c r="F265" s="38">
        <f t="shared" si="99"/>
        <v>45170</v>
      </c>
      <c r="Y265" s="7">
        <f t="shared" si="111"/>
        <v>45548</v>
      </c>
      <c r="Z265" s="5">
        <v>564.1</v>
      </c>
      <c r="AA265" s="110">
        <f t="shared" si="102"/>
        <v>0</v>
      </c>
      <c r="AB265" s="38" t="str">
        <f>IFERROR(VLOOKUP(Y265,'Geração Equatorial x Medido'!$O$15:$R$27,2,FALSE),"")</f>
        <v/>
      </c>
      <c r="AC265" s="38">
        <f t="shared" si="101"/>
        <v>45505</v>
      </c>
      <c r="AD265" s="38" t="str">
        <f t="shared" si="105"/>
        <v/>
      </c>
      <c r="AE265" s="38">
        <f t="shared" si="106"/>
        <v>45536</v>
      </c>
      <c r="AU265" s="4"/>
      <c r="AX265" s="7">
        <f t="shared" si="112"/>
        <v>45908</v>
      </c>
      <c r="AY265" s="5">
        <v>565.29999999999995</v>
      </c>
      <c r="AZ265" s="145">
        <f t="shared" si="107"/>
        <v>0</v>
      </c>
      <c r="BA265" s="141" t="str">
        <f>IFERROR(VLOOKUP(AX264,'Geração Equatorial x Medido'!$O$4:$P$55,2,FALSE),"")</f>
        <v/>
      </c>
      <c r="BB265" s="38">
        <f t="shared" si="96"/>
        <v>45901</v>
      </c>
      <c r="BC265" s="38" t="str">
        <f t="shared" si="108"/>
        <v/>
      </c>
      <c r="BD265" s="38">
        <f t="shared" ref="BD265:BD328" si="114">IF(BC265="",BD264,BC265)</f>
        <v>45901</v>
      </c>
      <c r="BT265" s="4"/>
      <c r="BZ265" s="7">
        <f t="shared" si="113"/>
        <v>46274</v>
      </c>
      <c r="CA265" s="5"/>
      <c r="CB265" s="145">
        <f t="shared" si="109"/>
        <v>1</v>
      </c>
      <c r="CC265" s="141" t="str">
        <f>IFERROR(VLOOKUP(BZ264,'Geração Equatorial x Medido'!$O$4:$P$55,2,FALSE),"")</f>
        <v/>
      </c>
      <c r="CD265" s="38">
        <f t="shared" si="97"/>
        <v>46266</v>
      </c>
      <c r="CE265" s="38" t="str">
        <f t="shared" si="103"/>
        <v/>
      </c>
      <c r="CF265" s="38">
        <f t="shared" si="98"/>
        <v>46266</v>
      </c>
      <c r="CV265" s="4"/>
    </row>
    <row r="266" spans="1:100" x14ac:dyDescent="0.25">
      <c r="A266" s="7">
        <f t="shared" si="110"/>
        <v>45189</v>
      </c>
      <c r="B266" s="5">
        <v>289.10000000000002</v>
      </c>
      <c r="C266" s="38" t="str">
        <f>IFERROR(VLOOKUP(A266,'Geração Equatorial x Medido'!$O$4:$P$15,2,FALSE),"")</f>
        <v/>
      </c>
      <c r="D266" s="38">
        <f t="shared" si="100"/>
        <v>45139</v>
      </c>
      <c r="E266" s="38" t="str">
        <f t="shared" si="104"/>
        <v/>
      </c>
      <c r="F266" s="38">
        <f t="shared" si="99"/>
        <v>45170</v>
      </c>
      <c r="Y266" s="7">
        <f t="shared" si="111"/>
        <v>45549</v>
      </c>
      <c r="Z266" s="5">
        <v>572.6</v>
      </c>
      <c r="AA266" s="110">
        <f t="shared" si="102"/>
        <v>0</v>
      </c>
      <c r="AB266" s="38" t="str">
        <f>IFERROR(VLOOKUP(Y266,'Geração Equatorial x Medido'!$O$15:$R$27,2,FALSE),"")</f>
        <v/>
      </c>
      <c r="AC266" s="38">
        <f t="shared" si="101"/>
        <v>45505</v>
      </c>
      <c r="AD266" s="38" t="str">
        <f t="shared" si="105"/>
        <v/>
      </c>
      <c r="AE266" s="38">
        <f t="shared" si="106"/>
        <v>45536</v>
      </c>
      <c r="AU266" s="4"/>
      <c r="AX266" s="7">
        <f t="shared" si="112"/>
        <v>45909</v>
      </c>
      <c r="AY266" s="5">
        <v>529.20000000000005</v>
      </c>
      <c r="AZ266" s="145">
        <f t="shared" si="107"/>
        <v>0</v>
      </c>
      <c r="BA266" s="141" t="str">
        <f>IFERROR(VLOOKUP(AX265,'Geração Equatorial x Medido'!$O$4:$P$55,2,FALSE),"")</f>
        <v/>
      </c>
      <c r="BB266" s="38">
        <f t="shared" si="96"/>
        <v>45901</v>
      </c>
      <c r="BC266" s="38" t="str">
        <f t="shared" si="108"/>
        <v/>
      </c>
      <c r="BD266" s="38">
        <f t="shared" si="114"/>
        <v>45901</v>
      </c>
      <c r="BT266" s="4"/>
      <c r="BZ266" s="7">
        <f t="shared" si="113"/>
        <v>46275</v>
      </c>
      <c r="CA266" s="5"/>
      <c r="CB266" s="145">
        <f t="shared" si="109"/>
        <v>1</v>
      </c>
      <c r="CC266" s="141" t="str">
        <f>IFERROR(VLOOKUP(BZ265,'Geração Equatorial x Medido'!$O$4:$P$55,2,FALSE),"")</f>
        <v/>
      </c>
      <c r="CD266" s="38">
        <f t="shared" si="97"/>
        <v>46266</v>
      </c>
      <c r="CE266" s="38" t="str">
        <f t="shared" si="103"/>
        <v/>
      </c>
      <c r="CF266" s="38">
        <f t="shared" si="98"/>
        <v>46266</v>
      </c>
      <c r="CV266" s="4"/>
    </row>
    <row r="267" spans="1:100" x14ac:dyDescent="0.25">
      <c r="A267" s="7">
        <f t="shared" si="110"/>
        <v>45190</v>
      </c>
      <c r="B267" s="5">
        <v>307.60000000000002</v>
      </c>
      <c r="C267" s="38" t="str">
        <f>IFERROR(VLOOKUP(A267,'Geração Equatorial x Medido'!$O$4:$P$15,2,FALSE),"")</f>
        <v/>
      </c>
      <c r="D267" s="38">
        <f t="shared" si="100"/>
        <v>45139</v>
      </c>
      <c r="E267" s="38" t="str">
        <f t="shared" si="104"/>
        <v/>
      </c>
      <c r="F267" s="38">
        <f t="shared" si="99"/>
        <v>45170</v>
      </c>
      <c r="Y267" s="7">
        <f t="shared" si="111"/>
        <v>45550</v>
      </c>
      <c r="Z267" s="5">
        <v>585.1</v>
      </c>
      <c r="AA267" s="110">
        <f t="shared" si="102"/>
        <v>0</v>
      </c>
      <c r="AB267" s="38" t="str">
        <f>IFERROR(VLOOKUP(Y267,'Geração Equatorial x Medido'!$O$15:$R$27,2,FALSE),"")</f>
        <v/>
      </c>
      <c r="AC267" s="38">
        <f t="shared" si="101"/>
        <v>45505</v>
      </c>
      <c r="AD267" s="38" t="str">
        <f t="shared" si="105"/>
        <v/>
      </c>
      <c r="AE267" s="38">
        <f t="shared" si="106"/>
        <v>45536</v>
      </c>
      <c r="AU267" s="4"/>
      <c r="AX267" s="7">
        <f t="shared" si="112"/>
        <v>45910</v>
      </c>
      <c r="AY267" s="5">
        <v>578.5</v>
      </c>
      <c r="AZ267" s="145">
        <f t="shared" si="107"/>
        <v>0</v>
      </c>
      <c r="BA267" s="141" t="str">
        <f>IFERROR(VLOOKUP(AX266,'Geração Equatorial x Medido'!$O$4:$P$55,2,FALSE),"")</f>
        <v/>
      </c>
      <c r="BB267" s="38">
        <f t="shared" si="96"/>
        <v>45901</v>
      </c>
      <c r="BC267" s="38" t="str">
        <f t="shared" si="108"/>
        <v/>
      </c>
      <c r="BD267" s="38">
        <f t="shared" si="114"/>
        <v>45901</v>
      </c>
      <c r="BT267" s="4"/>
      <c r="BZ267" s="7">
        <f t="shared" si="113"/>
        <v>46276</v>
      </c>
      <c r="CA267" s="5"/>
      <c r="CB267" s="145">
        <f t="shared" si="109"/>
        <v>1</v>
      </c>
      <c r="CC267" s="141" t="str">
        <f>IFERROR(VLOOKUP(BZ266,'Geração Equatorial x Medido'!$O$4:$P$55,2,FALSE),"")</f>
        <v/>
      </c>
      <c r="CD267" s="38">
        <f t="shared" si="97"/>
        <v>46266</v>
      </c>
      <c r="CE267" s="38" t="str">
        <f t="shared" si="103"/>
        <v/>
      </c>
      <c r="CF267" s="38">
        <f t="shared" si="98"/>
        <v>46266</v>
      </c>
      <c r="CV267" s="4"/>
    </row>
    <row r="268" spans="1:100" x14ac:dyDescent="0.25">
      <c r="A268" s="7">
        <f t="shared" si="110"/>
        <v>45191</v>
      </c>
      <c r="B268" s="5">
        <v>301.89999999999998</v>
      </c>
      <c r="C268" s="38" t="str">
        <f>IFERROR(VLOOKUP(A268,'Geração Equatorial x Medido'!$O$4:$P$15,2,FALSE),"")</f>
        <v/>
      </c>
      <c r="D268" s="38">
        <f t="shared" si="100"/>
        <v>45139</v>
      </c>
      <c r="E268" s="38" t="str">
        <f t="shared" si="104"/>
        <v/>
      </c>
      <c r="F268" s="38">
        <f t="shared" si="99"/>
        <v>45170</v>
      </c>
      <c r="Y268" s="7">
        <f t="shared" si="111"/>
        <v>45551</v>
      </c>
      <c r="Z268" s="5">
        <v>576.6</v>
      </c>
      <c r="AA268" s="110">
        <f t="shared" si="102"/>
        <v>0</v>
      </c>
      <c r="AB268" s="38" t="str">
        <f>IFERROR(VLOOKUP(Y268,'Geração Equatorial x Medido'!$O$15:$R$27,2,FALSE),"")</f>
        <v/>
      </c>
      <c r="AC268" s="38">
        <f t="shared" si="101"/>
        <v>45505</v>
      </c>
      <c r="AD268" s="38" t="str">
        <f t="shared" si="105"/>
        <v/>
      </c>
      <c r="AE268" s="38">
        <f t="shared" si="106"/>
        <v>45536</v>
      </c>
      <c r="AU268" s="4"/>
      <c r="AX268" s="7">
        <f t="shared" si="112"/>
        <v>45911</v>
      </c>
      <c r="AY268" s="5">
        <v>535.6</v>
      </c>
      <c r="AZ268" s="145">
        <f t="shared" si="107"/>
        <v>0</v>
      </c>
      <c r="BA268" s="141" t="str">
        <f>IFERROR(VLOOKUP(AX267,'Geração Equatorial x Medido'!$O$4:$P$55,2,FALSE),"")</f>
        <v/>
      </c>
      <c r="BB268" s="38">
        <f t="shared" ref="BB268:BB331" si="115">IF(BA268="",BB269,BA268)</f>
        <v>45901</v>
      </c>
      <c r="BC268" s="38" t="str">
        <f t="shared" si="108"/>
        <v/>
      </c>
      <c r="BD268" s="38">
        <f t="shared" si="114"/>
        <v>45901</v>
      </c>
      <c r="BT268" s="4"/>
      <c r="BZ268" s="7">
        <f t="shared" si="113"/>
        <v>46277</v>
      </c>
      <c r="CA268" s="5"/>
      <c r="CB268" s="145">
        <f t="shared" si="109"/>
        <v>1</v>
      </c>
      <c r="CC268" s="141" t="str">
        <f>IFERROR(VLOOKUP(BZ267,'Geração Equatorial x Medido'!$O$4:$P$55,2,FALSE),"")</f>
        <v/>
      </c>
      <c r="CD268" s="38">
        <f t="shared" si="97"/>
        <v>46266</v>
      </c>
      <c r="CE268" s="38" t="str">
        <f t="shared" si="103"/>
        <v/>
      </c>
      <c r="CF268" s="38">
        <f t="shared" si="98"/>
        <v>46266</v>
      </c>
      <c r="CV268" s="4"/>
    </row>
    <row r="269" spans="1:100" x14ac:dyDescent="0.25">
      <c r="A269" s="7">
        <f t="shared" si="110"/>
        <v>45192</v>
      </c>
      <c r="B269" s="5">
        <v>284.8</v>
      </c>
      <c r="C269" s="38" t="str">
        <f>IFERROR(VLOOKUP(A269,'Geração Equatorial x Medido'!$O$4:$P$15,2,FALSE),"")</f>
        <v/>
      </c>
      <c r="D269" s="38">
        <f t="shared" si="100"/>
        <v>45139</v>
      </c>
      <c r="E269" s="38" t="str">
        <f t="shared" si="104"/>
        <v/>
      </c>
      <c r="F269" s="38">
        <f t="shared" si="99"/>
        <v>45170</v>
      </c>
      <c r="Y269" s="7">
        <f t="shared" si="111"/>
        <v>45552</v>
      </c>
      <c r="Z269" s="5">
        <v>567.4</v>
      </c>
      <c r="AA269" s="110">
        <f t="shared" si="102"/>
        <v>0</v>
      </c>
      <c r="AB269" s="38" t="str">
        <f>IFERROR(VLOOKUP(Y269,'Geração Equatorial x Medido'!$O$15:$R$27,2,FALSE),"")</f>
        <v/>
      </c>
      <c r="AC269" s="38">
        <f t="shared" si="101"/>
        <v>45505</v>
      </c>
      <c r="AD269" s="38" t="str">
        <f t="shared" si="105"/>
        <v/>
      </c>
      <c r="AE269" s="38">
        <f t="shared" si="106"/>
        <v>45536</v>
      </c>
      <c r="AU269" s="4"/>
      <c r="AX269" s="7">
        <f t="shared" si="112"/>
        <v>45912</v>
      </c>
      <c r="AY269" s="5">
        <v>555.20000000000005</v>
      </c>
      <c r="AZ269" s="145">
        <f t="shared" si="107"/>
        <v>0</v>
      </c>
      <c r="BA269" s="141" t="str">
        <f>IFERROR(VLOOKUP(AX268,'Geração Equatorial x Medido'!$O$4:$P$55,2,FALSE),"")</f>
        <v/>
      </c>
      <c r="BB269" s="38">
        <f t="shared" si="115"/>
        <v>45901</v>
      </c>
      <c r="BC269" s="38" t="str">
        <f t="shared" si="108"/>
        <v/>
      </c>
      <c r="BD269" s="38">
        <f t="shared" si="114"/>
        <v>45901</v>
      </c>
      <c r="BT269" s="4"/>
      <c r="BZ269" s="7">
        <f t="shared" si="113"/>
        <v>46278</v>
      </c>
      <c r="CA269" s="5"/>
      <c r="CB269" s="145">
        <f t="shared" si="109"/>
        <v>1</v>
      </c>
      <c r="CC269" s="141" t="str">
        <f>IFERROR(VLOOKUP(BZ268,'Geração Equatorial x Medido'!$O$4:$P$55,2,FALSE),"")</f>
        <v/>
      </c>
      <c r="CD269" s="38">
        <f t="shared" ref="CD269:CD332" si="116">IF(CC269="",CD270,CC269)</f>
        <v>46266</v>
      </c>
      <c r="CE269" s="38" t="str">
        <f t="shared" si="103"/>
        <v/>
      </c>
      <c r="CF269" s="38">
        <f t="shared" si="98"/>
        <v>46266</v>
      </c>
      <c r="CV269" s="4"/>
    </row>
    <row r="270" spans="1:100" x14ac:dyDescent="0.25">
      <c r="A270" s="7">
        <f t="shared" si="110"/>
        <v>45193</v>
      </c>
      <c r="B270" s="5">
        <v>311.5</v>
      </c>
      <c r="C270" s="38" t="str">
        <f>IFERROR(VLOOKUP(A270,'Geração Equatorial x Medido'!$O$4:$P$15,2,FALSE),"")</f>
        <v/>
      </c>
      <c r="D270" s="38">
        <f t="shared" si="100"/>
        <v>45139</v>
      </c>
      <c r="E270" s="38" t="str">
        <f t="shared" si="104"/>
        <v/>
      </c>
      <c r="F270" s="38">
        <f t="shared" si="99"/>
        <v>45170</v>
      </c>
      <c r="Y270" s="7">
        <f t="shared" si="111"/>
        <v>45553</v>
      </c>
      <c r="Z270" s="5">
        <v>521.20000000000005</v>
      </c>
      <c r="AA270" s="110">
        <f t="shared" si="102"/>
        <v>0</v>
      </c>
      <c r="AB270" s="38" t="str">
        <f>IFERROR(VLOOKUP(Y270,'Geração Equatorial x Medido'!$O$15:$R$27,2,FALSE),"")</f>
        <v/>
      </c>
      <c r="AC270" s="38">
        <f t="shared" si="101"/>
        <v>45505</v>
      </c>
      <c r="AD270" s="38" t="str">
        <f t="shared" si="105"/>
        <v/>
      </c>
      <c r="AE270" s="38">
        <f t="shared" si="106"/>
        <v>45536</v>
      </c>
      <c r="AU270" s="4"/>
      <c r="AX270" s="7">
        <f t="shared" si="112"/>
        <v>45913</v>
      </c>
      <c r="AY270" s="5">
        <v>520.5</v>
      </c>
      <c r="AZ270" s="145">
        <f t="shared" si="107"/>
        <v>0</v>
      </c>
      <c r="BA270" s="141" t="str">
        <f>IFERROR(VLOOKUP(AX269,'Geração Equatorial x Medido'!$O$4:$P$55,2,FALSE),"")</f>
        <v/>
      </c>
      <c r="BB270" s="38">
        <f t="shared" si="115"/>
        <v>45901</v>
      </c>
      <c r="BC270" s="38" t="str">
        <f t="shared" si="108"/>
        <v/>
      </c>
      <c r="BD270" s="38">
        <f t="shared" si="114"/>
        <v>45901</v>
      </c>
      <c r="BT270" s="4"/>
      <c r="BZ270" s="7">
        <f t="shared" si="113"/>
        <v>46279</v>
      </c>
      <c r="CA270" s="5"/>
      <c r="CB270" s="145">
        <f t="shared" si="109"/>
        <v>1</v>
      </c>
      <c r="CC270" s="141" t="str">
        <f>IFERROR(VLOOKUP(BZ269,'Geração Equatorial x Medido'!$O$4:$P$55,2,FALSE),"")</f>
        <v/>
      </c>
      <c r="CD270" s="38">
        <f t="shared" si="116"/>
        <v>46266</v>
      </c>
      <c r="CE270" s="38" t="str">
        <f t="shared" si="103"/>
        <v/>
      </c>
      <c r="CF270" s="38">
        <f t="shared" si="98"/>
        <v>46266</v>
      </c>
      <c r="CV270" s="4"/>
    </row>
    <row r="271" spans="1:100" x14ac:dyDescent="0.25">
      <c r="A271" s="7">
        <f t="shared" si="110"/>
        <v>45194</v>
      </c>
      <c r="B271" s="5">
        <v>252.8</v>
      </c>
      <c r="C271" s="38" t="str">
        <f>IFERROR(VLOOKUP(A271,'Geração Equatorial x Medido'!$O$4:$P$15,2,FALSE),"")</f>
        <v/>
      </c>
      <c r="D271" s="38">
        <f t="shared" si="100"/>
        <v>45139</v>
      </c>
      <c r="E271" s="38" t="str">
        <f t="shared" si="104"/>
        <v/>
      </c>
      <c r="F271" s="38">
        <f t="shared" si="99"/>
        <v>45170</v>
      </c>
      <c r="Y271" s="7">
        <f t="shared" si="111"/>
        <v>45554</v>
      </c>
      <c r="Z271" s="5">
        <v>569.79999999999995</v>
      </c>
      <c r="AA271" s="110">
        <f t="shared" si="102"/>
        <v>0</v>
      </c>
      <c r="AB271" s="38" t="str">
        <f>IFERROR(VLOOKUP(Y271,'Geração Equatorial x Medido'!$O$15:$R$27,2,FALSE),"")</f>
        <v/>
      </c>
      <c r="AC271" s="38">
        <f t="shared" si="101"/>
        <v>45505</v>
      </c>
      <c r="AD271" s="38" t="str">
        <f t="shared" si="105"/>
        <v/>
      </c>
      <c r="AE271" s="38">
        <f t="shared" si="106"/>
        <v>45536</v>
      </c>
      <c r="AU271" s="4"/>
      <c r="AX271" s="7">
        <f t="shared" si="112"/>
        <v>45914</v>
      </c>
      <c r="AY271" s="5">
        <v>531.4</v>
      </c>
      <c r="AZ271" s="145">
        <f t="shared" si="107"/>
        <v>0</v>
      </c>
      <c r="BA271" s="141" t="str">
        <f>IFERROR(VLOOKUP(AX270,'Geração Equatorial x Medido'!$O$4:$P$55,2,FALSE),"")</f>
        <v/>
      </c>
      <c r="BB271" s="38">
        <f t="shared" si="115"/>
        <v>45901</v>
      </c>
      <c r="BC271" s="38" t="str">
        <f t="shared" si="108"/>
        <v/>
      </c>
      <c r="BD271" s="38">
        <f t="shared" si="114"/>
        <v>45901</v>
      </c>
      <c r="BT271" s="4"/>
      <c r="BZ271" s="7">
        <f t="shared" si="113"/>
        <v>46280</v>
      </c>
      <c r="CA271" s="5"/>
      <c r="CB271" s="145">
        <f t="shared" si="109"/>
        <v>1</v>
      </c>
      <c r="CC271" s="141" t="str">
        <f>IFERROR(VLOOKUP(BZ270,'Geração Equatorial x Medido'!$O$4:$P$55,2,FALSE),"")</f>
        <v/>
      </c>
      <c r="CD271" s="38">
        <f t="shared" si="116"/>
        <v>46266</v>
      </c>
      <c r="CE271" s="38" t="str">
        <f t="shared" si="103"/>
        <v/>
      </c>
      <c r="CF271" s="38">
        <f t="shared" ref="CF271:CF334" si="117">IF(CE271="",CF270,CE271)</f>
        <v>46266</v>
      </c>
      <c r="CV271" s="4"/>
    </row>
    <row r="272" spans="1:100" x14ac:dyDescent="0.25">
      <c r="A272" s="7">
        <f t="shared" si="110"/>
        <v>45195</v>
      </c>
      <c r="B272" s="5">
        <v>430.9</v>
      </c>
      <c r="C272" s="38">
        <f>IFERROR(VLOOKUP(A272,'Geração Equatorial x Medido'!$O$4:$P$15,2,FALSE),"")</f>
        <v>45170</v>
      </c>
      <c r="D272" s="38">
        <f t="shared" si="100"/>
        <v>45170</v>
      </c>
      <c r="E272" s="38" t="str">
        <f t="shared" si="104"/>
        <v/>
      </c>
      <c r="F272" s="38">
        <f t="shared" si="99"/>
        <v>45170</v>
      </c>
      <c r="Y272" s="7">
        <f t="shared" si="111"/>
        <v>45555</v>
      </c>
      <c r="Z272" s="5">
        <v>552.6</v>
      </c>
      <c r="AA272" s="110">
        <f t="shared" si="102"/>
        <v>0</v>
      </c>
      <c r="AB272" s="38" t="str">
        <f>IFERROR(VLOOKUP(Y272,'Geração Equatorial x Medido'!$O$15:$R$27,2,FALSE),"")</f>
        <v/>
      </c>
      <c r="AC272" s="38">
        <f t="shared" si="101"/>
        <v>45505</v>
      </c>
      <c r="AD272" s="38" t="str">
        <f t="shared" si="105"/>
        <v/>
      </c>
      <c r="AE272" s="38">
        <f t="shared" si="106"/>
        <v>45536</v>
      </c>
      <c r="AU272" s="4"/>
      <c r="AX272" s="7">
        <f t="shared" si="112"/>
        <v>45915</v>
      </c>
      <c r="AY272" s="5">
        <v>577.4</v>
      </c>
      <c r="AZ272" s="145">
        <f t="shared" si="107"/>
        <v>0</v>
      </c>
      <c r="BA272" s="141" t="str">
        <f>IFERROR(VLOOKUP(AX271,'Geração Equatorial x Medido'!$O$4:$P$55,2,FALSE),"")</f>
        <v/>
      </c>
      <c r="BB272" s="38">
        <f t="shared" si="115"/>
        <v>45901</v>
      </c>
      <c r="BC272" s="38" t="str">
        <f t="shared" si="108"/>
        <v/>
      </c>
      <c r="BD272" s="38">
        <f t="shared" si="114"/>
        <v>45901</v>
      </c>
      <c r="BT272" s="4"/>
      <c r="BZ272" s="7">
        <f t="shared" si="113"/>
        <v>46281</v>
      </c>
      <c r="CA272" s="5"/>
      <c r="CB272" s="145">
        <f t="shared" si="109"/>
        <v>1</v>
      </c>
      <c r="CC272" s="141" t="str">
        <f>IFERROR(VLOOKUP(BZ271,'Geração Equatorial x Medido'!$O$4:$P$55,2,FALSE),"")</f>
        <v/>
      </c>
      <c r="CD272" s="38">
        <f t="shared" si="116"/>
        <v>46266</v>
      </c>
      <c r="CE272" s="38" t="str">
        <f t="shared" si="103"/>
        <v/>
      </c>
      <c r="CF272" s="38">
        <f t="shared" si="117"/>
        <v>46266</v>
      </c>
      <c r="CV272" s="4"/>
    </row>
    <row r="273" spans="1:100" x14ac:dyDescent="0.25">
      <c r="A273" s="7">
        <f t="shared" si="110"/>
        <v>45196</v>
      </c>
      <c r="B273" s="5">
        <v>494.1</v>
      </c>
      <c r="C273" s="38" t="str">
        <f>IFERROR(VLOOKUP(A273,'Geração Equatorial x Medido'!$O$4:$P$15,2,FALSE),"")</f>
        <v/>
      </c>
      <c r="D273" s="38">
        <f t="shared" si="100"/>
        <v>45170</v>
      </c>
      <c r="E273" s="38" t="str">
        <f t="shared" si="104"/>
        <v/>
      </c>
      <c r="F273" s="38">
        <f t="shared" si="99"/>
        <v>45170</v>
      </c>
      <c r="Y273" s="7">
        <f t="shared" si="111"/>
        <v>45556</v>
      </c>
      <c r="Z273" s="5">
        <v>527.79999999999995</v>
      </c>
      <c r="AA273" s="110">
        <f t="shared" si="102"/>
        <v>0</v>
      </c>
      <c r="AB273" s="38" t="str">
        <f>IFERROR(VLOOKUP(Y273,'Geração Equatorial x Medido'!$O$15:$R$27,2,FALSE),"")</f>
        <v/>
      </c>
      <c r="AC273" s="38">
        <f t="shared" si="101"/>
        <v>45505</v>
      </c>
      <c r="AD273" s="38" t="str">
        <f t="shared" si="105"/>
        <v/>
      </c>
      <c r="AE273" s="38">
        <f t="shared" si="106"/>
        <v>45536</v>
      </c>
      <c r="AU273" s="4"/>
      <c r="AX273" s="7">
        <f t="shared" si="112"/>
        <v>45916</v>
      </c>
      <c r="AY273" s="5">
        <v>556</v>
      </c>
      <c r="AZ273" s="145">
        <f t="shared" si="107"/>
        <v>0</v>
      </c>
      <c r="BA273" s="141" t="str">
        <f>IFERROR(VLOOKUP(AX272,'Geração Equatorial x Medido'!$O$4:$P$55,2,FALSE),"")</f>
        <v/>
      </c>
      <c r="BB273" s="38">
        <f t="shared" si="115"/>
        <v>45901</v>
      </c>
      <c r="BC273" s="38" t="str">
        <f t="shared" si="108"/>
        <v/>
      </c>
      <c r="BD273" s="38">
        <f t="shared" si="114"/>
        <v>45901</v>
      </c>
      <c r="BT273" s="4"/>
      <c r="BZ273" s="7">
        <f t="shared" si="113"/>
        <v>46282</v>
      </c>
      <c r="CA273" s="5"/>
      <c r="CB273" s="145">
        <f t="shared" si="109"/>
        <v>1</v>
      </c>
      <c r="CC273" s="141" t="str">
        <f>IFERROR(VLOOKUP(BZ272,'Geração Equatorial x Medido'!$O$4:$P$55,2,FALSE),"")</f>
        <v/>
      </c>
      <c r="CD273" s="38">
        <f t="shared" si="116"/>
        <v>46266</v>
      </c>
      <c r="CE273" s="38" t="str">
        <f t="shared" si="103"/>
        <v/>
      </c>
      <c r="CF273" s="38">
        <f t="shared" si="117"/>
        <v>46266</v>
      </c>
      <c r="CV273" s="4"/>
    </row>
    <row r="274" spans="1:100" x14ac:dyDescent="0.25">
      <c r="A274" s="7">
        <f t="shared" si="110"/>
        <v>45197</v>
      </c>
      <c r="B274" s="5">
        <v>530.5</v>
      </c>
      <c r="C274" s="38" t="str">
        <f>IFERROR(VLOOKUP(A274,'Geração Equatorial x Medido'!$O$4:$P$15,2,FALSE),"")</f>
        <v/>
      </c>
      <c r="D274" s="38">
        <f t="shared" si="100"/>
        <v>45170</v>
      </c>
      <c r="E274" s="38" t="str">
        <f t="shared" si="104"/>
        <v/>
      </c>
      <c r="F274" s="38">
        <f t="shared" si="99"/>
        <v>45170</v>
      </c>
      <c r="Y274" s="7">
        <f t="shared" si="111"/>
        <v>45557</v>
      </c>
      <c r="Z274" s="5">
        <v>566.20000000000005</v>
      </c>
      <c r="AA274" s="110">
        <f t="shared" si="102"/>
        <v>0</v>
      </c>
      <c r="AB274" s="38" t="str">
        <f>IFERROR(VLOOKUP(Y274,'Geração Equatorial x Medido'!$O$15:$R$27,2,FALSE),"")</f>
        <v/>
      </c>
      <c r="AC274" s="38">
        <f t="shared" si="101"/>
        <v>45505</v>
      </c>
      <c r="AD274" s="38" t="str">
        <f t="shared" si="105"/>
        <v/>
      </c>
      <c r="AE274" s="38">
        <f t="shared" si="106"/>
        <v>45536</v>
      </c>
      <c r="AU274" s="4"/>
      <c r="AX274" s="7">
        <f t="shared" si="112"/>
        <v>45917</v>
      </c>
      <c r="AY274" s="5">
        <v>545.5</v>
      </c>
      <c r="AZ274" s="145">
        <f t="shared" si="107"/>
        <v>0</v>
      </c>
      <c r="BA274" s="141" t="str">
        <f>IFERROR(VLOOKUP(AX273,'Geração Equatorial x Medido'!$O$4:$P$55,2,FALSE),"")</f>
        <v/>
      </c>
      <c r="BB274" s="38">
        <f t="shared" si="115"/>
        <v>45901</v>
      </c>
      <c r="BC274" s="38" t="str">
        <f t="shared" si="108"/>
        <v/>
      </c>
      <c r="BD274" s="38">
        <f t="shared" si="114"/>
        <v>45901</v>
      </c>
      <c r="BT274" s="4"/>
      <c r="BZ274" s="7">
        <f t="shared" si="113"/>
        <v>46283</v>
      </c>
      <c r="CA274" s="5"/>
      <c r="CB274" s="145">
        <f t="shared" si="109"/>
        <v>1</v>
      </c>
      <c r="CC274" s="141" t="str">
        <f>IFERROR(VLOOKUP(BZ273,'Geração Equatorial x Medido'!$O$4:$P$55,2,FALSE),"")</f>
        <v/>
      </c>
      <c r="CD274" s="38">
        <f t="shared" si="116"/>
        <v>46266</v>
      </c>
      <c r="CE274" s="38" t="str">
        <f t="shared" si="103"/>
        <v/>
      </c>
      <c r="CF274" s="38">
        <f t="shared" si="117"/>
        <v>46266</v>
      </c>
      <c r="CV274" s="4"/>
    </row>
    <row r="275" spans="1:100" x14ac:dyDescent="0.25">
      <c r="A275" s="7">
        <f t="shared" si="110"/>
        <v>45198</v>
      </c>
      <c r="B275" s="5">
        <v>543.5</v>
      </c>
      <c r="C275" s="38" t="str">
        <f>IFERROR(VLOOKUP(A275,'Geração Equatorial x Medido'!$O$4:$P$15,2,FALSE),"")</f>
        <v/>
      </c>
      <c r="D275" s="38">
        <f t="shared" si="100"/>
        <v>45170</v>
      </c>
      <c r="E275" s="38" t="str">
        <f t="shared" si="104"/>
        <v/>
      </c>
      <c r="F275" s="38">
        <f t="shared" si="99"/>
        <v>45170</v>
      </c>
      <c r="Y275" s="7">
        <f t="shared" si="111"/>
        <v>45558</v>
      </c>
      <c r="Z275" s="5">
        <v>540.79999999999995</v>
      </c>
      <c r="AA275" s="110">
        <f t="shared" si="102"/>
        <v>0</v>
      </c>
      <c r="AB275" s="38" t="str">
        <f>IFERROR(VLOOKUP(Y275,'Geração Equatorial x Medido'!$O$15:$R$27,2,FALSE),"")</f>
        <v/>
      </c>
      <c r="AC275" s="38">
        <f t="shared" si="101"/>
        <v>45505</v>
      </c>
      <c r="AD275" s="38" t="str">
        <f t="shared" si="105"/>
        <v/>
      </c>
      <c r="AE275" s="38">
        <f t="shared" si="106"/>
        <v>45536</v>
      </c>
      <c r="AU275" s="4"/>
      <c r="AX275" s="7">
        <f t="shared" si="112"/>
        <v>45918</v>
      </c>
      <c r="AY275" s="5">
        <v>546.5</v>
      </c>
      <c r="AZ275" s="145">
        <f t="shared" si="107"/>
        <v>0</v>
      </c>
      <c r="BA275" s="141" t="str">
        <f>IFERROR(VLOOKUP(AX274,'Geração Equatorial x Medido'!$O$4:$P$55,2,FALSE),"")</f>
        <v/>
      </c>
      <c r="BB275" s="38">
        <f t="shared" si="115"/>
        <v>45901</v>
      </c>
      <c r="BC275" s="38" t="str">
        <f t="shared" si="108"/>
        <v/>
      </c>
      <c r="BD275" s="38">
        <f t="shared" si="114"/>
        <v>45901</v>
      </c>
      <c r="BT275" s="4"/>
      <c r="BZ275" s="7">
        <f t="shared" si="113"/>
        <v>46284</v>
      </c>
      <c r="CA275" s="5"/>
      <c r="CB275" s="145">
        <f t="shared" si="109"/>
        <v>1</v>
      </c>
      <c r="CC275" s="141" t="str">
        <f>IFERROR(VLOOKUP(BZ274,'Geração Equatorial x Medido'!$O$4:$P$55,2,FALSE),"")</f>
        <v/>
      </c>
      <c r="CD275" s="38">
        <f t="shared" si="116"/>
        <v>46266</v>
      </c>
      <c r="CE275" s="38" t="str">
        <f t="shared" si="103"/>
        <v/>
      </c>
      <c r="CF275" s="38">
        <f t="shared" si="117"/>
        <v>46266</v>
      </c>
      <c r="CV275" s="4"/>
    </row>
    <row r="276" spans="1:100" x14ac:dyDescent="0.25">
      <c r="A276" s="7">
        <f t="shared" si="110"/>
        <v>45199</v>
      </c>
      <c r="B276" s="5">
        <v>528.20000000000005</v>
      </c>
      <c r="C276" s="38" t="str">
        <f>IFERROR(VLOOKUP(A276,'Geração Equatorial x Medido'!$O$4:$P$15,2,FALSE),"")</f>
        <v/>
      </c>
      <c r="D276" s="38">
        <f t="shared" si="100"/>
        <v>45170</v>
      </c>
      <c r="E276" s="38" t="str">
        <f t="shared" si="104"/>
        <v/>
      </c>
      <c r="F276" s="38">
        <f t="shared" si="99"/>
        <v>45170</v>
      </c>
      <c r="Y276" s="7">
        <f t="shared" si="111"/>
        <v>45559</v>
      </c>
      <c r="Z276" s="5">
        <v>538.29999999999995</v>
      </c>
      <c r="AA276" s="110">
        <f t="shared" si="102"/>
        <v>0</v>
      </c>
      <c r="AB276" s="38" t="str">
        <f>IFERROR(VLOOKUP(Y276,'Geração Equatorial x Medido'!$O$15:$R$27,2,FALSE),"")</f>
        <v/>
      </c>
      <c r="AC276" s="38">
        <f t="shared" si="101"/>
        <v>45505</v>
      </c>
      <c r="AD276" s="38" t="str">
        <f t="shared" si="105"/>
        <v/>
      </c>
      <c r="AE276" s="38">
        <f t="shared" si="106"/>
        <v>45536</v>
      </c>
      <c r="AU276" s="4"/>
      <c r="AX276" s="7">
        <f t="shared" si="112"/>
        <v>45919</v>
      </c>
      <c r="AY276" s="5">
        <v>507.4</v>
      </c>
      <c r="AZ276" s="145">
        <f t="shared" si="107"/>
        <v>0</v>
      </c>
      <c r="BA276" s="141" t="str">
        <f>IFERROR(VLOOKUP(AX275,'Geração Equatorial x Medido'!$O$4:$P$55,2,FALSE),"")</f>
        <v/>
      </c>
      <c r="BB276" s="38">
        <f t="shared" si="115"/>
        <v>45901</v>
      </c>
      <c r="BC276" s="38" t="str">
        <f t="shared" si="108"/>
        <v/>
      </c>
      <c r="BD276" s="38">
        <f t="shared" si="114"/>
        <v>45901</v>
      </c>
      <c r="BT276" s="4"/>
      <c r="BZ276" s="7">
        <f t="shared" si="113"/>
        <v>46285</v>
      </c>
      <c r="CA276" s="5"/>
      <c r="CB276" s="145">
        <f t="shared" si="109"/>
        <v>1</v>
      </c>
      <c r="CC276" s="141" t="str">
        <f>IFERROR(VLOOKUP(BZ275,'Geração Equatorial x Medido'!$O$4:$P$55,2,FALSE),"")</f>
        <v/>
      </c>
      <c r="CD276" s="38">
        <f t="shared" si="116"/>
        <v>46266</v>
      </c>
      <c r="CE276" s="38" t="str">
        <f t="shared" si="103"/>
        <v/>
      </c>
      <c r="CF276" s="38">
        <f t="shared" si="117"/>
        <v>46266</v>
      </c>
      <c r="CV276" s="4"/>
    </row>
    <row r="277" spans="1:100" x14ac:dyDescent="0.25">
      <c r="A277" s="7">
        <f t="shared" si="110"/>
        <v>45200</v>
      </c>
      <c r="B277" s="5">
        <v>554.9</v>
      </c>
      <c r="C277" s="38" t="str">
        <f>IFERROR(VLOOKUP(A277,'Geração Equatorial x Medido'!$O$4:$P$15,2,FALSE),"")</f>
        <v/>
      </c>
      <c r="D277" s="38">
        <f t="shared" si="100"/>
        <v>45170</v>
      </c>
      <c r="E277" s="38">
        <f t="shared" si="104"/>
        <v>45200</v>
      </c>
      <c r="F277" s="38">
        <f t="shared" si="99"/>
        <v>45200</v>
      </c>
      <c r="Y277" s="7">
        <f t="shared" si="111"/>
        <v>45560</v>
      </c>
      <c r="Z277" s="5">
        <v>518.4</v>
      </c>
      <c r="AA277" s="110">
        <f t="shared" si="102"/>
        <v>0</v>
      </c>
      <c r="AB277" s="38" t="str">
        <f>IFERROR(VLOOKUP(Y277,'Geração Equatorial x Medido'!$O$15:$R$27,2,FALSE),"")</f>
        <v/>
      </c>
      <c r="AC277" s="38">
        <f t="shared" si="101"/>
        <v>45505</v>
      </c>
      <c r="AD277" s="38" t="str">
        <f t="shared" si="105"/>
        <v/>
      </c>
      <c r="AE277" s="38">
        <f t="shared" si="106"/>
        <v>45536</v>
      </c>
      <c r="AU277" s="4"/>
      <c r="AX277" s="7">
        <f t="shared" si="112"/>
        <v>45920</v>
      </c>
      <c r="AY277" s="5">
        <v>561.70000000000005</v>
      </c>
      <c r="AZ277" s="145">
        <f t="shared" si="107"/>
        <v>0</v>
      </c>
      <c r="BA277" s="141" t="str">
        <f>IFERROR(VLOOKUP(AX276,'Geração Equatorial x Medido'!$O$4:$P$55,2,FALSE),"")</f>
        <v/>
      </c>
      <c r="BB277" s="38">
        <f t="shared" si="115"/>
        <v>45901</v>
      </c>
      <c r="BC277" s="38" t="str">
        <f t="shared" si="108"/>
        <v/>
      </c>
      <c r="BD277" s="38">
        <f t="shared" si="114"/>
        <v>45901</v>
      </c>
      <c r="BT277" s="4"/>
      <c r="BZ277" s="7">
        <f t="shared" si="113"/>
        <v>46286</v>
      </c>
      <c r="CA277" s="5"/>
      <c r="CB277" s="145">
        <f t="shared" si="109"/>
        <v>1</v>
      </c>
      <c r="CC277" s="141" t="str">
        <f>IFERROR(VLOOKUP(BZ276,'Geração Equatorial x Medido'!$O$4:$P$55,2,FALSE),"")</f>
        <v/>
      </c>
      <c r="CD277" s="38">
        <f t="shared" si="116"/>
        <v>46266</v>
      </c>
      <c r="CE277" s="38" t="str">
        <f t="shared" si="103"/>
        <v/>
      </c>
      <c r="CF277" s="38">
        <f t="shared" si="117"/>
        <v>46266</v>
      </c>
      <c r="CV277" s="4"/>
    </row>
    <row r="278" spans="1:100" x14ac:dyDescent="0.25">
      <c r="A278" s="7">
        <f t="shared" si="110"/>
        <v>45201</v>
      </c>
      <c r="B278" s="5">
        <v>356.9</v>
      </c>
      <c r="C278" s="38" t="str">
        <f>IFERROR(VLOOKUP(A278,'Geração Equatorial x Medido'!$O$4:$P$15,2,FALSE),"")</f>
        <v/>
      </c>
      <c r="D278" s="38">
        <f t="shared" si="100"/>
        <v>45170</v>
      </c>
      <c r="E278" s="38" t="str">
        <f t="shared" si="104"/>
        <v/>
      </c>
      <c r="F278" s="38">
        <f t="shared" si="99"/>
        <v>45200</v>
      </c>
      <c r="Y278" s="7">
        <f t="shared" si="111"/>
        <v>45561</v>
      </c>
      <c r="Z278" s="5">
        <v>518.20000000000005</v>
      </c>
      <c r="AA278" s="110">
        <f t="shared" si="102"/>
        <v>0</v>
      </c>
      <c r="AB278" s="38">
        <f>IFERROR(VLOOKUP(Y278,'Geração Equatorial x Medido'!$O$15:$R$27,2,FALSE),"")</f>
        <v>45536</v>
      </c>
      <c r="AC278" s="38">
        <f t="shared" si="101"/>
        <v>45536</v>
      </c>
      <c r="AD278" s="38" t="str">
        <f t="shared" si="105"/>
        <v/>
      </c>
      <c r="AE278" s="38">
        <f t="shared" si="106"/>
        <v>45536</v>
      </c>
      <c r="AU278" s="4"/>
      <c r="AX278" s="7">
        <f t="shared" si="112"/>
        <v>45921</v>
      </c>
      <c r="AY278" s="5">
        <v>555.4</v>
      </c>
      <c r="AZ278" s="145">
        <f t="shared" si="107"/>
        <v>0</v>
      </c>
      <c r="BA278" s="141" t="str">
        <f>IFERROR(VLOOKUP(AX277,'Geração Equatorial x Medido'!$O$4:$P$55,2,FALSE),"")</f>
        <v/>
      </c>
      <c r="BB278" s="38">
        <f t="shared" si="115"/>
        <v>45901</v>
      </c>
      <c r="BC278" s="38" t="str">
        <f t="shared" si="108"/>
        <v/>
      </c>
      <c r="BD278" s="38">
        <f t="shared" si="114"/>
        <v>45901</v>
      </c>
      <c r="BT278" s="4"/>
      <c r="BZ278" s="7">
        <f t="shared" si="113"/>
        <v>46287</v>
      </c>
      <c r="CA278" s="5"/>
      <c r="CB278" s="145">
        <f t="shared" si="109"/>
        <v>1</v>
      </c>
      <c r="CC278" s="141" t="str">
        <f>IFERROR(VLOOKUP(BZ277,'Geração Equatorial x Medido'!$O$4:$P$55,2,FALSE),"")</f>
        <v/>
      </c>
      <c r="CD278" s="38">
        <f t="shared" si="116"/>
        <v>46266</v>
      </c>
      <c r="CE278" s="38" t="str">
        <f t="shared" si="103"/>
        <v/>
      </c>
      <c r="CF278" s="38">
        <f t="shared" si="117"/>
        <v>46266</v>
      </c>
      <c r="CV278" s="4"/>
    </row>
    <row r="279" spans="1:100" x14ac:dyDescent="0.25">
      <c r="A279" s="7">
        <f t="shared" si="110"/>
        <v>45202</v>
      </c>
      <c r="B279" s="5">
        <v>258.10000000000002</v>
      </c>
      <c r="C279" s="38" t="str">
        <f>IFERROR(VLOOKUP(A279,'Geração Equatorial x Medido'!$O$4:$P$15,2,FALSE),"")</f>
        <v/>
      </c>
      <c r="D279" s="38">
        <f t="shared" si="100"/>
        <v>45170</v>
      </c>
      <c r="E279" s="38" t="str">
        <f t="shared" si="104"/>
        <v/>
      </c>
      <c r="F279" s="38">
        <f t="shared" si="99"/>
        <v>45200</v>
      </c>
      <c r="Y279" s="7">
        <f t="shared" si="111"/>
        <v>45562</v>
      </c>
      <c r="Z279" s="5">
        <v>528.79999999999995</v>
      </c>
      <c r="AA279" s="110">
        <f t="shared" si="102"/>
        <v>0</v>
      </c>
      <c r="AB279" s="38" t="str">
        <f>IFERROR(VLOOKUP(Y279,'Geração Equatorial x Medido'!$O$15:$R$27,2,FALSE),"")</f>
        <v/>
      </c>
      <c r="AC279" s="38">
        <f t="shared" si="101"/>
        <v>45536</v>
      </c>
      <c r="AD279" s="38" t="str">
        <f t="shared" si="105"/>
        <v/>
      </c>
      <c r="AE279" s="38">
        <f t="shared" si="106"/>
        <v>45536</v>
      </c>
      <c r="AU279" s="4"/>
      <c r="AX279" s="7">
        <f t="shared" si="112"/>
        <v>45922</v>
      </c>
      <c r="AY279" s="5">
        <v>536.70000000000005</v>
      </c>
      <c r="AZ279" s="145">
        <f t="shared" si="107"/>
        <v>0</v>
      </c>
      <c r="BA279" s="141" t="str">
        <f>IFERROR(VLOOKUP(AX278,'Geração Equatorial x Medido'!$O$4:$P$55,2,FALSE),"")</f>
        <v/>
      </c>
      <c r="BB279" s="38">
        <f t="shared" si="115"/>
        <v>45901</v>
      </c>
      <c r="BC279" s="38" t="str">
        <f t="shared" si="108"/>
        <v/>
      </c>
      <c r="BD279" s="38">
        <f t="shared" si="114"/>
        <v>45901</v>
      </c>
      <c r="BT279" s="4"/>
      <c r="BZ279" s="7">
        <f t="shared" si="113"/>
        <v>46288</v>
      </c>
      <c r="CA279" s="5"/>
      <c r="CB279" s="145">
        <f t="shared" si="109"/>
        <v>1</v>
      </c>
      <c r="CC279" s="141" t="str">
        <f>IFERROR(VLOOKUP(BZ278,'Geração Equatorial x Medido'!$O$4:$P$55,2,FALSE),"")</f>
        <v/>
      </c>
      <c r="CD279" s="38">
        <f t="shared" si="116"/>
        <v>46266</v>
      </c>
      <c r="CE279" s="38" t="str">
        <f t="shared" si="103"/>
        <v/>
      </c>
      <c r="CF279" s="38">
        <f t="shared" si="117"/>
        <v>46266</v>
      </c>
      <c r="CV279" s="4"/>
    </row>
    <row r="280" spans="1:100" x14ac:dyDescent="0.25">
      <c r="A280" s="7">
        <f t="shared" si="110"/>
        <v>45203</v>
      </c>
      <c r="B280" s="5">
        <v>282.10000000000002</v>
      </c>
      <c r="C280" s="38" t="str">
        <f>IFERROR(VLOOKUP(A280,'Geração Equatorial x Medido'!$O$4:$P$15,2,FALSE),"")</f>
        <v/>
      </c>
      <c r="D280" s="38">
        <f t="shared" si="100"/>
        <v>45170</v>
      </c>
      <c r="E280" s="38" t="str">
        <f t="shared" si="104"/>
        <v/>
      </c>
      <c r="F280" s="38">
        <f t="shared" si="99"/>
        <v>45200</v>
      </c>
      <c r="Y280" s="7">
        <f t="shared" si="111"/>
        <v>45563</v>
      </c>
      <c r="Z280" s="5">
        <v>517.4</v>
      </c>
      <c r="AA280" s="110">
        <f t="shared" si="102"/>
        <v>0</v>
      </c>
      <c r="AB280" s="38" t="str">
        <f>IFERROR(VLOOKUP(Y280,'Geração Equatorial x Medido'!$O$15:$R$27,2,FALSE),"")</f>
        <v/>
      </c>
      <c r="AC280" s="38">
        <f t="shared" si="101"/>
        <v>45536</v>
      </c>
      <c r="AD280" s="38" t="str">
        <f t="shared" si="105"/>
        <v/>
      </c>
      <c r="AE280" s="38">
        <f t="shared" si="106"/>
        <v>45536</v>
      </c>
      <c r="AU280" s="4"/>
      <c r="AX280" s="7">
        <f t="shared" si="112"/>
        <v>45923</v>
      </c>
      <c r="AY280" s="5">
        <v>497.1</v>
      </c>
      <c r="AZ280" s="145">
        <f t="shared" si="107"/>
        <v>0</v>
      </c>
      <c r="BA280" s="141" t="str">
        <f>IFERROR(VLOOKUP(AX279,'Geração Equatorial x Medido'!$O$4:$P$55,2,FALSE),"")</f>
        <v/>
      </c>
      <c r="BB280" s="38">
        <f t="shared" si="115"/>
        <v>45901</v>
      </c>
      <c r="BC280" s="38" t="str">
        <f t="shared" si="108"/>
        <v/>
      </c>
      <c r="BD280" s="38">
        <f t="shared" si="114"/>
        <v>45901</v>
      </c>
      <c r="BT280" s="4"/>
      <c r="BZ280" s="7">
        <f t="shared" si="113"/>
        <v>46289</v>
      </c>
      <c r="CA280" s="5"/>
      <c r="CB280" s="145">
        <f t="shared" si="109"/>
        <v>1</v>
      </c>
      <c r="CC280" s="141" t="str">
        <f>IFERROR(VLOOKUP(BZ279,'Geração Equatorial x Medido'!$O$4:$P$55,2,FALSE),"")</f>
        <v/>
      </c>
      <c r="CD280" s="38">
        <f t="shared" si="116"/>
        <v>46266</v>
      </c>
      <c r="CE280" s="38" t="str">
        <f t="shared" si="103"/>
        <v/>
      </c>
      <c r="CF280" s="38">
        <f t="shared" si="117"/>
        <v>46266</v>
      </c>
      <c r="CV280" s="4"/>
    </row>
    <row r="281" spans="1:100" x14ac:dyDescent="0.25">
      <c r="A281" s="7">
        <f t="shared" si="110"/>
        <v>45204</v>
      </c>
      <c r="B281" s="5">
        <v>284.60000000000002</v>
      </c>
      <c r="C281" s="38" t="str">
        <f>IFERROR(VLOOKUP(A281,'Geração Equatorial x Medido'!$O$4:$P$15,2,FALSE),"")</f>
        <v/>
      </c>
      <c r="D281" s="38">
        <f t="shared" si="100"/>
        <v>45170</v>
      </c>
      <c r="E281" s="38" t="str">
        <f t="shared" si="104"/>
        <v/>
      </c>
      <c r="F281" s="38">
        <f t="shared" si="99"/>
        <v>45200</v>
      </c>
      <c r="Y281" s="7">
        <f t="shared" si="111"/>
        <v>45564</v>
      </c>
      <c r="Z281" s="5">
        <v>529.5</v>
      </c>
      <c r="AA281" s="110">
        <f t="shared" si="102"/>
        <v>0</v>
      </c>
      <c r="AB281" s="38" t="str">
        <f>IFERROR(VLOOKUP(Y281,'Geração Equatorial x Medido'!$O$15:$R$27,2,FALSE),"")</f>
        <v/>
      </c>
      <c r="AC281" s="38">
        <f t="shared" si="101"/>
        <v>45536</v>
      </c>
      <c r="AD281" s="38" t="str">
        <f t="shared" si="105"/>
        <v/>
      </c>
      <c r="AE281" s="38">
        <f t="shared" si="106"/>
        <v>45536</v>
      </c>
      <c r="AU281" s="4"/>
      <c r="AX281" s="7">
        <f t="shared" si="112"/>
        <v>45924</v>
      </c>
      <c r="AY281" s="5">
        <v>586.29999999999995</v>
      </c>
      <c r="AZ281" s="145">
        <f t="shared" si="107"/>
        <v>0</v>
      </c>
      <c r="BA281" s="141" t="str">
        <f>IFERROR(VLOOKUP(AX280,'Geração Equatorial x Medido'!$O$4:$P$55,2,FALSE),"")</f>
        <v/>
      </c>
      <c r="BB281" s="38">
        <f t="shared" si="115"/>
        <v>45901</v>
      </c>
      <c r="BC281" s="38" t="str">
        <f t="shared" si="108"/>
        <v/>
      </c>
      <c r="BD281" s="38">
        <f t="shared" si="114"/>
        <v>45901</v>
      </c>
      <c r="BT281" s="4"/>
      <c r="BZ281" s="7">
        <f t="shared" si="113"/>
        <v>46290</v>
      </c>
      <c r="CA281" s="5"/>
      <c r="CB281" s="145">
        <f t="shared" si="109"/>
        <v>1</v>
      </c>
      <c r="CC281" s="141" t="str">
        <f>IFERROR(VLOOKUP(BZ280,'Geração Equatorial x Medido'!$O$4:$P$55,2,FALSE),"")</f>
        <v/>
      </c>
      <c r="CD281" s="38">
        <f t="shared" si="116"/>
        <v>46266</v>
      </c>
      <c r="CE281" s="38" t="str">
        <f t="shared" si="103"/>
        <v/>
      </c>
      <c r="CF281" s="38">
        <f t="shared" si="117"/>
        <v>46266</v>
      </c>
      <c r="CV281" s="4"/>
    </row>
    <row r="282" spans="1:100" x14ac:dyDescent="0.25">
      <c r="A282" s="7">
        <f t="shared" si="110"/>
        <v>45205</v>
      </c>
      <c r="B282" s="5">
        <v>305.60000000000002</v>
      </c>
      <c r="C282" s="38" t="str">
        <f>IFERROR(VLOOKUP(A282,'Geração Equatorial x Medido'!$O$4:$P$15,2,FALSE),"")</f>
        <v/>
      </c>
      <c r="D282" s="38">
        <f t="shared" si="100"/>
        <v>45170</v>
      </c>
      <c r="E282" s="38" t="str">
        <f t="shared" si="104"/>
        <v/>
      </c>
      <c r="F282" s="38">
        <f t="shared" si="99"/>
        <v>45200</v>
      </c>
      <c r="Y282" s="7">
        <f t="shared" si="111"/>
        <v>45565</v>
      </c>
      <c r="Z282" s="5">
        <v>552.9</v>
      </c>
      <c r="AA282" s="110">
        <f t="shared" si="102"/>
        <v>0</v>
      </c>
      <c r="AB282" s="38" t="str">
        <f>IFERROR(VLOOKUP(Y282,'Geração Equatorial x Medido'!$O$15:$R$27,2,FALSE),"")</f>
        <v/>
      </c>
      <c r="AC282" s="38">
        <f t="shared" si="101"/>
        <v>45536</v>
      </c>
      <c r="AD282" s="38" t="str">
        <f t="shared" si="105"/>
        <v/>
      </c>
      <c r="AE282" s="38">
        <f t="shared" si="106"/>
        <v>45536</v>
      </c>
      <c r="AU282" s="4"/>
      <c r="AX282" s="7">
        <f t="shared" si="112"/>
        <v>45925</v>
      </c>
      <c r="AY282" s="5">
        <v>553.1</v>
      </c>
      <c r="AZ282" s="145">
        <f t="shared" si="107"/>
        <v>0</v>
      </c>
      <c r="BA282" s="141" t="str">
        <f>IFERROR(VLOOKUP(AX281,'Geração Equatorial x Medido'!$O$4:$P$55,2,FALSE),"")</f>
        <v/>
      </c>
      <c r="BB282" s="38">
        <f t="shared" si="115"/>
        <v>45901</v>
      </c>
      <c r="BC282" s="38" t="str">
        <f t="shared" si="108"/>
        <v/>
      </c>
      <c r="BD282" s="38">
        <f t="shared" si="114"/>
        <v>45901</v>
      </c>
      <c r="BT282" s="4"/>
      <c r="BZ282" s="7">
        <f t="shared" si="113"/>
        <v>46291</v>
      </c>
      <c r="CA282" s="5"/>
      <c r="CB282" s="145">
        <f t="shared" si="109"/>
        <v>1</v>
      </c>
      <c r="CC282" s="141" t="str">
        <f>IFERROR(VLOOKUP(BZ281,'Geração Equatorial x Medido'!$O$4:$P$55,2,FALSE),"")</f>
        <v/>
      </c>
      <c r="CD282" s="38">
        <f t="shared" si="116"/>
        <v>46266</v>
      </c>
      <c r="CE282" s="38" t="str">
        <f t="shared" si="103"/>
        <v/>
      </c>
      <c r="CF282" s="38">
        <f t="shared" si="117"/>
        <v>46266</v>
      </c>
      <c r="CV282" s="4"/>
    </row>
    <row r="283" spans="1:100" x14ac:dyDescent="0.25">
      <c r="A283" s="7">
        <f t="shared" si="110"/>
        <v>45206</v>
      </c>
      <c r="B283" s="5">
        <v>300</v>
      </c>
      <c r="C283" s="38" t="str">
        <f>IFERROR(VLOOKUP(A283,'Geração Equatorial x Medido'!$O$4:$P$15,2,FALSE),"")</f>
        <v/>
      </c>
      <c r="D283" s="38">
        <f t="shared" si="100"/>
        <v>45170</v>
      </c>
      <c r="E283" s="38" t="str">
        <f t="shared" si="104"/>
        <v/>
      </c>
      <c r="F283" s="38">
        <f t="shared" si="99"/>
        <v>45200</v>
      </c>
      <c r="Y283" s="7">
        <f t="shared" si="111"/>
        <v>45566</v>
      </c>
      <c r="Z283" s="5">
        <v>493.5</v>
      </c>
      <c r="AA283" s="110">
        <f t="shared" si="102"/>
        <v>0</v>
      </c>
      <c r="AB283" s="38" t="str">
        <f>IFERROR(VLOOKUP(Y283,'Geração Equatorial x Medido'!$O$15:$R$27,2,FALSE),"")</f>
        <v/>
      </c>
      <c r="AC283" s="38">
        <f t="shared" si="101"/>
        <v>45536</v>
      </c>
      <c r="AD283" s="38">
        <f t="shared" si="105"/>
        <v>45566</v>
      </c>
      <c r="AE283" s="38">
        <f t="shared" si="106"/>
        <v>45566</v>
      </c>
      <c r="AU283" s="4"/>
      <c r="AX283" s="7">
        <f t="shared" si="112"/>
        <v>45926</v>
      </c>
      <c r="AY283" s="5">
        <v>538.4</v>
      </c>
      <c r="AZ283" s="145">
        <f t="shared" si="107"/>
        <v>0</v>
      </c>
      <c r="BA283" s="141" t="str">
        <f>IFERROR(VLOOKUP(AX282,'Geração Equatorial x Medido'!$O$4:$P$55,2,FALSE),"")</f>
        <v/>
      </c>
      <c r="BB283" s="38">
        <f t="shared" si="115"/>
        <v>45901</v>
      </c>
      <c r="BC283" s="38" t="str">
        <f t="shared" si="108"/>
        <v/>
      </c>
      <c r="BD283" s="38">
        <f t="shared" si="114"/>
        <v>45901</v>
      </c>
      <c r="BT283" s="4"/>
      <c r="BZ283" s="7">
        <f t="shared" si="113"/>
        <v>46292</v>
      </c>
      <c r="CA283" s="5"/>
      <c r="CB283" s="145">
        <f t="shared" si="109"/>
        <v>1</v>
      </c>
      <c r="CC283" s="141" t="str">
        <f>IFERROR(VLOOKUP(BZ282,'Geração Equatorial x Medido'!$O$4:$P$55,2,FALSE),"")</f>
        <v/>
      </c>
      <c r="CD283" s="38">
        <f t="shared" si="116"/>
        <v>46266</v>
      </c>
      <c r="CE283" s="38" t="str">
        <f t="shared" si="103"/>
        <v/>
      </c>
      <c r="CF283" s="38">
        <f t="shared" si="117"/>
        <v>46266</v>
      </c>
      <c r="CV283" s="4"/>
    </row>
    <row r="284" spans="1:100" x14ac:dyDescent="0.25">
      <c r="A284" s="7">
        <f t="shared" si="110"/>
        <v>45207</v>
      </c>
      <c r="B284" s="5">
        <v>27.8</v>
      </c>
      <c r="C284" s="38" t="str">
        <f>IFERROR(VLOOKUP(A284,'Geração Equatorial x Medido'!$O$4:$P$15,2,FALSE),"")</f>
        <v/>
      </c>
      <c r="D284" s="38">
        <f t="shared" si="100"/>
        <v>45170</v>
      </c>
      <c r="E284" s="38" t="str">
        <f t="shared" si="104"/>
        <v/>
      </c>
      <c r="F284" s="38">
        <f t="shared" si="99"/>
        <v>45200</v>
      </c>
      <c r="Y284" s="7">
        <f t="shared" si="111"/>
        <v>45567</v>
      </c>
      <c r="Z284" s="5">
        <v>525.29999999999995</v>
      </c>
      <c r="AA284" s="110">
        <f t="shared" si="102"/>
        <v>0</v>
      </c>
      <c r="AB284" s="38" t="str">
        <f>IFERROR(VLOOKUP(Y284,'Geração Equatorial x Medido'!$O$15:$R$27,2,FALSE),"")</f>
        <v/>
      </c>
      <c r="AC284" s="38">
        <f t="shared" si="101"/>
        <v>45536</v>
      </c>
      <c r="AD284" s="38" t="str">
        <f t="shared" si="105"/>
        <v/>
      </c>
      <c r="AE284" s="38">
        <f t="shared" si="106"/>
        <v>45566</v>
      </c>
      <c r="AU284" s="4"/>
      <c r="AX284" s="7">
        <f t="shared" si="112"/>
        <v>45927</v>
      </c>
      <c r="AY284" s="5">
        <v>572.1</v>
      </c>
      <c r="AZ284" s="145">
        <f t="shared" si="107"/>
        <v>0</v>
      </c>
      <c r="BA284" s="141" t="str">
        <f>IFERROR(VLOOKUP(AX283,'Geração Equatorial x Medido'!$O$4:$P$55,2,FALSE),"")</f>
        <v/>
      </c>
      <c r="BB284" s="38">
        <f t="shared" si="115"/>
        <v>45901</v>
      </c>
      <c r="BC284" s="38" t="str">
        <f t="shared" si="108"/>
        <v/>
      </c>
      <c r="BD284" s="38">
        <f t="shared" si="114"/>
        <v>45901</v>
      </c>
      <c r="BT284" s="4"/>
      <c r="BZ284" s="7">
        <f t="shared" si="113"/>
        <v>46293</v>
      </c>
      <c r="CA284" s="5"/>
      <c r="CB284" s="145">
        <f t="shared" si="109"/>
        <v>1</v>
      </c>
      <c r="CC284" s="141">
        <f>IFERROR(VLOOKUP(BZ283,'Geração Equatorial x Medido'!$O$4:$P$55,2,FALSE),"")</f>
        <v>46266</v>
      </c>
      <c r="CD284" s="38">
        <f t="shared" si="116"/>
        <v>46266</v>
      </c>
      <c r="CE284" s="38" t="str">
        <f t="shared" si="103"/>
        <v/>
      </c>
      <c r="CF284" s="38">
        <f t="shared" si="117"/>
        <v>46266</v>
      </c>
      <c r="CV284" s="4"/>
    </row>
    <row r="285" spans="1:100" x14ac:dyDescent="0.25">
      <c r="A285" s="7">
        <f t="shared" si="110"/>
        <v>45208</v>
      </c>
      <c r="B285" s="5">
        <v>274.10000000000002</v>
      </c>
      <c r="C285" s="38" t="str">
        <f>IFERROR(VLOOKUP(A285,'Geração Equatorial x Medido'!$O$4:$P$15,2,FALSE),"")</f>
        <v/>
      </c>
      <c r="D285" s="38">
        <f t="shared" si="100"/>
        <v>45170</v>
      </c>
      <c r="E285" s="38" t="str">
        <f t="shared" si="104"/>
        <v/>
      </c>
      <c r="F285" s="38">
        <f t="shared" si="99"/>
        <v>45200</v>
      </c>
      <c r="Y285" s="7">
        <f t="shared" si="111"/>
        <v>45568</v>
      </c>
      <c r="Z285" s="5">
        <v>572.6</v>
      </c>
      <c r="AA285" s="110">
        <f t="shared" si="102"/>
        <v>0</v>
      </c>
      <c r="AB285" s="38" t="str">
        <f>IFERROR(VLOOKUP(Y285,'Geração Equatorial x Medido'!$O$15:$R$27,2,FALSE),"")</f>
        <v/>
      </c>
      <c r="AC285" s="38">
        <f t="shared" si="101"/>
        <v>45536</v>
      </c>
      <c r="AD285" s="38" t="str">
        <f t="shared" si="105"/>
        <v/>
      </c>
      <c r="AE285" s="38">
        <f t="shared" si="106"/>
        <v>45566</v>
      </c>
      <c r="AU285" s="4"/>
      <c r="AX285" s="7">
        <f t="shared" si="112"/>
        <v>45928</v>
      </c>
      <c r="AY285" s="5">
        <v>559.79999999999995</v>
      </c>
      <c r="AZ285" s="145">
        <f t="shared" si="107"/>
        <v>0</v>
      </c>
      <c r="BA285" s="141">
        <f>IFERROR(VLOOKUP(AX284,'Geração Equatorial x Medido'!$O$4:$P$55,2,FALSE),"")</f>
        <v>45901</v>
      </c>
      <c r="BB285" s="38">
        <f t="shared" si="115"/>
        <v>45901</v>
      </c>
      <c r="BC285" s="38" t="str">
        <f t="shared" si="108"/>
        <v/>
      </c>
      <c r="BD285" s="38">
        <f t="shared" si="114"/>
        <v>45901</v>
      </c>
      <c r="BT285" s="4"/>
      <c r="BZ285" s="7">
        <f t="shared" si="113"/>
        <v>46294</v>
      </c>
      <c r="CA285" s="5"/>
      <c r="CB285" s="145">
        <f t="shared" si="109"/>
        <v>1</v>
      </c>
      <c r="CC285" s="141" t="str">
        <f>IFERROR(VLOOKUP(BZ284,'Geração Equatorial x Medido'!$O$4:$P$55,2,FALSE),"")</f>
        <v/>
      </c>
      <c r="CD285" s="38">
        <f t="shared" si="116"/>
        <v>46296</v>
      </c>
      <c r="CE285" s="38" t="str">
        <f t="shared" si="103"/>
        <v/>
      </c>
      <c r="CF285" s="38">
        <f t="shared" si="117"/>
        <v>46266</v>
      </c>
      <c r="CV285" s="4"/>
    </row>
    <row r="286" spans="1:100" x14ac:dyDescent="0.25">
      <c r="A286" s="7">
        <f t="shared" si="110"/>
        <v>45209</v>
      </c>
      <c r="B286" s="5">
        <v>291.3</v>
      </c>
      <c r="C286" s="38" t="str">
        <f>IFERROR(VLOOKUP(A286,'Geração Equatorial x Medido'!$O$4:$P$15,2,FALSE),"")</f>
        <v/>
      </c>
      <c r="D286" s="38">
        <f t="shared" si="100"/>
        <v>45170</v>
      </c>
      <c r="E286" s="38" t="str">
        <f t="shared" si="104"/>
        <v/>
      </c>
      <c r="F286" s="38">
        <f t="shared" si="99"/>
        <v>45200</v>
      </c>
      <c r="Y286" s="7">
        <f t="shared" si="111"/>
        <v>45569</v>
      </c>
      <c r="Z286" s="5">
        <v>524.29999999999995</v>
      </c>
      <c r="AA286" s="110">
        <f t="shared" si="102"/>
        <v>0</v>
      </c>
      <c r="AB286" s="38" t="str">
        <f>IFERROR(VLOOKUP(Y286,'Geração Equatorial x Medido'!$O$15:$R$27,2,FALSE),"")</f>
        <v/>
      </c>
      <c r="AC286" s="38">
        <f t="shared" si="101"/>
        <v>45536</v>
      </c>
      <c r="AD286" s="38" t="str">
        <f t="shared" si="105"/>
        <v/>
      </c>
      <c r="AE286" s="38">
        <f t="shared" si="106"/>
        <v>45566</v>
      </c>
      <c r="AU286" s="4"/>
      <c r="AX286" s="7">
        <f t="shared" si="112"/>
        <v>45929</v>
      </c>
      <c r="AY286" s="5">
        <v>547.79999999999995</v>
      </c>
      <c r="AZ286" s="145">
        <f t="shared" si="107"/>
        <v>0</v>
      </c>
      <c r="BA286" s="141" t="str">
        <f>IFERROR(VLOOKUP(AX285,'Geração Equatorial x Medido'!$O$4:$P$55,2,FALSE),"")</f>
        <v/>
      </c>
      <c r="BB286" s="38">
        <f t="shared" si="115"/>
        <v>45931</v>
      </c>
      <c r="BC286" s="38" t="str">
        <f t="shared" si="108"/>
        <v/>
      </c>
      <c r="BD286" s="38">
        <f t="shared" si="114"/>
        <v>45901</v>
      </c>
      <c r="BT286" s="4"/>
      <c r="BZ286" s="7">
        <f t="shared" si="113"/>
        <v>46295</v>
      </c>
      <c r="CA286" s="5"/>
      <c r="CB286" s="145">
        <f t="shared" si="109"/>
        <v>1</v>
      </c>
      <c r="CC286" s="141" t="str">
        <f>IFERROR(VLOOKUP(BZ285,'Geração Equatorial x Medido'!$O$4:$P$55,2,FALSE),"")</f>
        <v/>
      </c>
      <c r="CD286" s="38">
        <f t="shared" si="116"/>
        <v>46296</v>
      </c>
      <c r="CE286" s="38" t="str">
        <f t="shared" si="103"/>
        <v/>
      </c>
      <c r="CF286" s="38">
        <f t="shared" si="117"/>
        <v>46266</v>
      </c>
      <c r="CV286" s="4"/>
    </row>
    <row r="287" spans="1:100" x14ac:dyDescent="0.25">
      <c r="A287" s="7">
        <f t="shared" si="110"/>
        <v>45210</v>
      </c>
      <c r="B287" s="5">
        <v>283.10000000000002</v>
      </c>
      <c r="C287" s="38" t="str">
        <f>IFERROR(VLOOKUP(A287,'Geração Equatorial x Medido'!$O$4:$P$15,2,FALSE),"")</f>
        <v/>
      </c>
      <c r="D287" s="38">
        <f t="shared" si="100"/>
        <v>45170</v>
      </c>
      <c r="E287" s="38" t="str">
        <f t="shared" si="104"/>
        <v/>
      </c>
      <c r="F287" s="38">
        <f t="shared" si="99"/>
        <v>45200</v>
      </c>
      <c r="Y287" s="7">
        <f t="shared" si="111"/>
        <v>45570</v>
      </c>
      <c r="Z287" s="5">
        <v>515.29999999999995</v>
      </c>
      <c r="AA287" s="110">
        <f t="shared" si="102"/>
        <v>0</v>
      </c>
      <c r="AB287" s="38" t="str">
        <f>IFERROR(VLOOKUP(Y287,'Geração Equatorial x Medido'!$O$15:$R$27,2,FALSE),"")</f>
        <v/>
      </c>
      <c r="AC287" s="38">
        <f t="shared" si="101"/>
        <v>45536</v>
      </c>
      <c r="AD287" s="38" t="str">
        <f t="shared" si="105"/>
        <v/>
      </c>
      <c r="AE287" s="38">
        <f t="shared" si="106"/>
        <v>45566</v>
      </c>
      <c r="AU287" s="4"/>
      <c r="AX287" s="7">
        <f t="shared" si="112"/>
        <v>45930</v>
      </c>
      <c r="AY287" s="5">
        <v>565.6</v>
      </c>
      <c r="AZ287" s="145">
        <f t="shared" si="107"/>
        <v>0</v>
      </c>
      <c r="BA287" s="141" t="str">
        <f>IFERROR(VLOOKUP(AX286,'Geração Equatorial x Medido'!$O$4:$P$55,2,FALSE),"")</f>
        <v/>
      </c>
      <c r="BB287" s="38">
        <f t="shared" si="115"/>
        <v>45931</v>
      </c>
      <c r="BC287" s="38" t="str">
        <f t="shared" si="108"/>
        <v/>
      </c>
      <c r="BD287" s="38">
        <f t="shared" si="114"/>
        <v>45901</v>
      </c>
      <c r="BT287" s="4"/>
      <c r="BZ287" s="7">
        <f t="shared" si="113"/>
        <v>46296</v>
      </c>
      <c r="CA287" s="5"/>
      <c r="CB287" s="145">
        <f t="shared" si="109"/>
        <v>1</v>
      </c>
      <c r="CC287" s="141" t="str">
        <f>IFERROR(VLOOKUP(BZ286,'Geração Equatorial x Medido'!$O$4:$P$55,2,FALSE),"")</f>
        <v/>
      </c>
      <c r="CD287" s="38">
        <f t="shared" si="116"/>
        <v>46296</v>
      </c>
      <c r="CE287" s="38">
        <f t="shared" si="103"/>
        <v>46296</v>
      </c>
      <c r="CF287" s="38">
        <f t="shared" si="117"/>
        <v>46296</v>
      </c>
      <c r="CV287" s="4"/>
    </row>
    <row r="288" spans="1:100" x14ac:dyDescent="0.25">
      <c r="A288" s="7">
        <f t="shared" si="110"/>
        <v>45211</v>
      </c>
      <c r="B288" s="5">
        <v>268.5</v>
      </c>
      <c r="C288" s="38" t="str">
        <f>IFERROR(VLOOKUP(A288,'Geração Equatorial x Medido'!$O$4:$P$15,2,FALSE),"")</f>
        <v/>
      </c>
      <c r="D288" s="38">
        <f t="shared" si="100"/>
        <v>45170</v>
      </c>
      <c r="E288" s="38" t="str">
        <f t="shared" si="104"/>
        <v/>
      </c>
      <c r="F288" s="38">
        <f t="shared" si="99"/>
        <v>45200</v>
      </c>
      <c r="Y288" s="7">
        <f t="shared" si="111"/>
        <v>45571</v>
      </c>
      <c r="Z288" s="5">
        <v>500.6</v>
      </c>
      <c r="AA288" s="110">
        <f t="shared" si="102"/>
        <v>0</v>
      </c>
      <c r="AB288" s="38" t="str">
        <f>IFERROR(VLOOKUP(Y288,'Geração Equatorial x Medido'!$O$15:$R$27,2,FALSE),"")</f>
        <v/>
      </c>
      <c r="AC288" s="38">
        <f t="shared" si="101"/>
        <v>45536</v>
      </c>
      <c r="AD288" s="38" t="str">
        <f t="shared" si="105"/>
        <v/>
      </c>
      <c r="AE288" s="38">
        <f t="shared" si="106"/>
        <v>45566</v>
      </c>
      <c r="AU288" s="4"/>
      <c r="AX288" s="7">
        <f t="shared" si="112"/>
        <v>45931</v>
      </c>
      <c r="AY288" s="5">
        <v>231.8</v>
      </c>
      <c r="AZ288" s="145">
        <f t="shared" si="107"/>
        <v>0</v>
      </c>
      <c r="BA288" s="141" t="str">
        <f>IFERROR(VLOOKUP(AX287,'Geração Equatorial x Medido'!$O$4:$P$55,2,FALSE),"")</f>
        <v/>
      </c>
      <c r="BB288" s="38">
        <f t="shared" si="115"/>
        <v>45931</v>
      </c>
      <c r="BC288" s="38">
        <f t="shared" si="108"/>
        <v>45931</v>
      </c>
      <c r="BD288" s="38">
        <f t="shared" si="114"/>
        <v>45931</v>
      </c>
      <c r="BT288" s="4"/>
      <c r="BZ288" s="7">
        <f t="shared" si="113"/>
        <v>46297</v>
      </c>
      <c r="CA288" s="5"/>
      <c r="CB288" s="145">
        <f t="shared" si="109"/>
        <v>1</v>
      </c>
      <c r="CC288" s="141" t="str">
        <f>IFERROR(VLOOKUP(BZ287,'Geração Equatorial x Medido'!$O$4:$P$55,2,FALSE),"")</f>
        <v/>
      </c>
      <c r="CD288" s="38">
        <f t="shared" si="116"/>
        <v>46296</v>
      </c>
      <c r="CE288" s="38" t="str">
        <f t="shared" si="103"/>
        <v/>
      </c>
      <c r="CF288" s="38">
        <f t="shared" si="117"/>
        <v>46296</v>
      </c>
      <c r="CV288" s="4"/>
    </row>
    <row r="289" spans="1:100" x14ac:dyDescent="0.25">
      <c r="A289" s="7">
        <f t="shared" si="110"/>
        <v>45212</v>
      </c>
      <c r="B289" s="5">
        <v>299.3</v>
      </c>
      <c r="C289" s="38" t="str">
        <f>IFERROR(VLOOKUP(A289,'Geração Equatorial x Medido'!$O$4:$P$15,2,FALSE),"")</f>
        <v/>
      </c>
      <c r="D289" s="38">
        <f t="shared" si="100"/>
        <v>45170</v>
      </c>
      <c r="E289" s="38" t="str">
        <f t="shared" si="104"/>
        <v/>
      </c>
      <c r="F289" s="38">
        <f t="shared" si="99"/>
        <v>45200</v>
      </c>
      <c r="Y289" s="7">
        <f t="shared" si="111"/>
        <v>45572</v>
      </c>
      <c r="Z289" s="5">
        <v>500.3</v>
      </c>
      <c r="AA289" s="110">
        <f t="shared" si="102"/>
        <v>0</v>
      </c>
      <c r="AB289" s="38" t="str">
        <f>IFERROR(VLOOKUP(Y289,'Geração Equatorial x Medido'!$O$15:$R$27,2,FALSE),"")</f>
        <v/>
      </c>
      <c r="AC289" s="38">
        <f t="shared" si="101"/>
        <v>45536</v>
      </c>
      <c r="AD289" s="38" t="str">
        <f t="shared" si="105"/>
        <v/>
      </c>
      <c r="AE289" s="38">
        <f t="shared" si="106"/>
        <v>45566</v>
      </c>
      <c r="AU289" s="4"/>
      <c r="AX289" s="7">
        <f t="shared" si="112"/>
        <v>45932</v>
      </c>
      <c r="AY289" s="5">
        <v>493.4</v>
      </c>
      <c r="AZ289" s="145">
        <f t="shared" si="107"/>
        <v>0</v>
      </c>
      <c r="BA289" s="141" t="str">
        <f>IFERROR(VLOOKUP(AX288,'Geração Equatorial x Medido'!$O$4:$P$55,2,FALSE),"")</f>
        <v/>
      </c>
      <c r="BB289" s="38">
        <f t="shared" si="115"/>
        <v>45931</v>
      </c>
      <c r="BC289" s="38" t="str">
        <f t="shared" si="108"/>
        <v/>
      </c>
      <c r="BD289" s="38">
        <f t="shared" si="114"/>
        <v>45931</v>
      </c>
      <c r="BT289" s="4"/>
      <c r="BZ289" s="7">
        <f t="shared" si="113"/>
        <v>46298</v>
      </c>
      <c r="CA289" s="5"/>
      <c r="CB289" s="145">
        <f t="shared" si="109"/>
        <v>1</v>
      </c>
      <c r="CC289" s="141" t="str">
        <f>IFERROR(VLOOKUP(BZ288,'Geração Equatorial x Medido'!$O$4:$P$55,2,FALSE),"")</f>
        <v/>
      </c>
      <c r="CD289" s="38">
        <f t="shared" si="116"/>
        <v>46296</v>
      </c>
      <c r="CE289" s="38" t="str">
        <f t="shared" si="103"/>
        <v/>
      </c>
      <c r="CF289" s="38">
        <f t="shared" si="117"/>
        <v>46296</v>
      </c>
      <c r="CV289" s="4"/>
    </row>
    <row r="290" spans="1:100" x14ac:dyDescent="0.25">
      <c r="A290" s="7">
        <f t="shared" si="110"/>
        <v>45213</v>
      </c>
      <c r="B290" s="5">
        <v>257.39999999999998</v>
      </c>
      <c r="C290" s="38" t="str">
        <f>IFERROR(VLOOKUP(A290,'Geração Equatorial x Medido'!$O$4:$P$15,2,FALSE),"")</f>
        <v/>
      </c>
      <c r="D290" s="38">
        <f t="shared" si="100"/>
        <v>45170</v>
      </c>
      <c r="E290" s="38" t="str">
        <f t="shared" si="104"/>
        <v/>
      </c>
      <c r="F290" s="38">
        <f t="shared" si="99"/>
        <v>45200</v>
      </c>
      <c r="Y290" s="7">
        <f t="shared" si="111"/>
        <v>45573</v>
      </c>
      <c r="Z290" s="5">
        <v>468.5</v>
      </c>
      <c r="AA290" s="110">
        <f t="shared" si="102"/>
        <v>0</v>
      </c>
      <c r="AB290" s="38" t="str">
        <f>IFERROR(VLOOKUP(Y290,'Geração Equatorial x Medido'!$O$15:$R$27,2,FALSE),"")</f>
        <v/>
      </c>
      <c r="AC290" s="38">
        <f t="shared" si="101"/>
        <v>45536</v>
      </c>
      <c r="AD290" s="38" t="str">
        <f t="shared" si="105"/>
        <v/>
      </c>
      <c r="AE290" s="38">
        <f t="shared" si="106"/>
        <v>45566</v>
      </c>
      <c r="AU290" s="4"/>
      <c r="AX290" s="7">
        <f t="shared" si="112"/>
        <v>45933</v>
      </c>
      <c r="AY290" s="5">
        <v>532.9</v>
      </c>
      <c r="AZ290" s="145">
        <f t="shared" si="107"/>
        <v>0</v>
      </c>
      <c r="BA290" s="141" t="str">
        <f>IFERROR(VLOOKUP(AX289,'Geração Equatorial x Medido'!$O$4:$P$55,2,FALSE),"")</f>
        <v/>
      </c>
      <c r="BB290" s="38">
        <f t="shared" si="115"/>
        <v>45931</v>
      </c>
      <c r="BC290" s="38" t="str">
        <f t="shared" si="108"/>
        <v/>
      </c>
      <c r="BD290" s="38">
        <f t="shared" si="114"/>
        <v>45931</v>
      </c>
      <c r="BT290" s="4"/>
      <c r="BZ290" s="7">
        <f t="shared" si="113"/>
        <v>46299</v>
      </c>
      <c r="CA290" s="5"/>
      <c r="CB290" s="145">
        <f t="shared" si="109"/>
        <v>1</v>
      </c>
      <c r="CC290" s="141" t="str">
        <f>IFERROR(VLOOKUP(BZ289,'Geração Equatorial x Medido'!$O$4:$P$55,2,FALSE),"")</f>
        <v/>
      </c>
      <c r="CD290" s="38">
        <f t="shared" si="116"/>
        <v>46296</v>
      </c>
      <c r="CE290" s="38" t="str">
        <f t="shared" si="103"/>
        <v/>
      </c>
      <c r="CF290" s="38">
        <f t="shared" si="117"/>
        <v>46296</v>
      </c>
      <c r="CV290" s="4"/>
    </row>
    <row r="291" spans="1:100" x14ac:dyDescent="0.25">
      <c r="A291" s="7">
        <f t="shared" si="110"/>
        <v>45214</v>
      </c>
      <c r="B291" s="5">
        <v>287.3</v>
      </c>
      <c r="C291" s="38" t="str">
        <f>IFERROR(VLOOKUP(A291,'Geração Equatorial x Medido'!$O$4:$P$15,2,FALSE),"")</f>
        <v/>
      </c>
      <c r="D291" s="38">
        <f t="shared" si="100"/>
        <v>45170</v>
      </c>
      <c r="E291" s="38" t="str">
        <f t="shared" si="104"/>
        <v/>
      </c>
      <c r="F291" s="38">
        <f t="shared" si="99"/>
        <v>45200</v>
      </c>
      <c r="Y291" s="7">
        <f t="shared" si="111"/>
        <v>45574</v>
      </c>
      <c r="Z291" s="5">
        <v>561.29999999999995</v>
      </c>
      <c r="AA291" s="110">
        <f t="shared" si="102"/>
        <v>0</v>
      </c>
      <c r="AB291" s="38" t="str">
        <f>IFERROR(VLOOKUP(Y291,'Geração Equatorial x Medido'!$O$15:$R$27,2,FALSE),"")</f>
        <v/>
      </c>
      <c r="AC291" s="38">
        <f t="shared" si="101"/>
        <v>45536</v>
      </c>
      <c r="AD291" s="38" t="str">
        <f t="shared" si="105"/>
        <v/>
      </c>
      <c r="AE291" s="38">
        <f t="shared" si="106"/>
        <v>45566</v>
      </c>
      <c r="AU291" s="4"/>
      <c r="AX291" s="7">
        <f t="shared" si="112"/>
        <v>45934</v>
      </c>
      <c r="AY291" s="5">
        <v>580.70000000000005</v>
      </c>
      <c r="AZ291" s="145">
        <f t="shared" si="107"/>
        <v>0</v>
      </c>
      <c r="BA291" s="141" t="str">
        <f>IFERROR(VLOOKUP(AX290,'Geração Equatorial x Medido'!$O$4:$P$55,2,FALSE),"")</f>
        <v/>
      </c>
      <c r="BB291" s="38">
        <f t="shared" si="115"/>
        <v>45931</v>
      </c>
      <c r="BC291" s="38" t="str">
        <f t="shared" si="108"/>
        <v/>
      </c>
      <c r="BD291" s="38">
        <f t="shared" si="114"/>
        <v>45931</v>
      </c>
      <c r="BT291" s="4"/>
      <c r="BZ291" s="7">
        <f t="shared" si="113"/>
        <v>46300</v>
      </c>
      <c r="CA291" s="5"/>
      <c r="CB291" s="145">
        <f t="shared" si="109"/>
        <v>1</v>
      </c>
      <c r="CC291" s="141" t="str">
        <f>IFERROR(VLOOKUP(BZ290,'Geração Equatorial x Medido'!$O$4:$P$55,2,FALSE),"")</f>
        <v/>
      </c>
      <c r="CD291" s="38">
        <f t="shared" si="116"/>
        <v>46296</v>
      </c>
      <c r="CE291" s="38" t="str">
        <f t="shared" si="103"/>
        <v/>
      </c>
      <c r="CF291" s="38">
        <f t="shared" si="117"/>
        <v>46296</v>
      </c>
      <c r="CV291" s="4"/>
    </row>
    <row r="292" spans="1:100" x14ac:dyDescent="0.25">
      <c r="A292" s="7">
        <f t="shared" si="110"/>
        <v>45215</v>
      </c>
      <c r="B292" s="5">
        <v>261.3</v>
      </c>
      <c r="C292" s="38" t="str">
        <f>IFERROR(VLOOKUP(A292,'Geração Equatorial x Medido'!$O$4:$P$15,2,FALSE),"")</f>
        <v/>
      </c>
      <c r="D292" s="38">
        <f t="shared" si="100"/>
        <v>45170</v>
      </c>
      <c r="E292" s="38" t="str">
        <f t="shared" si="104"/>
        <v/>
      </c>
      <c r="F292" s="38">
        <f t="shared" si="99"/>
        <v>45200</v>
      </c>
      <c r="Y292" s="7">
        <f t="shared" si="111"/>
        <v>45575</v>
      </c>
      <c r="Z292" s="5">
        <v>512.4</v>
      </c>
      <c r="AA292" s="110">
        <f t="shared" si="102"/>
        <v>0</v>
      </c>
      <c r="AB292" s="38" t="str">
        <f>IFERROR(VLOOKUP(Y292,'Geração Equatorial x Medido'!$O$15:$R$27,2,FALSE),"")</f>
        <v/>
      </c>
      <c r="AC292" s="38">
        <f t="shared" si="101"/>
        <v>45536</v>
      </c>
      <c r="AD292" s="38" t="str">
        <f t="shared" si="105"/>
        <v/>
      </c>
      <c r="AE292" s="38">
        <f t="shared" si="106"/>
        <v>45566</v>
      </c>
      <c r="AU292" s="4"/>
      <c r="AX292" s="7">
        <f t="shared" si="112"/>
        <v>45935</v>
      </c>
      <c r="AY292" s="5">
        <v>550.6</v>
      </c>
      <c r="AZ292" s="145">
        <f t="shared" si="107"/>
        <v>0</v>
      </c>
      <c r="BA292" s="141" t="str">
        <f>IFERROR(VLOOKUP(AX291,'Geração Equatorial x Medido'!$O$4:$P$55,2,FALSE),"")</f>
        <v/>
      </c>
      <c r="BB292" s="38">
        <f t="shared" si="115"/>
        <v>45931</v>
      </c>
      <c r="BC292" s="38" t="str">
        <f t="shared" si="108"/>
        <v/>
      </c>
      <c r="BD292" s="38">
        <f t="shared" si="114"/>
        <v>45931</v>
      </c>
      <c r="BT292" s="4"/>
      <c r="BZ292" s="7">
        <f t="shared" si="113"/>
        <v>46301</v>
      </c>
      <c r="CA292" s="5"/>
      <c r="CB292" s="145">
        <f t="shared" si="109"/>
        <v>1</v>
      </c>
      <c r="CC292" s="141" t="str">
        <f>IFERROR(VLOOKUP(BZ291,'Geração Equatorial x Medido'!$O$4:$P$55,2,FALSE),"")</f>
        <v/>
      </c>
      <c r="CD292" s="38">
        <f t="shared" si="116"/>
        <v>46296</v>
      </c>
      <c r="CE292" s="38" t="str">
        <f t="shared" si="103"/>
        <v/>
      </c>
      <c r="CF292" s="38">
        <f t="shared" si="117"/>
        <v>46296</v>
      </c>
      <c r="CV292" s="4"/>
    </row>
    <row r="293" spans="1:100" x14ac:dyDescent="0.25">
      <c r="A293" s="7">
        <f t="shared" si="110"/>
        <v>45216</v>
      </c>
      <c r="B293" s="5">
        <v>282</v>
      </c>
      <c r="C293" s="38" t="str">
        <f>IFERROR(VLOOKUP(A293,'Geração Equatorial x Medido'!$O$4:$P$15,2,FALSE),"")</f>
        <v/>
      </c>
      <c r="D293" s="38">
        <f t="shared" si="100"/>
        <v>45170</v>
      </c>
      <c r="E293" s="38" t="str">
        <f t="shared" si="104"/>
        <v/>
      </c>
      <c r="F293" s="38">
        <f t="shared" si="99"/>
        <v>45200</v>
      </c>
      <c r="Y293" s="7">
        <f t="shared" si="111"/>
        <v>45576</v>
      </c>
      <c r="Z293" s="5">
        <v>412.9</v>
      </c>
      <c r="AA293" s="110">
        <f t="shared" si="102"/>
        <v>0</v>
      </c>
      <c r="AB293" s="38" t="str">
        <f>IFERROR(VLOOKUP(Y293,'Geração Equatorial x Medido'!$O$15:$R$27,2,FALSE),"")</f>
        <v/>
      </c>
      <c r="AC293" s="38">
        <f t="shared" si="101"/>
        <v>45536</v>
      </c>
      <c r="AD293" s="38" t="str">
        <f t="shared" si="105"/>
        <v/>
      </c>
      <c r="AE293" s="38">
        <f t="shared" si="106"/>
        <v>45566</v>
      </c>
      <c r="AU293" s="4"/>
      <c r="AX293" s="7">
        <f t="shared" si="112"/>
        <v>45936</v>
      </c>
      <c r="AY293" s="5">
        <v>568.29999999999995</v>
      </c>
      <c r="AZ293" s="145">
        <f t="shared" ref="AZ293:AZ321" si="118">IF(AY293=0,1,0)</f>
        <v>0</v>
      </c>
      <c r="BA293" s="141" t="str">
        <f>IFERROR(VLOOKUP(AX292,'Geração Equatorial x Medido'!$O$4:$P$55,2,FALSE),"")</f>
        <v/>
      </c>
      <c r="BB293" s="38">
        <f t="shared" si="115"/>
        <v>45931</v>
      </c>
      <c r="BC293" s="38" t="str">
        <f t="shared" si="108"/>
        <v/>
      </c>
      <c r="BD293" s="38">
        <f t="shared" si="114"/>
        <v>45931</v>
      </c>
      <c r="BT293" s="4"/>
      <c r="BZ293" s="7">
        <f t="shared" si="113"/>
        <v>46302</v>
      </c>
      <c r="CA293" s="5"/>
      <c r="CB293" s="145">
        <f t="shared" si="109"/>
        <v>1</v>
      </c>
      <c r="CC293" s="141" t="str">
        <f>IFERROR(VLOOKUP(BZ292,'Geração Equatorial x Medido'!$O$4:$P$55,2,FALSE),"")</f>
        <v/>
      </c>
      <c r="CD293" s="38">
        <f t="shared" si="116"/>
        <v>46296</v>
      </c>
      <c r="CE293" s="38" t="str">
        <f t="shared" si="103"/>
        <v/>
      </c>
      <c r="CF293" s="38">
        <f t="shared" si="117"/>
        <v>46296</v>
      </c>
      <c r="CV293" s="4"/>
    </row>
    <row r="294" spans="1:100" x14ac:dyDescent="0.25">
      <c r="A294" s="7">
        <f t="shared" si="110"/>
        <v>45217</v>
      </c>
      <c r="B294" s="5">
        <v>342.5</v>
      </c>
      <c r="C294" s="38" t="str">
        <f>IFERROR(VLOOKUP(A294,'Geração Equatorial x Medido'!$O$4:$P$15,2,FALSE),"")</f>
        <v/>
      </c>
      <c r="D294" s="38">
        <f t="shared" si="100"/>
        <v>45170</v>
      </c>
      <c r="E294" s="38" t="str">
        <f t="shared" si="104"/>
        <v/>
      </c>
      <c r="F294" s="38">
        <f t="shared" si="99"/>
        <v>45200</v>
      </c>
      <c r="Y294" s="7">
        <f t="shared" si="111"/>
        <v>45577</v>
      </c>
      <c r="Z294" s="5">
        <v>496.8</v>
      </c>
      <c r="AA294" s="110">
        <f t="shared" si="102"/>
        <v>0</v>
      </c>
      <c r="AB294" s="38" t="str">
        <f>IFERROR(VLOOKUP(Y294,'Geração Equatorial x Medido'!$O$15:$R$27,2,FALSE),"")</f>
        <v/>
      </c>
      <c r="AC294" s="38">
        <f t="shared" si="101"/>
        <v>45536</v>
      </c>
      <c r="AD294" s="38" t="str">
        <f t="shared" si="105"/>
        <v/>
      </c>
      <c r="AE294" s="38">
        <f t="shared" si="106"/>
        <v>45566</v>
      </c>
      <c r="AU294" s="4"/>
      <c r="AX294" s="7">
        <f t="shared" si="112"/>
        <v>45937</v>
      </c>
      <c r="AY294" s="5">
        <v>555.1</v>
      </c>
      <c r="AZ294" s="145">
        <f t="shared" si="118"/>
        <v>0</v>
      </c>
      <c r="BA294" s="141" t="str">
        <f>IFERROR(VLOOKUP(AX293,'Geração Equatorial x Medido'!$O$4:$P$55,2,FALSE),"")</f>
        <v/>
      </c>
      <c r="BB294" s="38">
        <f t="shared" si="115"/>
        <v>45931</v>
      </c>
      <c r="BC294" s="38" t="str">
        <f t="shared" si="108"/>
        <v/>
      </c>
      <c r="BD294" s="38">
        <f t="shared" si="114"/>
        <v>45931</v>
      </c>
      <c r="BT294" s="4"/>
      <c r="BZ294" s="7">
        <f t="shared" si="113"/>
        <v>46303</v>
      </c>
      <c r="CA294" s="5"/>
      <c r="CB294" s="145">
        <f t="shared" si="109"/>
        <v>1</v>
      </c>
      <c r="CC294" s="141" t="str">
        <f>IFERROR(VLOOKUP(BZ293,'Geração Equatorial x Medido'!$O$4:$P$55,2,FALSE),"")</f>
        <v/>
      </c>
      <c r="CD294" s="38">
        <f t="shared" si="116"/>
        <v>46296</v>
      </c>
      <c r="CE294" s="38" t="str">
        <f t="shared" si="103"/>
        <v/>
      </c>
      <c r="CF294" s="38">
        <f t="shared" si="117"/>
        <v>46296</v>
      </c>
      <c r="CV294" s="4"/>
    </row>
    <row r="295" spans="1:100" x14ac:dyDescent="0.25">
      <c r="A295" s="7">
        <f t="shared" si="110"/>
        <v>45218</v>
      </c>
      <c r="B295" s="5">
        <v>221.2</v>
      </c>
      <c r="C295" s="38" t="str">
        <f>IFERROR(VLOOKUP(A295,'Geração Equatorial x Medido'!$O$4:$P$15,2,FALSE),"")</f>
        <v/>
      </c>
      <c r="D295" s="38">
        <f t="shared" si="100"/>
        <v>45170</v>
      </c>
      <c r="E295" s="38" t="str">
        <f t="shared" si="104"/>
        <v/>
      </c>
      <c r="F295" s="38">
        <f t="shared" si="99"/>
        <v>45200</v>
      </c>
      <c r="Y295" s="7">
        <f t="shared" si="111"/>
        <v>45578</v>
      </c>
      <c r="Z295" s="5">
        <v>562.5</v>
      </c>
      <c r="AA295" s="110">
        <f t="shared" si="102"/>
        <v>0</v>
      </c>
      <c r="AB295" s="38" t="str">
        <f>IFERROR(VLOOKUP(Y295,'Geração Equatorial x Medido'!$O$15:$R$27,2,FALSE),"")</f>
        <v/>
      </c>
      <c r="AC295" s="38">
        <f t="shared" si="101"/>
        <v>45536</v>
      </c>
      <c r="AD295" s="38" t="str">
        <f t="shared" si="105"/>
        <v/>
      </c>
      <c r="AE295" s="38">
        <f t="shared" si="106"/>
        <v>45566</v>
      </c>
      <c r="AU295" s="4"/>
      <c r="AX295" s="7">
        <f t="shared" si="112"/>
        <v>45938</v>
      </c>
      <c r="AY295" s="5">
        <v>508.8</v>
      </c>
      <c r="AZ295" s="145">
        <f t="shared" si="118"/>
        <v>0</v>
      </c>
      <c r="BA295" s="141" t="str">
        <f>IFERROR(VLOOKUP(AX294,'Geração Equatorial x Medido'!$O$4:$P$55,2,FALSE),"")</f>
        <v/>
      </c>
      <c r="BB295" s="38">
        <f t="shared" si="115"/>
        <v>45931</v>
      </c>
      <c r="BC295" s="38" t="str">
        <f t="shared" si="108"/>
        <v/>
      </c>
      <c r="BD295" s="38">
        <f t="shared" si="114"/>
        <v>45931</v>
      </c>
      <c r="BT295" s="4"/>
      <c r="BZ295" s="7">
        <f t="shared" si="113"/>
        <v>46304</v>
      </c>
      <c r="CA295" s="5"/>
      <c r="CB295" s="145">
        <f t="shared" si="109"/>
        <v>1</v>
      </c>
      <c r="CC295" s="141" t="str">
        <f>IFERROR(VLOOKUP(BZ294,'Geração Equatorial x Medido'!$O$4:$P$55,2,FALSE),"")</f>
        <v/>
      </c>
      <c r="CD295" s="38">
        <f t="shared" si="116"/>
        <v>46296</v>
      </c>
      <c r="CE295" s="38" t="str">
        <f t="shared" si="103"/>
        <v/>
      </c>
      <c r="CF295" s="38">
        <f t="shared" si="117"/>
        <v>46296</v>
      </c>
      <c r="CV295" s="4"/>
    </row>
    <row r="296" spans="1:100" x14ac:dyDescent="0.25">
      <c r="A296" s="7">
        <f t="shared" si="110"/>
        <v>45219</v>
      </c>
      <c r="B296" s="5">
        <v>232.6</v>
      </c>
      <c r="C296" s="38" t="str">
        <f>IFERROR(VLOOKUP(A296,'Geração Equatorial x Medido'!$O$4:$P$15,2,FALSE),"")</f>
        <v/>
      </c>
      <c r="D296" s="38">
        <f t="shared" si="100"/>
        <v>45170</v>
      </c>
      <c r="E296" s="38" t="str">
        <f t="shared" si="104"/>
        <v/>
      </c>
      <c r="F296" s="38">
        <f t="shared" si="99"/>
        <v>45200</v>
      </c>
      <c r="Y296" s="7">
        <f t="shared" si="111"/>
        <v>45579</v>
      </c>
      <c r="Z296" s="5">
        <v>545.6</v>
      </c>
      <c r="AA296" s="110">
        <f t="shared" si="102"/>
        <v>0</v>
      </c>
      <c r="AB296" s="38" t="str">
        <f>IFERROR(VLOOKUP(Y296,'Geração Equatorial x Medido'!$O$15:$R$27,2,FALSE),"")</f>
        <v/>
      </c>
      <c r="AC296" s="38">
        <f t="shared" si="101"/>
        <v>45536</v>
      </c>
      <c r="AD296" s="38" t="str">
        <f t="shared" si="105"/>
        <v/>
      </c>
      <c r="AE296" s="38">
        <f t="shared" si="106"/>
        <v>45566</v>
      </c>
      <c r="AU296" s="4"/>
      <c r="AX296" s="7">
        <f t="shared" si="112"/>
        <v>45939</v>
      </c>
      <c r="AY296" s="5">
        <v>502.4</v>
      </c>
      <c r="AZ296" s="145">
        <f t="shared" si="118"/>
        <v>0</v>
      </c>
      <c r="BA296" s="141" t="str">
        <f>IFERROR(VLOOKUP(AX295,'Geração Equatorial x Medido'!$O$4:$P$55,2,FALSE),"")</f>
        <v/>
      </c>
      <c r="BB296" s="38">
        <f t="shared" si="115"/>
        <v>45931</v>
      </c>
      <c r="BC296" s="38" t="str">
        <f t="shared" si="108"/>
        <v/>
      </c>
      <c r="BD296" s="38">
        <f t="shared" si="114"/>
        <v>45931</v>
      </c>
      <c r="BT296" s="4"/>
      <c r="BZ296" s="7">
        <f t="shared" si="113"/>
        <v>46305</v>
      </c>
      <c r="CA296" s="5"/>
      <c r="CB296" s="145">
        <f t="shared" si="109"/>
        <v>1</v>
      </c>
      <c r="CC296" s="141" t="str">
        <f>IFERROR(VLOOKUP(BZ295,'Geração Equatorial x Medido'!$O$4:$P$55,2,FALSE),"")</f>
        <v/>
      </c>
      <c r="CD296" s="38">
        <f t="shared" si="116"/>
        <v>46296</v>
      </c>
      <c r="CE296" s="38" t="str">
        <f t="shared" si="103"/>
        <v/>
      </c>
      <c r="CF296" s="38">
        <f t="shared" si="117"/>
        <v>46296</v>
      </c>
      <c r="CV296" s="4"/>
    </row>
    <row r="297" spans="1:100" x14ac:dyDescent="0.25">
      <c r="A297" s="7">
        <f t="shared" si="110"/>
        <v>45220</v>
      </c>
      <c r="B297" s="5">
        <v>231.2</v>
      </c>
      <c r="C297" s="38" t="str">
        <f>IFERROR(VLOOKUP(A297,'Geração Equatorial x Medido'!$O$4:$P$15,2,FALSE),"")</f>
        <v/>
      </c>
      <c r="D297" s="38">
        <f t="shared" si="100"/>
        <v>45170</v>
      </c>
      <c r="E297" s="38" t="str">
        <f t="shared" si="104"/>
        <v/>
      </c>
      <c r="F297" s="38">
        <f t="shared" ref="F297:F360" si="119">IF(E297="",F296,E297)</f>
        <v>45200</v>
      </c>
      <c r="Y297" s="7">
        <f t="shared" si="111"/>
        <v>45580</v>
      </c>
      <c r="Z297" s="5">
        <v>494.4</v>
      </c>
      <c r="AA297" s="110">
        <f t="shared" si="102"/>
        <v>0</v>
      </c>
      <c r="AB297" s="38" t="str">
        <f>IFERROR(VLOOKUP(Y297,'Geração Equatorial x Medido'!$O$15:$R$27,2,FALSE),"")</f>
        <v/>
      </c>
      <c r="AC297" s="38">
        <f t="shared" si="101"/>
        <v>45536</v>
      </c>
      <c r="AD297" s="38" t="str">
        <f t="shared" si="105"/>
        <v/>
      </c>
      <c r="AE297" s="38">
        <f t="shared" si="106"/>
        <v>45566</v>
      </c>
      <c r="AU297" s="4"/>
      <c r="AX297" s="7">
        <f t="shared" si="112"/>
        <v>45940</v>
      </c>
      <c r="AY297" s="5">
        <v>558.5</v>
      </c>
      <c r="AZ297" s="145">
        <f t="shared" si="118"/>
        <v>0</v>
      </c>
      <c r="BA297" s="141" t="str">
        <f>IFERROR(VLOOKUP(AX296,'Geração Equatorial x Medido'!$O$4:$P$55,2,FALSE),"")</f>
        <v/>
      </c>
      <c r="BB297" s="38">
        <f t="shared" si="115"/>
        <v>45931</v>
      </c>
      <c r="BC297" s="38" t="str">
        <f t="shared" si="108"/>
        <v/>
      </c>
      <c r="BD297" s="38">
        <f t="shared" si="114"/>
        <v>45931</v>
      </c>
      <c r="BT297" s="4"/>
      <c r="BZ297" s="7">
        <f t="shared" si="113"/>
        <v>46306</v>
      </c>
      <c r="CA297" s="5"/>
      <c r="CB297" s="145">
        <f t="shared" si="109"/>
        <v>1</v>
      </c>
      <c r="CC297" s="141" t="str">
        <f>IFERROR(VLOOKUP(BZ296,'Geração Equatorial x Medido'!$O$4:$P$55,2,FALSE),"")</f>
        <v/>
      </c>
      <c r="CD297" s="38">
        <f t="shared" si="116"/>
        <v>46296</v>
      </c>
      <c r="CE297" s="38" t="str">
        <f t="shared" si="103"/>
        <v/>
      </c>
      <c r="CF297" s="38">
        <f t="shared" si="117"/>
        <v>46296</v>
      </c>
      <c r="CV297" s="4"/>
    </row>
    <row r="298" spans="1:100" x14ac:dyDescent="0.25">
      <c r="A298" s="7">
        <f t="shared" si="110"/>
        <v>45221</v>
      </c>
      <c r="B298" s="5">
        <v>231.7</v>
      </c>
      <c r="C298" s="38" t="str">
        <f>IFERROR(VLOOKUP(A298,'Geração Equatorial x Medido'!$O$4:$P$15,2,FALSE),"")</f>
        <v/>
      </c>
      <c r="D298" s="38">
        <f t="shared" si="100"/>
        <v>45170</v>
      </c>
      <c r="E298" s="38" t="str">
        <f t="shared" si="104"/>
        <v/>
      </c>
      <c r="F298" s="38">
        <f t="shared" si="119"/>
        <v>45200</v>
      </c>
      <c r="Y298" s="7">
        <f t="shared" si="111"/>
        <v>45581</v>
      </c>
      <c r="Z298" s="5">
        <v>457.9</v>
      </c>
      <c r="AA298" s="110">
        <f t="shared" si="102"/>
        <v>0</v>
      </c>
      <c r="AB298" s="38" t="str">
        <f>IFERROR(VLOOKUP(Y298,'Geração Equatorial x Medido'!$O$15:$R$27,2,FALSE),"")</f>
        <v/>
      </c>
      <c r="AC298" s="38">
        <f t="shared" si="101"/>
        <v>45536</v>
      </c>
      <c r="AD298" s="38" t="str">
        <f t="shared" si="105"/>
        <v/>
      </c>
      <c r="AE298" s="38">
        <f t="shared" si="106"/>
        <v>45566</v>
      </c>
      <c r="AU298" s="4"/>
      <c r="AX298" s="7">
        <f t="shared" si="112"/>
        <v>45941</v>
      </c>
      <c r="AY298" s="5">
        <v>546.1</v>
      </c>
      <c r="AZ298" s="145">
        <f t="shared" si="118"/>
        <v>0</v>
      </c>
      <c r="BA298" s="141" t="str">
        <f>IFERROR(VLOOKUP(AX297,'Geração Equatorial x Medido'!$O$4:$P$55,2,FALSE),"")</f>
        <v/>
      </c>
      <c r="BB298" s="38">
        <f t="shared" si="115"/>
        <v>45931</v>
      </c>
      <c r="BC298" s="38" t="str">
        <f t="shared" si="108"/>
        <v/>
      </c>
      <c r="BD298" s="38">
        <f t="shared" si="114"/>
        <v>45931</v>
      </c>
      <c r="BT298" s="4"/>
      <c r="BZ298" s="7">
        <f t="shared" si="113"/>
        <v>46307</v>
      </c>
      <c r="CA298" s="5"/>
      <c r="CB298" s="145">
        <f t="shared" si="109"/>
        <v>1</v>
      </c>
      <c r="CC298" s="141" t="str">
        <f>IFERROR(VLOOKUP(BZ297,'Geração Equatorial x Medido'!$O$4:$P$55,2,FALSE),"")</f>
        <v/>
      </c>
      <c r="CD298" s="38">
        <f t="shared" si="116"/>
        <v>46296</v>
      </c>
      <c r="CE298" s="38" t="str">
        <f t="shared" si="103"/>
        <v/>
      </c>
      <c r="CF298" s="38">
        <f t="shared" si="117"/>
        <v>46296</v>
      </c>
      <c r="CV298" s="4"/>
    </row>
    <row r="299" spans="1:100" x14ac:dyDescent="0.25">
      <c r="A299" s="7">
        <f t="shared" si="110"/>
        <v>45222</v>
      </c>
      <c r="B299" s="5">
        <v>197.8</v>
      </c>
      <c r="C299" s="38" t="str">
        <f>IFERROR(VLOOKUP(A299,'Geração Equatorial x Medido'!$O$4:$P$15,2,FALSE),"")</f>
        <v/>
      </c>
      <c r="D299" s="38">
        <f t="shared" ref="D299:D362" si="120">IF(C299="",D298,C299)</f>
        <v>45170</v>
      </c>
      <c r="E299" s="38" t="str">
        <f t="shared" si="104"/>
        <v/>
      </c>
      <c r="F299" s="38">
        <f t="shared" si="119"/>
        <v>45200</v>
      </c>
      <c r="Y299" s="7">
        <f t="shared" si="111"/>
        <v>45582</v>
      </c>
      <c r="Z299" s="5">
        <v>493.4</v>
      </c>
      <c r="AA299" s="110">
        <f t="shared" si="102"/>
        <v>0</v>
      </c>
      <c r="AB299" s="38" t="str">
        <f>IFERROR(VLOOKUP(Y299,'Geração Equatorial x Medido'!$O$15:$R$27,2,FALSE),"")</f>
        <v/>
      </c>
      <c r="AC299" s="38">
        <f t="shared" ref="AC299:AC362" si="121">IF(AB299="",AC298,AB299)</f>
        <v>45536</v>
      </c>
      <c r="AD299" s="38" t="str">
        <f t="shared" si="105"/>
        <v/>
      </c>
      <c r="AE299" s="38">
        <f t="shared" si="106"/>
        <v>45566</v>
      </c>
      <c r="AU299" s="4"/>
      <c r="AX299" s="7">
        <f t="shared" si="112"/>
        <v>45942</v>
      </c>
      <c r="AY299" s="5">
        <v>575</v>
      </c>
      <c r="AZ299" s="145">
        <f t="shared" si="118"/>
        <v>0</v>
      </c>
      <c r="BA299" s="141" t="str">
        <f>IFERROR(VLOOKUP(AX298,'Geração Equatorial x Medido'!$O$4:$P$55,2,FALSE),"")</f>
        <v/>
      </c>
      <c r="BB299" s="38">
        <f t="shared" si="115"/>
        <v>45931</v>
      </c>
      <c r="BC299" s="38" t="str">
        <f t="shared" si="108"/>
        <v/>
      </c>
      <c r="BD299" s="38">
        <f t="shared" si="114"/>
        <v>45931</v>
      </c>
      <c r="BT299" s="4"/>
      <c r="BZ299" s="7">
        <f t="shared" si="113"/>
        <v>46308</v>
      </c>
      <c r="CA299" s="5"/>
      <c r="CB299" s="145">
        <f t="shared" si="109"/>
        <v>1</v>
      </c>
      <c r="CC299" s="141" t="str">
        <f>IFERROR(VLOOKUP(BZ298,'Geração Equatorial x Medido'!$O$4:$P$55,2,FALSE),"")</f>
        <v/>
      </c>
      <c r="CD299" s="38">
        <f t="shared" si="116"/>
        <v>46296</v>
      </c>
      <c r="CE299" s="38" t="str">
        <f t="shared" si="103"/>
        <v/>
      </c>
      <c r="CF299" s="38">
        <f t="shared" si="117"/>
        <v>46296</v>
      </c>
      <c r="CV299" s="4"/>
    </row>
    <row r="300" spans="1:100" x14ac:dyDescent="0.25">
      <c r="A300" s="7">
        <f t="shared" si="110"/>
        <v>45223</v>
      </c>
      <c r="B300" s="5">
        <v>210.3</v>
      </c>
      <c r="C300" s="38" t="str">
        <f>IFERROR(VLOOKUP(A300,'Geração Equatorial x Medido'!$O$4:$P$15,2,FALSE),"")</f>
        <v/>
      </c>
      <c r="D300" s="38">
        <f t="shared" si="120"/>
        <v>45170</v>
      </c>
      <c r="E300" s="38" t="str">
        <f t="shared" si="104"/>
        <v/>
      </c>
      <c r="F300" s="38">
        <f t="shared" si="119"/>
        <v>45200</v>
      </c>
      <c r="Y300" s="7">
        <f t="shared" si="111"/>
        <v>45583</v>
      </c>
      <c r="Z300" s="5">
        <v>456.6</v>
      </c>
      <c r="AA300" s="110">
        <f t="shared" si="102"/>
        <v>0</v>
      </c>
      <c r="AB300" s="38" t="str">
        <f>IFERROR(VLOOKUP(Y300,'Geração Equatorial x Medido'!$O$15:$R$27,2,FALSE),"")</f>
        <v/>
      </c>
      <c r="AC300" s="38">
        <f t="shared" si="121"/>
        <v>45536</v>
      </c>
      <c r="AD300" s="38" t="str">
        <f t="shared" si="105"/>
        <v/>
      </c>
      <c r="AE300" s="38">
        <f t="shared" si="106"/>
        <v>45566</v>
      </c>
      <c r="AU300" s="4"/>
      <c r="AX300" s="7">
        <f t="shared" si="112"/>
        <v>45943</v>
      </c>
      <c r="AY300" s="5">
        <v>552.1</v>
      </c>
      <c r="AZ300" s="145">
        <f t="shared" si="118"/>
        <v>0</v>
      </c>
      <c r="BA300" s="141" t="str">
        <f>IFERROR(VLOOKUP(AX299,'Geração Equatorial x Medido'!$O$4:$P$55,2,FALSE),"")</f>
        <v/>
      </c>
      <c r="BB300" s="38">
        <f t="shared" si="115"/>
        <v>45931</v>
      </c>
      <c r="BC300" s="38" t="str">
        <f t="shared" si="108"/>
        <v/>
      </c>
      <c r="BD300" s="38">
        <f t="shared" si="114"/>
        <v>45931</v>
      </c>
      <c r="BT300" s="4"/>
      <c r="BZ300" s="7">
        <f t="shared" si="113"/>
        <v>46309</v>
      </c>
      <c r="CA300" s="5"/>
      <c r="CB300" s="145">
        <f t="shared" si="109"/>
        <v>1</v>
      </c>
      <c r="CC300" s="141" t="str">
        <f>IFERROR(VLOOKUP(BZ299,'Geração Equatorial x Medido'!$O$4:$P$55,2,FALSE),"")</f>
        <v/>
      </c>
      <c r="CD300" s="38">
        <f t="shared" si="116"/>
        <v>46296</v>
      </c>
      <c r="CE300" s="38" t="str">
        <f t="shared" si="103"/>
        <v/>
      </c>
      <c r="CF300" s="38">
        <f t="shared" si="117"/>
        <v>46296</v>
      </c>
      <c r="CV300" s="4"/>
    </row>
    <row r="301" spans="1:100" x14ac:dyDescent="0.25">
      <c r="A301" s="7">
        <f t="shared" si="110"/>
        <v>45224</v>
      </c>
      <c r="B301" s="5">
        <v>237.4</v>
      </c>
      <c r="C301" s="38" t="str">
        <f>IFERROR(VLOOKUP(A301,'Geração Equatorial x Medido'!$O$4:$P$15,2,FALSE),"")</f>
        <v/>
      </c>
      <c r="D301" s="38">
        <f t="shared" si="120"/>
        <v>45170</v>
      </c>
      <c r="E301" s="38" t="str">
        <f t="shared" si="104"/>
        <v/>
      </c>
      <c r="F301" s="38">
        <f t="shared" si="119"/>
        <v>45200</v>
      </c>
      <c r="H301" s="3"/>
      <c r="Y301" s="7">
        <f t="shared" si="111"/>
        <v>45584</v>
      </c>
      <c r="Z301" s="5">
        <v>539.9</v>
      </c>
      <c r="AA301" s="110">
        <f t="shared" si="102"/>
        <v>0</v>
      </c>
      <c r="AB301" s="38" t="str">
        <f>IFERROR(VLOOKUP(Y301,'Geração Equatorial x Medido'!$O$15:$R$27,2,FALSE),"")</f>
        <v/>
      </c>
      <c r="AC301" s="38">
        <f t="shared" si="121"/>
        <v>45536</v>
      </c>
      <c r="AD301" s="38" t="str">
        <f t="shared" si="105"/>
        <v/>
      </c>
      <c r="AE301" s="38">
        <f t="shared" si="106"/>
        <v>45566</v>
      </c>
      <c r="AG301" s="3"/>
      <c r="AU301" s="4"/>
      <c r="AX301" s="7">
        <f t="shared" si="112"/>
        <v>45944</v>
      </c>
      <c r="AY301" s="5">
        <v>560.9</v>
      </c>
      <c r="AZ301" s="145">
        <f t="shared" si="118"/>
        <v>0</v>
      </c>
      <c r="BA301" s="141" t="str">
        <f>IFERROR(VLOOKUP(AX300,'Geração Equatorial x Medido'!$O$4:$P$55,2,FALSE),"")</f>
        <v/>
      </c>
      <c r="BB301" s="38">
        <f t="shared" si="115"/>
        <v>45931</v>
      </c>
      <c r="BC301" s="38" t="str">
        <f t="shared" si="108"/>
        <v/>
      </c>
      <c r="BD301" s="38">
        <f t="shared" si="114"/>
        <v>45931</v>
      </c>
      <c r="BF301" s="3"/>
      <c r="BT301" s="4"/>
      <c r="BZ301" s="7">
        <f t="shared" si="113"/>
        <v>46310</v>
      </c>
      <c r="CA301" s="5"/>
      <c r="CB301" s="145">
        <f t="shared" si="109"/>
        <v>1</v>
      </c>
      <c r="CC301" s="141" t="str">
        <f>IFERROR(VLOOKUP(BZ300,'Geração Equatorial x Medido'!$O$4:$P$55,2,FALSE),"")</f>
        <v/>
      </c>
      <c r="CD301" s="38">
        <f t="shared" si="116"/>
        <v>46296</v>
      </c>
      <c r="CE301" s="38" t="str">
        <f t="shared" si="103"/>
        <v/>
      </c>
      <c r="CF301" s="38">
        <f t="shared" si="117"/>
        <v>46296</v>
      </c>
      <c r="CH301" s="3"/>
      <c r="CV301" s="4"/>
    </row>
    <row r="302" spans="1:100" x14ac:dyDescent="0.25">
      <c r="A302" s="7">
        <f t="shared" si="110"/>
        <v>45225</v>
      </c>
      <c r="B302" s="5">
        <v>210.6</v>
      </c>
      <c r="C302" s="38">
        <f>IFERROR(VLOOKUP(A302,'Geração Equatorial x Medido'!$O$4:$P$15,2,FALSE),"")</f>
        <v>45200</v>
      </c>
      <c r="D302" s="38">
        <f t="shared" si="120"/>
        <v>45200</v>
      </c>
      <c r="E302" s="38" t="str">
        <f t="shared" si="104"/>
        <v/>
      </c>
      <c r="F302" s="38">
        <f t="shared" si="119"/>
        <v>45200</v>
      </c>
      <c r="H302" s="3"/>
      <c r="Y302" s="7">
        <f t="shared" si="111"/>
        <v>45585</v>
      </c>
      <c r="Z302" s="5">
        <v>491.2</v>
      </c>
      <c r="AA302" s="110">
        <f t="shared" si="102"/>
        <v>0</v>
      </c>
      <c r="AB302" s="38" t="str">
        <f>IFERROR(VLOOKUP(Y302,'Geração Equatorial x Medido'!$O$15:$R$27,2,FALSE),"")</f>
        <v/>
      </c>
      <c r="AC302" s="38">
        <f t="shared" si="121"/>
        <v>45536</v>
      </c>
      <c r="AD302" s="38" t="str">
        <f t="shared" si="105"/>
        <v/>
      </c>
      <c r="AE302" s="38">
        <f t="shared" si="106"/>
        <v>45566</v>
      </c>
      <c r="AG302" s="3"/>
      <c r="AU302" s="4"/>
      <c r="AX302" s="7">
        <f t="shared" si="112"/>
        <v>45945</v>
      </c>
      <c r="AY302" s="5">
        <v>577.70000000000005</v>
      </c>
      <c r="AZ302" s="145">
        <f t="shared" si="118"/>
        <v>0</v>
      </c>
      <c r="BA302" s="141" t="str">
        <f>IFERROR(VLOOKUP(AX301,'Geração Equatorial x Medido'!$O$4:$P$55,2,FALSE),"")</f>
        <v/>
      </c>
      <c r="BB302" s="38">
        <f t="shared" si="115"/>
        <v>45931</v>
      </c>
      <c r="BC302" s="38" t="str">
        <f t="shared" si="108"/>
        <v/>
      </c>
      <c r="BD302" s="38">
        <f t="shared" si="114"/>
        <v>45931</v>
      </c>
      <c r="BF302" s="3"/>
      <c r="BT302" s="4"/>
      <c r="BZ302" s="7">
        <f t="shared" si="113"/>
        <v>46311</v>
      </c>
      <c r="CA302" s="5"/>
      <c r="CB302" s="145">
        <f t="shared" si="109"/>
        <v>1</v>
      </c>
      <c r="CC302" s="141" t="str">
        <f>IFERROR(VLOOKUP(BZ301,'Geração Equatorial x Medido'!$O$4:$P$55,2,FALSE),"")</f>
        <v/>
      </c>
      <c r="CD302" s="38">
        <f t="shared" si="116"/>
        <v>46296</v>
      </c>
      <c r="CE302" s="38" t="str">
        <f t="shared" si="103"/>
        <v/>
      </c>
      <c r="CF302" s="38">
        <f t="shared" si="117"/>
        <v>46296</v>
      </c>
      <c r="CH302" s="3"/>
      <c r="CV302" s="4"/>
    </row>
    <row r="303" spans="1:100" x14ac:dyDescent="0.25">
      <c r="A303" s="7">
        <f t="shared" si="110"/>
        <v>45226</v>
      </c>
      <c r="B303" s="5">
        <v>536.29999999999995</v>
      </c>
      <c r="C303" s="38" t="str">
        <f>IFERROR(VLOOKUP(A303,'Geração Equatorial x Medido'!$O$4:$P$15,2,FALSE),"")</f>
        <v/>
      </c>
      <c r="D303" s="38">
        <f t="shared" si="120"/>
        <v>45200</v>
      </c>
      <c r="E303" s="38" t="str">
        <f t="shared" si="104"/>
        <v/>
      </c>
      <c r="F303" s="38">
        <f t="shared" si="119"/>
        <v>45200</v>
      </c>
      <c r="Y303" s="7">
        <f t="shared" si="111"/>
        <v>45586</v>
      </c>
      <c r="Z303" s="5">
        <v>562.1</v>
      </c>
      <c r="AA303" s="110">
        <f t="shared" si="102"/>
        <v>0</v>
      </c>
      <c r="AB303" s="38" t="str">
        <f>IFERROR(VLOOKUP(Y303,'Geração Equatorial x Medido'!$O$15:$R$27,2,FALSE),"")</f>
        <v/>
      </c>
      <c r="AC303" s="38">
        <f t="shared" si="121"/>
        <v>45536</v>
      </c>
      <c r="AD303" s="38" t="str">
        <f t="shared" si="105"/>
        <v/>
      </c>
      <c r="AE303" s="38">
        <f t="shared" si="106"/>
        <v>45566</v>
      </c>
      <c r="AU303" s="4"/>
      <c r="AX303" s="7">
        <f t="shared" si="112"/>
        <v>45946</v>
      </c>
      <c r="AY303" s="5">
        <v>514.70000000000005</v>
      </c>
      <c r="AZ303" s="145">
        <f t="shared" si="118"/>
        <v>0</v>
      </c>
      <c r="BA303" s="141" t="str">
        <f>IFERROR(VLOOKUP(AX302,'Geração Equatorial x Medido'!$O$4:$P$55,2,FALSE),"")</f>
        <v/>
      </c>
      <c r="BB303" s="38">
        <f t="shared" si="115"/>
        <v>45931</v>
      </c>
      <c r="BC303" s="38" t="str">
        <f t="shared" si="108"/>
        <v/>
      </c>
      <c r="BD303" s="38">
        <f t="shared" si="114"/>
        <v>45931</v>
      </c>
      <c r="BT303" s="4"/>
      <c r="BZ303" s="7">
        <f t="shared" si="113"/>
        <v>46312</v>
      </c>
      <c r="CA303" s="5"/>
      <c r="CB303" s="145">
        <f t="shared" si="109"/>
        <v>1</v>
      </c>
      <c r="CC303" s="141" t="str">
        <f>IFERROR(VLOOKUP(BZ302,'Geração Equatorial x Medido'!$O$4:$P$55,2,FALSE),"")</f>
        <v/>
      </c>
      <c r="CD303" s="38">
        <f t="shared" si="116"/>
        <v>46296</v>
      </c>
      <c r="CE303" s="38" t="str">
        <f t="shared" si="103"/>
        <v/>
      </c>
      <c r="CF303" s="38">
        <f t="shared" si="117"/>
        <v>46296</v>
      </c>
      <c r="CV303" s="4"/>
    </row>
    <row r="304" spans="1:100" x14ac:dyDescent="0.25">
      <c r="A304" s="7">
        <f t="shared" si="110"/>
        <v>45227</v>
      </c>
      <c r="B304" s="5">
        <v>521.1</v>
      </c>
      <c r="C304" s="38" t="str">
        <f>IFERROR(VLOOKUP(A304,'Geração Equatorial x Medido'!$O$4:$P$15,2,FALSE),"")</f>
        <v/>
      </c>
      <c r="D304" s="38">
        <f t="shared" si="120"/>
        <v>45200</v>
      </c>
      <c r="E304" s="38" t="str">
        <f t="shared" si="104"/>
        <v/>
      </c>
      <c r="F304" s="38">
        <f t="shared" si="119"/>
        <v>45200</v>
      </c>
      <c r="Y304" s="7">
        <f t="shared" si="111"/>
        <v>45587</v>
      </c>
      <c r="Z304" s="5">
        <v>547.4</v>
      </c>
      <c r="AA304" s="110">
        <f t="shared" si="102"/>
        <v>0</v>
      </c>
      <c r="AB304" s="38" t="str">
        <f>IFERROR(VLOOKUP(Y304,'Geração Equatorial x Medido'!$O$15:$R$27,2,FALSE),"")</f>
        <v/>
      </c>
      <c r="AC304" s="38">
        <f t="shared" si="121"/>
        <v>45536</v>
      </c>
      <c r="AD304" s="38" t="str">
        <f t="shared" si="105"/>
        <v/>
      </c>
      <c r="AE304" s="38">
        <f t="shared" si="106"/>
        <v>45566</v>
      </c>
      <c r="AU304" s="4"/>
      <c r="AX304" s="7">
        <f t="shared" si="112"/>
        <v>45947</v>
      </c>
      <c r="AY304" s="5">
        <v>547.29999999999995</v>
      </c>
      <c r="AZ304" s="145">
        <f t="shared" si="118"/>
        <v>0</v>
      </c>
      <c r="BA304" s="141" t="str">
        <f>IFERROR(VLOOKUP(AX303,'Geração Equatorial x Medido'!$O$4:$P$55,2,FALSE),"")</f>
        <v/>
      </c>
      <c r="BB304" s="38">
        <f t="shared" si="115"/>
        <v>45931</v>
      </c>
      <c r="BC304" s="38" t="str">
        <f t="shared" si="108"/>
        <v/>
      </c>
      <c r="BD304" s="38">
        <f t="shared" si="114"/>
        <v>45931</v>
      </c>
      <c r="BT304" s="4"/>
      <c r="BZ304" s="7">
        <f t="shared" si="113"/>
        <v>46313</v>
      </c>
      <c r="CA304" s="5"/>
      <c r="CB304" s="145">
        <f t="shared" si="109"/>
        <v>1</v>
      </c>
      <c r="CC304" s="141" t="str">
        <f>IFERROR(VLOOKUP(BZ303,'Geração Equatorial x Medido'!$O$4:$P$55,2,FALSE),"")</f>
        <v/>
      </c>
      <c r="CD304" s="38">
        <f t="shared" si="116"/>
        <v>46296</v>
      </c>
      <c r="CE304" s="38" t="str">
        <f t="shared" si="103"/>
        <v/>
      </c>
      <c r="CF304" s="38">
        <f t="shared" si="117"/>
        <v>46296</v>
      </c>
      <c r="CV304" s="4"/>
    </row>
    <row r="305" spans="1:100" x14ac:dyDescent="0.25">
      <c r="A305" s="7">
        <f t="shared" si="110"/>
        <v>45228</v>
      </c>
      <c r="B305" s="5">
        <v>536.5</v>
      </c>
      <c r="C305" s="38" t="str">
        <f>IFERROR(VLOOKUP(A305,'Geração Equatorial x Medido'!$O$4:$P$15,2,FALSE),"")</f>
        <v/>
      </c>
      <c r="D305" s="38">
        <f t="shared" si="120"/>
        <v>45200</v>
      </c>
      <c r="E305" s="38" t="str">
        <f t="shared" si="104"/>
        <v/>
      </c>
      <c r="F305" s="38">
        <f t="shared" si="119"/>
        <v>45200</v>
      </c>
      <c r="Y305" s="7">
        <f t="shared" si="111"/>
        <v>45588</v>
      </c>
      <c r="Z305" s="5">
        <v>500.1</v>
      </c>
      <c r="AA305" s="110">
        <f t="shared" si="102"/>
        <v>0</v>
      </c>
      <c r="AB305" s="38" t="str">
        <f>IFERROR(VLOOKUP(Y305,'Geração Equatorial x Medido'!$O$15:$R$27,2,FALSE),"")</f>
        <v/>
      </c>
      <c r="AC305" s="38">
        <f t="shared" si="121"/>
        <v>45536</v>
      </c>
      <c r="AD305" s="38" t="str">
        <f t="shared" si="105"/>
        <v/>
      </c>
      <c r="AE305" s="38">
        <f t="shared" si="106"/>
        <v>45566</v>
      </c>
      <c r="AU305" s="4"/>
      <c r="AX305" s="7">
        <f t="shared" si="112"/>
        <v>45948</v>
      </c>
      <c r="AY305" s="5">
        <v>536.4</v>
      </c>
      <c r="AZ305" s="145">
        <f t="shared" si="118"/>
        <v>0</v>
      </c>
      <c r="BA305" s="141" t="str">
        <f>IFERROR(VLOOKUP(AX304,'Geração Equatorial x Medido'!$O$4:$P$55,2,FALSE),"")</f>
        <v/>
      </c>
      <c r="BB305" s="38">
        <f t="shared" si="115"/>
        <v>45931</v>
      </c>
      <c r="BC305" s="38" t="str">
        <f t="shared" si="108"/>
        <v/>
      </c>
      <c r="BD305" s="38">
        <f t="shared" si="114"/>
        <v>45931</v>
      </c>
      <c r="BT305" s="4"/>
      <c r="BZ305" s="7">
        <f t="shared" si="113"/>
        <v>46314</v>
      </c>
      <c r="CA305" s="5"/>
      <c r="CB305" s="145">
        <f t="shared" si="109"/>
        <v>1</v>
      </c>
      <c r="CC305" s="141" t="str">
        <f>IFERROR(VLOOKUP(BZ304,'Geração Equatorial x Medido'!$O$4:$P$55,2,FALSE),"")</f>
        <v/>
      </c>
      <c r="CD305" s="38">
        <f t="shared" si="116"/>
        <v>46296</v>
      </c>
      <c r="CE305" s="38" t="str">
        <f t="shared" si="103"/>
        <v/>
      </c>
      <c r="CF305" s="38">
        <f t="shared" si="117"/>
        <v>46296</v>
      </c>
      <c r="CV305" s="4"/>
    </row>
    <row r="306" spans="1:100" x14ac:dyDescent="0.25">
      <c r="A306" s="7">
        <f t="shared" si="110"/>
        <v>45229</v>
      </c>
      <c r="B306" s="5">
        <v>513.9</v>
      </c>
      <c r="C306" s="38" t="str">
        <f>IFERROR(VLOOKUP(A306,'Geração Equatorial x Medido'!$O$4:$P$15,2,FALSE),"")</f>
        <v/>
      </c>
      <c r="D306" s="38">
        <f t="shared" si="120"/>
        <v>45200</v>
      </c>
      <c r="E306" s="38" t="str">
        <f t="shared" si="104"/>
        <v/>
      </c>
      <c r="F306" s="38">
        <f t="shared" si="119"/>
        <v>45200</v>
      </c>
      <c r="Y306" s="7">
        <f t="shared" si="111"/>
        <v>45589</v>
      </c>
      <c r="Z306" s="5">
        <v>496.7</v>
      </c>
      <c r="AA306" s="110">
        <f t="shared" si="102"/>
        <v>0</v>
      </c>
      <c r="AB306" s="38" t="str">
        <f>IFERROR(VLOOKUP(Y306,'Geração Equatorial x Medido'!$O$15:$R$27,2,FALSE),"")</f>
        <v/>
      </c>
      <c r="AC306" s="38">
        <f t="shared" si="121"/>
        <v>45536</v>
      </c>
      <c r="AD306" s="38" t="str">
        <f t="shared" si="105"/>
        <v/>
      </c>
      <c r="AE306" s="38">
        <f t="shared" si="106"/>
        <v>45566</v>
      </c>
      <c r="AU306" s="4"/>
      <c r="AX306" s="7">
        <f t="shared" si="112"/>
        <v>45949</v>
      </c>
      <c r="AY306" s="5">
        <v>428</v>
      </c>
      <c r="AZ306" s="145">
        <f t="shared" si="118"/>
        <v>0</v>
      </c>
      <c r="BA306" s="141" t="str">
        <f>IFERROR(VLOOKUP(AX305,'Geração Equatorial x Medido'!$O$4:$P$55,2,FALSE),"")</f>
        <v/>
      </c>
      <c r="BB306" s="38">
        <f t="shared" si="115"/>
        <v>45931</v>
      </c>
      <c r="BC306" s="38" t="str">
        <f t="shared" si="108"/>
        <v/>
      </c>
      <c r="BD306" s="38">
        <f t="shared" si="114"/>
        <v>45931</v>
      </c>
      <c r="BT306" s="4"/>
      <c r="BZ306" s="7">
        <f t="shared" si="113"/>
        <v>46315</v>
      </c>
      <c r="CA306" s="5"/>
      <c r="CB306" s="145">
        <f t="shared" si="109"/>
        <v>1</v>
      </c>
      <c r="CC306" s="141" t="str">
        <f>IFERROR(VLOOKUP(BZ305,'Geração Equatorial x Medido'!$O$4:$P$55,2,FALSE),"")</f>
        <v/>
      </c>
      <c r="CD306" s="38">
        <f t="shared" si="116"/>
        <v>46296</v>
      </c>
      <c r="CE306" s="38" t="str">
        <f t="shared" si="103"/>
        <v/>
      </c>
      <c r="CF306" s="38">
        <f t="shared" si="117"/>
        <v>46296</v>
      </c>
      <c r="CV306" s="4"/>
    </row>
    <row r="307" spans="1:100" x14ac:dyDescent="0.25">
      <c r="A307" s="7">
        <f t="shared" si="110"/>
        <v>45230</v>
      </c>
      <c r="B307" s="5">
        <v>464.5</v>
      </c>
      <c r="C307" s="38" t="str">
        <f>IFERROR(VLOOKUP(A307,'Geração Equatorial x Medido'!$O$4:$P$15,2,FALSE),"")</f>
        <v/>
      </c>
      <c r="D307" s="38">
        <f t="shared" si="120"/>
        <v>45200</v>
      </c>
      <c r="E307" s="38" t="str">
        <f t="shared" si="104"/>
        <v/>
      </c>
      <c r="F307" s="38">
        <f t="shared" si="119"/>
        <v>45200</v>
      </c>
      <c r="Y307" s="7">
        <f t="shared" si="111"/>
        <v>45590</v>
      </c>
      <c r="Z307" s="5">
        <v>481.3</v>
      </c>
      <c r="AA307" s="110">
        <f t="shared" si="102"/>
        <v>0</v>
      </c>
      <c r="AB307" s="38" t="str">
        <f>IFERROR(VLOOKUP(Y307,'Geração Equatorial x Medido'!$O$15:$R$27,2,FALSE),"")</f>
        <v/>
      </c>
      <c r="AC307" s="38">
        <f t="shared" si="121"/>
        <v>45536</v>
      </c>
      <c r="AD307" s="38" t="str">
        <f t="shared" si="105"/>
        <v/>
      </c>
      <c r="AE307" s="38">
        <f t="shared" si="106"/>
        <v>45566</v>
      </c>
      <c r="AU307" s="4"/>
      <c r="AX307" s="7">
        <f t="shared" si="112"/>
        <v>45950</v>
      </c>
      <c r="AY307" s="5">
        <v>488.3</v>
      </c>
      <c r="AZ307" s="145">
        <f t="shared" si="118"/>
        <v>0</v>
      </c>
      <c r="BA307" s="141" t="str">
        <f>IFERROR(VLOOKUP(AX306,'Geração Equatorial x Medido'!$O$4:$P$55,2,FALSE),"")</f>
        <v/>
      </c>
      <c r="BB307" s="38">
        <f t="shared" si="115"/>
        <v>45931</v>
      </c>
      <c r="BC307" s="38" t="str">
        <f t="shared" si="108"/>
        <v/>
      </c>
      <c r="BD307" s="38">
        <f t="shared" si="114"/>
        <v>45931</v>
      </c>
      <c r="BT307" s="4"/>
      <c r="BZ307" s="7">
        <f t="shared" si="113"/>
        <v>46316</v>
      </c>
      <c r="CA307" s="5"/>
      <c r="CB307" s="145">
        <f t="shared" si="109"/>
        <v>1</v>
      </c>
      <c r="CC307" s="141" t="str">
        <f>IFERROR(VLOOKUP(BZ306,'Geração Equatorial x Medido'!$O$4:$P$55,2,FALSE),"")</f>
        <v/>
      </c>
      <c r="CD307" s="38">
        <f t="shared" si="116"/>
        <v>46296</v>
      </c>
      <c r="CE307" s="38" t="str">
        <f t="shared" si="103"/>
        <v/>
      </c>
      <c r="CF307" s="38">
        <f t="shared" si="117"/>
        <v>46296</v>
      </c>
      <c r="CV307" s="4"/>
    </row>
    <row r="308" spans="1:100" x14ac:dyDescent="0.25">
      <c r="A308" s="7">
        <f t="shared" si="110"/>
        <v>45231</v>
      </c>
      <c r="B308" s="5">
        <v>463.7</v>
      </c>
      <c r="C308" s="38" t="str">
        <f>IFERROR(VLOOKUP(A308,'Geração Equatorial x Medido'!$O$4:$P$15,2,FALSE),"")</f>
        <v/>
      </c>
      <c r="D308" s="38">
        <f t="shared" si="120"/>
        <v>45200</v>
      </c>
      <c r="E308" s="38">
        <f t="shared" si="104"/>
        <v>45231</v>
      </c>
      <c r="F308" s="38">
        <f t="shared" si="119"/>
        <v>45231</v>
      </c>
      <c r="Y308" s="7">
        <f t="shared" si="111"/>
        <v>45591</v>
      </c>
      <c r="Z308" s="5">
        <v>509.7</v>
      </c>
      <c r="AA308" s="110">
        <f t="shared" si="102"/>
        <v>0</v>
      </c>
      <c r="AB308" s="38" t="str">
        <f>IFERROR(VLOOKUP(Y308,'Geração Equatorial x Medido'!$O$15:$R$27,2,FALSE),"")</f>
        <v/>
      </c>
      <c r="AC308" s="38">
        <f t="shared" si="121"/>
        <v>45536</v>
      </c>
      <c r="AD308" s="38" t="str">
        <f t="shared" si="105"/>
        <v/>
      </c>
      <c r="AE308" s="38">
        <f t="shared" si="106"/>
        <v>45566</v>
      </c>
      <c r="AU308" s="4"/>
      <c r="AX308" s="7">
        <f t="shared" si="112"/>
        <v>45951</v>
      </c>
      <c r="AY308" s="5">
        <v>460.6</v>
      </c>
      <c r="AZ308" s="145">
        <f t="shared" si="118"/>
        <v>0</v>
      </c>
      <c r="BA308" s="141" t="str">
        <f>IFERROR(VLOOKUP(AX307,'Geração Equatorial x Medido'!$O$4:$P$55,2,FALSE),"")</f>
        <v/>
      </c>
      <c r="BB308" s="38">
        <f t="shared" si="115"/>
        <v>45931</v>
      </c>
      <c r="BC308" s="38" t="str">
        <f t="shared" si="108"/>
        <v/>
      </c>
      <c r="BD308" s="38">
        <f t="shared" si="114"/>
        <v>45931</v>
      </c>
      <c r="BT308" s="4"/>
      <c r="BZ308" s="7">
        <f t="shared" si="113"/>
        <v>46317</v>
      </c>
      <c r="CA308" s="5"/>
      <c r="CB308" s="145">
        <f t="shared" si="109"/>
        <v>1</v>
      </c>
      <c r="CC308" s="141" t="str">
        <f>IFERROR(VLOOKUP(BZ307,'Geração Equatorial x Medido'!$O$4:$P$55,2,FALSE),"")</f>
        <v/>
      </c>
      <c r="CD308" s="38">
        <f t="shared" si="116"/>
        <v>46296</v>
      </c>
      <c r="CE308" s="38" t="str">
        <f t="shared" si="103"/>
        <v/>
      </c>
      <c r="CF308" s="38">
        <f t="shared" si="117"/>
        <v>46296</v>
      </c>
      <c r="CV308" s="4"/>
    </row>
    <row r="309" spans="1:100" x14ac:dyDescent="0.25">
      <c r="A309" s="7">
        <f t="shared" si="110"/>
        <v>45232</v>
      </c>
      <c r="B309" s="5">
        <v>413.9</v>
      </c>
      <c r="C309" s="38" t="str">
        <f>IFERROR(VLOOKUP(A309,'Geração Equatorial x Medido'!$O$4:$P$15,2,FALSE),"")</f>
        <v/>
      </c>
      <c r="D309" s="38">
        <f t="shared" si="120"/>
        <v>45200</v>
      </c>
      <c r="E309" s="38" t="str">
        <f t="shared" si="104"/>
        <v/>
      </c>
      <c r="F309" s="38">
        <f t="shared" si="119"/>
        <v>45231</v>
      </c>
      <c r="Y309" s="7">
        <f t="shared" si="111"/>
        <v>45592</v>
      </c>
      <c r="Z309" s="5">
        <v>538.20000000000005</v>
      </c>
      <c r="AA309" s="110">
        <f t="shared" si="102"/>
        <v>0</v>
      </c>
      <c r="AB309" s="38" t="str">
        <f>IFERROR(VLOOKUP(Y309,'Geração Equatorial x Medido'!$O$15:$R$27,2,FALSE),"")</f>
        <v/>
      </c>
      <c r="AC309" s="38">
        <f t="shared" si="121"/>
        <v>45536</v>
      </c>
      <c r="AD309" s="38" t="str">
        <f t="shared" si="105"/>
        <v/>
      </c>
      <c r="AE309" s="38">
        <f t="shared" si="106"/>
        <v>45566</v>
      </c>
      <c r="AU309" s="4"/>
      <c r="AX309" s="7">
        <f t="shared" si="112"/>
        <v>45952</v>
      </c>
      <c r="AY309" s="5">
        <v>534.9</v>
      </c>
      <c r="AZ309" s="145">
        <f t="shared" si="118"/>
        <v>0</v>
      </c>
      <c r="BA309" s="141" t="str">
        <f>IFERROR(VLOOKUP(AX308,'Geração Equatorial x Medido'!$O$4:$P$55,2,FALSE),"")</f>
        <v/>
      </c>
      <c r="BB309" s="38">
        <f t="shared" si="115"/>
        <v>45931</v>
      </c>
      <c r="BC309" s="38" t="str">
        <f t="shared" si="108"/>
        <v/>
      </c>
      <c r="BD309" s="38">
        <f t="shared" si="114"/>
        <v>45931</v>
      </c>
      <c r="BT309" s="4"/>
      <c r="BZ309" s="7">
        <f t="shared" si="113"/>
        <v>46318</v>
      </c>
      <c r="CA309" s="5"/>
      <c r="CB309" s="145">
        <f t="shared" si="109"/>
        <v>1</v>
      </c>
      <c r="CC309" s="141" t="str">
        <f>IFERROR(VLOOKUP(BZ308,'Geração Equatorial x Medido'!$O$4:$P$55,2,FALSE),"")</f>
        <v/>
      </c>
      <c r="CD309" s="38">
        <f t="shared" si="116"/>
        <v>46296</v>
      </c>
      <c r="CE309" s="38" t="str">
        <f t="shared" si="103"/>
        <v/>
      </c>
      <c r="CF309" s="38">
        <f t="shared" si="117"/>
        <v>46296</v>
      </c>
      <c r="CV309" s="4"/>
    </row>
    <row r="310" spans="1:100" x14ac:dyDescent="0.25">
      <c r="A310" s="7">
        <f t="shared" si="110"/>
        <v>45233</v>
      </c>
      <c r="B310" s="5">
        <v>472.2</v>
      </c>
      <c r="C310" s="38" t="str">
        <f>IFERROR(VLOOKUP(A310,'Geração Equatorial x Medido'!$O$4:$P$15,2,FALSE),"")</f>
        <v/>
      </c>
      <c r="D310" s="38">
        <f t="shared" si="120"/>
        <v>45200</v>
      </c>
      <c r="E310" s="38" t="str">
        <f t="shared" si="104"/>
        <v/>
      </c>
      <c r="F310" s="38">
        <f t="shared" si="119"/>
        <v>45231</v>
      </c>
      <c r="Y310" s="7">
        <f t="shared" si="111"/>
        <v>45593</v>
      </c>
      <c r="Z310" s="5">
        <v>544.70000000000005</v>
      </c>
      <c r="AA310" s="110">
        <f t="shared" si="102"/>
        <v>0</v>
      </c>
      <c r="AB310" s="38">
        <f>IFERROR(VLOOKUP(Y310,'Geração Equatorial x Medido'!$O$15:$R$27,2,FALSE),"")</f>
        <v>45566</v>
      </c>
      <c r="AC310" s="38">
        <f t="shared" si="121"/>
        <v>45566</v>
      </c>
      <c r="AD310" s="38" t="str">
        <f t="shared" si="105"/>
        <v/>
      </c>
      <c r="AE310" s="38">
        <f t="shared" si="106"/>
        <v>45566</v>
      </c>
      <c r="AU310" s="4"/>
      <c r="AX310" s="7">
        <f t="shared" si="112"/>
        <v>45953</v>
      </c>
      <c r="AY310" s="5">
        <v>557.9</v>
      </c>
      <c r="AZ310" s="145">
        <f t="shared" si="118"/>
        <v>0</v>
      </c>
      <c r="BA310" s="141" t="str">
        <f>IFERROR(VLOOKUP(AX309,'Geração Equatorial x Medido'!$O$4:$P$55,2,FALSE),"")</f>
        <v/>
      </c>
      <c r="BB310" s="38">
        <f t="shared" si="115"/>
        <v>45931</v>
      </c>
      <c r="BC310" s="38" t="str">
        <f t="shared" si="108"/>
        <v/>
      </c>
      <c r="BD310" s="38">
        <f t="shared" si="114"/>
        <v>45931</v>
      </c>
      <c r="BT310" s="4"/>
      <c r="BZ310" s="7">
        <f t="shared" si="113"/>
        <v>46319</v>
      </c>
      <c r="CA310" s="5"/>
      <c r="CB310" s="145">
        <f t="shared" si="109"/>
        <v>1</v>
      </c>
      <c r="CC310" s="141" t="str">
        <f>IFERROR(VLOOKUP(BZ309,'Geração Equatorial x Medido'!$O$4:$P$55,2,FALSE),"")</f>
        <v/>
      </c>
      <c r="CD310" s="38">
        <f t="shared" si="116"/>
        <v>46296</v>
      </c>
      <c r="CE310" s="38" t="str">
        <f t="shared" si="103"/>
        <v/>
      </c>
      <c r="CF310" s="38">
        <f t="shared" si="117"/>
        <v>46296</v>
      </c>
      <c r="CV310" s="4"/>
    </row>
    <row r="311" spans="1:100" x14ac:dyDescent="0.25">
      <c r="A311" s="7">
        <f t="shared" si="110"/>
        <v>45234</v>
      </c>
      <c r="B311" s="5">
        <v>504.1</v>
      </c>
      <c r="C311" s="38" t="str">
        <f>IFERROR(VLOOKUP(A311,'Geração Equatorial x Medido'!$O$4:$P$15,2,FALSE),"")</f>
        <v/>
      </c>
      <c r="D311" s="38">
        <f t="shared" si="120"/>
        <v>45200</v>
      </c>
      <c r="E311" s="38" t="str">
        <f t="shared" si="104"/>
        <v/>
      </c>
      <c r="F311" s="38">
        <f t="shared" si="119"/>
        <v>45231</v>
      </c>
      <c r="Y311" s="7">
        <f t="shared" si="111"/>
        <v>45594</v>
      </c>
      <c r="Z311" s="5">
        <v>523</v>
      </c>
      <c r="AA311" s="110">
        <f t="shared" si="102"/>
        <v>0</v>
      </c>
      <c r="AB311" s="38" t="str">
        <f>IFERROR(VLOOKUP(Y311,'Geração Equatorial x Medido'!$O$15:$R$27,2,FALSE),"")</f>
        <v/>
      </c>
      <c r="AC311" s="38">
        <f t="shared" si="121"/>
        <v>45566</v>
      </c>
      <c r="AD311" s="38" t="str">
        <f t="shared" si="105"/>
        <v/>
      </c>
      <c r="AE311" s="38">
        <f t="shared" si="106"/>
        <v>45566</v>
      </c>
      <c r="AU311" s="4"/>
      <c r="AX311" s="7">
        <f t="shared" si="112"/>
        <v>45954</v>
      </c>
      <c r="AY311" s="5">
        <v>552.29999999999995</v>
      </c>
      <c r="AZ311" s="145">
        <f t="shared" si="118"/>
        <v>0</v>
      </c>
      <c r="BA311" s="141" t="str">
        <f>IFERROR(VLOOKUP(AX310,'Geração Equatorial x Medido'!$O$4:$P$55,2,FALSE),"")</f>
        <v/>
      </c>
      <c r="BB311" s="38">
        <f t="shared" si="115"/>
        <v>45931</v>
      </c>
      <c r="BC311" s="38" t="str">
        <f t="shared" si="108"/>
        <v/>
      </c>
      <c r="BD311" s="38">
        <f t="shared" si="114"/>
        <v>45931</v>
      </c>
      <c r="BT311" s="4"/>
      <c r="BZ311" s="7">
        <f t="shared" si="113"/>
        <v>46320</v>
      </c>
      <c r="CA311" s="5"/>
      <c r="CB311" s="145">
        <f t="shared" si="109"/>
        <v>1</v>
      </c>
      <c r="CC311" s="141" t="str">
        <f>IFERROR(VLOOKUP(BZ310,'Geração Equatorial x Medido'!$O$4:$P$55,2,FALSE),"")</f>
        <v/>
      </c>
      <c r="CD311" s="38">
        <f t="shared" si="116"/>
        <v>46296</v>
      </c>
      <c r="CE311" s="38" t="str">
        <f t="shared" si="103"/>
        <v/>
      </c>
      <c r="CF311" s="38">
        <f t="shared" si="117"/>
        <v>46296</v>
      </c>
      <c r="CV311" s="4"/>
    </row>
    <row r="312" spans="1:100" x14ac:dyDescent="0.25">
      <c r="A312" s="7">
        <f t="shared" si="110"/>
        <v>45235</v>
      </c>
      <c r="B312" s="5">
        <v>460.6</v>
      </c>
      <c r="C312" s="38" t="str">
        <f>IFERROR(VLOOKUP(A312,'Geração Equatorial x Medido'!$O$4:$P$15,2,FALSE),"")</f>
        <v/>
      </c>
      <c r="D312" s="38">
        <f t="shared" si="120"/>
        <v>45200</v>
      </c>
      <c r="E312" s="38" t="str">
        <f t="shared" si="104"/>
        <v/>
      </c>
      <c r="F312" s="38">
        <f t="shared" si="119"/>
        <v>45231</v>
      </c>
      <c r="Y312" s="7">
        <f t="shared" si="111"/>
        <v>45595</v>
      </c>
      <c r="Z312" s="5">
        <v>477.6</v>
      </c>
      <c r="AA312" s="110">
        <f t="shared" si="102"/>
        <v>0</v>
      </c>
      <c r="AB312" s="38" t="str">
        <f>IFERROR(VLOOKUP(Y312,'Geração Equatorial x Medido'!$O$15:$R$27,2,FALSE),"")</f>
        <v/>
      </c>
      <c r="AC312" s="38">
        <f t="shared" si="121"/>
        <v>45566</v>
      </c>
      <c r="AD312" s="38" t="str">
        <f t="shared" si="105"/>
        <v/>
      </c>
      <c r="AE312" s="38">
        <f t="shared" si="106"/>
        <v>45566</v>
      </c>
      <c r="AU312" s="4"/>
      <c r="AX312" s="7">
        <f t="shared" si="112"/>
        <v>45955</v>
      </c>
      <c r="AY312" s="5">
        <v>533.9</v>
      </c>
      <c r="AZ312" s="145">
        <f t="shared" si="118"/>
        <v>0</v>
      </c>
      <c r="BA312" s="141" t="str">
        <f>IFERROR(VLOOKUP(AX311,'Geração Equatorial x Medido'!$O$4:$P$55,2,FALSE),"")</f>
        <v/>
      </c>
      <c r="BB312" s="38">
        <f t="shared" si="115"/>
        <v>45931</v>
      </c>
      <c r="BC312" s="38" t="str">
        <f t="shared" si="108"/>
        <v/>
      </c>
      <c r="BD312" s="38">
        <f t="shared" si="114"/>
        <v>45931</v>
      </c>
      <c r="BT312" s="4"/>
      <c r="BZ312" s="7">
        <f t="shared" si="113"/>
        <v>46321</v>
      </c>
      <c r="CA312" s="5"/>
      <c r="CB312" s="145">
        <f t="shared" si="109"/>
        <v>1</v>
      </c>
      <c r="CC312" s="141" t="str">
        <f>IFERROR(VLOOKUP(BZ311,'Geração Equatorial x Medido'!$O$4:$P$55,2,FALSE),"")</f>
        <v/>
      </c>
      <c r="CD312" s="38">
        <f t="shared" si="116"/>
        <v>46296</v>
      </c>
      <c r="CE312" s="38" t="str">
        <f t="shared" si="103"/>
        <v/>
      </c>
      <c r="CF312" s="38">
        <f t="shared" si="117"/>
        <v>46296</v>
      </c>
      <c r="CV312" s="4"/>
    </row>
    <row r="313" spans="1:100" x14ac:dyDescent="0.25">
      <c r="A313" s="7">
        <f t="shared" si="110"/>
        <v>45236</v>
      </c>
      <c r="B313" s="5">
        <v>484.7</v>
      </c>
      <c r="C313" s="38" t="str">
        <f>IFERROR(VLOOKUP(A313,'Geração Equatorial x Medido'!$O$4:$P$15,2,FALSE),"")</f>
        <v/>
      </c>
      <c r="D313" s="38">
        <f t="shared" si="120"/>
        <v>45200</v>
      </c>
      <c r="E313" s="38" t="str">
        <f t="shared" si="104"/>
        <v/>
      </c>
      <c r="F313" s="38">
        <f t="shared" si="119"/>
        <v>45231</v>
      </c>
      <c r="Y313" s="7">
        <f t="shared" si="111"/>
        <v>45596</v>
      </c>
      <c r="Z313" s="5">
        <v>411.7</v>
      </c>
      <c r="AA313" s="110">
        <f t="shared" si="102"/>
        <v>0</v>
      </c>
      <c r="AB313" s="38" t="str">
        <f>IFERROR(VLOOKUP(Y313,'Geração Equatorial x Medido'!$O$15:$R$27,2,FALSE),"")</f>
        <v/>
      </c>
      <c r="AC313" s="38">
        <f t="shared" si="121"/>
        <v>45566</v>
      </c>
      <c r="AD313" s="38" t="str">
        <f t="shared" si="105"/>
        <v/>
      </c>
      <c r="AE313" s="38">
        <f t="shared" si="106"/>
        <v>45566</v>
      </c>
      <c r="AU313" s="4"/>
      <c r="AX313" s="7">
        <f t="shared" si="112"/>
        <v>45956</v>
      </c>
      <c r="AY313" s="5">
        <v>542.79999999999995</v>
      </c>
      <c r="AZ313" s="145">
        <f t="shared" si="118"/>
        <v>0</v>
      </c>
      <c r="BA313" s="141" t="str">
        <f>IFERROR(VLOOKUP(AX312,'Geração Equatorial x Medido'!$O$4:$P$55,2,FALSE),"")</f>
        <v/>
      </c>
      <c r="BB313" s="38">
        <f t="shared" si="115"/>
        <v>45931</v>
      </c>
      <c r="BC313" s="38" t="str">
        <f t="shared" si="108"/>
        <v/>
      </c>
      <c r="BD313" s="38">
        <f t="shared" si="114"/>
        <v>45931</v>
      </c>
      <c r="BT313" s="4"/>
      <c r="BZ313" s="7">
        <f t="shared" si="113"/>
        <v>46322</v>
      </c>
      <c r="CA313" s="5"/>
      <c r="CB313" s="145">
        <f t="shared" si="109"/>
        <v>1</v>
      </c>
      <c r="CC313" s="141" t="str">
        <f>IFERROR(VLOOKUP(BZ312,'Geração Equatorial x Medido'!$O$4:$P$55,2,FALSE),"")</f>
        <v/>
      </c>
      <c r="CD313" s="38">
        <f t="shared" si="116"/>
        <v>46296</v>
      </c>
      <c r="CE313" s="38" t="str">
        <f t="shared" si="103"/>
        <v/>
      </c>
      <c r="CF313" s="38">
        <f t="shared" si="117"/>
        <v>46296</v>
      </c>
      <c r="CV313" s="4"/>
    </row>
    <row r="314" spans="1:100" x14ac:dyDescent="0.25">
      <c r="A314" s="7">
        <f t="shared" si="110"/>
        <v>45237</v>
      </c>
      <c r="B314" s="5">
        <v>447.3</v>
      </c>
      <c r="C314" s="38" t="str">
        <f>IFERROR(VLOOKUP(A314,'Geração Equatorial x Medido'!$O$4:$P$15,2,FALSE),"")</f>
        <v/>
      </c>
      <c r="D314" s="38">
        <f t="shared" si="120"/>
        <v>45200</v>
      </c>
      <c r="E314" s="38" t="str">
        <f t="shared" si="104"/>
        <v/>
      </c>
      <c r="F314" s="38">
        <f t="shared" si="119"/>
        <v>45231</v>
      </c>
      <c r="Y314" s="7">
        <f t="shared" si="111"/>
        <v>45597</v>
      </c>
      <c r="Z314" s="5">
        <v>450.1</v>
      </c>
      <c r="AA314" s="110">
        <f t="shared" si="102"/>
        <v>0</v>
      </c>
      <c r="AB314" s="38" t="str">
        <f>IFERROR(VLOOKUP(Y314,'Geração Equatorial x Medido'!$O$15:$R$27,2,FALSE),"")</f>
        <v/>
      </c>
      <c r="AC314" s="38">
        <f t="shared" si="121"/>
        <v>45566</v>
      </c>
      <c r="AD314" s="38">
        <f t="shared" si="105"/>
        <v>45597</v>
      </c>
      <c r="AE314" s="38">
        <f t="shared" si="106"/>
        <v>45597</v>
      </c>
      <c r="AU314" s="4"/>
      <c r="AX314" s="7">
        <f t="shared" si="112"/>
        <v>45957</v>
      </c>
      <c r="AY314" s="5">
        <v>540.4</v>
      </c>
      <c r="AZ314" s="145">
        <f t="shared" si="118"/>
        <v>0</v>
      </c>
      <c r="BA314" s="141" t="str">
        <f>IFERROR(VLOOKUP(AX313,'Geração Equatorial x Medido'!$O$4:$P$55,2,FALSE),"")</f>
        <v/>
      </c>
      <c r="BB314" s="38">
        <f t="shared" si="115"/>
        <v>45931</v>
      </c>
      <c r="BC314" s="38" t="str">
        <f t="shared" si="108"/>
        <v/>
      </c>
      <c r="BD314" s="38">
        <f t="shared" si="114"/>
        <v>45931</v>
      </c>
      <c r="BT314" s="4"/>
      <c r="BZ314" s="7">
        <f t="shared" si="113"/>
        <v>46323</v>
      </c>
      <c r="CA314" s="5"/>
      <c r="CB314" s="145">
        <f t="shared" si="109"/>
        <v>1</v>
      </c>
      <c r="CC314" s="141">
        <f>IFERROR(VLOOKUP(BZ313,'Geração Equatorial x Medido'!$O$4:$P$55,2,FALSE),"")</f>
        <v>46296</v>
      </c>
      <c r="CD314" s="38">
        <f t="shared" si="116"/>
        <v>46296</v>
      </c>
      <c r="CE314" s="38" t="str">
        <f t="shared" si="103"/>
        <v/>
      </c>
      <c r="CF314" s="38">
        <f t="shared" si="117"/>
        <v>46296</v>
      </c>
      <c r="CV314" s="4"/>
    </row>
    <row r="315" spans="1:100" x14ac:dyDescent="0.25">
      <c r="A315" s="7">
        <f t="shared" si="110"/>
        <v>45238</v>
      </c>
      <c r="B315" s="5">
        <v>485.6</v>
      </c>
      <c r="C315" s="38" t="str">
        <f>IFERROR(VLOOKUP(A315,'Geração Equatorial x Medido'!$O$4:$P$15,2,FALSE),"")</f>
        <v/>
      </c>
      <c r="D315" s="38">
        <f t="shared" si="120"/>
        <v>45200</v>
      </c>
      <c r="E315" s="38" t="str">
        <f t="shared" si="104"/>
        <v/>
      </c>
      <c r="F315" s="38">
        <f t="shared" si="119"/>
        <v>45231</v>
      </c>
      <c r="Y315" s="7">
        <f t="shared" si="111"/>
        <v>45598</v>
      </c>
      <c r="Z315" s="5">
        <v>449.9</v>
      </c>
      <c r="AA315" s="110">
        <f t="shared" si="102"/>
        <v>0</v>
      </c>
      <c r="AB315" s="38" t="str">
        <f>IFERROR(VLOOKUP(Y315,'Geração Equatorial x Medido'!$O$15:$R$27,2,FALSE),"")</f>
        <v/>
      </c>
      <c r="AC315" s="38">
        <f t="shared" si="121"/>
        <v>45566</v>
      </c>
      <c r="AD315" s="38" t="str">
        <f t="shared" si="105"/>
        <v/>
      </c>
      <c r="AE315" s="38">
        <f t="shared" si="106"/>
        <v>45597</v>
      </c>
      <c r="AU315" s="4"/>
      <c r="AX315" s="7">
        <f t="shared" si="112"/>
        <v>45958</v>
      </c>
      <c r="AY315" s="5">
        <v>552.79999999999995</v>
      </c>
      <c r="AZ315" s="145">
        <f t="shared" si="118"/>
        <v>0</v>
      </c>
      <c r="BA315" s="141">
        <f>IFERROR(VLOOKUP(AX314,'Geração Equatorial x Medido'!$O$4:$P$55,2,FALSE),"")</f>
        <v>45931</v>
      </c>
      <c r="BB315" s="38">
        <f t="shared" si="115"/>
        <v>45931</v>
      </c>
      <c r="BC315" s="38" t="str">
        <f t="shared" si="108"/>
        <v/>
      </c>
      <c r="BD315" s="38">
        <f t="shared" si="114"/>
        <v>45931</v>
      </c>
      <c r="BT315" s="4"/>
      <c r="BZ315" s="7">
        <f t="shared" si="113"/>
        <v>46324</v>
      </c>
      <c r="CA315" s="5"/>
      <c r="CB315" s="145">
        <f t="shared" si="109"/>
        <v>1</v>
      </c>
      <c r="CC315" s="141" t="str">
        <f>IFERROR(VLOOKUP(BZ314,'Geração Equatorial x Medido'!$O$4:$P$55,2,FALSE),"")</f>
        <v/>
      </c>
      <c r="CD315" s="38">
        <f t="shared" si="116"/>
        <v>46327</v>
      </c>
      <c r="CE315" s="38" t="str">
        <f t="shared" si="103"/>
        <v/>
      </c>
      <c r="CF315" s="38">
        <f t="shared" si="117"/>
        <v>46296</v>
      </c>
      <c r="CV315" s="4"/>
    </row>
    <row r="316" spans="1:100" x14ac:dyDescent="0.25">
      <c r="A316" s="7">
        <f t="shared" si="110"/>
        <v>45239</v>
      </c>
      <c r="B316" s="5">
        <v>344</v>
      </c>
      <c r="C316" s="38" t="str">
        <f>IFERROR(VLOOKUP(A316,'Geração Equatorial x Medido'!$O$4:$P$15,2,FALSE),"")</f>
        <v/>
      </c>
      <c r="D316" s="38">
        <f t="shared" si="120"/>
        <v>45200</v>
      </c>
      <c r="E316" s="38" t="str">
        <f t="shared" si="104"/>
        <v/>
      </c>
      <c r="F316" s="38">
        <f t="shared" si="119"/>
        <v>45231</v>
      </c>
      <c r="Y316" s="7">
        <f t="shared" si="111"/>
        <v>45599</v>
      </c>
      <c r="Z316" s="5">
        <v>520.79999999999995</v>
      </c>
      <c r="AA316" s="110">
        <f t="shared" si="102"/>
        <v>0</v>
      </c>
      <c r="AB316" s="38" t="str">
        <f>IFERROR(VLOOKUP(Y316,'Geração Equatorial x Medido'!$O$15:$R$27,2,FALSE),"")</f>
        <v/>
      </c>
      <c r="AC316" s="38">
        <f t="shared" si="121"/>
        <v>45566</v>
      </c>
      <c r="AD316" s="38" t="str">
        <f t="shared" si="105"/>
        <v/>
      </c>
      <c r="AE316" s="38">
        <f t="shared" si="106"/>
        <v>45597</v>
      </c>
      <c r="AU316" s="4"/>
      <c r="AX316" s="7">
        <f t="shared" si="112"/>
        <v>45959</v>
      </c>
      <c r="AY316" s="5">
        <v>543.6</v>
      </c>
      <c r="AZ316" s="145">
        <f t="shared" si="118"/>
        <v>0</v>
      </c>
      <c r="BA316" s="141" t="str">
        <f>IFERROR(VLOOKUP(AX315,'Geração Equatorial x Medido'!$O$4:$P$55,2,FALSE),"")</f>
        <v/>
      </c>
      <c r="BB316" s="38">
        <f t="shared" si="115"/>
        <v>45962</v>
      </c>
      <c r="BC316" s="38" t="str">
        <f t="shared" si="108"/>
        <v/>
      </c>
      <c r="BD316" s="38">
        <f t="shared" si="114"/>
        <v>45931</v>
      </c>
      <c r="BT316" s="4"/>
      <c r="BZ316" s="7">
        <f t="shared" si="113"/>
        <v>46325</v>
      </c>
      <c r="CA316" s="5"/>
      <c r="CB316" s="145">
        <f t="shared" si="109"/>
        <v>1</v>
      </c>
      <c r="CC316" s="141" t="str">
        <f>IFERROR(VLOOKUP(BZ315,'Geração Equatorial x Medido'!$O$4:$P$55,2,FALSE),"")</f>
        <v/>
      </c>
      <c r="CD316" s="38">
        <f t="shared" si="116"/>
        <v>46327</v>
      </c>
      <c r="CE316" s="38" t="str">
        <f t="shared" si="103"/>
        <v/>
      </c>
      <c r="CF316" s="38">
        <f t="shared" si="117"/>
        <v>46296</v>
      </c>
      <c r="CV316" s="4"/>
    </row>
    <row r="317" spans="1:100" x14ac:dyDescent="0.25">
      <c r="A317" s="7">
        <f t="shared" si="110"/>
        <v>45240</v>
      </c>
      <c r="B317" s="5">
        <v>0</v>
      </c>
      <c r="C317" s="38" t="str">
        <f>IFERROR(VLOOKUP(A317,'Geração Equatorial x Medido'!$O$4:$P$15,2,FALSE),"")</f>
        <v/>
      </c>
      <c r="D317" s="38">
        <f t="shared" si="120"/>
        <v>45200</v>
      </c>
      <c r="E317" s="38" t="str">
        <f t="shared" si="104"/>
        <v/>
      </c>
      <c r="F317" s="38">
        <f t="shared" si="119"/>
        <v>45231</v>
      </c>
      <c r="Y317" s="7">
        <f t="shared" si="111"/>
        <v>45600</v>
      </c>
      <c r="Z317" s="5">
        <v>519.6</v>
      </c>
      <c r="AA317" s="110">
        <f t="shared" si="102"/>
        <v>0</v>
      </c>
      <c r="AB317" s="38" t="str">
        <f>IFERROR(VLOOKUP(Y317,'Geração Equatorial x Medido'!$O$15:$R$27,2,FALSE),"")</f>
        <v/>
      </c>
      <c r="AC317" s="38">
        <f t="shared" si="121"/>
        <v>45566</v>
      </c>
      <c r="AD317" s="38" t="str">
        <f t="shared" si="105"/>
        <v/>
      </c>
      <c r="AE317" s="38">
        <f t="shared" si="106"/>
        <v>45597</v>
      </c>
      <c r="AU317" s="4"/>
      <c r="AX317" s="7">
        <f t="shared" si="112"/>
        <v>45960</v>
      </c>
      <c r="AY317" s="5">
        <v>519.1</v>
      </c>
      <c r="AZ317" s="145">
        <f t="shared" si="118"/>
        <v>0</v>
      </c>
      <c r="BA317" s="141" t="str">
        <f>IFERROR(VLOOKUP(AX316,'Geração Equatorial x Medido'!$O$4:$P$55,2,FALSE),"")</f>
        <v/>
      </c>
      <c r="BB317" s="38">
        <f t="shared" si="115"/>
        <v>45962</v>
      </c>
      <c r="BC317" s="38" t="str">
        <f t="shared" si="108"/>
        <v/>
      </c>
      <c r="BD317" s="38">
        <f t="shared" si="114"/>
        <v>45931</v>
      </c>
      <c r="BT317" s="4"/>
      <c r="BZ317" s="7">
        <f t="shared" si="113"/>
        <v>46326</v>
      </c>
      <c r="CA317" s="5"/>
      <c r="CB317" s="145">
        <f t="shared" si="109"/>
        <v>1</v>
      </c>
      <c r="CC317" s="141" t="str">
        <f>IFERROR(VLOOKUP(BZ316,'Geração Equatorial x Medido'!$O$4:$P$55,2,FALSE),"")</f>
        <v/>
      </c>
      <c r="CD317" s="38">
        <f t="shared" si="116"/>
        <v>46327</v>
      </c>
      <c r="CE317" s="38" t="str">
        <f t="shared" si="103"/>
        <v/>
      </c>
      <c r="CF317" s="38">
        <f t="shared" si="117"/>
        <v>46296</v>
      </c>
      <c r="CV317" s="4"/>
    </row>
    <row r="318" spans="1:100" x14ac:dyDescent="0.25">
      <c r="A318" s="7">
        <f t="shared" si="110"/>
        <v>45241</v>
      </c>
      <c r="B318" s="5">
        <v>495.4</v>
      </c>
      <c r="C318" s="38" t="str">
        <f>IFERROR(VLOOKUP(A318,'Geração Equatorial x Medido'!$O$4:$P$15,2,FALSE),"")</f>
        <v/>
      </c>
      <c r="D318" s="38">
        <f t="shared" si="120"/>
        <v>45200</v>
      </c>
      <c r="E318" s="38" t="str">
        <f t="shared" si="104"/>
        <v/>
      </c>
      <c r="F318" s="38">
        <f t="shared" si="119"/>
        <v>45231</v>
      </c>
      <c r="Y318" s="7">
        <f t="shared" si="111"/>
        <v>45601</v>
      </c>
      <c r="Z318" s="5">
        <v>492.4</v>
      </c>
      <c r="AA318" s="110">
        <f t="shared" si="102"/>
        <v>0</v>
      </c>
      <c r="AB318" s="38" t="str">
        <f>IFERROR(VLOOKUP(Y318,'Geração Equatorial x Medido'!$O$15:$R$27,2,FALSE),"")</f>
        <v/>
      </c>
      <c r="AC318" s="38">
        <f t="shared" si="121"/>
        <v>45566</v>
      </c>
      <c r="AD318" s="38" t="str">
        <f t="shared" si="105"/>
        <v/>
      </c>
      <c r="AE318" s="38">
        <f t="shared" si="106"/>
        <v>45597</v>
      </c>
      <c r="AU318" s="4"/>
      <c r="AX318" s="7">
        <f t="shared" si="112"/>
        <v>45961</v>
      </c>
      <c r="AY318" s="5">
        <v>430.4</v>
      </c>
      <c r="AZ318" s="145">
        <f t="shared" si="118"/>
        <v>0</v>
      </c>
      <c r="BA318" s="141" t="str">
        <f>IFERROR(VLOOKUP(AX317,'Geração Equatorial x Medido'!$O$4:$P$55,2,FALSE),"")</f>
        <v/>
      </c>
      <c r="BB318" s="38">
        <f t="shared" si="115"/>
        <v>45962</v>
      </c>
      <c r="BC318" s="38" t="str">
        <f t="shared" si="108"/>
        <v/>
      </c>
      <c r="BD318" s="38">
        <f t="shared" si="114"/>
        <v>45931</v>
      </c>
      <c r="BT318" s="4"/>
      <c r="BZ318" s="7">
        <f t="shared" si="113"/>
        <v>46327</v>
      </c>
      <c r="CA318" s="5"/>
      <c r="CB318" s="145">
        <f t="shared" si="109"/>
        <v>1</v>
      </c>
      <c r="CC318" s="141" t="str">
        <f>IFERROR(VLOOKUP(BZ317,'Geração Equatorial x Medido'!$O$4:$P$55,2,FALSE),"")</f>
        <v/>
      </c>
      <c r="CD318" s="38">
        <f t="shared" si="116"/>
        <v>46327</v>
      </c>
      <c r="CE318" s="38">
        <f t="shared" si="103"/>
        <v>46327</v>
      </c>
      <c r="CF318" s="38">
        <f t="shared" si="117"/>
        <v>46327</v>
      </c>
      <c r="CV318" s="4"/>
    </row>
    <row r="319" spans="1:100" x14ac:dyDescent="0.25">
      <c r="A319" s="7">
        <f t="shared" si="110"/>
        <v>45242</v>
      </c>
      <c r="B319" s="5">
        <v>473.1</v>
      </c>
      <c r="C319" s="38" t="str">
        <f>IFERROR(VLOOKUP(A319,'Geração Equatorial x Medido'!$O$4:$P$15,2,FALSE),"")</f>
        <v/>
      </c>
      <c r="D319" s="38">
        <f t="shared" si="120"/>
        <v>45200</v>
      </c>
      <c r="E319" s="38" t="str">
        <f t="shared" si="104"/>
        <v/>
      </c>
      <c r="F319" s="38">
        <f t="shared" si="119"/>
        <v>45231</v>
      </c>
      <c r="Y319" s="7">
        <f t="shared" si="111"/>
        <v>45602</v>
      </c>
      <c r="Z319" s="5">
        <v>411.1</v>
      </c>
      <c r="AA319" s="110">
        <f t="shared" si="102"/>
        <v>0</v>
      </c>
      <c r="AB319" s="38" t="str">
        <f>IFERROR(VLOOKUP(Y319,'Geração Equatorial x Medido'!$O$15:$R$27,2,FALSE),"")</f>
        <v/>
      </c>
      <c r="AC319" s="38">
        <f t="shared" si="121"/>
        <v>45566</v>
      </c>
      <c r="AD319" s="38" t="str">
        <f t="shared" si="105"/>
        <v/>
      </c>
      <c r="AE319" s="38">
        <f t="shared" si="106"/>
        <v>45597</v>
      </c>
      <c r="AU319" s="4"/>
      <c r="AX319" s="7">
        <f t="shared" si="112"/>
        <v>45962</v>
      </c>
      <c r="AY319" s="5">
        <v>513.9</v>
      </c>
      <c r="AZ319" s="145">
        <f t="shared" si="118"/>
        <v>0</v>
      </c>
      <c r="BA319" s="141" t="str">
        <f>IFERROR(VLOOKUP(AX318,'Geração Equatorial x Medido'!$O$4:$P$55,2,FALSE),"")</f>
        <v/>
      </c>
      <c r="BB319" s="38">
        <f t="shared" si="115"/>
        <v>45962</v>
      </c>
      <c r="BC319" s="38">
        <f t="shared" si="108"/>
        <v>45962</v>
      </c>
      <c r="BD319" s="38">
        <f t="shared" si="114"/>
        <v>45962</v>
      </c>
      <c r="BT319" s="4"/>
      <c r="BZ319" s="7">
        <f t="shared" si="113"/>
        <v>46328</v>
      </c>
      <c r="CA319" s="5"/>
      <c r="CB319" s="145">
        <f t="shared" si="109"/>
        <v>1</v>
      </c>
      <c r="CC319" s="141" t="str">
        <f>IFERROR(VLOOKUP(BZ318,'Geração Equatorial x Medido'!$O$4:$P$55,2,FALSE),"")</f>
        <v/>
      </c>
      <c r="CD319" s="38">
        <f t="shared" si="116"/>
        <v>46327</v>
      </c>
      <c r="CE319" s="38" t="str">
        <f t="shared" si="103"/>
        <v/>
      </c>
      <c r="CF319" s="38">
        <f t="shared" si="117"/>
        <v>46327</v>
      </c>
      <c r="CV319" s="4"/>
    </row>
    <row r="320" spans="1:100" x14ac:dyDescent="0.25">
      <c r="A320" s="7">
        <f t="shared" si="110"/>
        <v>45243</v>
      </c>
      <c r="B320" s="5">
        <v>381</v>
      </c>
      <c r="C320" s="38" t="str">
        <f>IFERROR(VLOOKUP(A320,'Geração Equatorial x Medido'!$O$4:$P$15,2,FALSE),"")</f>
        <v/>
      </c>
      <c r="D320" s="38">
        <f t="shared" si="120"/>
        <v>45200</v>
      </c>
      <c r="E320" s="38" t="str">
        <f t="shared" si="104"/>
        <v/>
      </c>
      <c r="F320" s="38">
        <f t="shared" si="119"/>
        <v>45231</v>
      </c>
      <c r="Y320" s="7">
        <f t="shared" si="111"/>
        <v>45603</v>
      </c>
      <c r="Z320" s="5">
        <v>335.2</v>
      </c>
      <c r="AA320" s="110">
        <f t="shared" si="102"/>
        <v>0</v>
      </c>
      <c r="AB320" s="38" t="str">
        <f>IFERROR(VLOOKUP(Y320,'Geração Equatorial x Medido'!$O$15:$R$27,2,FALSE),"")</f>
        <v/>
      </c>
      <c r="AC320" s="38">
        <f t="shared" si="121"/>
        <v>45566</v>
      </c>
      <c r="AD320" s="38" t="str">
        <f t="shared" si="105"/>
        <v/>
      </c>
      <c r="AE320" s="38">
        <f t="shared" si="106"/>
        <v>45597</v>
      </c>
      <c r="AU320" s="4"/>
      <c r="AX320" s="7">
        <f t="shared" si="112"/>
        <v>45963</v>
      </c>
      <c r="AY320" s="5">
        <v>423</v>
      </c>
      <c r="AZ320" s="145">
        <f t="shared" si="118"/>
        <v>0</v>
      </c>
      <c r="BA320" s="141" t="str">
        <f>IFERROR(VLOOKUP(AX319,'Geração Equatorial x Medido'!$O$4:$P$55,2,FALSE),"")</f>
        <v/>
      </c>
      <c r="BB320" s="38">
        <f t="shared" si="115"/>
        <v>45962</v>
      </c>
      <c r="BC320" s="38" t="str">
        <f t="shared" si="108"/>
        <v/>
      </c>
      <c r="BD320" s="38">
        <f t="shared" si="114"/>
        <v>45962</v>
      </c>
      <c r="BT320" s="4"/>
      <c r="BZ320" s="7">
        <f t="shared" si="113"/>
        <v>46329</v>
      </c>
      <c r="CA320" s="5"/>
      <c r="CB320" s="145">
        <f t="shared" si="109"/>
        <v>1</v>
      </c>
      <c r="CC320" s="141" t="str">
        <f>IFERROR(VLOOKUP(BZ319,'Geração Equatorial x Medido'!$O$4:$P$55,2,FALSE),"")</f>
        <v/>
      </c>
      <c r="CD320" s="38">
        <f t="shared" si="116"/>
        <v>46327</v>
      </c>
      <c r="CE320" s="38" t="str">
        <f t="shared" si="103"/>
        <v/>
      </c>
      <c r="CF320" s="38">
        <f t="shared" si="117"/>
        <v>46327</v>
      </c>
      <c r="CV320" s="4"/>
    </row>
    <row r="321" spans="1:100" x14ac:dyDescent="0.25">
      <c r="A321" s="7">
        <f t="shared" si="110"/>
        <v>45244</v>
      </c>
      <c r="B321" s="5">
        <v>455.1</v>
      </c>
      <c r="C321" s="38" t="str">
        <f>IFERROR(VLOOKUP(A321,'Geração Equatorial x Medido'!$O$4:$P$15,2,FALSE),"")</f>
        <v/>
      </c>
      <c r="D321" s="38">
        <f t="shared" si="120"/>
        <v>45200</v>
      </c>
      <c r="E321" s="38" t="str">
        <f t="shared" si="104"/>
        <v/>
      </c>
      <c r="F321" s="38">
        <f t="shared" si="119"/>
        <v>45231</v>
      </c>
      <c r="Y321" s="7">
        <f t="shared" si="111"/>
        <v>45604</v>
      </c>
      <c r="Z321" s="5">
        <v>474.4</v>
      </c>
      <c r="AA321" s="110">
        <f t="shared" ref="AA321:AA374" si="122">IF(Z321=0,1,0)</f>
        <v>0</v>
      </c>
      <c r="AB321" s="38" t="str">
        <f>IFERROR(VLOOKUP(Y321,'Geração Equatorial x Medido'!$O$15:$R$27,2,FALSE),"")</f>
        <v/>
      </c>
      <c r="AC321" s="38">
        <f t="shared" si="121"/>
        <v>45566</v>
      </c>
      <c r="AD321" s="38" t="str">
        <f t="shared" si="105"/>
        <v/>
      </c>
      <c r="AE321" s="38">
        <f t="shared" si="106"/>
        <v>45597</v>
      </c>
      <c r="AU321" s="4"/>
      <c r="AX321" s="7">
        <f t="shared" si="112"/>
        <v>45964</v>
      </c>
      <c r="AY321" s="5">
        <v>512.4</v>
      </c>
      <c r="AZ321" s="145">
        <f t="shared" si="118"/>
        <v>0</v>
      </c>
      <c r="BA321" s="141" t="str">
        <f>IFERROR(VLOOKUP(AX320,'Geração Equatorial x Medido'!$O$4:$P$55,2,FALSE),"")</f>
        <v/>
      </c>
      <c r="BB321" s="38">
        <f t="shared" si="115"/>
        <v>45962</v>
      </c>
      <c r="BC321" s="38" t="str">
        <f t="shared" si="108"/>
        <v/>
      </c>
      <c r="BD321" s="38">
        <f t="shared" si="114"/>
        <v>45962</v>
      </c>
      <c r="BT321" s="4"/>
      <c r="BZ321" s="7">
        <f t="shared" si="113"/>
        <v>46330</v>
      </c>
      <c r="CA321" s="5"/>
      <c r="CB321" s="145">
        <f t="shared" si="109"/>
        <v>1</v>
      </c>
      <c r="CC321" s="141" t="str">
        <f>IFERROR(VLOOKUP(BZ320,'Geração Equatorial x Medido'!$O$4:$P$55,2,FALSE),"")</f>
        <v/>
      </c>
      <c r="CD321" s="38">
        <f t="shared" si="116"/>
        <v>46327</v>
      </c>
      <c r="CE321" s="38" t="str">
        <f t="shared" si="103"/>
        <v/>
      </c>
      <c r="CF321" s="38">
        <f t="shared" si="117"/>
        <v>46327</v>
      </c>
      <c r="CV321" s="4"/>
    </row>
    <row r="322" spans="1:100" x14ac:dyDescent="0.25">
      <c r="A322" s="7">
        <f t="shared" si="110"/>
        <v>45245</v>
      </c>
      <c r="B322" s="5">
        <v>464.9</v>
      </c>
      <c r="C322" s="38" t="str">
        <f>IFERROR(VLOOKUP(A322,'Geração Equatorial x Medido'!$O$4:$P$15,2,FALSE),"")</f>
        <v/>
      </c>
      <c r="D322" s="38">
        <f t="shared" si="120"/>
        <v>45200</v>
      </c>
      <c r="E322" s="38" t="str">
        <f t="shared" si="104"/>
        <v/>
      </c>
      <c r="F322" s="38">
        <f t="shared" si="119"/>
        <v>45231</v>
      </c>
      <c r="Y322" s="7">
        <f t="shared" si="111"/>
        <v>45605</v>
      </c>
      <c r="Z322" s="5">
        <v>503.9</v>
      </c>
      <c r="AA322" s="110">
        <f t="shared" si="122"/>
        <v>0</v>
      </c>
      <c r="AB322" s="38" t="str">
        <f>IFERROR(VLOOKUP(Y322,'Geração Equatorial x Medido'!$O$15:$R$27,2,FALSE),"")</f>
        <v/>
      </c>
      <c r="AC322" s="38">
        <f t="shared" si="121"/>
        <v>45566</v>
      </c>
      <c r="AD322" s="38" t="str">
        <f t="shared" si="105"/>
        <v/>
      </c>
      <c r="AE322" s="38">
        <f t="shared" si="106"/>
        <v>45597</v>
      </c>
      <c r="AU322" s="4"/>
      <c r="AX322" s="7">
        <f t="shared" si="112"/>
        <v>45965</v>
      </c>
      <c r="AY322" s="5">
        <v>530</v>
      </c>
      <c r="AZ322" s="145">
        <f>IF('USINA 02 - Barreirinhas'!AY321=0,1,0)</f>
        <v>0</v>
      </c>
      <c r="BA322" s="141" t="str">
        <f>IFERROR(VLOOKUP(AX321,'Geração Equatorial x Medido'!$O$4:$P$55,2,FALSE),"")</f>
        <v/>
      </c>
      <c r="BB322" s="38">
        <f t="shared" si="115"/>
        <v>45962</v>
      </c>
      <c r="BC322" s="38" t="str">
        <f t="shared" si="108"/>
        <v/>
      </c>
      <c r="BD322" s="38">
        <f t="shared" si="114"/>
        <v>45962</v>
      </c>
      <c r="BT322" s="4"/>
      <c r="BZ322" s="7">
        <f t="shared" si="113"/>
        <v>46331</v>
      </c>
      <c r="CA322" s="5"/>
      <c r="CB322" s="145">
        <f t="shared" si="109"/>
        <v>1</v>
      </c>
      <c r="CC322" s="141" t="str">
        <f>IFERROR(VLOOKUP(BZ321,'Geração Equatorial x Medido'!$O$4:$P$55,2,FALSE),"")</f>
        <v/>
      </c>
      <c r="CD322" s="38">
        <f t="shared" si="116"/>
        <v>46327</v>
      </c>
      <c r="CE322" s="38" t="str">
        <f t="shared" si="103"/>
        <v/>
      </c>
      <c r="CF322" s="38">
        <f t="shared" si="117"/>
        <v>46327</v>
      </c>
      <c r="CV322" s="4"/>
    </row>
    <row r="323" spans="1:100" x14ac:dyDescent="0.25">
      <c r="A323" s="7">
        <f t="shared" si="110"/>
        <v>45246</v>
      </c>
      <c r="B323" s="5">
        <v>476.5</v>
      </c>
      <c r="C323" s="38" t="str">
        <f>IFERROR(VLOOKUP(A323,'Geração Equatorial x Medido'!$O$4:$P$15,2,FALSE),"")</f>
        <v/>
      </c>
      <c r="D323" s="38">
        <f t="shared" si="120"/>
        <v>45200</v>
      </c>
      <c r="E323" s="38" t="str">
        <f t="shared" si="104"/>
        <v/>
      </c>
      <c r="F323" s="38">
        <f t="shared" si="119"/>
        <v>45231</v>
      </c>
      <c r="Y323" s="7">
        <f t="shared" si="111"/>
        <v>45606</v>
      </c>
      <c r="Z323" s="5">
        <v>511.2</v>
      </c>
      <c r="AA323" s="110">
        <f t="shared" si="122"/>
        <v>0</v>
      </c>
      <c r="AB323" s="38" t="str">
        <f>IFERROR(VLOOKUP(Y323,'Geração Equatorial x Medido'!$O$15:$R$27,2,FALSE),"")</f>
        <v/>
      </c>
      <c r="AC323" s="38">
        <f t="shared" si="121"/>
        <v>45566</v>
      </c>
      <c r="AD323" s="38" t="str">
        <f t="shared" si="105"/>
        <v/>
      </c>
      <c r="AE323" s="38">
        <f t="shared" si="106"/>
        <v>45597</v>
      </c>
      <c r="AU323" s="4"/>
      <c r="AX323" s="7">
        <f t="shared" si="112"/>
        <v>45966</v>
      </c>
      <c r="AY323" s="5">
        <v>500.6</v>
      </c>
      <c r="AZ323" s="145">
        <f>IF(AY323=0,1,0)</f>
        <v>0</v>
      </c>
      <c r="BA323" s="141" t="str">
        <f>IFERROR(VLOOKUP(AX322,'Geração Equatorial x Medido'!$O$4:$P$55,2,FALSE),"")</f>
        <v/>
      </c>
      <c r="BB323" s="38">
        <f t="shared" si="115"/>
        <v>45962</v>
      </c>
      <c r="BC323" s="38" t="str">
        <f t="shared" si="108"/>
        <v/>
      </c>
      <c r="BD323" s="38">
        <f t="shared" si="114"/>
        <v>45962</v>
      </c>
      <c r="BT323" s="4"/>
      <c r="BZ323" s="7">
        <f t="shared" si="113"/>
        <v>46332</v>
      </c>
      <c r="CA323" s="5"/>
      <c r="CB323" s="145">
        <f t="shared" si="109"/>
        <v>1</v>
      </c>
      <c r="CC323" s="141" t="str">
        <f>IFERROR(VLOOKUP(BZ322,'Geração Equatorial x Medido'!$O$4:$P$55,2,FALSE),"")</f>
        <v/>
      </c>
      <c r="CD323" s="38">
        <f t="shared" si="116"/>
        <v>46327</v>
      </c>
      <c r="CE323" s="38" t="str">
        <f t="shared" si="103"/>
        <v/>
      </c>
      <c r="CF323" s="38">
        <f t="shared" si="117"/>
        <v>46327</v>
      </c>
      <c r="CV323" s="4"/>
    </row>
    <row r="324" spans="1:100" x14ac:dyDescent="0.25">
      <c r="A324" s="7">
        <f t="shared" si="110"/>
        <v>45247</v>
      </c>
      <c r="B324" s="5">
        <v>424.7</v>
      </c>
      <c r="C324" s="38" t="str">
        <f>IFERROR(VLOOKUP(A324,'Geração Equatorial x Medido'!$O$4:$P$15,2,FALSE),"")</f>
        <v/>
      </c>
      <c r="D324" s="38">
        <f t="shared" si="120"/>
        <v>45200</v>
      </c>
      <c r="E324" s="38" t="str">
        <f t="shared" si="104"/>
        <v/>
      </c>
      <c r="F324" s="38">
        <f t="shared" si="119"/>
        <v>45231</v>
      </c>
      <c r="Y324" s="7">
        <f t="shared" si="111"/>
        <v>45607</v>
      </c>
      <c r="Z324" s="5">
        <v>404.8</v>
      </c>
      <c r="AA324" s="110">
        <f t="shared" si="122"/>
        <v>0</v>
      </c>
      <c r="AB324" s="38" t="str">
        <f>IFERROR(VLOOKUP(Y324,'Geração Equatorial x Medido'!$O$15:$R$27,2,FALSE),"")</f>
        <v/>
      </c>
      <c r="AC324" s="38">
        <f t="shared" si="121"/>
        <v>45566</v>
      </c>
      <c r="AD324" s="38" t="str">
        <f t="shared" si="105"/>
        <v/>
      </c>
      <c r="AE324" s="38">
        <f t="shared" si="106"/>
        <v>45597</v>
      </c>
      <c r="AU324" s="4"/>
      <c r="AX324" s="7">
        <f t="shared" si="112"/>
        <v>45967</v>
      </c>
      <c r="AY324" s="5">
        <v>474.6</v>
      </c>
      <c r="AZ324" s="145">
        <f>IF(AY324=0,1,0)</f>
        <v>0</v>
      </c>
      <c r="BA324" s="141" t="str">
        <f>IFERROR(VLOOKUP(AX323,'Geração Equatorial x Medido'!$O$4:$P$55,2,FALSE),"")</f>
        <v/>
      </c>
      <c r="BB324" s="38">
        <f t="shared" si="115"/>
        <v>45962</v>
      </c>
      <c r="BC324" s="38" t="str">
        <f t="shared" si="108"/>
        <v/>
      </c>
      <c r="BD324" s="38">
        <f t="shared" si="114"/>
        <v>45962</v>
      </c>
      <c r="BT324" s="4"/>
      <c r="BZ324" s="7">
        <f t="shared" si="113"/>
        <v>46333</v>
      </c>
      <c r="CA324" s="5"/>
      <c r="CB324" s="145">
        <f t="shared" si="109"/>
        <v>1</v>
      </c>
      <c r="CC324" s="141" t="str">
        <f>IFERROR(VLOOKUP(BZ323,'Geração Equatorial x Medido'!$O$4:$P$55,2,FALSE),"")</f>
        <v/>
      </c>
      <c r="CD324" s="38">
        <f t="shared" si="116"/>
        <v>46327</v>
      </c>
      <c r="CE324" s="38" t="str">
        <f t="shared" ref="CE324:CE369" si="123">IFERROR(VLOOKUP(BZ324,$H$422:$J$469,3,FALSE),"")</f>
        <v/>
      </c>
      <c r="CF324" s="38">
        <f t="shared" si="117"/>
        <v>46327</v>
      </c>
      <c r="CV324" s="4"/>
    </row>
    <row r="325" spans="1:100" x14ac:dyDescent="0.25">
      <c r="A325" s="7">
        <f t="shared" si="110"/>
        <v>45248</v>
      </c>
      <c r="B325" s="5">
        <v>443.6</v>
      </c>
      <c r="C325" s="38" t="str">
        <f>IFERROR(VLOOKUP(A325,'Geração Equatorial x Medido'!$O$4:$P$15,2,FALSE),"")</f>
        <v/>
      </c>
      <c r="D325" s="38">
        <f t="shared" si="120"/>
        <v>45200</v>
      </c>
      <c r="E325" s="38" t="str">
        <f t="shared" ref="E325:E368" si="124">IFERROR(VLOOKUP(A325,$H$422:$J$433,3,FALSE),"")</f>
        <v/>
      </c>
      <c r="F325" s="38">
        <f t="shared" si="119"/>
        <v>45231</v>
      </c>
      <c r="Y325" s="7">
        <f t="shared" si="111"/>
        <v>45608</v>
      </c>
      <c r="Z325" s="5">
        <v>483.7</v>
      </c>
      <c r="AA325" s="110">
        <f t="shared" si="122"/>
        <v>0</v>
      </c>
      <c r="AB325" s="38" t="str">
        <f>IFERROR(VLOOKUP(Y325,'Geração Equatorial x Medido'!$O$15:$R$27,2,FALSE),"")</f>
        <v/>
      </c>
      <c r="AC325" s="38">
        <f t="shared" si="121"/>
        <v>45566</v>
      </c>
      <c r="AD325" s="38" t="str">
        <f t="shared" ref="AD325:AD365" si="125">IFERROR(VLOOKUP(Y325,$H$422:$J$457,3,FALSE),"")</f>
        <v/>
      </c>
      <c r="AE325" s="38">
        <f t="shared" ref="AE325:AE365" si="126">IF(AD325="",AE324,AD325)</f>
        <v>45597</v>
      </c>
      <c r="AU325" s="4"/>
      <c r="AX325" s="7">
        <f t="shared" si="112"/>
        <v>45968</v>
      </c>
      <c r="AY325" s="5">
        <v>501.3</v>
      </c>
      <c r="AZ325" s="145">
        <f t="shared" ref="AZ325:AZ374" si="127">IF(AY325=0,1,0)</f>
        <v>0</v>
      </c>
      <c r="BA325" s="141" t="str">
        <f>IFERROR(VLOOKUP(AX324,'Geração Equatorial x Medido'!$O$4:$P$55,2,FALSE),"")</f>
        <v/>
      </c>
      <c r="BB325" s="38">
        <f t="shared" si="115"/>
        <v>45962</v>
      </c>
      <c r="BC325" s="38" t="str">
        <f t="shared" ref="BC325:BC374" si="128">IFERROR(VLOOKUP(AX325,$H$422:$J$457,3,FALSE),"")</f>
        <v/>
      </c>
      <c r="BD325" s="38">
        <f t="shared" si="114"/>
        <v>45962</v>
      </c>
      <c r="BT325" s="4"/>
      <c r="BZ325" s="7">
        <f t="shared" si="113"/>
        <v>46334</v>
      </c>
      <c r="CA325" s="5"/>
      <c r="CB325" s="145">
        <f t="shared" ref="CB325:CB378" si="129">IF(CA325=0,1,0)</f>
        <v>1</v>
      </c>
      <c r="CC325" s="141" t="str">
        <f>IFERROR(VLOOKUP(BZ324,'Geração Equatorial x Medido'!$O$4:$P$55,2,FALSE),"")</f>
        <v/>
      </c>
      <c r="CD325" s="38">
        <f t="shared" si="116"/>
        <v>46327</v>
      </c>
      <c r="CE325" s="38" t="str">
        <f t="shared" si="123"/>
        <v/>
      </c>
      <c r="CF325" s="38">
        <f t="shared" si="117"/>
        <v>46327</v>
      </c>
      <c r="CV325" s="4"/>
    </row>
    <row r="326" spans="1:100" x14ac:dyDescent="0.25">
      <c r="A326" s="7">
        <f t="shared" ref="A326:A368" si="130">A325+1</f>
        <v>45249</v>
      </c>
      <c r="B326" s="5">
        <v>448.3</v>
      </c>
      <c r="C326" s="38" t="str">
        <f>IFERROR(VLOOKUP(A326,'Geração Equatorial x Medido'!$O$4:$P$15,2,FALSE),"")</f>
        <v/>
      </c>
      <c r="D326" s="38">
        <f t="shared" si="120"/>
        <v>45200</v>
      </c>
      <c r="E326" s="38" t="str">
        <f t="shared" si="124"/>
        <v/>
      </c>
      <c r="F326" s="38">
        <f t="shared" si="119"/>
        <v>45231</v>
      </c>
      <c r="Y326" s="7">
        <f t="shared" ref="Y326:Y374" si="131">Y325+1</f>
        <v>45609</v>
      </c>
      <c r="Z326" s="5">
        <v>457.4</v>
      </c>
      <c r="AA326" s="110">
        <f t="shared" si="122"/>
        <v>0</v>
      </c>
      <c r="AB326" s="38" t="str">
        <f>IFERROR(VLOOKUP(Y326,'Geração Equatorial x Medido'!$O$15:$R$27,2,FALSE),"")</f>
        <v/>
      </c>
      <c r="AC326" s="38">
        <f t="shared" si="121"/>
        <v>45566</v>
      </c>
      <c r="AD326" s="38" t="str">
        <f t="shared" si="125"/>
        <v/>
      </c>
      <c r="AE326" s="38">
        <f t="shared" si="126"/>
        <v>45597</v>
      </c>
      <c r="AU326" s="4"/>
      <c r="AX326" s="7">
        <f t="shared" ref="AX326:AX379" si="132">AX325+1</f>
        <v>45969</v>
      </c>
      <c r="AY326" s="5">
        <v>496.4</v>
      </c>
      <c r="AZ326" s="145">
        <f t="shared" si="127"/>
        <v>0</v>
      </c>
      <c r="BA326" s="141" t="str">
        <f>IFERROR(VLOOKUP(AX325,'Geração Equatorial x Medido'!$O$4:$P$55,2,FALSE),"")</f>
        <v/>
      </c>
      <c r="BB326" s="38">
        <f t="shared" si="115"/>
        <v>45962</v>
      </c>
      <c r="BC326" s="38" t="str">
        <f t="shared" si="128"/>
        <v/>
      </c>
      <c r="BD326" s="38">
        <f t="shared" si="114"/>
        <v>45962</v>
      </c>
      <c r="BT326" s="4"/>
      <c r="BZ326" s="7">
        <f t="shared" ref="BZ326:BZ378" si="133">BZ325+1</f>
        <v>46335</v>
      </c>
      <c r="CA326" s="5"/>
      <c r="CB326" s="145">
        <f t="shared" si="129"/>
        <v>1</v>
      </c>
      <c r="CC326" s="141" t="str">
        <f>IFERROR(VLOOKUP(BZ325,'Geração Equatorial x Medido'!$O$4:$P$55,2,FALSE),"")</f>
        <v/>
      </c>
      <c r="CD326" s="38">
        <f t="shared" si="116"/>
        <v>46327</v>
      </c>
      <c r="CE326" s="38" t="str">
        <f t="shared" si="123"/>
        <v/>
      </c>
      <c r="CF326" s="38">
        <f t="shared" si="117"/>
        <v>46327</v>
      </c>
      <c r="CV326" s="4"/>
    </row>
    <row r="327" spans="1:100" x14ac:dyDescent="0.25">
      <c r="A327" s="7">
        <f t="shared" si="130"/>
        <v>45250</v>
      </c>
      <c r="B327" s="5">
        <v>398.1</v>
      </c>
      <c r="C327" s="38" t="str">
        <f>IFERROR(VLOOKUP(A327,'Geração Equatorial x Medido'!$O$4:$P$15,2,FALSE),"")</f>
        <v/>
      </c>
      <c r="D327" s="38">
        <f t="shared" si="120"/>
        <v>45200</v>
      </c>
      <c r="E327" s="38" t="str">
        <f t="shared" si="124"/>
        <v/>
      </c>
      <c r="F327" s="38">
        <f t="shared" si="119"/>
        <v>45231</v>
      </c>
      <c r="Y327" s="7">
        <f t="shared" si="131"/>
        <v>45610</v>
      </c>
      <c r="Z327" s="5">
        <v>491.8</v>
      </c>
      <c r="AA327" s="110">
        <f t="shared" si="122"/>
        <v>0</v>
      </c>
      <c r="AB327" s="38" t="str">
        <f>IFERROR(VLOOKUP(Y327,'Geração Equatorial x Medido'!$O$15:$R$27,2,FALSE),"")</f>
        <v/>
      </c>
      <c r="AC327" s="38">
        <f t="shared" si="121"/>
        <v>45566</v>
      </c>
      <c r="AD327" s="38" t="str">
        <f t="shared" si="125"/>
        <v/>
      </c>
      <c r="AE327" s="38">
        <f t="shared" si="126"/>
        <v>45597</v>
      </c>
      <c r="AU327" s="4"/>
      <c r="AX327" s="7">
        <f t="shared" si="132"/>
        <v>45970</v>
      </c>
      <c r="AY327" s="5">
        <v>508.8</v>
      </c>
      <c r="AZ327" s="145">
        <f t="shared" si="127"/>
        <v>0</v>
      </c>
      <c r="BA327" s="141" t="str">
        <f>IFERROR(VLOOKUP(AX326,'Geração Equatorial x Medido'!$O$4:$P$55,2,FALSE),"")</f>
        <v/>
      </c>
      <c r="BB327" s="38">
        <f t="shared" si="115"/>
        <v>45962</v>
      </c>
      <c r="BC327" s="38" t="str">
        <f t="shared" si="128"/>
        <v/>
      </c>
      <c r="BD327" s="38">
        <f t="shared" si="114"/>
        <v>45962</v>
      </c>
      <c r="BT327" s="4"/>
      <c r="BZ327" s="7">
        <f t="shared" si="133"/>
        <v>46336</v>
      </c>
      <c r="CA327" s="5"/>
      <c r="CB327" s="145">
        <f t="shared" si="129"/>
        <v>1</v>
      </c>
      <c r="CC327" s="141" t="str">
        <f>IFERROR(VLOOKUP(BZ326,'Geração Equatorial x Medido'!$O$4:$P$55,2,FALSE),"")</f>
        <v/>
      </c>
      <c r="CD327" s="38">
        <f t="shared" si="116"/>
        <v>46327</v>
      </c>
      <c r="CE327" s="38" t="str">
        <f t="shared" si="123"/>
        <v/>
      </c>
      <c r="CF327" s="38">
        <f t="shared" si="117"/>
        <v>46327</v>
      </c>
      <c r="CV327" s="4"/>
    </row>
    <row r="328" spans="1:100" x14ac:dyDescent="0.25">
      <c r="A328" s="7">
        <f t="shared" si="130"/>
        <v>45251</v>
      </c>
      <c r="B328" s="5">
        <v>470.3</v>
      </c>
      <c r="C328" s="38" t="str">
        <f>IFERROR(VLOOKUP(A328,'Geração Equatorial x Medido'!$O$4:$P$15,2,FALSE),"")</f>
        <v/>
      </c>
      <c r="D328" s="38">
        <f t="shared" si="120"/>
        <v>45200</v>
      </c>
      <c r="E328" s="38" t="str">
        <f t="shared" si="124"/>
        <v/>
      </c>
      <c r="F328" s="38">
        <f t="shared" si="119"/>
        <v>45231</v>
      </c>
      <c r="Y328" s="7">
        <f t="shared" si="131"/>
        <v>45611</v>
      </c>
      <c r="Z328" s="5">
        <v>498.4</v>
      </c>
      <c r="AA328" s="110">
        <f t="shared" si="122"/>
        <v>0</v>
      </c>
      <c r="AB328" s="38" t="str">
        <f>IFERROR(VLOOKUP(Y328,'Geração Equatorial x Medido'!$O$15:$R$27,2,FALSE),"")</f>
        <v/>
      </c>
      <c r="AC328" s="38">
        <f t="shared" si="121"/>
        <v>45566</v>
      </c>
      <c r="AD328" s="38" t="str">
        <f t="shared" si="125"/>
        <v/>
      </c>
      <c r="AE328" s="38">
        <f t="shared" si="126"/>
        <v>45597</v>
      </c>
      <c r="AU328" s="4"/>
      <c r="AX328" s="7">
        <f t="shared" si="132"/>
        <v>45971</v>
      </c>
      <c r="AY328" s="5">
        <v>483.2</v>
      </c>
      <c r="AZ328" s="145">
        <f t="shared" si="127"/>
        <v>0</v>
      </c>
      <c r="BA328" s="141" t="str">
        <f>IFERROR(VLOOKUP(AX327,'Geração Equatorial x Medido'!$O$4:$P$55,2,FALSE),"")</f>
        <v/>
      </c>
      <c r="BB328" s="38">
        <f t="shared" si="115"/>
        <v>45962</v>
      </c>
      <c r="BC328" s="38" t="str">
        <f t="shared" si="128"/>
        <v/>
      </c>
      <c r="BD328" s="38">
        <f t="shared" si="114"/>
        <v>45962</v>
      </c>
      <c r="BT328" s="4"/>
      <c r="BZ328" s="7">
        <f t="shared" si="133"/>
        <v>46337</v>
      </c>
      <c r="CA328" s="5"/>
      <c r="CB328" s="145">
        <f t="shared" si="129"/>
        <v>1</v>
      </c>
      <c r="CC328" s="141" t="str">
        <f>IFERROR(VLOOKUP(BZ327,'Geração Equatorial x Medido'!$O$4:$P$55,2,FALSE),"")</f>
        <v/>
      </c>
      <c r="CD328" s="38">
        <f t="shared" si="116"/>
        <v>46327</v>
      </c>
      <c r="CE328" s="38" t="str">
        <f t="shared" si="123"/>
        <v/>
      </c>
      <c r="CF328" s="38">
        <f t="shared" si="117"/>
        <v>46327</v>
      </c>
      <c r="CV328" s="4"/>
    </row>
    <row r="329" spans="1:100" x14ac:dyDescent="0.25">
      <c r="A329" s="7">
        <f t="shared" si="130"/>
        <v>45252</v>
      </c>
      <c r="B329" s="5">
        <v>448.8</v>
      </c>
      <c r="C329" s="38" t="str">
        <f>IFERROR(VLOOKUP(A329,'Geração Equatorial x Medido'!$O$4:$P$15,2,FALSE),"")</f>
        <v/>
      </c>
      <c r="D329" s="38">
        <f t="shared" si="120"/>
        <v>45200</v>
      </c>
      <c r="E329" s="38" t="str">
        <f t="shared" si="124"/>
        <v/>
      </c>
      <c r="F329" s="38">
        <f t="shared" si="119"/>
        <v>45231</v>
      </c>
      <c r="Y329" s="7">
        <f t="shared" si="131"/>
        <v>45612</v>
      </c>
      <c r="Z329" s="5">
        <v>448.1</v>
      </c>
      <c r="AA329" s="110">
        <f t="shared" si="122"/>
        <v>0</v>
      </c>
      <c r="AB329" s="38" t="str">
        <f>IFERROR(VLOOKUP(Y329,'Geração Equatorial x Medido'!$O$15:$R$27,2,FALSE),"")</f>
        <v/>
      </c>
      <c r="AC329" s="38">
        <f t="shared" si="121"/>
        <v>45566</v>
      </c>
      <c r="AD329" s="38" t="str">
        <f t="shared" si="125"/>
        <v/>
      </c>
      <c r="AE329" s="38">
        <f t="shared" si="126"/>
        <v>45597</v>
      </c>
      <c r="AU329" s="4"/>
      <c r="AX329" s="7">
        <f t="shared" si="132"/>
        <v>45972</v>
      </c>
      <c r="AY329" s="5">
        <v>501.3</v>
      </c>
      <c r="AZ329" s="145">
        <f t="shared" si="127"/>
        <v>0</v>
      </c>
      <c r="BA329" s="141" t="str">
        <f>IFERROR(VLOOKUP(AX328,'Geração Equatorial x Medido'!$O$4:$P$55,2,FALSE),"")</f>
        <v/>
      </c>
      <c r="BB329" s="38">
        <f t="shared" si="115"/>
        <v>45962</v>
      </c>
      <c r="BC329" s="38" t="str">
        <f t="shared" si="128"/>
        <v/>
      </c>
      <c r="BD329" s="38">
        <f t="shared" ref="BD329:BD374" si="134">IF(BC329="",BD328,BC329)</f>
        <v>45962</v>
      </c>
      <c r="BT329" s="4"/>
      <c r="BZ329" s="7">
        <f t="shared" si="133"/>
        <v>46338</v>
      </c>
      <c r="CA329" s="5"/>
      <c r="CB329" s="145">
        <f t="shared" si="129"/>
        <v>1</v>
      </c>
      <c r="CC329" s="141" t="str">
        <f>IFERROR(VLOOKUP(BZ328,'Geração Equatorial x Medido'!$O$4:$P$55,2,FALSE),"")</f>
        <v/>
      </c>
      <c r="CD329" s="38">
        <f t="shared" si="116"/>
        <v>46327</v>
      </c>
      <c r="CE329" s="38" t="str">
        <f t="shared" si="123"/>
        <v/>
      </c>
      <c r="CF329" s="38">
        <f t="shared" si="117"/>
        <v>46327</v>
      </c>
      <c r="CV329" s="4"/>
    </row>
    <row r="330" spans="1:100" x14ac:dyDescent="0.25">
      <c r="A330" s="7">
        <f t="shared" si="130"/>
        <v>45253</v>
      </c>
      <c r="B330" s="5">
        <v>456.3</v>
      </c>
      <c r="C330" s="38" t="str">
        <f>IFERROR(VLOOKUP(A330,'Geração Equatorial x Medido'!$O$4:$P$15,2,FALSE),"")</f>
        <v/>
      </c>
      <c r="D330" s="38">
        <f t="shared" si="120"/>
        <v>45200</v>
      </c>
      <c r="E330" s="38" t="str">
        <f t="shared" si="124"/>
        <v/>
      </c>
      <c r="F330" s="38">
        <f t="shared" si="119"/>
        <v>45231</v>
      </c>
      <c r="Y330" s="7">
        <f t="shared" si="131"/>
        <v>45613</v>
      </c>
      <c r="Z330" s="5">
        <v>456.6</v>
      </c>
      <c r="AA330" s="110">
        <f t="shared" si="122"/>
        <v>0</v>
      </c>
      <c r="AB330" s="38" t="str">
        <f>IFERROR(VLOOKUP(Y330,'Geração Equatorial x Medido'!$O$15:$R$27,2,FALSE),"")</f>
        <v/>
      </c>
      <c r="AC330" s="38">
        <f t="shared" si="121"/>
        <v>45566</v>
      </c>
      <c r="AD330" s="38" t="str">
        <f t="shared" si="125"/>
        <v/>
      </c>
      <c r="AE330" s="38">
        <f t="shared" si="126"/>
        <v>45597</v>
      </c>
      <c r="AU330" s="4"/>
      <c r="AX330" s="7">
        <f t="shared" si="132"/>
        <v>45973</v>
      </c>
      <c r="AY330" s="5">
        <v>510.6</v>
      </c>
      <c r="AZ330" s="145">
        <f t="shared" si="127"/>
        <v>0</v>
      </c>
      <c r="BA330" s="141" t="str">
        <f>IFERROR(VLOOKUP(AX329,'Geração Equatorial x Medido'!$O$4:$P$55,2,FALSE),"")</f>
        <v/>
      </c>
      <c r="BB330" s="38">
        <f t="shared" si="115"/>
        <v>45962</v>
      </c>
      <c r="BC330" s="38" t="str">
        <f t="shared" si="128"/>
        <v/>
      </c>
      <c r="BD330" s="38">
        <f t="shared" si="134"/>
        <v>45962</v>
      </c>
      <c r="BT330" s="4"/>
      <c r="BZ330" s="7">
        <f t="shared" si="133"/>
        <v>46339</v>
      </c>
      <c r="CA330" s="5"/>
      <c r="CB330" s="145">
        <f t="shared" si="129"/>
        <v>1</v>
      </c>
      <c r="CC330" s="141" t="str">
        <f>IFERROR(VLOOKUP(BZ329,'Geração Equatorial x Medido'!$O$4:$P$55,2,FALSE),"")</f>
        <v/>
      </c>
      <c r="CD330" s="38">
        <f t="shared" si="116"/>
        <v>46327</v>
      </c>
      <c r="CE330" s="38" t="str">
        <f t="shared" si="123"/>
        <v/>
      </c>
      <c r="CF330" s="38">
        <f t="shared" si="117"/>
        <v>46327</v>
      </c>
      <c r="CV330" s="4"/>
    </row>
    <row r="331" spans="1:100" x14ac:dyDescent="0.25">
      <c r="A331" s="7">
        <f t="shared" si="130"/>
        <v>45254</v>
      </c>
      <c r="B331" s="5">
        <v>490.8</v>
      </c>
      <c r="C331" s="38" t="str">
        <f>IFERROR(VLOOKUP(A331,'Geração Equatorial x Medido'!$O$4:$P$15,2,FALSE),"")</f>
        <v/>
      </c>
      <c r="D331" s="38">
        <f t="shared" si="120"/>
        <v>45200</v>
      </c>
      <c r="E331" s="38" t="str">
        <f t="shared" si="124"/>
        <v/>
      </c>
      <c r="F331" s="38">
        <f t="shared" si="119"/>
        <v>45231</v>
      </c>
      <c r="Y331" s="7">
        <f t="shared" si="131"/>
        <v>45614</v>
      </c>
      <c r="Z331" s="5">
        <v>501.5</v>
      </c>
      <c r="AA331" s="110">
        <f t="shared" si="122"/>
        <v>0</v>
      </c>
      <c r="AB331" s="38" t="str">
        <f>IFERROR(VLOOKUP(Y331,'Geração Equatorial x Medido'!$O$15:$R$27,2,FALSE),"")</f>
        <v/>
      </c>
      <c r="AC331" s="38">
        <f t="shared" si="121"/>
        <v>45566</v>
      </c>
      <c r="AD331" s="38" t="str">
        <f t="shared" si="125"/>
        <v/>
      </c>
      <c r="AE331" s="38">
        <f t="shared" si="126"/>
        <v>45597</v>
      </c>
      <c r="AU331" s="4"/>
      <c r="AX331" s="7">
        <f t="shared" si="132"/>
        <v>45974</v>
      </c>
      <c r="AY331" s="5">
        <v>490.6</v>
      </c>
      <c r="AZ331" s="145">
        <f t="shared" si="127"/>
        <v>0</v>
      </c>
      <c r="BA331" s="141" t="str">
        <f>IFERROR(VLOOKUP(AX330,'Geração Equatorial x Medido'!$O$4:$P$55,2,FALSE),"")</f>
        <v/>
      </c>
      <c r="BB331" s="38">
        <f t="shared" si="115"/>
        <v>45962</v>
      </c>
      <c r="BC331" s="38" t="str">
        <f t="shared" si="128"/>
        <v/>
      </c>
      <c r="BD331" s="38">
        <f t="shared" si="134"/>
        <v>45962</v>
      </c>
      <c r="BT331" s="4"/>
      <c r="BZ331" s="7">
        <f t="shared" si="133"/>
        <v>46340</v>
      </c>
      <c r="CA331" s="5"/>
      <c r="CB331" s="145">
        <f t="shared" si="129"/>
        <v>1</v>
      </c>
      <c r="CC331" s="141" t="str">
        <f>IFERROR(VLOOKUP(BZ330,'Geração Equatorial x Medido'!$O$4:$P$55,2,FALSE),"")</f>
        <v/>
      </c>
      <c r="CD331" s="38">
        <f t="shared" si="116"/>
        <v>46327</v>
      </c>
      <c r="CE331" s="38" t="str">
        <f t="shared" si="123"/>
        <v/>
      </c>
      <c r="CF331" s="38">
        <f t="shared" si="117"/>
        <v>46327</v>
      </c>
      <c r="CV331" s="4"/>
    </row>
    <row r="332" spans="1:100" x14ac:dyDescent="0.25">
      <c r="A332" s="7">
        <f t="shared" si="130"/>
        <v>45255</v>
      </c>
      <c r="B332" s="5">
        <v>349.4</v>
      </c>
      <c r="C332" s="38" t="str">
        <f>IFERROR(VLOOKUP(A332,'Geração Equatorial x Medido'!$O$4:$P$15,2,FALSE),"")</f>
        <v/>
      </c>
      <c r="D332" s="38">
        <f t="shared" si="120"/>
        <v>45200</v>
      </c>
      <c r="E332" s="38" t="str">
        <f t="shared" si="124"/>
        <v/>
      </c>
      <c r="F332" s="38">
        <f t="shared" si="119"/>
        <v>45231</v>
      </c>
      <c r="H332" s="3"/>
      <c r="Y332" s="7">
        <f t="shared" si="131"/>
        <v>45615</v>
      </c>
      <c r="Z332" s="5">
        <v>406.4</v>
      </c>
      <c r="AA332" s="110">
        <f t="shared" si="122"/>
        <v>0</v>
      </c>
      <c r="AB332" s="38" t="str">
        <f>IFERROR(VLOOKUP(Y332,'Geração Equatorial x Medido'!$O$15:$R$27,2,FALSE),"")</f>
        <v/>
      </c>
      <c r="AC332" s="38">
        <f t="shared" si="121"/>
        <v>45566</v>
      </c>
      <c r="AD332" s="38" t="str">
        <f t="shared" si="125"/>
        <v/>
      </c>
      <c r="AE332" s="38">
        <f t="shared" si="126"/>
        <v>45597</v>
      </c>
      <c r="AG332" s="3"/>
      <c r="AU332" s="4"/>
      <c r="AX332" s="7">
        <f t="shared" si="132"/>
        <v>45975</v>
      </c>
      <c r="AY332" s="5">
        <v>506.8</v>
      </c>
      <c r="AZ332" s="145">
        <f t="shared" si="127"/>
        <v>0</v>
      </c>
      <c r="BA332" s="141" t="str">
        <f>IFERROR(VLOOKUP(AX331,'Geração Equatorial x Medido'!$O$4:$P$55,2,FALSE),"")</f>
        <v/>
      </c>
      <c r="BB332" s="38">
        <f t="shared" ref="BB332:BB379" si="135">IF(BA332="",BB333,BA332)</f>
        <v>45962</v>
      </c>
      <c r="BC332" s="38" t="str">
        <f t="shared" si="128"/>
        <v/>
      </c>
      <c r="BD332" s="38">
        <f t="shared" si="134"/>
        <v>45962</v>
      </c>
      <c r="BF332" s="3"/>
      <c r="BT332" s="4"/>
      <c r="BZ332" s="7">
        <f t="shared" si="133"/>
        <v>46341</v>
      </c>
      <c r="CA332" s="5"/>
      <c r="CB332" s="145">
        <f t="shared" si="129"/>
        <v>1</v>
      </c>
      <c r="CC332" s="141" t="str">
        <f>IFERROR(VLOOKUP(BZ331,'Geração Equatorial x Medido'!$O$4:$P$55,2,FALSE),"")</f>
        <v/>
      </c>
      <c r="CD332" s="38">
        <f t="shared" si="116"/>
        <v>46327</v>
      </c>
      <c r="CE332" s="38" t="str">
        <f t="shared" si="123"/>
        <v/>
      </c>
      <c r="CF332" s="38">
        <f t="shared" si="117"/>
        <v>46327</v>
      </c>
      <c r="CH332" s="3"/>
      <c r="CV332" s="4"/>
    </row>
    <row r="333" spans="1:100" x14ac:dyDescent="0.25">
      <c r="A333" s="7">
        <f t="shared" si="130"/>
        <v>45256</v>
      </c>
      <c r="B333" s="5">
        <v>412.7</v>
      </c>
      <c r="C333" s="38">
        <f>IFERROR(VLOOKUP(A333,'Geração Equatorial x Medido'!$O$4:$P$15,2,FALSE),"")</f>
        <v>45231</v>
      </c>
      <c r="D333" s="38">
        <f t="shared" si="120"/>
        <v>45231</v>
      </c>
      <c r="E333" s="38" t="str">
        <f t="shared" si="124"/>
        <v/>
      </c>
      <c r="F333" s="38">
        <f t="shared" si="119"/>
        <v>45231</v>
      </c>
      <c r="H333" s="3"/>
      <c r="Y333" s="7">
        <f t="shared" si="131"/>
        <v>45616</v>
      </c>
      <c r="Z333" s="5">
        <v>480.5</v>
      </c>
      <c r="AA333" s="110">
        <f t="shared" si="122"/>
        <v>0</v>
      </c>
      <c r="AB333" s="38" t="str">
        <f>IFERROR(VLOOKUP(Y333,'Geração Equatorial x Medido'!$O$15:$R$27,2,FALSE),"")</f>
        <v/>
      </c>
      <c r="AC333" s="38">
        <f t="shared" si="121"/>
        <v>45566</v>
      </c>
      <c r="AD333" s="38" t="str">
        <f t="shared" si="125"/>
        <v/>
      </c>
      <c r="AE333" s="38">
        <f t="shared" si="126"/>
        <v>45597</v>
      </c>
      <c r="AG333" s="3"/>
      <c r="AU333" s="4"/>
      <c r="AX333" s="7">
        <f t="shared" si="132"/>
        <v>45976</v>
      </c>
      <c r="AY333" s="5">
        <v>515.4</v>
      </c>
      <c r="AZ333" s="145">
        <f t="shared" si="127"/>
        <v>0</v>
      </c>
      <c r="BA333" s="141" t="str">
        <f>IFERROR(VLOOKUP(AX332,'Geração Equatorial x Medido'!$O$4:$P$55,2,FALSE),"")</f>
        <v/>
      </c>
      <c r="BB333" s="38">
        <f t="shared" si="135"/>
        <v>45962</v>
      </c>
      <c r="BC333" s="38" t="str">
        <f t="shared" si="128"/>
        <v/>
      </c>
      <c r="BD333" s="38">
        <f t="shared" si="134"/>
        <v>45962</v>
      </c>
      <c r="BF333" s="3"/>
      <c r="BT333" s="4"/>
      <c r="BZ333" s="7">
        <f t="shared" si="133"/>
        <v>46342</v>
      </c>
      <c r="CA333" s="5"/>
      <c r="CB333" s="145">
        <f t="shared" si="129"/>
        <v>1</v>
      </c>
      <c r="CC333" s="141" t="str">
        <f>IFERROR(VLOOKUP(BZ332,'Geração Equatorial x Medido'!$O$4:$P$55,2,FALSE),"")</f>
        <v/>
      </c>
      <c r="CD333" s="38">
        <f t="shared" ref="CD333:CD369" si="136">IF(CC333="",CD334,CC333)</f>
        <v>46327</v>
      </c>
      <c r="CE333" s="38" t="str">
        <f t="shared" si="123"/>
        <v/>
      </c>
      <c r="CF333" s="38">
        <f t="shared" si="117"/>
        <v>46327</v>
      </c>
      <c r="CH333" s="3"/>
      <c r="CV333" s="4"/>
    </row>
    <row r="334" spans="1:100" x14ac:dyDescent="0.25">
      <c r="A334" s="7">
        <f t="shared" si="130"/>
        <v>45257</v>
      </c>
      <c r="B334" s="5">
        <v>439.3</v>
      </c>
      <c r="C334" s="38" t="str">
        <f>IFERROR(VLOOKUP(A334,'Geração Equatorial x Medido'!$O$4:$P$15,2,FALSE),"")</f>
        <v/>
      </c>
      <c r="D334" s="38">
        <f t="shared" si="120"/>
        <v>45231</v>
      </c>
      <c r="E334" s="38" t="str">
        <f t="shared" si="124"/>
        <v/>
      </c>
      <c r="F334" s="38">
        <f t="shared" si="119"/>
        <v>45231</v>
      </c>
      <c r="Y334" s="7">
        <f t="shared" si="131"/>
        <v>45617</v>
      </c>
      <c r="Z334" s="5">
        <v>449.4</v>
      </c>
      <c r="AA334" s="110">
        <f t="shared" si="122"/>
        <v>0</v>
      </c>
      <c r="AB334" s="38" t="str">
        <f>IFERROR(VLOOKUP(Y334,'Geração Equatorial x Medido'!$O$15:$R$27,2,FALSE),"")</f>
        <v/>
      </c>
      <c r="AC334" s="38">
        <f t="shared" si="121"/>
        <v>45566</v>
      </c>
      <c r="AD334" s="38" t="str">
        <f t="shared" si="125"/>
        <v/>
      </c>
      <c r="AE334" s="38">
        <f t="shared" si="126"/>
        <v>45597</v>
      </c>
      <c r="AU334" s="4"/>
      <c r="AX334" s="7">
        <f t="shared" si="132"/>
        <v>45977</v>
      </c>
      <c r="AY334" s="5">
        <v>498.9</v>
      </c>
      <c r="AZ334" s="145">
        <f t="shared" si="127"/>
        <v>0</v>
      </c>
      <c r="BA334" s="141" t="str">
        <f>IFERROR(VLOOKUP(AX333,'Geração Equatorial x Medido'!$O$4:$P$55,2,FALSE),"")</f>
        <v/>
      </c>
      <c r="BB334" s="38">
        <f t="shared" si="135"/>
        <v>45962</v>
      </c>
      <c r="BC334" s="38" t="str">
        <f t="shared" si="128"/>
        <v/>
      </c>
      <c r="BD334" s="38">
        <f t="shared" si="134"/>
        <v>45962</v>
      </c>
      <c r="BT334" s="4"/>
      <c r="BZ334" s="7">
        <f t="shared" si="133"/>
        <v>46343</v>
      </c>
      <c r="CA334" s="5"/>
      <c r="CB334" s="145">
        <f t="shared" si="129"/>
        <v>1</v>
      </c>
      <c r="CC334" s="141" t="str">
        <f>IFERROR(VLOOKUP(BZ333,'Geração Equatorial x Medido'!$O$4:$P$55,2,FALSE),"")</f>
        <v/>
      </c>
      <c r="CD334" s="38">
        <f t="shared" si="136"/>
        <v>46327</v>
      </c>
      <c r="CE334" s="38" t="str">
        <f t="shared" si="123"/>
        <v/>
      </c>
      <c r="CF334" s="38">
        <f t="shared" si="117"/>
        <v>46327</v>
      </c>
      <c r="CV334" s="4"/>
    </row>
    <row r="335" spans="1:100" x14ac:dyDescent="0.25">
      <c r="A335" s="7">
        <f t="shared" si="130"/>
        <v>45258</v>
      </c>
      <c r="B335" s="5">
        <v>428.4</v>
      </c>
      <c r="C335" s="38" t="str">
        <f>IFERROR(VLOOKUP(A335,'Geração Equatorial x Medido'!$O$4:$P$15,2,FALSE),"")</f>
        <v/>
      </c>
      <c r="D335" s="38">
        <f t="shared" si="120"/>
        <v>45231</v>
      </c>
      <c r="E335" s="38" t="str">
        <f t="shared" si="124"/>
        <v/>
      </c>
      <c r="F335" s="38">
        <f t="shared" si="119"/>
        <v>45231</v>
      </c>
      <c r="Y335" s="7">
        <f t="shared" si="131"/>
        <v>45618</v>
      </c>
      <c r="Z335" s="5">
        <v>476.1</v>
      </c>
      <c r="AA335" s="110">
        <f t="shared" si="122"/>
        <v>0</v>
      </c>
      <c r="AB335" s="38" t="str">
        <f>IFERROR(VLOOKUP(Y335,'Geração Equatorial x Medido'!$O$15:$R$27,2,FALSE),"")</f>
        <v/>
      </c>
      <c r="AC335" s="38">
        <f t="shared" si="121"/>
        <v>45566</v>
      </c>
      <c r="AD335" s="38" t="str">
        <f t="shared" si="125"/>
        <v/>
      </c>
      <c r="AE335" s="38">
        <f t="shared" si="126"/>
        <v>45597</v>
      </c>
      <c r="AU335" s="4"/>
      <c r="AX335" s="7">
        <f t="shared" si="132"/>
        <v>45978</v>
      </c>
      <c r="AY335" s="5">
        <v>508.8</v>
      </c>
      <c r="AZ335" s="145">
        <f t="shared" si="127"/>
        <v>0</v>
      </c>
      <c r="BA335" s="141" t="str">
        <f>IFERROR(VLOOKUP(AX334,'Geração Equatorial x Medido'!$O$4:$P$55,2,FALSE),"")</f>
        <v/>
      </c>
      <c r="BB335" s="38">
        <f t="shared" si="135"/>
        <v>45962</v>
      </c>
      <c r="BC335" s="38" t="str">
        <f t="shared" si="128"/>
        <v/>
      </c>
      <c r="BD335" s="38">
        <f t="shared" si="134"/>
        <v>45962</v>
      </c>
      <c r="BT335" s="4"/>
      <c r="BZ335" s="7">
        <f t="shared" si="133"/>
        <v>46344</v>
      </c>
      <c r="CA335" s="5"/>
      <c r="CB335" s="145">
        <f t="shared" si="129"/>
        <v>1</v>
      </c>
      <c r="CC335" s="141" t="str">
        <f>IFERROR(VLOOKUP(BZ334,'Geração Equatorial x Medido'!$O$4:$P$55,2,FALSE),"")</f>
        <v/>
      </c>
      <c r="CD335" s="38">
        <f t="shared" si="136"/>
        <v>46327</v>
      </c>
      <c r="CE335" s="38" t="str">
        <f t="shared" si="123"/>
        <v/>
      </c>
      <c r="CF335" s="38">
        <f t="shared" ref="CF335:CF378" si="137">IF(CE335="",CF334,CE335)</f>
        <v>46327</v>
      </c>
      <c r="CV335" s="4"/>
    </row>
    <row r="336" spans="1:100" x14ac:dyDescent="0.25">
      <c r="A336" s="7">
        <f t="shared" si="130"/>
        <v>45259</v>
      </c>
      <c r="B336" s="5">
        <v>466</v>
      </c>
      <c r="C336" s="38" t="str">
        <f>IFERROR(VLOOKUP(A336,'Geração Equatorial x Medido'!$O$4:$P$15,2,FALSE),"")</f>
        <v/>
      </c>
      <c r="D336" s="38">
        <f t="shared" si="120"/>
        <v>45231</v>
      </c>
      <c r="E336" s="38" t="str">
        <f t="shared" si="124"/>
        <v/>
      </c>
      <c r="F336" s="38">
        <f t="shared" si="119"/>
        <v>45231</v>
      </c>
      <c r="Y336" s="7">
        <f t="shared" si="131"/>
        <v>45619</v>
      </c>
      <c r="Z336" s="5">
        <v>459.9</v>
      </c>
      <c r="AA336" s="110">
        <f t="shared" si="122"/>
        <v>0</v>
      </c>
      <c r="AB336" s="38" t="str">
        <f>IFERROR(VLOOKUP(Y336,'Geração Equatorial x Medido'!$O$15:$R$27,2,FALSE),"")</f>
        <v/>
      </c>
      <c r="AC336" s="38">
        <f t="shared" si="121"/>
        <v>45566</v>
      </c>
      <c r="AD336" s="38" t="str">
        <f t="shared" si="125"/>
        <v/>
      </c>
      <c r="AE336" s="38">
        <f t="shared" si="126"/>
        <v>45597</v>
      </c>
      <c r="AU336" s="4"/>
      <c r="AX336" s="7">
        <f t="shared" si="132"/>
        <v>45979</v>
      </c>
      <c r="AY336" s="5">
        <v>502.8</v>
      </c>
      <c r="AZ336" s="145">
        <f t="shared" si="127"/>
        <v>0</v>
      </c>
      <c r="BA336" s="141" t="str">
        <f>IFERROR(VLOOKUP(AX335,'Geração Equatorial x Medido'!$O$4:$P$55,2,FALSE),"")</f>
        <v/>
      </c>
      <c r="BB336" s="38">
        <f t="shared" si="135"/>
        <v>45962</v>
      </c>
      <c r="BC336" s="38" t="str">
        <f t="shared" si="128"/>
        <v/>
      </c>
      <c r="BD336" s="38">
        <f t="shared" si="134"/>
        <v>45962</v>
      </c>
      <c r="BT336" s="4"/>
      <c r="BZ336" s="7">
        <f t="shared" si="133"/>
        <v>46345</v>
      </c>
      <c r="CA336" s="5"/>
      <c r="CB336" s="145">
        <f t="shared" si="129"/>
        <v>1</v>
      </c>
      <c r="CC336" s="141" t="str">
        <f>IFERROR(VLOOKUP(BZ335,'Geração Equatorial x Medido'!$O$4:$P$55,2,FALSE),"")</f>
        <v/>
      </c>
      <c r="CD336" s="38">
        <f t="shared" si="136"/>
        <v>46327</v>
      </c>
      <c r="CE336" s="38" t="str">
        <f t="shared" si="123"/>
        <v/>
      </c>
      <c r="CF336" s="38">
        <f t="shared" si="137"/>
        <v>46327</v>
      </c>
      <c r="CV336" s="4"/>
    </row>
    <row r="337" spans="1:100" x14ac:dyDescent="0.25">
      <c r="A337" s="7">
        <f t="shared" si="130"/>
        <v>45260</v>
      </c>
      <c r="B337" s="5">
        <v>441.3</v>
      </c>
      <c r="C337" s="38" t="str">
        <f>IFERROR(VLOOKUP(A337,'Geração Equatorial x Medido'!$O$4:$P$15,2,FALSE),"")</f>
        <v/>
      </c>
      <c r="D337" s="38">
        <f t="shared" si="120"/>
        <v>45231</v>
      </c>
      <c r="E337" s="38" t="str">
        <f t="shared" si="124"/>
        <v/>
      </c>
      <c r="F337" s="38">
        <f t="shared" si="119"/>
        <v>45231</v>
      </c>
      <c r="Y337" s="7">
        <f t="shared" si="131"/>
        <v>45620</v>
      </c>
      <c r="Z337" s="5">
        <v>451.2</v>
      </c>
      <c r="AA337" s="110">
        <f t="shared" si="122"/>
        <v>0</v>
      </c>
      <c r="AB337" s="38" t="str">
        <f>IFERROR(VLOOKUP(Y337,'Geração Equatorial x Medido'!$O$15:$R$27,2,FALSE),"")</f>
        <v/>
      </c>
      <c r="AC337" s="38">
        <f t="shared" si="121"/>
        <v>45566</v>
      </c>
      <c r="AD337" s="38" t="str">
        <f t="shared" si="125"/>
        <v/>
      </c>
      <c r="AE337" s="38">
        <f t="shared" si="126"/>
        <v>45597</v>
      </c>
      <c r="AU337" s="4"/>
      <c r="AX337" s="7">
        <f t="shared" si="132"/>
        <v>45980</v>
      </c>
      <c r="AY337" s="5">
        <v>470.2</v>
      </c>
      <c r="AZ337" s="145">
        <f t="shared" si="127"/>
        <v>0</v>
      </c>
      <c r="BA337" s="141" t="str">
        <f>IFERROR(VLOOKUP(AX336,'Geração Equatorial x Medido'!$O$4:$P$55,2,FALSE),"")</f>
        <v/>
      </c>
      <c r="BB337" s="38">
        <f t="shared" si="135"/>
        <v>45962</v>
      </c>
      <c r="BC337" s="38" t="str">
        <f t="shared" si="128"/>
        <v/>
      </c>
      <c r="BD337" s="38">
        <f t="shared" si="134"/>
        <v>45962</v>
      </c>
      <c r="BT337" s="4"/>
      <c r="BZ337" s="7">
        <f t="shared" si="133"/>
        <v>46346</v>
      </c>
      <c r="CA337" s="5"/>
      <c r="CB337" s="145">
        <f t="shared" si="129"/>
        <v>1</v>
      </c>
      <c r="CC337" s="141" t="str">
        <f>IFERROR(VLOOKUP(BZ336,'Geração Equatorial x Medido'!$O$4:$P$55,2,FALSE),"")</f>
        <v/>
      </c>
      <c r="CD337" s="38">
        <f t="shared" si="136"/>
        <v>46327</v>
      </c>
      <c r="CE337" s="38" t="str">
        <f t="shared" si="123"/>
        <v/>
      </c>
      <c r="CF337" s="38">
        <f t="shared" si="137"/>
        <v>46327</v>
      </c>
      <c r="CV337" s="4"/>
    </row>
    <row r="338" spans="1:100" x14ac:dyDescent="0.25">
      <c r="A338" s="7">
        <f t="shared" si="130"/>
        <v>45261</v>
      </c>
      <c r="B338" s="5">
        <v>458.4</v>
      </c>
      <c r="C338" s="38" t="str">
        <f>IFERROR(VLOOKUP(A338,'Geração Equatorial x Medido'!$O$4:$P$15,2,FALSE),"")</f>
        <v/>
      </c>
      <c r="D338" s="38">
        <f t="shared" si="120"/>
        <v>45231</v>
      </c>
      <c r="E338" s="38">
        <f t="shared" si="124"/>
        <v>45261</v>
      </c>
      <c r="F338" s="38">
        <f t="shared" si="119"/>
        <v>45261</v>
      </c>
      <c r="Y338" s="7">
        <f t="shared" si="131"/>
        <v>45621</v>
      </c>
      <c r="Z338" s="5">
        <v>397.4</v>
      </c>
      <c r="AA338" s="110">
        <f t="shared" si="122"/>
        <v>0</v>
      </c>
      <c r="AB338" s="38" t="str">
        <f>IFERROR(VLOOKUP(Y338,'Geração Equatorial x Medido'!$O$15:$R$27,2,FALSE),"")</f>
        <v/>
      </c>
      <c r="AC338" s="38">
        <f t="shared" si="121"/>
        <v>45566</v>
      </c>
      <c r="AD338" s="38" t="str">
        <f t="shared" si="125"/>
        <v/>
      </c>
      <c r="AE338" s="38">
        <f t="shared" si="126"/>
        <v>45597</v>
      </c>
      <c r="AU338" s="4"/>
      <c r="AX338" s="7">
        <f t="shared" si="132"/>
        <v>45981</v>
      </c>
      <c r="AY338" s="5">
        <v>478.2</v>
      </c>
      <c r="AZ338" s="145">
        <f t="shared" si="127"/>
        <v>0</v>
      </c>
      <c r="BA338" s="141" t="str">
        <f>IFERROR(VLOOKUP(AX337,'Geração Equatorial x Medido'!$O$4:$P$55,2,FALSE),"")</f>
        <v/>
      </c>
      <c r="BB338" s="38">
        <f t="shared" si="135"/>
        <v>45962</v>
      </c>
      <c r="BC338" s="38" t="str">
        <f t="shared" si="128"/>
        <v/>
      </c>
      <c r="BD338" s="38">
        <f t="shared" si="134"/>
        <v>45962</v>
      </c>
      <c r="BT338" s="4"/>
      <c r="BZ338" s="7">
        <f t="shared" si="133"/>
        <v>46347</v>
      </c>
      <c r="CA338" s="5"/>
      <c r="CB338" s="145">
        <f t="shared" si="129"/>
        <v>1</v>
      </c>
      <c r="CC338" s="141" t="str">
        <f>IFERROR(VLOOKUP(BZ337,'Geração Equatorial x Medido'!$O$4:$P$55,2,FALSE),"")</f>
        <v/>
      </c>
      <c r="CD338" s="38">
        <f t="shared" si="136"/>
        <v>46327</v>
      </c>
      <c r="CE338" s="38" t="str">
        <f t="shared" si="123"/>
        <v/>
      </c>
      <c r="CF338" s="38">
        <f t="shared" si="137"/>
        <v>46327</v>
      </c>
      <c r="CV338" s="4"/>
    </row>
    <row r="339" spans="1:100" x14ac:dyDescent="0.25">
      <c r="A339" s="7">
        <f t="shared" si="130"/>
        <v>45262</v>
      </c>
      <c r="B339" s="5">
        <v>481.2</v>
      </c>
      <c r="C339" s="38" t="str">
        <f>IFERROR(VLOOKUP(A339,'Geração Equatorial x Medido'!$O$4:$P$15,2,FALSE),"")</f>
        <v/>
      </c>
      <c r="D339" s="38">
        <f t="shared" si="120"/>
        <v>45231</v>
      </c>
      <c r="E339" s="38" t="str">
        <f t="shared" si="124"/>
        <v/>
      </c>
      <c r="F339" s="38">
        <f t="shared" si="119"/>
        <v>45261</v>
      </c>
      <c r="Y339" s="7">
        <f t="shared" si="131"/>
        <v>45622</v>
      </c>
      <c r="Z339" s="5">
        <v>490.3</v>
      </c>
      <c r="AA339" s="110">
        <f t="shared" si="122"/>
        <v>0</v>
      </c>
      <c r="AB339" s="38" t="str">
        <f>IFERROR(VLOOKUP(Y339,'Geração Equatorial x Medido'!$O$15:$R$27,2,FALSE),"")</f>
        <v/>
      </c>
      <c r="AC339" s="38">
        <f t="shared" si="121"/>
        <v>45566</v>
      </c>
      <c r="AD339" s="38" t="str">
        <f t="shared" si="125"/>
        <v/>
      </c>
      <c r="AE339" s="38">
        <f t="shared" si="126"/>
        <v>45597</v>
      </c>
      <c r="AU339" s="4"/>
      <c r="AX339" s="7">
        <f t="shared" si="132"/>
        <v>45982</v>
      </c>
      <c r="AY339" s="5">
        <v>521</v>
      </c>
      <c r="AZ339" s="145">
        <f t="shared" si="127"/>
        <v>0</v>
      </c>
      <c r="BA339" s="141" t="str">
        <f>IFERROR(VLOOKUP(AX338,'Geração Equatorial x Medido'!$O$4:$P$55,2,FALSE),"")</f>
        <v/>
      </c>
      <c r="BB339" s="38">
        <f t="shared" si="135"/>
        <v>45962</v>
      </c>
      <c r="BC339" s="38" t="str">
        <f t="shared" si="128"/>
        <v/>
      </c>
      <c r="BD339" s="38">
        <f t="shared" si="134"/>
        <v>45962</v>
      </c>
      <c r="BT339" s="4"/>
      <c r="BZ339" s="7">
        <f t="shared" si="133"/>
        <v>46348</v>
      </c>
      <c r="CA339" s="5"/>
      <c r="CB339" s="145">
        <f t="shared" si="129"/>
        <v>1</v>
      </c>
      <c r="CC339" s="141" t="str">
        <f>IFERROR(VLOOKUP(BZ338,'Geração Equatorial x Medido'!$O$4:$P$55,2,FALSE),"")</f>
        <v/>
      </c>
      <c r="CD339" s="38">
        <f t="shared" si="136"/>
        <v>46327</v>
      </c>
      <c r="CE339" s="38" t="str">
        <f t="shared" si="123"/>
        <v/>
      </c>
      <c r="CF339" s="38">
        <f t="shared" si="137"/>
        <v>46327</v>
      </c>
      <c r="CV339" s="4"/>
    </row>
    <row r="340" spans="1:100" x14ac:dyDescent="0.25">
      <c r="A340" s="7">
        <f t="shared" si="130"/>
        <v>45263</v>
      </c>
      <c r="B340" s="5">
        <v>467.1</v>
      </c>
      <c r="C340" s="38" t="str">
        <f>IFERROR(VLOOKUP(A340,'Geração Equatorial x Medido'!$O$4:$P$15,2,FALSE),"")</f>
        <v/>
      </c>
      <c r="D340" s="38">
        <f t="shared" si="120"/>
        <v>45231</v>
      </c>
      <c r="E340" s="38" t="str">
        <f t="shared" si="124"/>
        <v/>
      </c>
      <c r="F340" s="38">
        <f t="shared" si="119"/>
        <v>45261</v>
      </c>
      <c r="Y340" s="7">
        <f t="shared" si="131"/>
        <v>45623</v>
      </c>
      <c r="Z340" s="5">
        <v>493.5</v>
      </c>
      <c r="AA340" s="110">
        <f t="shared" si="122"/>
        <v>0</v>
      </c>
      <c r="AB340" s="38">
        <f>IFERROR(VLOOKUP(Y340,'Geração Equatorial x Medido'!$O$15:$R$27,2,FALSE),"")</f>
        <v>45597</v>
      </c>
      <c r="AC340" s="38">
        <f t="shared" si="121"/>
        <v>45597</v>
      </c>
      <c r="AD340" s="38" t="str">
        <f t="shared" si="125"/>
        <v/>
      </c>
      <c r="AE340" s="38">
        <f t="shared" si="126"/>
        <v>45597</v>
      </c>
      <c r="AU340" s="4"/>
      <c r="AX340" s="7">
        <f t="shared" si="132"/>
        <v>45983</v>
      </c>
      <c r="AY340" s="5">
        <v>475.1</v>
      </c>
      <c r="AZ340" s="145">
        <f t="shared" si="127"/>
        <v>0</v>
      </c>
      <c r="BA340" s="141" t="str">
        <f>IFERROR(VLOOKUP(AX339,'Geração Equatorial x Medido'!$O$4:$P$55,2,FALSE),"")</f>
        <v/>
      </c>
      <c r="BB340" s="38">
        <f t="shared" si="135"/>
        <v>45962</v>
      </c>
      <c r="BC340" s="38" t="str">
        <f t="shared" si="128"/>
        <v/>
      </c>
      <c r="BD340" s="38">
        <f t="shared" si="134"/>
        <v>45962</v>
      </c>
      <c r="BT340" s="4"/>
      <c r="BZ340" s="7">
        <f t="shared" si="133"/>
        <v>46349</v>
      </c>
      <c r="CA340" s="5"/>
      <c r="CB340" s="145">
        <f t="shared" si="129"/>
        <v>1</v>
      </c>
      <c r="CC340" s="141" t="str">
        <f>IFERROR(VLOOKUP(BZ339,'Geração Equatorial x Medido'!$O$4:$P$55,2,FALSE),"")</f>
        <v/>
      </c>
      <c r="CD340" s="38">
        <f t="shared" si="136"/>
        <v>46327</v>
      </c>
      <c r="CE340" s="38" t="str">
        <f t="shared" si="123"/>
        <v/>
      </c>
      <c r="CF340" s="38">
        <f t="shared" si="137"/>
        <v>46327</v>
      </c>
      <c r="CV340" s="4"/>
    </row>
    <row r="341" spans="1:100" x14ac:dyDescent="0.25">
      <c r="A341" s="7">
        <f t="shared" si="130"/>
        <v>45264</v>
      </c>
      <c r="B341" s="5">
        <v>442.2</v>
      </c>
      <c r="C341" s="38" t="str">
        <f>IFERROR(VLOOKUP(A341,'Geração Equatorial x Medido'!$O$4:$P$15,2,FALSE),"")</f>
        <v/>
      </c>
      <c r="D341" s="38">
        <f t="shared" si="120"/>
        <v>45231</v>
      </c>
      <c r="E341" s="38" t="str">
        <f t="shared" si="124"/>
        <v/>
      </c>
      <c r="F341" s="38">
        <f t="shared" si="119"/>
        <v>45261</v>
      </c>
      <c r="Y341" s="7">
        <f t="shared" si="131"/>
        <v>45624</v>
      </c>
      <c r="Z341" s="5">
        <v>509.7</v>
      </c>
      <c r="AA341" s="110">
        <f t="shared" si="122"/>
        <v>0</v>
      </c>
      <c r="AB341" s="38" t="str">
        <f>IFERROR(VLOOKUP(Y341,'Geração Equatorial x Medido'!$O$15:$R$27,2,FALSE),"")</f>
        <v/>
      </c>
      <c r="AC341" s="38">
        <f t="shared" si="121"/>
        <v>45597</v>
      </c>
      <c r="AD341" s="38" t="str">
        <f t="shared" si="125"/>
        <v/>
      </c>
      <c r="AE341" s="38">
        <f t="shared" si="126"/>
        <v>45597</v>
      </c>
      <c r="AU341" s="4"/>
      <c r="AX341" s="7">
        <f t="shared" si="132"/>
        <v>45984</v>
      </c>
      <c r="AY341" s="5">
        <v>491</v>
      </c>
      <c r="AZ341" s="145">
        <f t="shared" si="127"/>
        <v>0</v>
      </c>
      <c r="BA341" s="141" t="str">
        <f>IFERROR(VLOOKUP(AX340,'Geração Equatorial x Medido'!$O$4:$P$55,2,FALSE),"")</f>
        <v/>
      </c>
      <c r="BB341" s="38">
        <f t="shared" si="135"/>
        <v>45962</v>
      </c>
      <c r="BC341" s="38" t="str">
        <f t="shared" si="128"/>
        <v/>
      </c>
      <c r="BD341" s="38">
        <f t="shared" si="134"/>
        <v>45962</v>
      </c>
      <c r="BT341" s="4"/>
      <c r="BZ341" s="7">
        <f t="shared" si="133"/>
        <v>46350</v>
      </c>
      <c r="CA341" s="5"/>
      <c r="CB341" s="145">
        <f t="shared" si="129"/>
        <v>1</v>
      </c>
      <c r="CC341" s="141" t="str">
        <f>IFERROR(VLOOKUP(BZ340,'Geração Equatorial x Medido'!$O$4:$P$55,2,FALSE),"")</f>
        <v/>
      </c>
      <c r="CD341" s="38">
        <f t="shared" si="136"/>
        <v>46327</v>
      </c>
      <c r="CE341" s="38" t="str">
        <f t="shared" si="123"/>
        <v/>
      </c>
      <c r="CF341" s="38">
        <f t="shared" si="137"/>
        <v>46327</v>
      </c>
      <c r="CV341" s="4"/>
    </row>
    <row r="342" spans="1:100" x14ac:dyDescent="0.25">
      <c r="A342" s="7">
        <f t="shared" si="130"/>
        <v>45265</v>
      </c>
      <c r="B342" s="5">
        <v>472.1</v>
      </c>
      <c r="C342" s="38" t="str">
        <f>IFERROR(VLOOKUP(A342,'Geração Equatorial x Medido'!$O$4:$P$15,2,FALSE),"")</f>
        <v/>
      </c>
      <c r="D342" s="38">
        <f t="shared" si="120"/>
        <v>45231</v>
      </c>
      <c r="E342" s="38" t="str">
        <f t="shared" si="124"/>
        <v/>
      </c>
      <c r="F342" s="38">
        <f t="shared" si="119"/>
        <v>45261</v>
      </c>
      <c r="Y342" s="7">
        <f t="shared" si="131"/>
        <v>45625</v>
      </c>
      <c r="Z342" s="5">
        <v>467.2</v>
      </c>
      <c r="AA342" s="110">
        <f t="shared" si="122"/>
        <v>0</v>
      </c>
      <c r="AB342" s="38" t="str">
        <f>IFERROR(VLOOKUP(Y342,'Geração Equatorial x Medido'!$O$15:$R$27,2,FALSE),"")</f>
        <v/>
      </c>
      <c r="AC342" s="38">
        <f t="shared" si="121"/>
        <v>45597</v>
      </c>
      <c r="AD342" s="38" t="str">
        <f t="shared" si="125"/>
        <v/>
      </c>
      <c r="AE342" s="38">
        <f t="shared" si="126"/>
        <v>45597</v>
      </c>
      <c r="AU342" s="4"/>
      <c r="AX342" s="7">
        <f t="shared" si="132"/>
        <v>45985</v>
      </c>
      <c r="AY342" s="5">
        <v>512.79999999999995</v>
      </c>
      <c r="AZ342" s="145">
        <f t="shared" si="127"/>
        <v>0</v>
      </c>
      <c r="BA342" s="141" t="str">
        <f>IFERROR(VLOOKUP(AX341,'Geração Equatorial x Medido'!$O$4:$P$55,2,FALSE),"")</f>
        <v/>
      </c>
      <c r="BB342" s="38">
        <f t="shared" si="135"/>
        <v>45962</v>
      </c>
      <c r="BC342" s="38" t="str">
        <f t="shared" si="128"/>
        <v/>
      </c>
      <c r="BD342" s="38">
        <f t="shared" si="134"/>
        <v>45962</v>
      </c>
      <c r="BT342" s="4"/>
      <c r="BZ342" s="7">
        <f t="shared" si="133"/>
        <v>46351</v>
      </c>
      <c r="CA342" s="5"/>
      <c r="CB342" s="145">
        <f t="shared" si="129"/>
        <v>1</v>
      </c>
      <c r="CC342" s="141" t="str">
        <f>IFERROR(VLOOKUP(BZ341,'Geração Equatorial x Medido'!$O$4:$P$55,2,FALSE),"")</f>
        <v/>
      </c>
      <c r="CD342" s="38">
        <f t="shared" si="136"/>
        <v>46327</v>
      </c>
      <c r="CE342" s="38" t="str">
        <f t="shared" si="123"/>
        <v/>
      </c>
      <c r="CF342" s="38">
        <f t="shared" si="137"/>
        <v>46327</v>
      </c>
      <c r="CV342" s="4"/>
    </row>
    <row r="343" spans="1:100" x14ac:dyDescent="0.25">
      <c r="A343" s="7">
        <f t="shared" si="130"/>
        <v>45266</v>
      </c>
      <c r="B343" s="5">
        <v>43.8</v>
      </c>
      <c r="C343" s="38" t="str">
        <f>IFERROR(VLOOKUP(A343,'Geração Equatorial x Medido'!$O$4:$P$15,2,FALSE),"")</f>
        <v/>
      </c>
      <c r="D343" s="38">
        <f t="shared" si="120"/>
        <v>45231</v>
      </c>
      <c r="E343" s="38" t="str">
        <f t="shared" si="124"/>
        <v/>
      </c>
      <c r="F343" s="38">
        <f t="shared" si="119"/>
        <v>45261</v>
      </c>
      <c r="Y343" s="7">
        <f t="shared" si="131"/>
        <v>45626</v>
      </c>
      <c r="Z343" s="5">
        <v>440.1</v>
      </c>
      <c r="AA343" s="110">
        <f t="shared" si="122"/>
        <v>0</v>
      </c>
      <c r="AB343" s="38" t="str">
        <f>IFERROR(VLOOKUP(Y343,'Geração Equatorial x Medido'!$O$15:$R$27,2,FALSE),"")</f>
        <v/>
      </c>
      <c r="AC343" s="38">
        <f t="shared" si="121"/>
        <v>45597</v>
      </c>
      <c r="AD343" s="38" t="str">
        <f t="shared" si="125"/>
        <v/>
      </c>
      <c r="AE343" s="38">
        <f t="shared" si="126"/>
        <v>45597</v>
      </c>
      <c r="AU343" s="4"/>
      <c r="AX343" s="7">
        <f t="shared" si="132"/>
        <v>45986</v>
      </c>
      <c r="AY343" s="5">
        <v>510.8</v>
      </c>
      <c r="AZ343" s="145">
        <f t="shared" si="127"/>
        <v>0</v>
      </c>
      <c r="BA343" s="141" t="str">
        <f>IFERROR(VLOOKUP(AX342,'Geração Equatorial x Medido'!$O$4:$P$55,2,FALSE),"")</f>
        <v/>
      </c>
      <c r="BB343" s="38">
        <f t="shared" si="135"/>
        <v>45962</v>
      </c>
      <c r="BC343" s="38" t="str">
        <f t="shared" si="128"/>
        <v/>
      </c>
      <c r="BD343" s="38">
        <f t="shared" si="134"/>
        <v>45962</v>
      </c>
      <c r="BT343" s="4"/>
      <c r="BZ343" s="7">
        <f t="shared" si="133"/>
        <v>46352</v>
      </c>
      <c r="CA343" s="5"/>
      <c r="CB343" s="145">
        <f t="shared" si="129"/>
        <v>1</v>
      </c>
      <c r="CC343" s="141" t="str">
        <f>IFERROR(VLOOKUP(BZ342,'Geração Equatorial x Medido'!$O$4:$P$55,2,FALSE),"")</f>
        <v/>
      </c>
      <c r="CD343" s="38">
        <f t="shared" si="136"/>
        <v>46327</v>
      </c>
      <c r="CE343" s="38" t="str">
        <f t="shared" si="123"/>
        <v/>
      </c>
      <c r="CF343" s="38">
        <f t="shared" si="137"/>
        <v>46327</v>
      </c>
      <c r="CV343" s="4"/>
    </row>
    <row r="344" spans="1:100" x14ac:dyDescent="0.25">
      <c r="A344" s="7">
        <f t="shared" si="130"/>
        <v>45267</v>
      </c>
      <c r="B344" s="5">
        <v>0</v>
      </c>
      <c r="C344" s="38" t="str">
        <f>IFERROR(VLOOKUP(A344,'Geração Equatorial x Medido'!$O$4:$P$15,2,FALSE),"")</f>
        <v/>
      </c>
      <c r="D344" s="38">
        <f t="shared" si="120"/>
        <v>45231</v>
      </c>
      <c r="E344" s="38" t="str">
        <f t="shared" si="124"/>
        <v/>
      </c>
      <c r="F344" s="38">
        <f t="shared" si="119"/>
        <v>45261</v>
      </c>
      <c r="Y344" s="7">
        <f t="shared" si="131"/>
        <v>45627</v>
      </c>
      <c r="Z344" s="5">
        <v>434.6</v>
      </c>
      <c r="AA344" s="110">
        <f t="shared" si="122"/>
        <v>0</v>
      </c>
      <c r="AB344" s="38" t="str">
        <f>IFERROR(VLOOKUP(Y344,'Geração Equatorial x Medido'!$O$15:$R$27,2,FALSE),"")</f>
        <v/>
      </c>
      <c r="AC344" s="38">
        <f t="shared" si="121"/>
        <v>45597</v>
      </c>
      <c r="AD344" s="38">
        <f t="shared" si="125"/>
        <v>45627</v>
      </c>
      <c r="AE344" s="38">
        <f t="shared" si="126"/>
        <v>45627</v>
      </c>
      <c r="AU344" s="4"/>
      <c r="AX344" s="7">
        <f t="shared" si="132"/>
        <v>45987</v>
      </c>
      <c r="AY344" s="5">
        <v>484.8</v>
      </c>
      <c r="AZ344" s="145">
        <f t="shared" si="127"/>
        <v>0</v>
      </c>
      <c r="BA344" s="141" t="str">
        <f>IFERROR(VLOOKUP(AX343,'Geração Equatorial x Medido'!$O$4:$P$55,2,FALSE),"")</f>
        <v/>
      </c>
      <c r="BB344" s="38">
        <f t="shared" si="135"/>
        <v>45962</v>
      </c>
      <c r="BC344" s="38" t="str">
        <f t="shared" si="128"/>
        <v/>
      </c>
      <c r="BD344" s="38">
        <f t="shared" si="134"/>
        <v>45962</v>
      </c>
      <c r="BT344" s="4"/>
      <c r="BZ344" s="7">
        <f t="shared" si="133"/>
        <v>46353</v>
      </c>
      <c r="CA344" s="5"/>
      <c r="CB344" s="145">
        <f t="shared" si="129"/>
        <v>1</v>
      </c>
      <c r="CC344" s="141" t="str">
        <f>IFERROR(VLOOKUP(BZ343,'Geração Equatorial x Medido'!$O$4:$P$55,2,FALSE),"")</f>
        <v/>
      </c>
      <c r="CD344" s="38">
        <f t="shared" si="136"/>
        <v>46327</v>
      </c>
      <c r="CE344" s="38" t="str">
        <f t="shared" si="123"/>
        <v/>
      </c>
      <c r="CF344" s="38">
        <f t="shared" si="137"/>
        <v>46327</v>
      </c>
      <c r="CV344" s="4"/>
    </row>
    <row r="345" spans="1:100" x14ac:dyDescent="0.25">
      <c r="A345" s="7">
        <f t="shared" si="130"/>
        <v>45268</v>
      </c>
      <c r="B345" s="5">
        <v>0</v>
      </c>
      <c r="C345" s="38" t="str">
        <f>IFERROR(VLOOKUP(A345,'Geração Equatorial x Medido'!$O$4:$P$15,2,FALSE),"")</f>
        <v/>
      </c>
      <c r="D345" s="38">
        <f t="shared" si="120"/>
        <v>45231</v>
      </c>
      <c r="E345" s="38" t="str">
        <f t="shared" si="124"/>
        <v/>
      </c>
      <c r="F345" s="38">
        <f t="shared" si="119"/>
        <v>45261</v>
      </c>
      <c r="Y345" s="7">
        <f t="shared" si="131"/>
        <v>45628</v>
      </c>
      <c r="Z345" s="5">
        <v>352.8</v>
      </c>
      <c r="AA345" s="110">
        <f t="shared" si="122"/>
        <v>0</v>
      </c>
      <c r="AB345" s="38" t="str">
        <f>IFERROR(VLOOKUP(Y345,'Geração Equatorial x Medido'!$O$15:$R$27,2,FALSE),"")</f>
        <v/>
      </c>
      <c r="AC345" s="38">
        <f t="shared" si="121"/>
        <v>45597</v>
      </c>
      <c r="AD345" s="38" t="str">
        <f t="shared" si="125"/>
        <v/>
      </c>
      <c r="AE345" s="38">
        <f t="shared" si="126"/>
        <v>45627</v>
      </c>
      <c r="AU345" s="4"/>
      <c r="AX345" s="7">
        <f t="shared" si="132"/>
        <v>45988</v>
      </c>
      <c r="AY345" s="5">
        <v>455.1</v>
      </c>
      <c r="AZ345" s="145">
        <f t="shared" si="127"/>
        <v>0</v>
      </c>
      <c r="BA345" s="141" t="str">
        <f>IFERROR(VLOOKUP(AX344,'Geração Equatorial x Medido'!$O$4:$P$55,2,FALSE),"")</f>
        <v/>
      </c>
      <c r="BB345" s="38">
        <f t="shared" si="135"/>
        <v>45962</v>
      </c>
      <c r="BC345" s="38" t="str">
        <f t="shared" si="128"/>
        <v/>
      </c>
      <c r="BD345" s="38">
        <f t="shared" si="134"/>
        <v>45962</v>
      </c>
      <c r="BT345" s="4"/>
      <c r="BZ345" s="7">
        <f t="shared" si="133"/>
        <v>46354</v>
      </c>
      <c r="CA345" s="5"/>
      <c r="CB345" s="145">
        <f t="shared" si="129"/>
        <v>1</v>
      </c>
      <c r="CC345" s="141">
        <f>IFERROR(VLOOKUP(BZ344,'Geração Equatorial x Medido'!$O$4:$P$55,2,FALSE),"")</f>
        <v>46327</v>
      </c>
      <c r="CD345" s="38">
        <f t="shared" si="136"/>
        <v>46327</v>
      </c>
      <c r="CE345" s="38" t="str">
        <f t="shared" si="123"/>
        <v/>
      </c>
      <c r="CF345" s="38">
        <f t="shared" si="137"/>
        <v>46327</v>
      </c>
      <c r="CV345" s="4"/>
    </row>
    <row r="346" spans="1:100" x14ac:dyDescent="0.25">
      <c r="A346" s="7">
        <f t="shared" si="130"/>
        <v>45269</v>
      </c>
      <c r="B346" s="5">
        <v>326.10000000000002</v>
      </c>
      <c r="C346" s="38" t="str">
        <f>IFERROR(VLOOKUP(A346,'Geração Equatorial x Medido'!$O$4:$P$15,2,FALSE),"")</f>
        <v/>
      </c>
      <c r="D346" s="38">
        <f t="shared" si="120"/>
        <v>45231</v>
      </c>
      <c r="E346" s="38" t="str">
        <f t="shared" si="124"/>
        <v/>
      </c>
      <c r="F346" s="38">
        <f t="shared" si="119"/>
        <v>45261</v>
      </c>
      <c r="Y346" s="7">
        <f t="shared" si="131"/>
        <v>45629</v>
      </c>
      <c r="Z346" s="5">
        <v>370.9</v>
      </c>
      <c r="AA346" s="110">
        <f t="shared" si="122"/>
        <v>0</v>
      </c>
      <c r="AB346" s="38" t="str">
        <f>IFERROR(VLOOKUP(Y346,'Geração Equatorial x Medido'!$O$15:$R$27,2,FALSE),"")</f>
        <v/>
      </c>
      <c r="AC346" s="38">
        <f t="shared" si="121"/>
        <v>45597</v>
      </c>
      <c r="AD346" s="38" t="str">
        <f t="shared" si="125"/>
        <v/>
      </c>
      <c r="AE346" s="38">
        <f t="shared" si="126"/>
        <v>45627</v>
      </c>
      <c r="AU346" s="4"/>
      <c r="AX346" s="7">
        <f t="shared" si="132"/>
        <v>45989</v>
      </c>
      <c r="AY346" s="5">
        <v>492.6</v>
      </c>
      <c r="AZ346" s="145">
        <f t="shared" si="127"/>
        <v>0</v>
      </c>
      <c r="BA346" s="141">
        <f>IFERROR(VLOOKUP(AX345,'Geração Equatorial x Medido'!$O$4:$P$55,2,FALSE),"")</f>
        <v>45962</v>
      </c>
      <c r="BB346" s="38">
        <f t="shared" si="135"/>
        <v>45962</v>
      </c>
      <c r="BC346" s="38" t="str">
        <f t="shared" si="128"/>
        <v/>
      </c>
      <c r="BD346" s="38">
        <f t="shared" si="134"/>
        <v>45962</v>
      </c>
      <c r="BT346" s="4"/>
      <c r="BZ346" s="7">
        <f t="shared" si="133"/>
        <v>46355</v>
      </c>
      <c r="CA346" s="5"/>
      <c r="CB346" s="145">
        <f t="shared" si="129"/>
        <v>1</v>
      </c>
      <c r="CC346" s="141" t="str">
        <f>IFERROR(VLOOKUP(BZ345,'Geração Equatorial x Medido'!$O$4:$P$55,2,FALSE),"")</f>
        <v/>
      </c>
      <c r="CD346" s="38">
        <f t="shared" si="136"/>
        <v>46357</v>
      </c>
      <c r="CE346" s="38" t="str">
        <f t="shared" si="123"/>
        <v/>
      </c>
      <c r="CF346" s="38">
        <f t="shared" si="137"/>
        <v>46327</v>
      </c>
      <c r="CV346" s="4"/>
    </row>
    <row r="347" spans="1:100" x14ac:dyDescent="0.25">
      <c r="A347" s="7">
        <f t="shared" si="130"/>
        <v>45270</v>
      </c>
      <c r="B347" s="5">
        <v>427.5</v>
      </c>
      <c r="C347" s="38" t="str">
        <f>IFERROR(VLOOKUP(A347,'Geração Equatorial x Medido'!$O$4:$P$15,2,FALSE),"")</f>
        <v/>
      </c>
      <c r="D347" s="38">
        <f t="shared" si="120"/>
        <v>45231</v>
      </c>
      <c r="E347" s="38" t="str">
        <f t="shared" si="124"/>
        <v/>
      </c>
      <c r="F347" s="38">
        <f t="shared" si="119"/>
        <v>45261</v>
      </c>
      <c r="Y347" s="7">
        <f t="shared" si="131"/>
        <v>45630</v>
      </c>
      <c r="Z347" s="5">
        <v>396.4</v>
      </c>
      <c r="AA347" s="110">
        <f t="shared" si="122"/>
        <v>0</v>
      </c>
      <c r="AB347" s="38" t="str">
        <f>IFERROR(VLOOKUP(Y347,'Geração Equatorial x Medido'!$O$15:$R$27,2,FALSE),"")</f>
        <v/>
      </c>
      <c r="AC347" s="38">
        <f t="shared" si="121"/>
        <v>45597</v>
      </c>
      <c r="AD347" s="38" t="str">
        <f t="shared" si="125"/>
        <v/>
      </c>
      <c r="AE347" s="38">
        <f t="shared" si="126"/>
        <v>45627</v>
      </c>
      <c r="AU347" s="4"/>
      <c r="AX347" s="7">
        <f t="shared" si="132"/>
        <v>45990</v>
      </c>
      <c r="AY347" s="5">
        <v>456.3</v>
      </c>
      <c r="AZ347" s="145">
        <f t="shared" si="127"/>
        <v>0</v>
      </c>
      <c r="BA347" s="141" t="str">
        <f>IFERROR(VLOOKUP(AX346,'Geração Equatorial x Medido'!$O$4:$P$55,2,FALSE),"")</f>
        <v/>
      </c>
      <c r="BB347" s="38">
        <f t="shared" si="135"/>
        <v>45992</v>
      </c>
      <c r="BC347" s="38" t="str">
        <f t="shared" si="128"/>
        <v/>
      </c>
      <c r="BD347" s="38">
        <f t="shared" si="134"/>
        <v>45962</v>
      </c>
      <c r="BT347" s="4"/>
      <c r="BZ347" s="7">
        <f t="shared" si="133"/>
        <v>46356</v>
      </c>
      <c r="CA347" s="5"/>
      <c r="CB347" s="145">
        <f t="shared" si="129"/>
        <v>1</v>
      </c>
      <c r="CC347" s="141" t="str">
        <f>IFERROR(VLOOKUP(BZ346,'Geração Equatorial x Medido'!$O$4:$P$55,2,FALSE),"")</f>
        <v/>
      </c>
      <c r="CD347" s="38">
        <f t="shared" si="136"/>
        <v>46357</v>
      </c>
      <c r="CE347" s="38" t="str">
        <f t="shared" si="123"/>
        <v/>
      </c>
      <c r="CF347" s="38">
        <f t="shared" si="137"/>
        <v>46327</v>
      </c>
      <c r="CV347" s="4"/>
    </row>
    <row r="348" spans="1:100" x14ac:dyDescent="0.25">
      <c r="A348" s="7">
        <f t="shared" si="130"/>
        <v>45271</v>
      </c>
      <c r="B348" s="5">
        <v>496</v>
      </c>
      <c r="C348" s="38" t="str">
        <f>IFERROR(VLOOKUP(A348,'Geração Equatorial x Medido'!$O$4:$P$15,2,FALSE),"")</f>
        <v/>
      </c>
      <c r="D348" s="38">
        <f t="shared" si="120"/>
        <v>45231</v>
      </c>
      <c r="E348" s="38" t="str">
        <f t="shared" si="124"/>
        <v/>
      </c>
      <c r="F348" s="38">
        <f t="shared" si="119"/>
        <v>45261</v>
      </c>
      <c r="Y348" s="7">
        <f t="shared" si="131"/>
        <v>45631</v>
      </c>
      <c r="Z348" s="5">
        <v>382.4</v>
      </c>
      <c r="AA348" s="110">
        <f t="shared" si="122"/>
        <v>0</v>
      </c>
      <c r="AB348" s="38" t="str">
        <f>IFERROR(VLOOKUP(Y348,'Geração Equatorial x Medido'!$O$15:$R$27,2,FALSE),"")</f>
        <v/>
      </c>
      <c r="AC348" s="38">
        <f t="shared" si="121"/>
        <v>45597</v>
      </c>
      <c r="AD348" s="38" t="str">
        <f t="shared" si="125"/>
        <v/>
      </c>
      <c r="AE348" s="38">
        <f t="shared" si="126"/>
        <v>45627</v>
      </c>
      <c r="AU348" s="4"/>
      <c r="AX348" s="7">
        <f t="shared" si="132"/>
        <v>45991</v>
      </c>
      <c r="AY348" s="5">
        <v>485.4</v>
      </c>
      <c r="AZ348" s="145">
        <f t="shared" si="127"/>
        <v>0</v>
      </c>
      <c r="BA348" s="141" t="str">
        <f>IFERROR(VLOOKUP(AX347,'Geração Equatorial x Medido'!$O$4:$P$55,2,FALSE),"")</f>
        <v/>
      </c>
      <c r="BB348" s="38">
        <f t="shared" si="135"/>
        <v>45992</v>
      </c>
      <c r="BC348" s="38" t="str">
        <f t="shared" si="128"/>
        <v/>
      </c>
      <c r="BD348" s="38">
        <f t="shared" si="134"/>
        <v>45962</v>
      </c>
      <c r="BT348" s="4"/>
      <c r="BZ348" s="7">
        <f t="shared" si="133"/>
        <v>46357</v>
      </c>
      <c r="CA348" s="5"/>
      <c r="CB348" s="145">
        <f t="shared" si="129"/>
        <v>1</v>
      </c>
      <c r="CC348" s="141" t="str">
        <f>IFERROR(VLOOKUP(BZ347,'Geração Equatorial x Medido'!$O$4:$P$55,2,FALSE),"")</f>
        <v/>
      </c>
      <c r="CD348" s="38">
        <f t="shared" si="136"/>
        <v>46357</v>
      </c>
      <c r="CE348" s="38">
        <f t="shared" si="123"/>
        <v>46357</v>
      </c>
      <c r="CF348" s="38">
        <f t="shared" si="137"/>
        <v>46357</v>
      </c>
      <c r="CV348" s="4"/>
    </row>
    <row r="349" spans="1:100" x14ac:dyDescent="0.25">
      <c r="A349" s="7">
        <f t="shared" si="130"/>
        <v>45272</v>
      </c>
      <c r="B349" s="5">
        <v>504.2</v>
      </c>
      <c r="C349" s="38" t="str">
        <f>IFERROR(VLOOKUP(A349,'Geração Equatorial x Medido'!$O$4:$P$15,2,FALSE),"")</f>
        <v/>
      </c>
      <c r="D349" s="38">
        <f t="shared" si="120"/>
        <v>45231</v>
      </c>
      <c r="E349" s="38" t="str">
        <f t="shared" si="124"/>
        <v/>
      </c>
      <c r="F349" s="38">
        <f t="shared" si="119"/>
        <v>45261</v>
      </c>
      <c r="Y349" s="7">
        <f t="shared" si="131"/>
        <v>45632</v>
      </c>
      <c r="Z349" s="5">
        <v>156.1</v>
      </c>
      <c r="AA349" s="110">
        <f t="shared" si="122"/>
        <v>0</v>
      </c>
      <c r="AB349" s="38" t="str">
        <f>IFERROR(VLOOKUP(Y349,'Geração Equatorial x Medido'!$O$15:$R$27,2,FALSE),"")</f>
        <v/>
      </c>
      <c r="AC349" s="38">
        <f t="shared" si="121"/>
        <v>45597</v>
      </c>
      <c r="AD349" s="38" t="str">
        <f t="shared" si="125"/>
        <v/>
      </c>
      <c r="AE349" s="38">
        <f t="shared" si="126"/>
        <v>45627</v>
      </c>
      <c r="AU349" s="4"/>
      <c r="AX349" s="7">
        <f t="shared" si="132"/>
        <v>45992</v>
      </c>
      <c r="AY349" s="5">
        <v>428.8</v>
      </c>
      <c r="AZ349" s="145">
        <f t="shared" si="127"/>
        <v>0</v>
      </c>
      <c r="BA349" s="141" t="str">
        <f>IFERROR(VLOOKUP(AX348,'Geração Equatorial x Medido'!$O$4:$P$55,2,FALSE),"")</f>
        <v/>
      </c>
      <c r="BB349" s="38">
        <f t="shared" si="135"/>
        <v>45992</v>
      </c>
      <c r="BC349" s="38">
        <f t="shared" si="128"/>
        <v>45992</v>
      </c>
      <c r="BD349" s="38">
        <f t="shared" si="134"/>
        <v>45992</v>
      </c>
      <c r="BT349" s="4"/>
      <c r="BZ349" s="7">
        <f t="shared" si="133"/>
        <v>46358</v>
      </c>
      <c r="CA349" s="5"/>
      <c r="CB349" s="145">
        <f t="shared" si="129"/>
        <v>1</v>
      </c>
      <c r="CC349" s="141" t="str">
        <f>IFERROR(VLOOKUP(BZ348,'Geração Equatorial x Medido'!$O$4:$P$55,2,FALSE),"")</f>
        <v/>
      </c>
      <c r="CD349" s="38">
        <f t="shared" si="136"/>
        <v>46357</v>
      </c>
      <c r="CE349" s="38" t="str">
        <f t="shared" si="123"/>
        <v/>
      </c>
      <c r="CF349" s="38">
        <f t="shared" si="137"/>
        <v>46357</v>
      </c>
      <c r="CV349" s="4"/>
    </row>
    <row r="350" spans="1:100" x14ac:dyDescent="0.25">
      <c r="A350" s="7">
        <f t="shared" si="130"/>
        <v>45273</v>
      </c>
      <c r="B350" s="5">
        <v>486.7</v>
      </c>
      <c r="C350" s="38" t="str">
        <f>IFERROR(VLOOKUP(A350,'Geração Equatorial x Medido'!$O$4:$P$15,2,FALSE),"")</f>
        <v/>
      </c>
      <c r="D350" s="38">
        <f t="shared" si="120"/>
        <v>45231</v>
      </c>
      <c r="E350" s="38" t="str">
        <f t="shared" si="124"/>
        <v/>
      </c>
      <c r="F350" s="38">
        <f t="shared" si="119"/>
        <v>45261</v>
      </c>
      <c r="Y350" s="7">
        <f t="shared" si="131"/>
        <v>45633</v>
      </c>
      <c r="Z350" s="5">
        <v>312.8</v>
      </c>
      <c r="AA350" s="110">
        <f t="shared" si="122"/>
        <v>0</v>
      </c>
      <c r="AB350" s="38" t="str">
        <f>IFERROR(VLOOKUP(Y350,'Geração Equatorial x Medido'!$O$15:$R$27,2,FALSE),"")</f>
        <v/>
      </c>
      <c r="AC350" s="38">
        <f t="shared" si="121"/>
        <v>45597</v>
      </c>
      <c r="AD350" s="38" t="str">
        <f t="shared" si="125"/>
        <v/>
      </c>
      <c r="AE350" s="38">
        <f t="shared" si="126"/>
        <v>45627</v>
      </c>
      <c r="AU350" s="4"/>
      <c r="AX350" s="7">
        <f t="shared" si="132"/>
        <v>45993</v>
      </c>
      <c r="AY350" s="5">
        <v>401.1</v>
      </c>
      <c r="AZ350" s="145">
        <f t="shared" si="127"/>
        <v>0</v>
      </c>
      <c r="BA350" s="141" t="str">
        <f>IFERROR(VLOOKUP(AX349,'Geração Equatorial x Medido'!$O$4:$P$55,2,FALSE),"")</f>
        <v/>
      </c>
      <c r="BB350" s="38">
        <f t="shared" si="135"/>
        <v>45992</v>
      </c>
      <c r="BC350" s="38" t="str">
        <f t="shared" si="128"/>
        <v/>
      </c>
      <c r="BD350" s="38">
        <f t="shared" si="134"/>
        <v>45992</v>
      </c>
      <c r="BT350" s="4"/>
      <c r="BZ350" s="7">
        <f t="shared" si="133"/>
        <v>46359</v>
      </c>
      <c r="CA350" s="5"/>
      <c r="CB350" s="145">
        <f t="shared" si="129"/>
        <v>1</v>
      </c>
      <c r="CC350" s="141" t="str">
        <f>IFERROR(VLOOKUP(BZ349,'Geração Equatorial x Medido'!$O$4:$P$55,2,FALSE),"")</f>
        <v/>
      </c>
      <c r="CD350" s="38">
        <f t="shared" si="136"/>
        <v>46357</v>
      </c>
      <c r="CE350" s="38" t="str">
        <f t="shared" si="123"/>
        <v/>
      </c>
      <c r="CF350" s="38">
        <f t="shared" si="137"/>
        <v>46357</v>
      </c>
      <c r="CV350" s="4"/>
    </row>
    <row r="351" spans="1:100" x14ac:dyDescent="0.25">
      <c r="A351" s="7">
        <f t="shared" si="130"/>
        <v>45274</v>
      </c>
      <c r="B351" s="5">
        <v>454.6</v>
      </c>
      <c r="C351" s="38" t="str">
        <f>IFERROR(VLOOKUP(A351,'Geração Equatorial x Medido'!$O$4:$P$15,2,FALSE),"")</f>
        <v/>
      </c>
      <c r="D351" s="38">
        <f t="shared" si="120"/>
        <v>45231</v>
      </c>
      <c r="E351" s="38" t="str">
        <f t="shared" si="124"/>
        <v/>
      </c>
      <c r="F351" s="38">
        <f t="shared" si="119"/>
        <v>45261</v>
      </c>
      <c r="Y351" s="7">
        <f t="shared" si="131"/>
        <v>45634</v>
      </c>
      <c r="Z351" s="5">
        <v>519.20000000000005</v>
      </c>
      <c r="AA351" s="110">
        <f t="shared" si="122"/>
        <v>0</v>
      </c>
      <c r="AB351" s="38" t="str">
        <f>IFERROR(VLOOKUP(Y351,'Geração Equatorial x Medido'!$O$15:$R$27,2,FALSE),"")</f>
        <v/>
      </c>
      <c r="AC351" s="38">
        <f t="shared" si="121"/>
        <v>45597</v>
      </c>
      <c r="AD351" s="38" t="str">
        <f t="shared" si="125"/>
        <v/>
      </c>
      <c r="AE351" s="38">
        <f t="shared" si="126"/>
        <v>45627</v>
      </c>
      <c r="AU351" s="4"/>
      <c r="AX351" s="7">
        <f t="shared" si="132"/>
        <v>45994</v>
      </c>
      <c r="AY351" s="5">
        <v>485</v>
      </c>
      <c r="AZ351" s="145">
        <f t="shared" si="127"/>
        <v>0</v>
      </c>
      <c r="BA351" s="141" t="str">
        <f>IFERROR(VLOOKUP(AX350,'Geração Equatorial x Medido'!$O$4:$P$55,2,FALSE),"")</f>
        <v/>
      </c>
      <c r="BB351" s="38">
        <f t="shared" si="135"/>
        <v>45992</v>
      </c>
      <c r="BC351" s="38" t="str">
        <f t="shared" si="128"/>
        <v/>
      </c>
      <c r="BD351" s="38">
        <f t="shared" si="134"/>
        <v>45992</v>
      </c>
      <c r="BT351" s="4"/>
      <c r="BZ351" s="7">
        <f t="shared" si="133"/>
        <v>46360</v>
      </c>
      <c r="CA351" s="5"/>
      <c r="CB351" s="145">
        <f t="shared" si="129"/>
        <v>1</v>
      </c>
      <c r="CC351" s="141" t="str">
        <f>IFERROR(VLOOKUP(BZ350,'Geração Equatorial x Medido'!$O$4:$P$55,2,FALSE),"")</f>
        <v/>
      </c>
      <c r="CD351" s="38">
        <f t="shared" si="136"/>
        <v>46357</v>
      </c>
      <c r="CE351" s="38" t="str">
        <f t="shared" si="123"/>
        <v/>
      </c>
      <c r="CF351" s="38">
        <f t="shared" si="137"/>
        <v>46357</v>
      </c>
      <c r="CV351" s="4"/>
    </row>
    <row r="352" spans="1:100" x14ac:dyDescent="0.25">
      <c r="A352" s="7">
        <f t="shared" si="130"/>
        <v>45275</v>
      </c>
      <c r="B352" s="5">
        <v>485.4</v>
      </c>
      <c r="C352" s="38" t="str">
        <f>IFERROR(VLOOKUP(A352,'Geração Equatorial x Medido'!$O$4:$P$15,2,FALSE),"")</f>
        <v/>
      </c>
      <c r="D352" s="38">
        <f t="shared" si="120"/>
        <v>45231</v>
      </c>
      <c r="E352" s="38" t="str">
        <f t="shared" si="124"/>
        <v/>
      </c>
      <c r="F352" s="38">
        <f t="shared" si="119"/>
        <v>45261</v>
      </c>
      <c r="Y352" s="7">
        <f t="shared" si="131"/>
        <v>45635</v>
      </c>
      <c r="Z352" s="5">
        <v>450.8</v>
      </c>
      <c r="AA352" s="110">
        <f t="shared" si="122"/>
        <v>0</v>
      </c>
      <c r="AB352" s="38" t="str">
        <f>IFERROR(VLOOKUP(Y352,'Geração Equatorial x Medido'!$O$15:$R$27,2,FALSE),"")</f>
        <v/>
      </c>
      <c r="AC352" s="38">
        <f t="shared" si="121"/>
        <v>45597</v>
      </c>
      <c r="AD352" s="38" t="str">
        <f t="shared" si="125"/>
        <v/>
      </c>
      <c r="AE352" s="38">
        <f t="shared" si="126"/>
        <v>45627</v>
      </c>
      <c r="AU352" s="4"/>
      <c r="AX352" s="7">
        <f t="shared" si="132"/>
        <v>45995</v>
      </c>
      <c r="AY352" s="5">
        <v>469.2</v>
      </c>
      <c r="AZ352" s="145">
        <f t="shared" si="127"/>
        <v>0</v>
      </c>
      <c r="BA352" s="141" t="str">
        <f>IFERROR(VLOOKUP(AX351,'Geração Equatorial x Medido'!$O$4:$P$55,2,FALSE),"")</f>
        <v/>
      </c>
      <c r="BB352" s="38">
        <f t="shared" si="135"/>
        <v>45992</v>
      </c>
      <c r="BC352" s="38" t="str">
        <f t="shared" si="128"/>
        <v/>
      </c>
      <c r="BD352" s="38">
        <f t="shared" si="134"/>
        <v>45992</v>
      </c>
      <c r="BT352" s="4"/>
      <c r="BZ352" s="7">
        <f t="shared" si="133"/>
        <v>46361</v>
      </c>
      <c r="CA352" s="5"/>
      <c r="CB352" s="145">
        <f t="shared" si="129"/>
        <v>1</v>
      </c>
      <c r="CC352" s="141" t="str">
        <f>IFERROR(VLOOKUP(BZ351,'Geração Equatorial x Medido'!$O$4:$P$55,2,FALSE),"")</f>
        <v/>
      </c>
      <c r="CD352" s="38">
        <f t="shared" si="136"/>
        <v>46357</v>
      </c>
      <c r="CE352" s="38" t="str">
        <f t="shared" si="123"/>
        <v/>
      </c>
      <c r="CF352" s="38">
        <f t="shared" si="137"/>
        <v>46357</v>
      </c>
      <c r="CV352" s="4"/>
    </row>
    <row r="353" spans="1:100" x14ac:dyDescent="0.25">
      <c r="A353" s="7">
        <f t="shared" si="130"/>
        <v>45276</v>
      </c>
      <c r="B353" s="5">
        <v>407.7</v>
      </c>
      <c r="C353" s="38" t="str">
        <f>IFERROR(VLOOKUP(A353,'Geração Equatorial x Medido'!$O$4:$P$15,2,FALSE),"")</f>
        <v/>
      </c>
      <c r="D353" s="38">
        <f t="shared" si="120"/>
        <v>45231</v>
      </c>
      <c r="E353" s="38" t="str">
        <f t="shared" si="124"/>
        <v/>
      </c>
      <c r="F353" s="38">
        <f t="shared" si="119"/>
        <v>45261</v>
      </c>
      <c r="Y353" s="7">
        <f t="shared" si="131"/>
        <v>45636</v>
      </c>
      <c r="Z353" s="5">
        <v>431.8</v>
      </c>
      <c r="AA353" s="110">
        <f t="shared" si="122"/>
        <v>0</v>
      </c>
      <c r="AB353" s="38">
        <f>IFERROR(VLOOKUP(Y353,'Geração Equatorial x Medido'!$O$15:$R$27,2,FALSE),"")</f>
        <v>45627</v>
      </c>
      <c r="AC353" s="38">
        <f t="shared" si="121"/>
        <v>45627</v>
      </c>
      <c r="AD353" s="38" t="str">
        <f t="shared" si="125"/>
        <v/>
      </c>
      <c r="AE353" s="38">
        <f t="shared" si="126"/>
        <v>45627</v>
      </c>
      <c r="AU353" s="4"/>
      <c r="AX353" s="7">
        <f t="shared" si="132"/>
        <v>45996</v>
      </c>
      <c r="AY353" s="5">
        <v>373.5</v>
      </c>
      <c r="AZ353" s="145">
        <f t="shared" si="127"/>
        <v>0</v>
      </c>
      <c r="BA353" s="141" t="str">
        <f>IFERROR(VLOOKUP(AX352,'Geração Equatorial x Medido'!$O$4:$P$55,2,FALSE),"")</f>
        <v/>
      </c>
      <c r="BB353" s="38">
        <f t="shared" si="135"/>
        <v>45992</v>
      </c>
      <c r="BC353" s="38" t="str">
        <f t="shared" si="128"/>
        <v/>
      </c>
      <c r="BD353" s="38">
        <f t="shared" si="134"/>
        <v>45992</v>
      </c>
      <c r="BT353" s="4"/>
      <c r="BZ353" s="7">
        <f t="shared" si="133"/>
        <v>46362</v>
      </c>
      <c r="CA353" s="5"/>
      <c r="CB353" s="145">
        <f t="shared" si="129"/>
        <v>1</v>
      </c>
      <c r="CC353" s="141" t="str">
        <f>IFERROR(VLOOKUP(BZ352,'Geração Equatorial x Medido'!$O$4:$P$55,2,FALSE),"")</f>
        <v/>
      </c>
      <c r="CD353" s="38">
        <f t="shared" si="136"/>
        <v>46357</v>
      </c>
      <c r="CE353" s="38" t="str">
        <f t="shared" si="123"/>
        <v/>
      </c>
      <c r="CF353" s="38">
        <f t="shared" si="137"/>
        <v>46357</v>
      </c>
      <c r="CV353" s="4"/>
    </row>
    <row r="354" spans="1:100" x14ac:dyDescent="0.25">
      <c r="A354" s="7">
        <f t="shared" si="130"/>
        <v>45277</v>
      </c>
      <c r="B354" s="5">
        <v>439.5</v>
      </c>
      <c r="C354" s="38" t="str">
        <f>IFERROR(VLOOKUP(A354,'Geração Equatorial x Medido'!$O$4:$P$15,2,FALSE),"")</f>
        <v/>
      </c>
      <c r="D354" s="38">
        <f t="shared" si="120"/>
        <v>45231</v>
      </c>
      <c r="E354" s="38" t="str">
        <f t="shared" si="124"/>
        <v/>
      </c>
      <c r="F354" s="38">
        <f t="shared" si="119"/>
        <v>45261</v>
      </c>
      <c r="Y354" s="7">
        <f t="shared" si="131"/>
        <v>45637</v>
      </c>
      <c r="Z354" s="5">
        <v>357.2</v>
      </c>
      <c r="AA354" s="110">
        <f t="shared" si="122"/>
        <v>0</v>
      </c>
      <c r="AB354" s="38" t="str">
        <f>IFERROR(VLOOKUP(Y354,'Geração Equatorial x Medido'!$O$15:$R$27,2,FALSE),"")</f>
        <v/>
      </c>
      <c r="AC354" s="38">
        <f t="shared" si="121"/>
        <v>45627</v>
      </c>
      <c r="AD354" s="38" t="str">
        <f t="shared" si="125"/>
        <v/>
      </c>
      <c r="AE354" s="38">
        <f t="shared" si="126"/>
        <v>45627</v>
      </c>
      <c r="AU354" s="4"/>
      <c r="AX354" s="7">
        <f t="shared" si="132"/>
        <v>45997</v>
      </c>
      <c r="AY354" s="5">
        <v>447.2</v>
      </c>
      <c r="AZ354" s="145">
        <f t="shared" si="127"/>
        <v>0</v>
      </c>
      <c r="BA354" s="141" t="str">
        <f>IFERROR(VLOOKUP(AX353,'Geração Equatorial x Medido'!$O$4:$P$55,2,FALSE),"")</f>
        <v/>
      </c>
      <c r="BB354" s="38">
        <f t="shared" si="135"/>
        <v>45992</v>
      </c>
      <c r="BC354" s="38" t="str">
        <f t="shared" si="128"/>
        <v/>
      </c>
      <c r="BD354" s="38">
        <f t="shared" si="134"/>
        <v>45992</v>
      </c>
      <c r="BT354" s="4"/>
      <c r="BZ354" s="7">
        <f t="shared" si="133"/>
        <v>46363</v>
      </c>
      <c r="CA354" s="5"/>
      <c r="CB354" s="145">
        <f t="shared" si="129"/>
        <v>1</v>
      </c>
      <c r="CC354" s="141" t="str">
        <f>IFERROR(VLOOKUP(BZ353,'Geração Equatorial x Medido'!$O$4:$P$55,2,FALSE),"")</f>
        <v/>
      </c>
      <c r="CD354" s="38">
        <f t="shared" si="136"/>
        <v>46357</v>
      </c>
      <c r="CE354" s="38" t="str">
        <f t="shared" si="123"/>
        <v/>
      </c>
      <c r="CF354" s="38">
        <f t="shared" si="137"/>
        <v>46357</v>
      </c>
      <c r="CV354" s="4"/>
    </row>
    <row r="355" spans="1:100" x14ac:dyDescent="0.25">
      <c r="A355" s="7">
        <f t="shared" si="130"/>
        <v>45278</v>
      </c>
      <c r="B355" s="5">
        <v>390</v>
      </c>
      <c r="C355" s="38" t="str">
        <f>IFERROR(VLOOKUP(A355,'Geração Equatorial x Medido'!$O$4:$P$15,2,FALSE),"")</f>
        <v/>
      </c>
      <c r="D355" s="38">
        <f t="shared" si="120"/>
        <v>45231</v>
      </c>
      <c r="E355" s="38" t="str">
        <f t="shared" si="124"/>
        <v/>
      </c>
      <c r="F355" s="38">
        <f t="shared" si="119"/>
        <v>45261</v>
      </c>
      <c r="Y355" s="7">
        <f t="shared" si="131"/>
        <v>45638</v>
      </c>
      <c r="Z355" s="5">
        <v>493</v>
      </c>
      <c r="AA355" s="110">
        <f t="shared" si="122"/>
        <v>0</v>
      </c>
      <c r="AB355" s="38" t="str">
        <f>IFERROR(VLOOKUP(Y355,'Geração Equatorial x Medido'!$O$15:$R$27,2,FALSE),"")</f>
        <v/>
      </c>
      <c r="AC355" s="38">
        <f t="shared" si="121"/>
        <v>45627</v>
      </c>
      <c r="AD355" s="38" t="str">
        <f t="shared" si="125"/>
        <v/>
      </c>
      <c r="AE355" s="38">
        <f t="shared" si="126"/>
        <v>45627</v>
      </c>
      <c r="AU355" s="4"/>
      <c r="AX355" s="7">
        <f t="shared" si="132"/>
        <v>45998</v>
      </c>
      <c r="AY355" s="5">
        <v>376.9</v>
      </c>
      <c r="AZ355" s="145">
        <f t="shared" si="127"/>
        <v>0</v>
      </c>
      <c r="BA355" s="141" t="str">
        <f>IFERROR(VLOOKUP(AX354,'Geração Equatorial x Medido'!$O$4:$P$55,2,FALSE),"")</f>
        <v/>
      </c>
      <c r="BB355" s="38">
        <f t="shared" si="135"/>
        <v>45992</v>
      </c>
      <c r="BC355" s="38" t="str">
        <f t="shared" si="128"/>
        <v/>
      </c>
      <c r="BD355" s="38">
        <f t="shared" si="134"/>
        <v>45992</v>
      </c>
      <c r="BT355" s="4"/>
      <c r="BZ355" s="7">
        <f t="shared" si="133"/>
        <v>46364</v>
      </c>
      <c r="CA355" s="5"/>
      <c r="CB355" s="145">
        <f t="shared" si="129"/>
        <v>1</v>
      </c>
      <c r="CC355" s="141" t="str">
        <f>IFERROR(VLOOKUP(BZ354,'Geração Equatorial x Medido'!$O$4:$P$55,2,FALSE),"")</f>
        <v/>
      </c>
      <c r="CD355" s="38">
        <f t="shared" si="136"/>
        <v>46357</v>
      </c>
      <c r="CE355" s="38" t="str">
        <f t="shared" si="123"/>
        <v/>
      </c>
      <c r="CF355" s="38">
        <f t="shared" si="137"/>
        <v>46357</v>
      </c>
      <c r="CV355" s="4"/>
    </row>
    <row r="356" spans="1:100" x14ac:dyDescent="0.25">
      <c r="A356" s="7">
        <f t="shared" si="130"/>
        <v>45279</v>
      </c>
      <c r="B356" s="5">
        <v>243.5</v>
      </c>
      <c r="C356" s="38" t="str">
        <f>IFERROR(VLOOKUP(A356,'Geração Equatorial x Medido'!$O$4:$P$15,2,FALSE),"")</f>
        <v/>
      </c>
      <c r="D356" s="38">
        <f t="shared" si="120"/>
        <v>45231</v>
      </c>
      <c r="E356" s="38" t="str">
        <f t="shared" si="124"/>
        <v/>
      </c>
      <c r="F356" s="38">
        <f t="shared" si="119"/>
        <v>45261</v>
      </c>
      <c r="Y356" s="7">
        <f t="shared" si="131"/>
        <v>45639</v>
      </c>
      <c r="Z356" s="5">
        <v>493.3</v>
      </c>
      <c r="AA356" s="110">
        <f t="shared" si="122"/>
        <v>0</v>
      </c>
      <c r="AB356" s="38" t="str">
        <f>IFERROR(VLOOKUP(Y356,'Geração Equatorial x Medido'!$O$15:$R$27,2,FALSE),"")</f>
        <v/>
      </c>
      <c r="AC356" s="38">
        <f t="shared" si="121"/>
        <v>45627</v>
      </c>
      <c r="AD356" s="38" t="str">
        <f t="shared" si="125"/>
        <v/>
      </c>
      <c r="AE356" s="38">
        <f t="shared" si="126"/>
        <v>45627</v>
      </c>
      <c r="AU356" s="4"/>
      <c r="AX356" s="7">
        <f t="shared" si="132"/>
        <v>45999</v>
      </c>
      <c r="AY356" s="5">
        <v>502.4</v>
      </c>
      <c r="AZ356" s="145">
        <f t="shared" si="127"/>
        <v>0</v>
      </c>
      <c r="BA356" s="141" t="str">
        <f>IFERROR(VLOOKUP(AX355,'Geração Equatorial x Medido'!$O$4:$P$55,2,FALSE),"")</f>
        <v/>
      </c>
      <c r="BB356" s="38">
        <f t="shared" si="135"/>
        <v>45992</v>
      </c>
      <c r="BC356" s="38" t="str">
        <f t="shared" si="128"/>
        <v/>
      </c>
      <c r="BD356" s="38">
        <f t="shared" si="134"/>
        <v>45992</v>
      </c>
      <c r="BT356" s="4"/>
      <c r="BZ356" s="7">
        <f t="shared" si="133"/>
        <v>46365</v>
      </c>
      <c r="CA356" s="5"/>
      <c r="CB356" s="145">
        <f t="shared" si="129"/>
        <v>1</v>
      </c>
      <c r="CC356" s="141" t="str">
        <f>IFERROR(VLOOKUP(BZ355,'Geração Equatorial x Medido'!$O$4:$P$55,2,FALSE),"")</f>
        <v/>
      </c>
      <c r="CD356" s="38">
        <f t="shared" si="136"/>
        <v>46357</v>
      </c>
      <c r="CE356" s="38" t="str">
        <f t="shared" si="123"/>
        <v/>
      </c>
      <c r="CF356" s="38">
        <f t="shared" si="137"/>
        <v>46357</v>
      </c>
      <c r="CV356" s="4"/>
    </row>
    <row r="357" spans="1:100" x14ac:dyDescent="0.25">
      <c r="A357" s="7">
        <f t="shared" si="130"/>
        <v>45280</v>
      </c>
      <c r="B357" s="5">
        <v>447.6</v>
      </c>
      <c r="C357" s="38" t="str">
        <f>IFERROR(VLOOKUP(A357,'Geração Equatorial x Medido'!$O$4:$P$15,2,FALSE),"")</f>
        <v/>
      </c>
      <c r="D357" s="38">
        <f t="shared" si="120"/>
        <v>45231</v>
      </c>
      <c r="E357" s="38" t="str">
        <f t="shared" si="124"/>
        <v/>
      </c>
      <c r="F357" s="38">
        <f t="shared" si="119"/>
        <v>45261</v>
      </c>
      <c r="Y357" s="7">
        <f t="shared" si="131"/>
        <v>45640</v>
      </c>
      <c r="Z357" s="5">
        <v>429.2</v>
      </c>
      <c r="AA357" s="110">
        <f t="shared" si="122"/>
        <v>0</v>
      </c>
      <c r="AB357" s="38" t="str">
        <f>IFERROR(VLOOKUP(Y357,'Geração Equatorial x Medido'!$O$15:$R$27,2,FALSE),"")</f>
        <v/>
      </c>
      <c r="AC357" s="38">
        <f t="shared" si="121"/>
        <v>45627</v>
      </c>
      <c r="AD357" s="38" t="str">
        <f t="shared" si="125"/>
        <v/>
      </c>
      <c r="AE357" s="38">
        <f t="shared" si="126"/>
        <v>45627</v>
      </c>
      <c r="AU357" s="4"/>
      <c r="AX357" s="7">
        <f t="shared" si="132"/>
        <v>46000</v>
      </c>
      <c r="AY357" s="5">
        <v>498.1</v>
      </c>
      <c r="AZ357" s="145">
        <f t="shared" si="127"/>
        <v>0</v>
      </c>
      <c r="BA357" s="141" t="str">
        <f>IFERROR(VLOOKUP(AX356,'Geração Equatorial x Medido'!$O$4:$P$55,2,FALSE),"")</f>
        <v/>
      </c>
      <c r="BB357" s="38">
        <f t="shared" si="135"/>
        <v>45992</v>
      </c>
      <c r="BC357" s="38" t="str">
        <f t="shared" si="128"/>
        <v/>
      </c>
      <c r="BD357" s="38">
        <f t="shared" si="134"/>
        <v>45992</v>
      </c>
      <c r="BT357" s="4"/>
      <c r="BZ357" s="7">
        <f t="shared" si="133"/>
        <v>46366</v>
      </c>
      <c r="CA357" s="5"/>
      <c r="CB357" s="145">
        <f t="shared" si="129"/>
        <v>1</v>
      </c>
      <c r="CC357" s="141" t="str">
        <f>IFERROR(VLOOKUP(BZ356,'Geração Equatorial x Medido'!$O$4:$P$55,2,FALSE),"")</f>
        <v/>
      </c>
      <c r="CD357" s="38">
        <f t="shared" si="136"/>
        <v>46357</v>
      </c>
      <c r="CE357" s="38" t="str">
        <f t="shared" si="123"/>
        <v/>
      </c>
      <c r="CF357" s="38">
        <f t="shared" si="137"/>
        <v>46357</v>
      </c>
      <c r="CV357" s="4"/>
    </row>
    <row r="358" spans="1:100" x14ac:dyDescent="0.25">
      <c r="A358" s="7">
        <f t="shared" si="130"/>
        <v>45281</v>
      </c>
      <c r="B358" s="5">
        <v>481.8</v>
      </c>
      <c r="C358" s="38" t="str">
        <f>IFERROR(VLOOKUP(A358,'Geração Equatorial x Medido'!$O$4:$P$15,2,FALSE),"")</f>
        <v/>
      </c>
      <c r="D358" s="38">
        <f t="shared" si="120"/>
        <v>45231</v>
      </c>
      <c r="E358" s="38" t="str">
        <f t="shared" si="124"/>
        <v/>
      </c>
      <c r="F358" s="38">
        <f t="shared" si="119"/>
        <v>45261</v>
      </c>
      <c r="Y358" s="7">
        <f t="shared" si="131"/>
        <v>45641</v>
      </c>
      <c r="Z358" s="5">
        <v>398</v>
      </c>
      <c r="AA358" s="110">
        <f t="shared" si="122"/>
        <v>0</v>
      </c>
      <c r="AB358" s="38" t="str">
        <f>IFERROR(VLOOKUP(Y358,'Geração Equatorial x Medido'!$O$15:$R$27,2,FALSE),"")</f>
        <v/>
      </c>
      <c r="AC358" s="38">
        <f t="shared" si="121"/>
        <v>45627</v>
      </c>
      <c r="AD358" s="38" t="str">
        <f t="shared" si="125"/>
        <v/>
      </c>
      <c r="AE358" s="38">
        <f t="shared" si="126"/>
        <v>45627</v>
      </c>
      <c r="AU358" s="4"/>
      <c r="AX358" s="7">
        <f t="shared" si="132"/>
        <v>46001</v>
      </c>
      <c r="AY358" s="5">
        <v>435.9</v>
      </c>
      <c r="AZ358" s="145">
        <f t="shared" si="127"/>
        <v>0</v>
      </c>
      <c r="BA358" s="141" t="str">
        <f>IFERROR(VLOOKUP(AX357,'Geração Equatorial x Medido'!$O$4:$P$55,2,FALSE),"")</f>
        <v/>
      </c>
      <c r="BB358" s="38">
        <f t="shared" si="135"/>
        <v>45992</v>
      </c>
      <c r="BC358" s="38" t="str">
        <f t="shared" si="128"/>
        <v/>
      </c>
      <c r="BD358" s="38">
        <f t="shared" si="134"/>
        <v>45992</v>
      </c>
      <c r="BT358" s="4"/>
      <c r="BZ358" s="7">
        <f t="shared" si="133"/>
        <v>46367</v>
      </c>
      <c r="CA358" s="5"/>
      <c r="CB358" s="145">
        <f t="shared" si="129"/>
        <v>1</v>
      </c>
      <c r="CC358" s="141" t="str">
        <f>IFERROR(VLOOKUP(BZ357,'Geração Equatorial x Medido'!$O$4:$P$55,2,FALSE),"")</f>
        <v/>
      </c>
      <c r="CD358" s="38">
        <f t="shared" si="136"/>
        <v>46357</v>
      </c>
      <c r="CE358" s="38" t="str">
        <f t="shared" si="123"/>
        <v/>
      </c>
      <c r="CF358" s="38">
        <f t="shared" si="137"/>
        <v>46357</v>
      </c>
      <c r="CV358" s="4"/>
    </row>
    <row r="359" spans="1:100" x14ac:dyDescent="0.25">
      <c r="A359" s="7">
        <f t="shared" si="130"/>
        <v>45282</v>
      </c>
      <c r="B359" s="5">
        <v>504.9</v>
      </c>
      <c r="C359" s="38" t="str">
        <f>IFERROR(VLOOKUP(A359,'Geração Equatorial x Medido'!$O$4:$P$15,2,FALSE),"")</f>
        <v/>
      </c>
      <c r="D359" s="38">
        <f t="shared" si="120"/>
        <v>45231</v>
      </c>
      <c r="E359" s="38" t="str">
        <f t="shared" si="124"/>
        <v/>
      </c>
      <c r="F359" s="38">
        <f t="shared" si="119"/>
        <v>45261</v>
      </c>
      <c r="Y359" s="7">
        <f t="shared" si="131"/>
        <v>45642</v>
      </c>
      <c r="Z359" s="5">
        <v>500.5</v>
      </c>
      <c r="AA359" s="110">
        <f t="shared" si="122"/>
        <v>0</v>
      </c>
      <c r="AB359" s="38" t="str">
        <f>IFERROR(VLOOKUP(Y359,'Geração Equatorial x Medido'!$O$15:$R$27,2,FALSE),"")</f>
        <v/>
      </c>
      <c r="AC359" s="38">
        <f t="shared" si="121"/>
        <v>45627</v>
      </c>
      <c r="AD359" s="38" t="str">
        <f t="shared" si="125"/>
        <v/>
      </c>
      <c r="AE359" s="38">
        <f t="shared" si="126"/>
        <v>45627</v>
      </c>
      <c r="AU359" s="4"/>
      <c r="AX359" s="7">
        <f t="shared" si="132"/>
        <v>46002</v>
      </c>
      <c r="AY359" s="5">
        <v>474.7</v>
      </c>
      <c r="AZ359" s="145">
        <f t="shared" si="127"/>
        <v>0</v>
      </c>
      <c r="BA359" s="141" t="str">
        <f>IFERROR(VLOOKUP(AX358,'Geração Equatorial x Medido'!$O$4:$P$55,2,FALSE),"")</f>
        <v/>
      </c>
      <c r="BB359" s="38">
        <f t="shared" si="135"/>
        <v>45992</v>
      </c>
      <c r="BC359" s="38" t="str">
        <f t="shared" si="128"/>
        <v/>
      </c>
      <c r="BD359" s="38">
        <f t="shared" si="134"/>
        <v>45992</v>
      </c>
      <c r="BT359" s="4"/>
      <c r="BZ359" s="7">
        <f t="shared" si="133"/>
        <v>46368</v>
      </c>
      <c r="CA359" s="5"/>
      <c r="CB359" s="145">
        <f t="shared" si="129"/>
        <v>1</v>
      </c>
      <c r="CC359" s="141" t="str">
        <f>IFERROR(VLOOKUP(BZ358,'Geração Equatorial x Medido'!$O$4:$P$55,2,FALSE),"")</f>
        <v/>
      </c>
      <c r="CD359" s="38">
        <f t="shared" si="136"/>
        <v>46357</v>
      </c>
      <c r="CE359" s="38" t="str">
        <f t="shared" si="123"/>
        <v/>
      </c>
      <c r="CF359" s="38">
        <f t="shared" si="137"/>
        <v>46357</v>
      </c>
      <c r="CV359" s="4"/>
    </row>
    <row r="360" spans="1:100" x14ac:dyDescent="0.25">
      <c r="A360" s="7">
        <f t="shared" si="130"/>
        <v>45283</v>
      </c>
      <c r="B360" s="5">
        <v>561.79999999999995</v>
      </c>
      <c r="C360" s="38" t="str">
        <f>IFERROR(VLOOKUP(A360,'Geração Equatorial x Medido'!$O$4:$P$15,2,FALSE),"")</f>
        <v/>
      </c>
      <c r="D360" s="38">
        <f t="shared" si="120"/>
        <v>45231</v>
      </c>
      <c r="E360" s="38" t="str">
        <f t="shared" si="124"/>
        <v/>
      </c>
      <c r="F360" s="38">
        <f t="shared" si="119"/>
        <v>45261</v>
      </c>
      <c r="Y360" s="7">
        <f t="shared" si="131"/>
        <v>45643</v>
      </c>
      <c r="Z360" s="5">
        <v>491.5</v>
      </c>
      <c r="AA360" s="110">
        <f t="shared" si="122"/>
        <v>0</v>
      </c>
      <c r="AB360" s="38" t="str">
        <f>IFERROR(VLOOKUP(Y360,'Geração Equatorial x Medido'!$O$15:$R$27,2,FALSE),"")</f>
        <v/>
      </c>
      <c r="AC360" s="38">
        <f t="shared" si="121"/>
        <v>45627</v>
      </c>
      <c r="AD360" s="38" t="str">
        <f t="shared" si="125"/>
        <v/>
      </c>
      <c r="AE360" s="38">
        <f t="shared" si="126"/>
        <v>45627</v>
      </c>
      <c r="AU360" s="4"/>
      <c r="AX360" s="7">
        <f t="shared" si="132"/>
        <v>46003</v>
      </c>
      <c r="AY360" s="5">
        <v>415</v>
      </c>
      <c r="AZ360" s="145">
        <f t="shared" si="127"/>
        <v>0</v>
      </c>
      <c r="BA360" s="141" t="str">
        <f>IFERROR(VLOOKUP(AX359,'Geração Equatorial x Medido'!$O$4:$P$55,2,FALSE),"")</f>
        <v/>
      </c>
      <c r="BB360" s="38">
        <f t="shared" si="135"/>
        <v>45992</v>
      </c>
      <c r="BC360" s="38" t="str">
        <f t="shared" si="128"/>
        <v/>
      </c>
      <c r="BD360" s="38">
        <f t="shared" si="134"/>
        <v>45992</v>
      </c>
      <c r="BT360" s="4"/>
      <c r="BZ360" s="7">
        <f t="shared" si="133"/>
        <v>46369</v>
      </c>
      <c r="CA360" s="5"/>
      <c r="CB360" s="145">
        <f t="shared" si="129"/>
        <v>1</v>
      </c>
      <c r="CC360" s="141" t="str">
        <f>IFERROR(VLOOKUP(BZ359,'Geração Equatorial x Medido'!$O$4:$P$55,2,FALSE),"")</f>
        <v/>
      </c>
      <c r="CD360" s="38">
        <f t="shared" si="136"/>
        <v>46357</v>
      </c>
      <c r="CE360" s="38" t="str">
        <f t="shared" si="123"/>
        <v/>
      </c>
      <c r="CF360" s="38">
        <f t="shared" si="137"/>
        <v>46357</v>
      </c>
      <c r="CV360" s="4"/>
    </row>
    <row r="361" spans="1:100" x14ac:dyDescent="0.25">
      <c r="A361" s="7">
        <f t="shared" si="130"/>
        <v>45284</v>
      </c>
      <c r="B361" s="5">
        <v>474.1</v>
      </c>
      <c r="C361" s="38" t="str">
        <f>IFERROR(VLOOKUP(A361,'Geração Equatorial x Medido'!$O$4:$P$15,2,FALSE),"")</f>
        <v/>
      </c>
      <c r="D361" s="38">
        <f t="shared" si="120"/>
        <v>45231</v>
      </c>
      <c r="E361" s="38" t="str">
        <f t="shared" si="124"/>
        <v/>
      </c>
      <c r="F361" s="38">
        <f t="shared" ref="F361:F368" si="138">IF(E361="",F360,E361)</f>
        <v>45261</v>
      </c>
      <c r="Y361" s="7">
        <f t="shared" si="131"/>
        <v>45644</v>
      </c>
      <c r="Z361" s="5">
        <v>488.1</v>
      </c>
      <c r="AA361" s="110">
        <f t="shared" si="122"/>
        <v>0</v>
      </c>
      <c r="AB361" s="38" t="str">
        <f>IFERROR(VLOOKUP(Y361,'Geração Equatorial x Medido'!$O$15:$R$27,2,FALSE),"")</f>
        <v/>
      </c>
      <c r="AC361" s="38">
        <f t="shared" si="121"/>
        <v>45627</v>
      </c>
      <c r="AD361" s="38" t="str">
        <f t="shared" si="125"/>
        <v/>
      </c>
      <c r="AE361" s="38">
        <f t="shared" si="126"/>
        <v>45627</v>
      </c>
      <c r="AU361" s="4"/>
      <c r="AX361" s="7">
        <f t="shared" si="132"/>
        <v>46004</v>
      </c>
      <c r="AY361" s="5">
        <v>453.6</v>
      </c>
      <c r="AZ361" s="145">
        <f t="shared" si="127"/>
        <v>0</v>
      </c>
      <c r="BA361" s="141" t="str">
        <f>IFERROR(VLOOKUP(AX360,'Geração Equatorial x Medido'!$O$4:$P$55,2,FALSE),"")</f>
        <v/>
      </c>
      <c r="BB361" s="38">
        <f t="shared" si="135"/>
        <v>45992</v>
      </c>
      <c r="BC361" s="38" t="str">
        <f t="shared" si="128"/>
        <v/>
      </c>
      <c r="BD361" s="38">
        <f t="shared" si="134"/>
        <v>45992</v>
      </c>
      <c r="BT361" s="4"/>
      <c r="BZ361" s="7">
        <f t="shared" si="133"/>
        <v>46370</v>
      </c>
      <c r="CA361" s="5"/>
      <c r="CB361" s="145">
        <f t="shared" si="129"/>
        <v>1</v>
      </c>
      <c r="CC361" s="141" t="str">
        <f>IFERROR(VLOOKUP(BZ360,'Geração Equatorial x Medido'!$O$4:$P$55,2,FALSE),"")</f>
        <v/>
      </c>
      <c r="CD361" s="38">
        <f t="shared" si="136"/>
        <v>46357</v>
      </c>
      <c r="CE361" s="38" t="str">
        <f t="shared" si="123"/>
        <v/>
      </c>
      <c r="CF361" s="38">
        <f t="shared" si="137"/>
        <v>46357</v>
      </c>
      <c r="CV361" s="4"/>
    </row>
    <row r="362" spans="1:100" x14ac:dyDescent="0.25">
      <c r="A362" s="7">
        <f t="shared" si="130"/>
        <v>45285</v>
      </c>
      <c r="B362" s="5">
        <v>564.29999999999995</v>
      </c>
      <c r="C362" s="38" t="str">
        <f>IFERROR(VLOOKUP(A362,'Geração Equatorial x Medido'!$O$4:$P$15,2,FALSE),"")</f>
        <v/>
      </c>
      <c r="D362" s="38">
        <f t="shared" si="120"/>
        <v>45231</v>
      </c>
      <c r="E362" s="38" t="str">
        <f t="shared" si="124"/>
        <v/>
      </c>
      <c r="F362" s="38">
        <f t="shared" si="138"/>
        <v>45261</v>
      </c>
      <c r="Y362" s="7">
        <f t="shared" si="131"/>
        <v>45645</v>
      </c>
      <c r="Z362" s="5">
        <v>453.4</v>
      </c>
      <c r="AA362" s="110">
        <f t="shared" si="122"/>
        <v>0</v>
      </c>
      <c r="AB362" s="38" t="str">
        <f>IFERROR(VLOOKUP(Y362,'Geração Equatorial x Medido'!$O$15:$R$27,2,FALSE),"")</f>
        <v/>
      </c>
      <c r="AC362" s="38">
        <f t="shared" si="121"/>
        <v>45627</v>
      </c>
      <c r="AD362" s="38" t="str">
        <f t="shared" si="125"/>
        <v/>
      </c>
      <c r="AE362" s="38">
        <f t="shared" si="126"/>
        <v>45627</v>
      </c>
      <c r="AU362" s="4"/>
      <c r="AX362" s="7">
        <f t="shared" si="132"/>
        <v>46005</v>
      </c>
      <c r="AY362" s="5">
        <v>430.8</v>
      </c>
      <c r="AZ362" s="145">
        <f t="shared" si="127"/>
        <v>0</v>
      </c>
      <c r="BA362" s="141" t="str">
        <f>IFERROR(VLOOKUP(AX361,'Geração Equatorial x Medido'!$O$4:$P$55,2,FALSE),"")</f>
        <v/>
      </c>
      <c r="BB362" s="38">
        <f t="shared" si="135"/>
        <v>45992</v>
      </c>
      <c r="BC362" s="38" t="str">
        <f t="shared" si="128"/>
        <v/>
      </c>
      <c r="BD362" s="38">
        <f t="shared" si="134"/>
        <v>45992</v>
      </c>
      <c r="BT362" s="4"/>
      <c r="BZ362" s="7">
        <f t="shared" si="133"/>
        <v>46371</v>
      </c>
      <c r="CA362" s="5"/>
      <c r="CB362" s="145">
        <f t="shared" si="129"/>
        <v>1</v>
      </c>
      <c r="CC362" s="141" t="str">
        <f>IFERROR(VLOOKUP(BZ361,'Geração Equatorial x Medido'!$O$4:$P$55,2,FALSE),"")</f>
        <v/>
      </c>
      <c r="CD362" s="38">
        <f t="shared" si="136"/>
        <v>46357</v>
      </c>
      <c r="CE362" s="38" t="str">
        <f t="shared" si="123"/>
        <v/>
      </c>
      <c r="CF362" s="38">
        <f t="shared" si="137"/>
        <v>46357</v>
      </c>
      <c r="CV362" s="4"/>
    </row>
    <row r="363" spans="1:100" x14ac:dyDescent="0.25">
      <c r="A363" s="7">
        <f t="shared" si="130"/>
        <v>45286</v>
      </c>
      <c r="B363" s="5">
        <v>0</v>
      </c>
      <c r="C363" s="38" t="str">
        <f>IFERROR(VLOOKUP(A363,'Geração Equatorial x Medido'!$O$4:$P$15,2,FALSE),"")</f>
        <v/>
      </c>
      <c r="D363" s="38">
        <f t="shared" ref="D363:D368" si="139">IF(C363="",D362,C363)</f>
        <v>45231</v>
      </c>
      <c r="E363" s="38" t="str">
        <f t="shared" si="124"/>
        <v/>
      </c>
      <c r="F363" s="38">
        <f t="shared" si="138"/>
        <v>45261</v>
      </c>
      <c r="Y363" s="7">
        <f t="shared" si="131"/>
        <v>45646</v>
      </c>
      <c r="Z363" s="5">
        <v>426.1</v>
      </c>
      <c r="AA363" s="110">
        <f t="shared" si="122"/>
        <v>0</v>
      </c>
      <c r="AB363" s="38" t="str">
        <f>IFERROR(VLOOKUP(Y363,'Geração Equatorial x Medido'!$O$15:$R$27,2,FALSE),"")</f>
        <v/>
      </c>
      <c r="AC363" s="38">
        <f>IF(AB363="",AC362,AB363)</f>
        <v>45627</v>
      </c>
      <c r="AD363" s="38" t="str">
        <f t="shared" si="125"/>
        <v/>
      </c>
      <c r="AE363" s="38">
        <f t="shared" si="126"/>
        <v>45627</v>
      </c>
      <c r="AU363" s="4"/>
      <c r="AX363" s="7">
        <f t="shared" si="132"/>
        <v>46006</v>
      </c>
      <c r="AY363" s="5">
        <v>439.8</v>
      </c>
      <c r="AZ363" s="145">
        <f t="shared" si="127"/>
        <v>0</v>
      </c>
      <c r="BA363" s="141" t="str">
        <f>IFERROR(VLOOKUP(AX362,'Geração Equatorial x Medido'!$O$4:$P$55,2,FALSE),"")</f>
        <v/>
      </c>
      <c r="BB363" s="38">
        <f t="shared" si="135"/>
        <v>45992</v>
      </c>
      <c r="BC363" s="38" t="str">
        <f t="shared" si="128"/>
        <v/>
      </c>
      <c r="BD363" s="38">
        <f t="shared" si="134"/>
        <v>45992</v>
      </c>
      <c r="BT363" s="4"/>
      <c r="BZ363" s="7">
        <f t="shared" si="133"/>
        <v>46372</v>
      </c>
      <c r="CA363" s="5"/>
      <c r="CB363" s="145">
        <f t="shared" si="129"/>
        <v>1</v>
      </c>
      <c r="CC363" s="141" t="str">
        <f>IFERROR(VLOOKUP(BZ362,'Geração Equatorial x Medido'!$O$4:$P$55,2,FALSE),"")</f>
        <v/>
      </c>
      <c r="CD363" s="38">
        <f t="shared" si="136"/>
        <v>46357</v>
      </c>
      <c r="CE363" s="38" t="str">
        <f t="shared" si="123"/>
        <v/>
      </c>
      <c r="CF363" s="38">
        <f t="shared" si="137"/>
        <v>46357</v>
      </c>
      <c r="CV363" s="4"/>
    </row>
    <row r="364" spans="1:100" x14ac:dyDescent="0.25">
      <c r="A364" s="7">
        <f t="shared" si="130"/>
        <v>45287</v>
      </c>
      <c r="B364" s="88">
        <v>0</v>
      </c>
      <c r="C364" s="38" t="str">
        <f>IFERROR(VLOOKUP(A364,'Geração Equatorial x Medido'!$O$4:$P$15,2,FALSE),"")</f>
        <v/>
      </c>
      <c r="D364" s="38">
        <f t="shared" si="139"/>
        <v>45231</v>
      </c>
      <c r="E364" s="38" t="str">
        <f t="shared" si="124"/>
        <v/>
      </c>
      <c r="F364" s="38">
        <f t="shared" si="138"/>
        <v>45261</v>
      </c>
      <c r="Y364" s="7">
        <f t="shared" si="131"/>
        <v>45647</v>
      </c>
      <c r="Z364" s="5">
        <v>464.4</v>
      </c>
      <c r="AA364" s="110">
        <f t="shared" si="122"/>
        <v>0</v>
      </c>
      <c r="AB364" s="38" t="str">
        <f>IFERROR(VLOOKUP(Y364,'Geração Equatorial x Medido'!$O$15:$R$27,2,FALSE),"")</f>
        <v/>
      </c>
      <c r="AC364" s="38">
        <f>IF(AB364="",AC363,AB364)</f>
        <v>45627</v>
      </c>
      <c r="AD364" s="38" t="str">
        <f t="shared" si="125"/>
        <v/>
      </c>
      <c r="AE364" s="38">
        <f t="shared" si="126"/>
        <v>45627</v>
      </c>
      <c r="AU364" s="4"/>
      <c r="AX364" s="7">
        <f t="shared" si="132"/>
        <v>46007</v>
      </c>
      <c r="AY364" s="5">
        <v>405.7</v>
      </c>
      <c r="AZ364" s="145">
        <f t="shared" si="127"/>
        <v>0</v>
      </c>
      <c r="BA364" s="141" t="str">
        <f>IFERROR(VLOOKUP(AX363,'Geração Equatorial x Medido'!$O$4:$P$55,2,FALSE),"")</f>
        <v/>
      </c>
      <c r="BB364" s="38">
        <f t="shared" si="135"/>
        <v>45992</v>
      </c>
      <c r="BC364" s="38" t="str">
        <f t="shared" si="128"/>
        <v/>
      </c>
      <c r="BD364" s="38">
        <f t="shared" si="134"/>
        <v>45992</v>
      </c>
      <c r="BT364" s="4"/>
      <c r="BZ364" s="7">
        <f t="shared" si="133"/>
        <v>46373</v>
      </c>
      <c r="CA364" s="5"/>
      <c r="CB364" s="145">
        <f t="shared" si="129"/>
        <v>1</v>
      </c>
      <c r="CC364" s="141" t="str">
        <f>IFERROR(VLOOKUP(BZ363,'Geração Equatorial x Medido'!$O$4:$P$55,2,FALSE),"")</f>
        <v/>
      </c>
      <c r="CD364" s="38">
        <f t="shared" si="136"/>
        <v>46357</v>
      </c>
      <c r="CE364" s="38" t="str">
        <f t="shared" si="123"/>
        <v/>
      </c>
      <c r="CF364" s="38">
        <f t="shared" si="137"/>
        <v>46357</v>
      </c>
      <c r="CV364" s="4"/>
    </row>
    <row r="365" spans="1:100" x14ac:dyDescent="0.25">
      <c r="A365" s="7">
        <f t="shared" si="130"/>
        <v>45288</v>
      </c>
      <c r="B365" s="88">
        <v>0.2</v>
      </c>
      <c r="C365" s="38">
        <f>IFERROR(VLOOKUP(A365,'Geração Equatorial x Medido'!$O$4:$P$15,2,FALSE),"")</f>
        <v>45261</v>
      </c>
      <c r="D365" s="38">
        <f t="shared" si="139"/>
        <v>45261</v>
      </c>
      <c r="E365" s="38" t="str">
        <f t="shared" si="124"/>
        <v/>
      </c>
      <c r="F365" s="38">
        <f t="shared" si="138"/>
        <v>45261</v>
      </c>
      <c r="Y365" s="7">
        <f t="shared" si="131"/>
        <v>45648</v>
      </c>
      <c r="Z365" s="5">
        <v>209.8</v>
      </c>
      <c r="AA365" s="110">
        <f t="shared" si="122"/>
        <v>0</v>
      </c>
      <c r="AB365" s="38" t="str">
        <f>IFERROR(VLOOKUP(Y365,'Geração Equatorial x Medido'!$O$15:$R$27,2,FALSE),"")</f>
        <v/>
      </c>
      <c r="AC365" s="38">
        <f>IF(AB365="",AC364,AB365)</f>
        <v>45627</v>
      </c>
      <c r="AD365" s="38" t="str">
        <f t="shared" si="125"/>
        <v/>
      </c>
      <c r="AE365" s="38">
        <f t="shared" si="126"/>
        <v>45627</v>
      </c>
      <c r="AU365" s="4"/>
      <c r="AX365" s="7">
        <f t="shared" si="132"/>
        <v>46008</v>
      </c>
      <c r="AY365" s="5">
        <v>414.2</v>
      </c>
      <c r="AZ365" s="145">
        <f t="shared" si="127"/>
        <v>0</v>
      </c>
      <c r="BA365" s="141" t="str">
        <f>IFERROR(VLOOKUP(AX364,'Geração Equatorial x Medido'!$O$4:$P$55,2,FALSE),"")</f>
        <v/>
      </c>
      <c r="BB365" s="38">
        <f t="shared" si="135"/>
        <v>45992</v>
      </c>
      <c r="BC365" s="38" t="str">
        <f t="shared" si="128"/>
        <v/>
      </c>
      <c r="BD365" s="38">
        <f t="shared" si="134"/>
        <v>45992</v>
      </c>
      <c r="BT365" s="4"/>
      <c r="BZ365" s="7">
        <f t="shared" si="133"/>
        <v>46374</v>
      </c>
      <c r="CA365" s="5"/>
      <c r="CB365" s="145">
        <f t="shared" si="129"/>
        <v>1</v>
      </c>
      <c r="CC365" s="141" t="str">
        <f>IFERROR(VLOOKUP(BZ364,'Geração Equatorial x Medido'!$O$4:$P$55,2,FALSE),"")</f>
        <v/>
      </c>
      <c r="CD365" s="38">
        <f t="shared" si="136"/>
        <v>46357</v>
      </c>
      <c r="CE365" s="38" t="str">
        <f t="shared" si="123"/>
        <v/>
      </c>
      <c r="CF365" s="38">
        <f t="shared" si="137"/>
        <v>46357</v>
      </c>
      <c r="CV365" s="4"/>
    </row>
    <row r="366" spans="1:100" x14ac:dyDescent="0.25">
      <c r="A366" s="7">
        <f t="shared" si="130"/>
        <v>45289</v>
      </c>
      <c r="B366" s="88">
        <v>461.8</v>
      </c>
      <c r="C366" s="38" t="str">
        <f>IFERROR(VLOOKUP(A366,'Geração Equatorial x Medido'!$O$4:$P$15,2,FALSE),"")</f>
        <v/>
      </c>
      <c r="D366" s="38">
        <f t="shared" si="139"/>
        <v>45261</v>
      </c>
      <c r="E366" s="38" t="str">
        <f t="shared" si="124"/>
        <v/>
      </c>
      <c r="F366" s="38">
        <f t="shared" si="138"/>
        <v>45261</v>
      </c>
      <c r="Y366" s="7">
        <f t="shared" si="131"/>
        <v>45649</v>
      </c>
      <c r="Z366" s="5">
        <v>210</v>
      </c>
      <c r="AA366" s="110">
        <f t="shared" si="122"/>
        <v>0</v>
      </c>
      <c r="AB366" s="38" t="str">
        <f>IFERROR(VLOOKUP(Y366,'Geração Equatorial x Medido'!$O$15:$R$27,2,FALSE),"")</f>
        <v/>
      </c>
      <c r="AC366" s="38">
        <f t="shared" ref="AC366:AC374" si="140">IF(AB366="",AC365,AB366)</f>
        <v>45627</v>
      </c>
      <c r="AD366" s="38" t="str">
        <f t="shared" ref="AD366:AD374" si="141">IFERROR(VLOOKUP(Y366,$H$422:$J$457,3,FALSE),"")</f>
        <v/>
      </c>
      <c r="AE366" s="38">
        <f t="shared" ref="AE366:AE374" si="142">IF(AD366="",AE365,AD366)</f>
        <v>45627</v>
      </c>
      <c r="AU366" s="4"/>
      <c r="AX366" s="7">
        <f t="shared" si="132"/>
        <v>46009</v>
      </c>
      <c r="AY366" s="5">
        <v>203.2</v>
      </c>
      <c r="AZ366" s="145">
        <f t="shared" si="127"/>
        <v>0</v>
      </c>
      <c r="BA366" s="141" t="str">
        <f>IFERROR(VLOOKUP(AX365,'Geração Equatorial x Medido'!$O$4:$P$55,2,FALSE),"")</f>
        <v/>
      </c>
      <c r="BB366" s="38">
        <f t="shared" si="135"/>
        <v>45992</v>
      </c>
      <c r="BC366" s="38" t="str">
        <f t="shared" si="128"/>
        <v/>
      </c>
      <c r="BD366" s="38">
        <f t="shared" si="134"/>
        <v>45992</v>
      </c>
      <c r="BT366" s="4"/>
      <c r="BZ366" s="7">
        <f t="shared" si="133"/>
        <v>46375</v>
      </c>
      <c r="CA366" s="5"/>
      <c r="CB366" s="145">
        <f t="shared" si="129"/>
        <v>1</v>
      </c>
      <c r="CC366" s="141" t="str">
        <f>IFERROR(VLOOKUP(BZ365,'Geração Equatorial x Medido'!$O$4:$P$55,2,FALSE),"")</f>
        <v/>
      </c>
      <c r="CD366" s="38">
        <f t="shared" si="136"/>
        <v>46357</v>
      </c>
      <c r="CE366" s="38" t="str">
        <f t="shared" si="123"/>
        <v/>
      </c>
      <c r="CF366" s="38">
        <f t="shared" si="137"/>
        <v>46357</v>
      </c>
      <c r="CV366" s="4"/>
    </row>
    <row r="367" spans="1:100" x14ac:dyDescent="0.25">
      <c r="A367" s="7">
        <f t="shared" si="130"/>
        <v>45290</v>
      </c>
      <c r="B367" s="88">
        <v>458.8</v>
      </c>
      <c r="C367" s="38" t="str">
        <f>IFERROR(VLOOKUP(A367,'Geração Equatorial x Medido'!$O$4:$P$15,2,FALSE),"")</f>
        <v/>
      </c>
      <c r="D367" s="38">
        <f t="shared" si="139"/>
        <v>45261</v>
      </c>
      <c r="E367" s="38" t="str">
        <f t="shared" si="124"/>
        <v/>
      </c>
      <c r="F367" s="38">
        <f t="shared" si="138"/>
        <v>45261</v>
      </c>
      <c r="Y367" s="7">
        <f t="shared" si="131"/>
        <v>45650</v>
      </c>
      <c r="Z367" s="5">
        <v>163.4</v>
      </c>
      <c r="AA367" s="110">
        <f t="shared" si="122"/>
        <v>0</v>
      </c>
      <c r="AB367" s="38" t="str">
        <f>IFERROR(VLOOKUP(Y367,'Geração Equatorial x Medido'!$O$15:$R$27,2,FALSE),"")</f>
        <v/>
      </c>
      <c r="AC367" s="38">
        <f t="shared" si="140"/>
        <v>45627</v>
      </c>
      <c r="AD367" s="38" t="str">
        <f t="shared" si="141"/>
        <v/>
      </c>
      <c r="AE367" s="38">
        <f t="shared" si="142"/>
        <v>45627</v>
      </c>
      <c r="AU367" s="4"/>
      <c r="AX367" s="7">
        <f t="shared" si="132"/>
        <v>46010</v>
      </c>
      <c r="AY367" s="5">
        <v>316.60000000000002</v>
      </c>
      <c r="AZ367" s="145">
        <f t="shared" si="127"/>
        <v>0</v>
      </c>
      <c r="BA367" s="141" t="str">
        <f>IFERROR(VLOOKUP(AX366,'Geração Equatorial x Medido'!$O$4:$P$55,2,FALSE),"")</f>
        <v/>
      </c>
      <c r="BB367" s="38">
        <f t="shared" si="135"/>
        <v>45992</v>
      </c>
      <c r="BC367" s="38" t="str">
        <f t="shared" si="128"/>
        <v/>
      </c>
      <c r="BD367" s="38">
        <f t="shared" si="134"/>
        <v>45992</v>
      </c>
      <c r="BT367" s="4"/>
      <c r="BZ367" s="7">
        <f t="shared" si="133"/>
        <v>46376</v>
      </c>
      <c r="CA367" s="5"/>
      <c r="CB367" s="145">
        <f t="shared" si="129"/>
        <v>1</v>
      </c>
      <c r="CC367" s="141" t="str">
        <f>IFERROR(VLOOKUP(BZ366,'Geração Equatorial x Medido'!$O$4:$P$55,2,FALSE),"")</f>
        <v/>
      </c>
      <c r="CD367" s="38">
        <f t="shared" si="136"/>
        <v>46357</v>
      </c>
      <c r="CE367" s="38" t="str">
        <f t="shared" si="123"/>
        <v/>
      </c>
      <c r="CF367" s="38">
        <f t="shared" si="137"/>
        <v>46357</v>
      </c>
      <c r="CV367" s="4"/>
    </row>
    <row r="368" spans="1:100" x14ac:dyDescent="0.25">
      <c r="A368" s="7">
        <f t="shared" si="130"/>
        <v>45291</v>
      </c>
      <c r="B368" s="88">
        <v>245.3</v>
      </c>
      <c r="C368" s="38" t="str">
        <f>IFERROR(VLOOKUP(A368,'Geração Equatorial x Medido'!$O$4:$P$15,2,FALSE),"")</f>
        <v/>
      </c>
      <c r="D368" s="38">
        <f t="shared" si="139"/>
        <v>45261</v>
      </c>
      <c r="E368" s="38" t="str">
        <f t="shared" si="124"/>
        <v/>
      </c>
      <c r="F368" s="38">
        <f t="shared" si="138"/>
        <v>45261</v>
      </c>
      <c r="Y368" s="7">
        <f t="shared" si="131"/>
        <v>45651</v>
      </c>
      <c r="Z368" s="5">
        <v>199.6</v>
      </c>
      <c r="AA368" s="110">
        <f t="shared" si="122"/>
        <v>0</v>
      </c>
      <c r="AB368" s="38" t="str">
        <f>IFERROR(VLOOKUP(Y368,'Geração Equatorial x Medido'!$O$15:$R$27,2,FALSE),"")</f>
        <v/>
      </c>
      <c r="AC368" s="38">
        <f t="shared" si="140"/>
        <v>45627</v>
      </c>
      <c r="AD368" s="38" t="str">
        <f t="shared" si="141"/>
        <v/>
      </c>
      <c r="AE368" s="38">
        <f t="shared" si="142"/>
        <v>45627</v>
      </c>
      <c r="AU368" s="4"/>
      <c r="AX368" s="7">
        <f t="shared" si="132"/>
        <v>46011</v>
      </c>
      <c r="AY368" s="5">
        <v>481.1</v>
      </c>
      <c r="AZ368" s="145">
        <f t="shared" si="127"/>
        <v>0</v>
      </c>
      <c r="BA368" s="141" t="str">
        <f>IFERROR(VLOOKUP(AX367,'Geração Equatorial x Medido'!$O$4:$P$55,2,FALSE),"")</f>
        <v/>
      </c>
      <c r="BB368" s="38">
        <f t="shared" si="135"/>
        <v>45992</v>
      </c>
      <c r="BC368" s="38" t="str">
        <f t="shared" si="128"/>
        <v/>
      </c>
      <c r="BD368" s="38">
        <f t="shared" si="134"/>
        <v>45992</v>
      </c>
      <c r="BT368" s="4"/>
      <c r="BZ368" s="7">
        <f t="shared" si="133"/>
        <v>46377</v>
      </c>
      <c r="CA368" s="5"/>
      <c r="CB368" s="145">
        <f t="shared" si="129"/>
        <v>1</v>
      </c>
      <c r="CC368" s="141" t="str">
        <f>IFERROR(VLOOKUP(BZ367,'Geração Equatorial x Medido'!$O$4:$P$55,2,FALSE),"")</f>
        <v/>
      </c>
      <c r="CD368" s="38">
        <f t="shared" si="136"/>
        <v>46357</v>
      </c>
      <c r="CE368" s="38" t="str">
        <f t="shared" si="123"/>
        <v/>
      </c>
      <c r="CF368" s="38">
        <f t="shared" si="137"/>
        <v>46357</v>
      </c>
      <c r="CV368" s="4"/>
    </row>
    <row r="369" spans="1:84" ht="15.75" x14ac:dyDescent="0.25">
      <c r="A369" s="8" t="s">
        <v>2</v>
      </c>
      <c r="B369" s="47">
        <f>SUM(B4:B368)</f>
        <v>130338.8000000001</v>
      </c>
      <c r="C369" s="16"/>
      <c r="D369" s="14"/>
      <c r="E369" s="14"/>
      <c r="F369" s="14"/>
      <c r="Y369" s="7">
        <f t="shared" si="131"/>
        <v>45652</v>
      </c>
      <c r="Z369" s="5">
        <v>213.4</v>
      </c>
      <c r="AA369" s="110">
        <f t="shared" si="122"/>
        <v>0</v>
      </c>
      <c r="AB369" s="38" t="str">
        <f>IFERROR(VLOOKUP(Y369,'Geração Equatorial x Medido'!$O$15:$R$27,2,FALSE),"")</f>
        <v/>
      </c>
      <c r="AC369" s="38">
        <f t="shared" si="140"/>
        <v>45627</v>
      </c>
      <c r="AD369" s="38" t="str">
        <f t="shared" si="141"/>
        <v/>
      </c>
      <c r="AE369" s="38">
        <f t="shared" si="142"/>
        <v>45627</v>
      </c>
      <c r="AX369" s="7">
        <f t="shared" si="132"/>
        <v>46012</v>
      </c>
      <c r="AY369" s="5">
        <v>322.89999999999998</v>
      </c>
      <c r="AZ369" s="145">
        <f t="shared" si="127"/>
        <v>0</v>
      </c>
      <c r="BA369" s="141" t="str">
        <f>IFERROR(VLOOKUP(AX368,'Geração Equatorial x Medido'!$O$4:$P$55,2,FALSE),"")</f>
        <v/>
      </c>
      <c r="BB369" s="38">
        <f t="shared" si="135"/>
        <v>45992</v>
      </c>
      <c r="BC369" s="38" t="str">
        <f t="shared" si="128"/>
        <v/>
      </c>
      <c r="BD369" s="38">
        <f t="shared" si="134"/>
        <v>45992</v>
      </c>
      <c r="BZ369" s="7">
        <f t="shared" si="133"/>
        <v>46378</v>
      </c>
      <c r="CA369" s="5"/>
      <c r="CB369" s="145">
        <f t="shared" si="129"/>
        <v>1</v>
      </c>
      <c r="CC369" s="141" t="str">
        <f>IFERROR(VLOOKUP(BZ368,'Geração Equatorial x Medido'!$O$4:$P$55,2,FALSE),"")</f>
        <v/>
      </c>
      <c r="CD369" s="38">
        <f t="shared" si="136"/>
        <v>46357</v>
      </c>
      <c r="CE369" s="38" t="str">
        <f t="shared" si="123"/>
        <v/>
      </c>
      <c r="CF369" s="38">
        <f t="shared" si="137"/>
        <v>46357</v>
      </c>
    </row>
    <row r="370" spans="1:84" ht="15.75" x14ac:dyDescent="0.25">
      <c r="A370" s="9"/>
      <c r="B370" s="10">
        <f>MAX(B4:B368)</f>
        <v>620</v>
      </c>
      <c r="C370" s="17"/>
      <c r="D370" s="10"/>
      <c r="E370" s="10"/>
      <c r="F370" s="10"/>
      <c r="G370" s="1">
        <v>620</v>
      </c>
      <c r="Y370" s="7">
        <f t="shared" si="131"/>
        <v>45653</v>
      </c>
      <c r="Z370" s="5">
        <v>221.4</v>
      </c>
      <c r="AA370" s="110">
        <f t="shared" si="122"/>
        <v>0</v>
      </c>
      <c r="AB370" s="38" t="str">
        <f>IFERROR(VLOOKUP(Y370,'Geração Equatorial x Medido'!$O$15:$R$27,2,FALSE),"")</f>
        <v/>
      </c>
      <c r="AC370" s="38">
        <f t="shared" si="140"/>
        <v>45627</v>
      </c>
      <c r="AD370" s="38" t="str">
        <f t="shared" si="141"/>
        <v/>
      </c>
      <c r="AE370" s="38">
        <f t="shared" si="142"/>
        <v>45627</v>
      </c>
      <c r="AX370" s="7">
        <f t="shared" si="132"/>
        <v>46013</v>
      </c>
      <c r="AY370" s="5">
        <v>153.69999999999999</v>
      </c>
      <c r="AZ370" s="145">
        <f t="shared" si="127"/>
        <v>0</v>
      </c>
      <c r="BA370" s="141" t="str">
        <f>IFERROR(VLOOKUP(AX369,'Geração Equatorial x Medido'!$O$4:$P$55,2,FALSE),"")</f>
        <v/>
      </c>
      <c r="BB370" s="38">
        <f t="shared" si="135"/>
        <v>45992</v>
      </c>
      <c r="BC370" s="38" t="str">
        <f t="shared" si="128"/>
        <v/>
      </c>
      <c r="BD370" s="38">
        <f t="shared" si="134"/>
        <v>45992</v>
      </c>
      <c r="BZ370" s="7">
        <f t="shared" si="133"/>
        <v>46379</v>
      </c>
      <c r="CA370" s="5"/>
      <c r="CB370" s="145">
        <f t="shared" si="129"/>
        <v>1</v>
      </c>
      <c r="CC370" s="141" t="str">
        <f>IFERROR(VLOOKUP(BZ369,'Geração Equatorial x Medido'!$O$4:$P$55,2,FALSE),"")</f>
        <v/>
      </c>
      <c r="CD370" s="38">
        <f t="shared" ref="CD370:CD378" si="143">IF(CC370="",CD371,CC370)</f>
        <v>46357</v>
      </c>
      <c r="CE370" s="38" t="str">
        <f t="shared" ref="CE370:CE379" si="144">IFERROR(VLOOKUP(BZ370,$H$422:$J$469,3,FALSE),"")</f>
        <v/>
      </c>
      <c r="CF370" s="38">
        <f t="shared" si="137"/>
        <v>46357</v>
      </c>
    </row>
    <row r="371" spans="1:84" ht="15.75" x14ac:dyDescent="0.25">
      <c r="A371" s="9"/>
      <c r="B371" s="10"/>
      <c r="C371" s="17"/>
      <c r="D371" s="10"/>
      <c r="E371" s="10"/>
      <c r="F371" s="10"/>
      <c r="Y371" s="7">
        <f t="shared" si="131"/>
        <v>45654</v>
      </c>
      <c r="Z371" s="5">
        <v>395.8</v>
      </c>
      <c r="AA371" s="110">
        <f t="shared" si="122"/>
        <v>0</v>
      </c>
      <c r="AB371" s="38" t="str">
        <f>IFERROR(VLOOKUP(Y371,'Geração Equatorial x Medido'!$O$15:$R$27,2,FALSE),"")</f>
        <v/>
      </c>
      <c r="AC371" s="38">
        <f t="shared" si="140"/>
        <v>45627</v>
      </c>
      <c r="AD371" s="38" t="str">
        <f t="shared" si="141"/>
        <v/>
      </c>
      <c r="AE371" s="38">
        <f t="shared" si="142"/>
        <v>45627</v>
      </c>
      <c r="AX371" s="7">
        <f t="shared" si="132"/>
        <v>46014</v>
      </c>
      <c r="AY371" s="5">
        <v>435.7</v>
      </c>
      <c r="AZ371" s="145">
        <f t="shared" si="127"/>
        <v>0</v>
      </c>
      <c r="BA371" s="141" t="str">
        <f>IFERROR(VLOOKUP(AX370,'Geração Equatorial x Medido'!$O$4:$P$55,2,FALSE),"")</f>
        <v/>
      </c>
      <c r="BB371" s="38">
        <f t="shared" si="135"/>
        <v>45992</v>
      </c>
      <c r="BC371" s="38" t="str">
        <f t="shared" si="128"/>
        <v/>
      </c>
      <c r="BD371" s="38">
        <f t="shared" si="134"/>
        <v>45992</v>
      </c>
      <c r="BZ371" s="7">
        <f t="shared" si="133"/>
        <v>46380</v>
      </c>
      <c r="CA371" s="5"/>
      <c r="CB371" s="145">
        <f t="shared" si="129"/>
        <v>1</v>
      </c>
      <c r="CC371" s="141" t="str">
        <f>IFERROR(VLOOKUP(BZ370,'Geração Equatorial x Medido'!$O$4:$P$55,2,FALSE),"")</f>
        <v/>
      </c>
      <c r="CD371" s="38">
        <f t="shared" si="143"/>
        <v>46357</v>
      </c>
      <c r="CE371" s="38" t="str">
        <f t="shared" si="144"/>
        <v/>
      </c>
      <c r="CF371" s="38">
        <f t="shared" si="137"/>
        <v>46357</v>
      </c>
    </row>
    <row r="372" spans="1:84" ht="15.75" x14ac:dyDescent="0.25">
      <c r="A372" s="9"/>
      <c r="B372" s="10"/>
      <c r="C372" s="17"/>
      <c r="D372" s="10"/>
      <c r="E372" s="10"/>
      <c r="F372" s="10"/>
      <c r="Y372" s="7">
        <f t="shared" si="131"/>
        <v>45655</v>
      </c>
      <c r="Z372" s="5">
        <v>483.7</v>
      </c>
      <c r="AA372" s="110">
        <f t="shared" si="122"/>
        <v>0</v>
      </c>
      <c r="AB372" s="38" t="str">
        <f>IFERROR(VLOOKUP(Y372,'Geração Equatorial x Medido'!$O$15:$R$27,2,FALSE),"")</f>
        <v/>
      </c>
      <c r="AC372" s="38">
        <f t="shared" si="140"/>
        <v>45627</v>
      </c>
      <c r="AD372" s="38" t="str">
        <f t="shared" si="141"/>
        <v/>
      </c>
      <c r="AE372" s="38">
        <f t="shared" si="142"/>
        <v>45627</v>
      </c>
      <c r="AX372" s="7">
        <f t="shared" si="132"/>
        <v>46015</v>
      </c>
      <c r="AY372" s="5">
        <v>491.5</v>
      </c>
      <c r="AZ372" s="145">
        <f t="shared" si="127"/>
        <v>0</v>
      </c>
      <c r="BA372" s="141" t="str">
        <f>IFERROR(VLOOKUP(AX371,'Geração Equatorial x Medido'!$O$4:$P$55,2,FALSE),"")</f>
        <v/>
      </c>
      <c r="BB372" s="38">
        <f t="shared" si="135"/>
        <v>45992</v>
      </c>
      <c r="BC372" s="38" t="str">
        <f t="shared" si="128"/>
        <v/>
      </c>
      <c r="BD372" s="38">
        <f t="shared" si="134"/>
        <v>45992</v>
      </c>
      <c r="BZ372" s="7">
        <f t="shared" si="133"/>
        <v>46381</v>
      </c>
      <c r="CA372" s="5"/>
      <c r="CB372" s="145">
        <f t="shared" si="129"/>
        <v>1</v>
      </c>
      <c r="CC372" s="141" t="str">
        <f>IFERROR(VLOOKUP(BZ371,'Geração Equatorial x Medido'!$O$4:$P$55,2,FALSE),"")</f>
        <v/>
      </c>
      <c r="CD372" s="38">
        <f t="shared" si="143"/>
        <v>46357</v>
      </c>
      <c r="CE372" s="38" t="str">
        <f t="shared" si="144"/>
        <v/>
      </c>
      <c r="CF372" s="38">
        <f t="shared" si="137"/>
        <v>46357</v>
      </c>
    </row>
    <row r="373" spans="1:84" ht="15.75" x14ac:dyDescent="0.25">
      <c r="A373" s="9"/>
      <c r="B373" s="10"/>
      <c r="C373" s="17"/>
      <c r="D373" s="10"/>
      <c r="E373" s="10"/>
      <c r="F373" s="10"/>
      <c r="Y373" s="7">
        <f t="shared" si="131"/>
        <v>45656</v>
      </c>
      <c r="Z373" s="5">
        <v>482.2</v>
      </c>
      <c r="AA373" s="110">
        <f t="shared" si="122"/>
        <v>0</v>
      </c>
      <c r="AB373" s="38" t="str">
        <f>IFERROR(VLOOKUP(Y373,'Geração Equatorial x Medido'!$O$15:$R$27,2,FALSE),"")</f>
        <v/>
      </c>
      <c r="AC373" s="38">
        <f t="shared" si="140"/>
        <v>45627</v>
      </c>
      <c r="AD373" s="38" t="str">
        <f t="shared" si="141"/>
        <v/>
      </c>
      <c r="AE373" s="38">
        <f t="shared" si="142"/>
        <v>45627</v>
      </c>
      <c r="AX373" s="7">
        <f t="shared" si="132"/>
        <v>46016</v>
      </c>
      <c r="AY373" s="5">
        <v>185.1</v>
      </c>
      <c r="AZ373" s="145">
        <f t="shared" si="127"/>
        <v>0</v>
      </c>
      <c r="BA373" s="141" t="str">
        <f>IFERROR(VLOOKUP(AX372,'Geração Equatorial x Medido'!$O$4:$P$55,2,FALSE),"")</f>
        <v/>
      </c>
      <c r="BB373" s="38">
        <f t="shared" si="135"/>
        <v>45992</v>
      </c>
      <c r="BC373" s="38" t="str">
        <f t="shared" si="128"/>
        <v/>
      </c>
      <c r="BD373" s="38">
        <f t="shared" si="134"/>
        <v>45992</v>
      </c>
      <c r="BZ373" s="7">
        <f t="shared" si="133"/>
        <v>46382</v>
      </c>
      <c r="CA373" s="5"/>
      <c r="CB373" s="145">
        <f t="shared" si="129"/>
        <v>1</v>
      </c>
      <c r="CC373" s="141" t="str">
        <f>IFERROR(VLOOKUP(BZ372,'Geração Equatorial x Medido'!$O$4:$P$55,2,FALSE),"")</f>
        <v/>
      </c>
      <c r="CD373" s="38">
        <f t="shared" si="143"/>
        <v>46357</v>
      </c>
      <c r="CE373" s="38" t="str">
        <f t="shared" si="144"/>
        <v/>
      </c>
      <c r="CF373" s="38">
        <f t="shared" si="137"/>
        <v>46357</v>
      </c>
    </row>
    <row r="374" spans="1:84" ht="15.75" x14ac:dyDescent="0.25">
      <c r="A374" s="9"/>
      <c r="B374" s="10"/>
      <c r="C374" s="17"/>
      <c r="D374" s="10"/>
      <c r="E374" s="10"/>
      <c r="F374" s="10"/>
      <c r="Y374" s="7">
        <f t="shared" si="131"/>
        <v>45657</v>
      </c>
      <c r="Z374" s="5">
        <v>477.9</v>
      </c>
      <c r="AA374" s="110">
        <f t="shared" si="122"/>
        <v>0</v>
      </c>
      <c r="AB374" s="38" t="str">
        <f>IFERROR(VLOOKUP(Y374,'Geração Equatorial x Medido'!$O$15:$R$27,2,FALSE),"")</f>
        <v/>
      </c>
      <c r="AC374" s="38">
        <f t="shared" si="140"/>
        <v>45627</v>
      </c>
      <c r="AD374" s="38" t="str">
        <f t="shared" si="141"/>
        <v/>
      </c>
      <c r="AE374" s="38">
        <f t="shared" si="142"/>
        <v>45627</v>
      </c>
      <c r="AX374" s="7">
        <f t="shared" si="132"/>
        <v>46017</v>
      </c>
      <c r="AY374" s="5">
        <v>203.7</v>
      </c>
      <c r="AZ374" s="145">
        <f t="shared" si="127"/>
        <v>0</v>
      </c>
      <c r="BA374" s="141" t="str">
        <f>IFERROR(VLOOKUP(AX373,'Geração Equatorial x Medido'!$O$4:$P$55,2,FALSE),"")</f>
        <v/>
      </c>
      <c r="BB374" s="38">
        <f t="shared" si="135"/>
        <v>45992</v>
      </c>
      <c r="BC374" s="38" t="str">
        <f t="shared" si="128"/>
        <v/>
      </c>
      <c r="BD374" s="38">
        <f t="shared" si="134"/>
        <v>45992</v>
      </c>
      <c r="BZ374" s="7">
        <f t="shared" si="133"/>
        <v>46383</v>
      </c>
      <c r="CA374" s="5"/>
      <c r="CB374" s="145">
        <f t="shared" si="129"/>
        <v>1</v>
      </c>
      <c r="CC374" s="141" t="str">
        <f>IFERROR(VLOOKUP(BZ373,'Geração Equatorial x Medido'!$O$4:$P$55,2,FALSE),"")</f>
        <v/>
      </c>
      <c r="CD374" s="38">
        <f t="shared" si="143"/>
        <v>46357</v>
      </c>
      <c r="CE374" s="38" t="str">
        <f t="shared" si="144"/>
        <v/>
      </c>
      <c r="CF374" s="38">
        <f t="shared" si="137"/>
        <v>46357</v>
      </c>
    </row>
    <row r="375" spans="1:84" ht="15.75" x14ac:dyDescent="0.25">
      <c r="Y375" s="8" t="s">
        <v>2</v>
      </c>
      <c r="Z375" s="88">
        <f>SUM(Z9:Z374)</f>
        <v>163138.40000000005</v>
      </c>
      <c r="AA375" s="110"/>
      <c r="AX375" s="7">
        <f t="shared" si="132"/>
        <v>46018</v>
      </c>
      <c r="AY375" s="5">
        <v>179.4</v>
      </c>
      <c r="BA375" s="141" t="str">
        <f>IFERROR(VLOOKUP(AX374,'Geração Equatorial x Medido'!$O$4:$P$55,2,FALSE),"")</f>
        <v/>
      </c>
      <c r="BB375" s="38">
        <f t="shared" si="135"/>
        <v>45992</v>
      </c>
      <c r="BC375" s="38" t="str">
        <f>IFERROR(VLOOKUP(AX375,$H$422:$J$457,3,FALSE),"")</f>
        <v/>
      </c>
      <c r="BD375" s="38">
        <f>IF(BC375="",BD374,BC375)</f>
        <v>45992</v>
      </c>
      <c r="BZ375" s="7">
        <f t="shared" si="133"/>
        <v>46384</v>
      </c>
      <c r="CA375" s="5"/>
      <c r="CB375" s="145">
        <f t="shared" si="129"/>
        <v>1</v>
      </c>
      <c r="CC375" s="141">
        <f>IFERROR(VLOOKUP(BZ374,'Geração Equatorial x Medido'!$O$4:$P$55,2,FALSE),"")</f>
        <v>46357</v>
      </c>
      <c r="CD375" s="38">
        <f t="shared" si="143"/>
        <v>46357</v>
      </c>
      <c r="CE375" s="38" t="str">
        <f t="shared" si="144"/>
        <v/>
      </c>
      <c r="CF375" s="38">
        <f t="shared" si="137"/>
        <v>46357</v>
      </c>
    </row>
    <row r="376" spans="1:84" x14ac:dyDescent="0.25">
      <c r="AX376" s="7">
        <f t="shared" si="132"/>
        <v>46019</v>
      </c>
      <c r="AY376" s="5">
        <v>197.9</v>
      </c>
      <c r="BA376" s="141">
        <f>IFERROR(VLOOKUP(AX375,'Geração Equatorial x Medido'!$O$4:$P$55,2,FALSE),"")</f>
        <v>45992</v>
      </c>
      <c r="BB376" s="38">
        <f t="shared" si="135"/>
        <v>45992</v>
      </c>
      <c r="BC376" s="38" t="str">
        <f>IFERROR(VLOOKUP(AX376,$H$422:$J$457,3,FALSE),"")</f>
        <v/>
      </c>
      <c r="BD376" s="38">
        <f>IF(BC376="",BD375,BC376)</f>
        <v>45992</v>
      </c>
      <c r="BZ376" s="7">
        <f t="shared" si="133"/>
        <v>46385</v>
      </c>
      <c r="CA376" s="5"/>
      <c r="CB376" s="145">
        <f t="shared" si="129"/>
        <v>1</v>
      </c>
      <c r="CC376" s="141" t="str">
        <f>IFERROR(VLOOKUP(BZ375,'Geração Equatorial x Medido'!$O$4:$P$55,2,FALSE),"")</f>
        <v/>
      </c>
      <c r="CD376" s="38">
        <f t="shared" si="143"/>
        <v>0</v>
      </c>
      <c r="CE376" s="38" t="str">
        <f t="shared" si="144"/>
        <v/>
      </c>
      <c r="CF376" s="38">
        <f t="shared" si="137"/>
        <v>46357</v>
      </c>
    </row>
    <row r="377" spans="1:84" x14ac:dyDescent="0.25">
      <c r="AX377" s="7">
        <f t="shared" si="132"/>
        <v>46020</v>
      </c>
      <c r="AY377" s="5">
        <v>204.5</v>
      </c>
      <c r="BA377" s="141" t="str">
        <f>IFERROR(VLOOKUP(AX376,'Geração Equatorial x Medido'!$O$4:$P$55,2,FALSE),"")</f>
        <v/>
      </c>
      <c r="BB377" s="38">
        <f t="shared" si="135"/>
        <v>0</v>
      </c>
      <c r="BC377" s="38" t="str">
        <f>IFERROR(VLOOKUP(AX377,$H$422:$J$457,3,FALSE),"")</f>
        <v/>
      </c>
      <c r="BD377" s="38">
        <f>IF(BC377="",BD376,BC377)</f>
        <v>45992</v>
      </c>
      <c r="BZ377" s="7">
        <f t="shared" si="133"/>
        <v>46386</v>
      </c>
      <c r="CA377" s="5"/>
      <c r="CB377" s="145">
        <f t="shared" si="129"/>
        <v>1</v>
      </c>
      <c r="CC377" s="141" t="str">
        <f>IFERROR(VLOOKUP(BZ376,'Geração Equatorial x Medido'!$O$4:$P$55,2,FALSE),"")</f>
        <v/>
      </c>
      <c r="CD377" s="38">
        <f t="shared" si="143"/>
        <v>0</v>
      </c>
      <c r="CE377" s="38" t="str">
        <f t="shared" si="144"/>
        <v/>
      </c>
      <c r="CF377" s="38">
        <f t="shared" si="137"/>
        <v>46357</v>
      </c>
    </row>
    <row r="378" spans="1:84" x14ac:dyDescent="0.25">
      <c r="AX378" s="7">
        <f t="shared" si="132"/>
        <v>46021</v>
      </c>
      <c r="AY378" s="5">
        <v>187.8</v>
      </c>
      <c r="BA378" s="141" t="str">
        <f>IFERROR(VLOOKUP(AX377,'Geração Equatorial x Medido'!$O$4:$P$55,2,FALSE),"")</f>
        <v/>
      </c>
      <c r="BB378" s="38">
        <f t="shared" si="135"/>
        <v>0</v>
      </c>
      <c r="BC378" s="38" t="str">
        <f>IFERROR(VLOOKUP(AX378,$H$422:$J$457,3,FALSE),"")</f>
        <v/>
      </c>
      <c r="BD378" s="38">
        <f>IF(BC378="",BD377,BC378)</f>
        <v>45992</v>
      </c>
      <c r="BZ378" s="7">
        <f t="shared" si="133"/>
        <v>46387</v>
      </c>
      <c r="CA378" s="5"/>
      <c r="CB378" s="145">
        <f t="shared" si="129"/>
        <v>1</v>
      </c>
      <c r="CC378" s="141" t="str">
        <f>IFERROR(VLOOKUP(BZ377,'Geração Equatorial x Medido'!$O$4:$P$55,2,FALSE),"")</f>
        <v/>
      </c>
      <c r="CD378" s="38">
        <f t="shared" si="143"/>
        <v>0</v>
      </c>
      <c r="CE378" s="38" t="str">
        <f t="shared" si="144"/>
        <v/>
      </c>
      <c r="CF378" s="38">
        <f t="shared" si="137"/>
        <v>46357</v>
      </c>
    </row>
    <row r="379" spans="1:84" ht="15.75" x14ac:dyDescent="0.25">
      <c r="H379" s="1" t="s">
        <v>16</v>
      </c>
      <c r="I379" s="3"/>
      <c r="J379" s="3"/>
      <c r="K379" s="18"/>
      <c r="L379" s="3"/>
      <c r="AX379" s="7">
        <f t="shared" si="132"/>
        <v>46022</v>
      </c>
      <c r="AY379" s="5">
        <v>179.7</v>
      </c>
      <c r="BA379" s="141" t="str">
        <f>IFERROR(VLOOKUP(AX378,'Geração Equatorial x Medido'!$O$4:$P$55,2,FALSE),"")</f>
        <v/>
      </c>
      <c r="BB379" s="38">
        <f t="shared" si="135"/>
        <v>0</v>
      </c>
      <c r="BC379" s="38" t="str">
        <f>IFERROR(VLOOKUP(AX379,$H$422:$J$457,3,FALSE),"")</f>
        <v/>
      </c>
      <c r="BD379" s="38">
        <f>IF(BC379="",BD378,BC379)</f>
        <v>45992</v>
      </c>
      <c r="BZ379" s="8" t="s">
        <v>2</v>
      </c>
      <c r="CA379" s="47">
        <f>SUM(CA4:CA378)</f>
        <v>40140.400000000001</v>
      </c>
      <c r="CB379" s="145"/>
      <c r="CC379" s="141" t="str">
        <f>IFERROR(VLOOKUP(BZ378,'Geração Equatorial x Medido'!$O$4:$P$55,2,FALSE),"")</f>
        <v/>
      </c>
      <c r="CD379" s="38"/>
      <c r="CE379" s="38" t="str">
        <f t="shared" si="144"/>
        <v/>
      </c>
      <c r="CF379" s="38"/>
    </row>
    <row r="380" spans="1:84" ht="45" x14ac:dyDescent="0.25">
      <c r="G380" s="36"/>
      <c r="H380" s="23" t="s">
        <v>5</v>
      </c>
      <c r="I380" s="23" t="s">
        <v>6</v>
      </c>
      <c r="J380" s="23" t="s">
        <v>9</v>
      </c>
      <c r="K380" s="23" t="s">
        <v>7</v>
      </c>
      <c r="L380" s="35" t="s">
        <v>22</v>
      </c>
      <c r="M380" s="23" t="s">
        <v>4</v>
      </c>
      <c r="N380" s="23" t="s">
        <v>8</v>
      </c>
      <c r="O380" s="23" t="s">
        <v>17</v>
      </c>
      <c r="P380" s="23" t="s">
        <v>18</v>
      </c>
      <c r="Q380" s="23" t="s">
        <v>19</v>
      </c>
      <c r="AX380" s="8" t="s">
        <v>2</v>
      </c>
      <c r="AY380" s="47">
        <f>SUM(AY15:AY379)</f>
        <v>160645.6</v>
      </c>
    </row>
    <row r="381" spans="1:84" x14ac:dyDescent="0.25">
      <c r="G381" s="36"/>
      <c r="H381" s="33">
        <v>44963</v>
      </c>
      <c r="I381" s="33">
        <v>44979</v>
      </c>
      <c r="J381" s="37">
        <v>45008</v>
      </c>
      <c r="K381" s="31">
        <f t="shared" ref="K381:K386" si="145">I381-H381</f>
        <v>16</v>
      </c>
      <c r="L381" s="25">
        <v>44958</v>
      </c>
      <c r="M381" s="26">
        <v>7108</v>
      </c>
      <c r="N381" s="27">
        <f>SUMIF($D:$D,L381,$B:$B)</f>
        <v>11424.2</v>
      </c>
      <c r="O381" s="28">
        <f>M381-N381</f>
        <v>-4316.2000000000007</v>
      </c>
      <c r="P381" s="23">
        <f>COUNTIFS($B:$B,0,$D:$D,L381)</f>
        <v>0</v>
      </c>
      <c r="Q381" s="29">
        <f>O381/M381</f>
        <v>-0.6072312886888015</v>
      </c>
    </row>
    <row r="382" spans="1:84" x14ac:dyDescent="0.25">
      <c r="G382" s="36"/>
      <c r="H382" s="33">
        <f t="shared" ref="H382:I389" si="146">I381</f>
        <v>44979</v>
      </c>
      <c r="I382" s="33">
        <f t="shared" si="146"/>
        <v>45008</v>
      </c>
      <c r="J382" s="37">
        <v>45041</v>
      </c>
      <c r="K382" s="31">
        <f t="shared" si="145"/>
        <v>29</v>
      </c>
      <c r="L382" s="30">
        <v>44986</v>
      </c>
      <c r="M382" s="26">
        <v>11217</v>
      </c>
      <c r="N382" s="27">
        <f t="shared" ref="N382:N391" si="147">SUMIF($D:$D,L382,$B:$B)</f>
        <v>6424.5999999999995</v>
      </c>
      <c r="O382" s="28">
        <f t="shared" ref="O382:O415" si="148">M382-N382</f>
        <v>4792.4000000000005</v>
      </c>
      <c r="P382" s="23">
        <f t="shared" ref="P382:P391" si="149">COUNTIFS($B:$B,0,$D:$D,L382)</f>
        <v>15</v>
      </c>
      <c r="Q382" s="29">
        <f t="shared" ref="Q382:Q415" si="150">O382/M382</f>
        <v>0.42724436123740755</v>
      </c>
    </row>
    <row r="383" spans="1:84" x14ac:dyDescent="0.25">
      <c r="G383" s="36"/>
      <c r="H383" s="33">
        <f t="shared" si="146"/>
        <v>45008</v>
      </c>
      <c r="I383" s="33">
        <f t="shared" si="146"/>
        <v>45041</v>
      </c>
      <c r="J383" s="37">
        <v>45072</v>
      </c>
      <c r="K383" s="31">
        <f t="shared" si="145"/>
        <v>33</v>
      </c>
      <c r="L383" s="25">
        <v>45017</v>
      </c>
      <c r="M383" s="26">
        <v>15708</v>
      </c>
      <c r="N383" s="27">
        <f t="shared" si="147"/>
        <v>13763.3</v>
      </c>
      <c r="O383" s="28">
        <f t="shared" si="148"/>
        <v>1944.7000000000007</v>
      </c>
      <c r="P383" s="23">
        <f t="shared" si="149"/>
        <v>0</v>
      </c>
      <c r="Q383" s="29">
        <f t="shared" si="150"/>
        <v>0.12380315762668709</v>
      </c>
    </row>
    <row r="384" spans="1:84" x14ac:dyDescent="0.25">
      <c r="G384" s="36"/>
      <c r="H384" s="33">
        <f t="shared" si="146"/>
        <v>45041</v>
      </c>
      <c r="I384" s="33">
        <f t="shared" si="146"/>
        <v>45072</v>
      </c>
      <c r="J384" s="37">
        <v>45103</v>
      </c>
      <c r="K384" s="31">
        <f t="shared" si="145"/>
        <v>31</v>
      </c>
      <c r="L384" s="30">
        <v>45047</v>
      </c>
      <c r="M384" s="26">
        <v>14328</v>
      </c>
      <c r="N384" s="27">
        <f t="shared" si="147"/>
        <v>14187.100000000002</v>
      </c>
      <c r="O384" s="28">
        <f t="shared" si="148"/>
        <v>140.89999999999782</v>
      </c>
      <c r="P384" s="23">
        <f t="shared" si="149"/>
        <v>0</v>
      </c>
      <c r="Q384" s="29">
        <f t="shared" si="150"/>
        <v>9.8338916806251959E-3</v>
      </c>
    </row>
    <row r="385" spans="7:18" x14ac:dyDescent="0.25">
      <c r="G385" s="36"/>
      <c r="H385" s="33">
        <f t="shared" si="146"/>
        <v>45072</v>
      </c>
      <c r="I385" s="33">
        <f t="shared" si="146"/>
        <v>45103</v>
      </c>
      <c r="J385" s="37">
        <v>45132</v>
      </c>
      <c r="K385" s="31">
        <f t="shared" si="145"/>
        <v>31</v>
      </c>
      <c r="L385" s="25">
        <v>45078</v>
      </c>
      <c r="M385" s="26">
        <v>13972</v>
      </c>
      <c r="N385" s="27">
        <f t="shared" si="147"/>
        <v>14829</v>
      </c>
      <c r="O385" s="28">
        <f t="shared" si="148"/>
        <v>-857</v>
      </c>
      <c r="P385" s="23">
        <f t="shared" si="149"/>
        <v>0</v>
      </c>
      <c r="Q385" s="29">
        <f t="shared" si="150"/>
        <v>-6.1336959633552818E-2</v>
      </c>
    </row>
    <row r="386" spans="7:18" x14ac:dyDescent="0.25">
      <c r="G386" s="36"/>
      <c r="H386" s="33">
        <f t="shared" si="146"/>
        <v>45103</v>
      </c>
      <c r="I386" s="33">
        <f t="shared" si="146"/>
        <v>45132</v>
      </c>
      <c r="J386" s="37">
        <v>45163</v>
      </c>
      <c r="K386" s="31">
        <f t="shared" si="145"/>
        <v>29</v>
      </c>
      <c r="L386" s="30">
        <v>45108</v>
      </c>
      <c r="M386" s="26">
        <v>14819</v>
      </c>
      <c r="N386" s="27">
        <f t="shared" si="147"/>
        <v>16741.700000000004</v>
      </c>
      <c r="O386" s="28">
        <f t="shared" si="148"/>
        <v>-1922.7000000000044</v>
      </c>
      <c r="P386" s="23">
        <f t="shared" si="149"/>
        <v>0</v>
      </c>
      <c r="Q386" s="29">
        <f t="shared" si="150"/>
        <v>-0.12974559686888484</v>
      </c>
    </row>
    <row r="387" spans="7:18" x14ac:dyDescent="0.25">
      <c r="G387" s="36"/>
      <c r="H387" s="33">
        <f t="shared" si="146"/>
        <v>45132</v>
      </c>
      <c r="I387" s="33">
        <f t="shared" si="146"/>
        <v>45163</v>
      </c>
      <c r="J387" s="37">
        <v>45195</v>
      </c>
      <c r="K387" s="31">
        <f>I387-H387</f>
        <v>31</v>
      </c>
      <c r="L387" s="25">
        <v>45139</v>
      </c>
      <c r="M387" s="26">
        <v>16682</v>
      </c>
      <c r="N387" s="27">
        <f t="shared" si="147"/>
        <v>8133.1000000000022</v>
      </c>
      <c r="O387" s="28">
        <f t="shared" si="148"/>
        <v>8548.8999999999978</v>
      </c>
      <c r="P387" s="23">
        <f t="shared" si="149"/>
        <v>11</v>
      </c>
      <c r="Q387" s="29">
        <f t="shared" si="150"/>
        <v>0.51246253446828904</v>
      </c>
    </row>
    <row r="388" spans="7:18" x14ac:dyDescent="0.25">
      <c r="G388" s="36"/>
      <c r="H388" s="34">
        <f t="shared" si="146"/>
        <v>45163</v>
      </c>
      <c r="I388" s="34">
        <f t="shared" si="146"/>
        <v>45195</v>
      </c>
      <c r="J388" s="37">
        <v>45225</v>
      </c>
      <c r="K388" s="32">
        <f t="shared" ref="K388:K415" si="151">I388-H388</f>
        <v>32</v>
      </c>
      <c r="L388" s="30">
        <v>45170</v>
      </c>
      <c r="M388" s="26">
        <v>9629</v>
      </c>
      <c r="N388" s="27">
        <f t="shared" si="147"/>
        <v>9306.2000000000007</v>
      </c>
      <c r="O388" s="28">
        <f t="shared" si="148"/>
        <v>322.79999999999927</v>
      </c>
      <c r="P388" s="23">
        <f t="shared" si="149"/>
        <v>0</v>
      </c>
      <c r="Q388" s="29">
        <f t="shared" si="150"/>
        <v>3.3523730397756704E-2</v>
      </c>
    </row>
    <row r="389" spans="7:18" x14ac:dyDescent="0.25">
      <c r="G389" s="36"/>
      <c r="H389" s="34">
        <f t="shared" si="146"/>
        <v>45195</v>
      </c>
      <c r="I389" s="34">
        <f t="shared" si="146"/>
        <v>45225</v>
      </c>
      <c r="J389" s="37">
        <v>45257</v>
      </c>
      <c r="K389" s="32">
        <f t="shared" si="151"/>
        <v>30</v>
      </c>
      <c r="L389" s="25">
        <v>45200</v>
      </c>
      <c r="M389" s="26">
        <v>9027</v>
      </c>
      <c r="N389" s="27">
        <f t="shared" si="147"/>
        <v>13535.299999999997</v>
      </c>
      <c r="O389" s="28">
        <f t="shared" si="148"/>
        <v>-4508.2999999999975</v>
      </c>
      <c r="P389" s="23">
        <f t="shared" si="149"/>
        <v>1</v>
      </c>
      <c r="Q389" s="29">
        <f t="shared" si="150"/>
        <v>-0.49942395037110859</v>
      </c>
    </row>
    <row r="390" spans="7:18" x14ac:dyDescent="0.25">
      <c r="G390" s="36"/>
      <c r="H390" s="34">
        <f>I389</f>
        <v>45225</v>
      </c>
      <c r="I390" s="34">
        <f t="shared" ref="I390:I415" si="152">J389</f>
        <v>45257</v>
      </c>
      <c r="J390" s="37">
        <v>45288</v>
      </c>
      <c r="K390" s="32">
        <f t="shared" si="151"/>
        <v>32</v>
      </c>
      <c r="L390" s="30">
        <v>45231</v>
      </c>
      <c r="M390" s="26">
        <v>14373</v>
      </c>
      <c r="N390" s="27">
        <f t="shared" si="147"/>
        <v>12248.199999999999</v>
      </c>
      <c r="O390" s="28">
        <f t="shared" si="148"/>
        <v>2124.8000000000011</v>
      </c>
      <c r="P390" s="23">
        <f t="shared" si="149"/>
        <v>4</v>
      </c>
      <c r="Q390" s="29">
        <f t="shared" si="150"/>
        <v>0.1478327419467057</v>
      </c>
      <c r="R390" s="48"/>
    </row>
    <row r="391" spans="7:18" x14ac:dyDescent="0.25">
      <c r="G391" s="36"/>
      <c r="H391" s="34">
        <f t="shared" ref="H391:H415" si="153">I390</f>
        <v>45257</v>
      </c>
      <c r="I391" s="33">
        <f t="shared" si="152"/>
        <v>45288</v>
      </c>
      <c r="J391" s="37"/>
      <c r="K391" s="32">
        <f t="shared" si="151"/>
        <v>31</v>
      </c>
      <c r="L391" s="25">
        <v>45261</v>
      </c>
      <c r="M391" s="23"/>
      <c r="N391" s="27">
        <f t="shared" si="147"/>
        <v>1166.0999999999999</v>
      </c>
      <c r="O391" s="28">
        <f t="shared" si="148"/>
        <v>-1166.0999999999999</v>
      </c>
      <c r="P391" s="23">
        <f t="shared" si="149"/>
        <v>0</v>
      </c>
      <c r="Q391" s="29" t="e">
        <f t="shared" si="150"/>
        <v>#DIV/0!</v>
      </c>
      <c r="R391" s="48"/>
    </row>
    <row r="392" spans="7:18" x14ac:dyDescent="0.25">
      <c r="H392" s="34">
        <f t="shared" si="153"/>
        <v>45288</v>
      </c>
      <c r="I392" s="33">
        <f t="shared" si="152"/>
        <v>0</v>
      </c>
      <c r="J392" s="37"/>
      <c r="K392" s="32">
        <f t="shared" si="151"/>
        <v>-45288</v>
      </c>
      <c r="L392" s="25">
        <v>45292</v>
      </c>
      <c r="M392" s="11"/>
      <c r="N392" s="27">
        <f t="shared" ref="N392:N403" si="154">SUMIF($AC:$AC,L392,$Z:$Z)</f>
        <v>12667.299999999997</v>
      </c>
      <c r="O392" s="28">
        <f t="shared" si="148"/>
        <v>-12667.299999999997</v>
      </c>
      <c r="P392" s="23">
        <f t="shared" ref="P392:P403" si="155">COUNTIFS($Z:$Z,0,$AC:$AC,L392)</f>
        <v>0</v>
      </c>
      <c r="Q392" s="29" t="e">
        <f t="shared" si="150"/>
        <v>#DIV/0!</v>
      </c>
    </row>
    <row r="393" spans="7:18" x14ac:dyDescent="0.25">
      <c r="H393" s="34">
        <f t="shared" si="153"/>
        <v>0</v>
      </c>
      <c r="I393" s="33">
        <f t="shared" si="152"/>
        <v>0</v>
      </c>
      <c r="J393" s="37"/>
      <c r="K393" s="32">
        <f t="shared" si="151"/>
        <v>0</v>
      </c>
      <c r="L393" s="25">
        <v>45323</v>
      </c>
      <c r="M393" s="11"/>
      <c r="N393" s="27">
        <f t="shared" si="154"/>
        <v>11153.400000000001</v>
      </c>
      <c r="O393" s="28">
        <f t="shared" si="148"/>
        <v>-11153.400000000001</v>
      </c>
      <c r="P393" s="23">
        <f t="shared" si="155"/>
        <v>0</v>
      </c>
      <c r="Q393" s="29" t="e">
        <f t="shared" si="150"/>
        <v>#DIV/0!</v>
      </c>
    </row>
    <row r="394" spans="7:18" x14ac:dyDescent="0.25">
      <c r="H394" s="34">
        <f t="shared" si="153"/>
        <v>0</v>
      </c>
      <c r="I394" s="33">
        <f t="shared" si="152"/>
        <v>0</v>
      </c>
      <c r="J394" s="37"/>
      <c r="K394" s="32">
        <f t="shared" si="151"/>
        <v>0</v>
      </c>
      <c r="L394" s="25">
        <v>45352</v>
      </c>
      <c r="M394" s="11"/>
      <c r="N394" s="27">
        <f t="shared" si="154"/>
        <v>13181.800000000003</v>
      </c>
      <c r="O394" s="28">
        <f t="shared" si="148"/>
        <v>-13181.800000000003</v>
      </c>
      <c r="P394" s="23">
        <f t="shared" si="155"/>
        <v>0</v>
      </c>
      <c r="Q394" s="29" t="e">
        <f t="shared" si="150"/>
        <v>#DIV/0!</v>
      </c>
    </row>
    <row r="395" spans="7:18" x14ac:dyDescent="0.25">
      <c r="H395" s="34">
        <f t="shared" si="153"/>
        <v>0</v>
      </c>
      <c r="I395" s="33">
        <f t="shared" si="152"/>
        <v>0</v>
      </c>
      <c r="J395" s="37"/>
      <c r="K395" s="32">
        <f t="shared" si="151"/>
        <v>0</v>
      </c>
      <c r="L395" s="25">
        <v>45383</v>
      </c>
      <c r="M395" s="11"/>
      <c r="N395" s="27">
        <f t="shared" si="154"/>
        <v>13989.499999999998</v>
      </c>
      <c r="O395" s="28">
        <f t="shared" si="148"/>
        <v>-13989.499999999998</v>
      </c>
      <c r="P395" s="23">
        <f t="shared" si="155"/>
        <v>0</v>
      </c>
      <c r="Q395" s="29" t="e">
        <f t="shared" si="150"/>
        <v>#DIV/0!</v>
      </c>
    </row>
    <row r="396" spans="7:18" x14ac:dyDescent="0.25">
      <c r="H396" s="34">
        <f t="shared" si="153"/>
        <v>0</v>
      </c>
      <c r="I396" s="33">
        <f t="shared" si="152"/>
        <v>0</v>
      </c>
      <c r="J396" s="37"/>
      <c r="K396" s="32">
        <f t="shared" si="151"/>
        <v>0</v>
      </c>
      <c r="L396" s="25">
        <v>45413</v>
      </c>
      <c r="M396" s="11"/>
      <c r="N396" s="27">
        <f t="shared" si="154"/>
        <v>10522.2</v>
      </c>
      <c r="O396" s="28">
        <f t="shared" si="148"/>
        <v>-10522.2</v>
      </c>
      <c r="P396" s="23">
        <f t="shared" si="155"/>
        <v>9</v>
      </c>
      <c r="Q396" s="29" t="e">
        <f t="shared" si="150"/>
        <v>#DIV/0!</v>
      </c>
    </row>
    <row r="397" spans="7:18" x14ac:dyDescent="0.25">
      <c r="H397" s="34">
        <f t="shared" si="153"/>
        <v>0</v>
      </c>
      <c r="I397" s="33">
        <f t="shared" si="152"/>
        <v>0</v>
      </c>
      <c r="J397" s="37"/>
      <c r="K397" s="32">
        <f t="shared" si="151"/>
        <v>0</v>
      </c>
      <c r="L397" s="25">
        <v>45444</v>
      </c>
      <c r="M397" s="11"/>
      <c r="N397" s="27">
        <f t="shared" si="154"/>
        <v>15538.9</v>
      </c>
      <c r="O397" s="28">
        <f t="shared" si="148"/>
        <v>-15538.9</v>
      </c>
      <c r="P397" s="23">
        <f t="shared" si="155"/>
        <v>0</v>
      </c>
      <c r="Q397" s="29" t="e">
        <f t="shared" si="150"/>
        <v>#DIV/0!</v>
      </c>
    </row>
    <row r="398" spans="7:18" x14ac:dyDescent="0.25">
      <c r="H398" s="34">
        <f t="shared" si="153"/>
        <v>0</v>
      </c>
      <c r="I398" s="33">
        <f t="shared" si="152"/>
        <v>0</v>
      </c>
      <c r="J398" s="37"/>
      <c r="K398" s="32">
        <f t="shared" si="151"/>
        <v>0</v>
      </c>
      <c r="L398" s="25">
        <v>45474</v>
      </c>
      <c r="M398" s="11"/>
      <c r="N398" s="27">
        <f t="shared" si="154"/>
        <v>15941.300000000003</v>
      </c>
      <c r="O398" s="28">
        <f t="shared" si="148"/>
        <v>-15941.300000000003</v>
      </c>
      <c r="P398" s="23">
        <f t="shared" si="155"/>
        <v>0</v>
      </c>
      <c r="Q398" s="29" t="e">
        <f t="shared" si="150"/>
        <v>#DIV/0!</v>
      </c>
    </row>
    <row r="399" spans="7:18" x14ac:dyDescent="0.25">
      <c r="H399" s="34">
        <f t="shared" si="153"/>
        <v>0</v>
      </c>
      <c r="I399" s="33">
        <f t="shared" si="152"/>
        <v>0</v>
      </c>
      <c r="J399" s="37"/>
      <c r="K399" s="32">
        <f t="shared" si="151"/>
        <v>0</v>
      </c>
      <c r="L399" s="25">
        <v>45505</v>
      </c>
      <c r="M399" s="11"/>
      <c r="N399" s="27">
        <f t="shared" si="154"/>
        <v>15962.9</v>
      </c>
      <c r="O399" s="28">
        <f t="shared" si="148"/>
        <v>-15962.9</v>
      </c>
      <c r="P399" s="23">
        <f t="shared" si="155"/>
        <v>0</v>
      </c>
      <c r="Q399" s="29" t="e">
        <f t="shared" si="150"/>
        <v>#DIV/0!</v>
      </c>
    </row>
    <row r="400" spans="7:18" x14ac:dyDescent="0.25">
      <c r="H400" s="34">
        <f t="shared" si="153"/>
        <v>0</v>
      </c>
      <c r="I400" s="33">
        <f t="shared" si="152"/>
        <v>0</v>
      </c>
      <c r="J400" s="37"/>
      <c r="K400" s="32">
        <f t="shared" si="151"/>
        <v>0</v>
      </c>
      <c r="L400" s="25">
        <v>45536</v>
      </c>
      <c r="M400" s="11"/>
      <c r="N400" s="27">
        <f t="shared" si="154"/>
        <v>16407.600000000002</v>
      </c>
      <c r="O400" s="28">
        <f t="shared" si="148"/>
        <v>-16407.600000000002</v>
      </c>
      <c r="P400" s="23">
        <f t="shared" si="155"/>
        <v>0</v>
      </c>
      <c r="Q400" s="29" t="e">
        <f t="shared" si="150"/>
        <v>#DIV/0!</v>
      </c>
    </row>
    <row r="401" spans="8:18" x14ac:dyDescent="0.25">
      <c r="H401" s="34">
        <f t="shared" si="153"/>
        <v>0</v>
      </c>
      <c r="I401" s="33">
        <f t="shared" si="152"/>
        <v>0</v>
      </c>
      <c r="J401" s="37"/>
      <c r="K401" s="32">
        <f t="shared" si="151"/>
        <v>0</v>
      </c>
      <c r="L401" s="25">
        <v>45566</v>
      </c>
      <c r="M401" s="11"/>
      <c r="N401" s="27">
        <f t="shared" si="154"/>
        <v>13979.099999999999</v>
      </c>
      <c r="O401" s="28">
        <f t="shared" si="148"/>
        <v>-13979.099999999999</v>
      </c>
      <c r="P401" s="23">
        <f t="shared" si="155"/>
        <v>0</v>
      </c>
      <c r="Q401" s="29" t="e">
        <f t="shared" si="150"/>
        <v>#DIV/0!</v>
      </c>
    </row>
    <row r="402" spans="8:18" x14ac:dyDescent="0.25">
      <c r="H402" s="34">
        <f t="shared" si="153"/>
        <v>0</v>
      </c>
      <c r="I402" s="33">
        <f t="shared" si="152"/>
        <v>0</v>
      </c>
      <c r="J402" s="37"/>
      <c r="K402" s="32">
        <f t="shared" si="151"/>
        <v>0</v>
      </c>
      <c r="L402" s="25">
        <v>45597</v>
      </c>
      <c r="M402" s="11"/>
      <c r="N402" s="27">
        <f t="shared" si="154"/>
        <v>5286.5</v>
      </c>
      <c r="O402" s="28">
        <f t="shared" si="148"/>
        <v>-5286.5</v>
      </c>
      <c r="P402" s="23">
        <f t="shared" si="155"/>
        <v>0</v>
      </c>
      <c r="Q402" s="29" t="e">
        <f t="shared" si="150"/>
        <v>#DIV/0!</v>
      </c>
    </row>
    <row r="403" spans="8:18" x14ac:dyDescent="0.25">
      <c r="H403" s="34">
        <f t="shared" si="153"/>
        <v>0</v>
      </c>
      <c r="I403" s="33">
        <f t="shared" si="152"/>
        <v>0</v>
      </c>
      <c r="J403" s="37"/>
      <c r="K403" s="32">
        <f t="shared" si="151"/>
        <v>0</v>
      </c>
      <c r="L403" s="25">
        <v>45627</v>
      </c>
      <c r="M403" s="11"/>
      <c r="N403" s="27">
        <f t="shared" si="154"/>
        <v>8483.6999999999989</v>
      </c>
      <c r="O403" s="28">
        <f t="shared" si="148"/>
        <v>-8483.6999999999989</v>
      </c>
      <c r="P403" s="23">
        <f t="shared" si="155"/>
        <v>0</v>
      </c>
      <c r="Q403" s="29" t="e">
        <f t="shared" si="150"/>
        <v>#DIV/0!</v>
      </c>
      <c r="R403" s="48"/>
    </row>
    <row r="404" spans="8:18" x14ac:dyDescent="0.25">
      <c r="H404" s="34">
        <f t="shared" si="153"/>
        <v>0</v>
      </c>
      <c r="I404" s="33">
        <f t="shared" si="152"/>
        <v>0</v>
      </c>
      <c r="J404" s="37"/>
      <c r="K404" s="32">
        <f t="shared" si="151"/>
        <v>0</v>
      </c>
      <c r="L404" s="25">
        <v>45658</v>
      </c>
      <c r="M404" s="11"/>
      <c r="N404" s="27">
        <f t="shared" ref="N404:N415" si="156">SUMIF($BB:$BB,L404,$AY:$AY)</f>
        <v>9760.9</v>
      </c>
      <c r="O404" s="28">
        <f t="shared" si="148"/>
        <v>-9760.9</v>
      </c>
      <c r="P404" s="23">
        <f t="shared" ref="P404:P415" si="157">COUNTIFS($AY:$AY,0,$BB:$BB,L404)</f>
        <v>0</v>
      </c>
      <c r="Q404" s="29" t="e">
        <f t="shared" si="150"/>
        <v>#DIV/0!</v>
      </c>
      <c r="R404" s="48"/>
    </row>
    <row r="405" spans="8:18" x14ac:dyDescent="0.25">
      <c r="H405" s="34">
        <f t="shared" si="153"/>
        <v>0</v>
      </c>
      <c r="I405" s="33">
        <f t="shared" si="152"/>
        <v>0</v>
      </c>
      <c r="J405" s="37"/>
      <c r="K405" s="32">
        <f t="shared" si="151"/>
        <v>0</v>
      </c>
      <c r="L405" s="25">
        <v>45689</v>
      </c>
      <c r="M405" s="11"/>
      <c r="N405" s="27">
        <f t="shared" si="156"/>
        <v>9419.8000000000011</v>
      </c>
      <c r="O405" s="28">
        <f t="shared" si="148"/>
        <v>-9419.8000000000011</v>
      </c>
      <c r="P405" s="23">
        <f t="shared" si="157"/>
        <v>0</v>
      </c>
      <c r="Q405" s="29" t="e">
        <f t="shared" si="150"/>
        <v>#DIV/0!</v>
      </c>
    </row>
    <row r="406" spans="8:18" x14ac:dyDescent="0.25">
      <c r="H406" s="34">
        <f t="shared" si="153"/>
        <v>0</v>
      </c>
      <c r="I406" s="33">
        <f t="shared" si="152"/>
        <v>0</v>
      </c>
      <c r="J406" s="37"/>
      <c r="K406" s="32">
        <f t="shared" si="151"/>
        <v>0</v>
      </c>
      <c r="L406" s="25">
        <v>45717</v>
      </c>
      <c r="M406" s="11"/>
      <c r="N406" s="27">
        <f t="shared" si="156"/>
        <v>7874.1</v>
      </c>
      <c r="O406" s="28">
        <f t="shared" si="148"/>
        <v>-7874.1</v>
      </c>
      <c r="P406" s="23">
        <f t="shared" si="157"/>
        <v>0</v>
      </c>
      <c r="Q406" s="29" t="e">
        <f t="shared" si="150"/>
        <v>#DIV/0!</v>
      </c>
    </row>
    <row r="407" spans="8:18" x14ac:dyDescent="0.25">
      <c r="H407" s="34">
        <f t="shared" si="153"/>
        <v>0</v>
      </c>
      <c r="I407" s="33">
        <f t="shared" si="152"/>
        <v>0</v>
      </c>
      <c r="J407" s="37"/>
      <c r="K407" s="32">
        <f t="shared" si="151"/>
        <v>0</v>
      </c>
      <c r="L407" s="25">
        <v>45748</v>
      </c>
      <c r="M407" s="11"/>
      <c r="N407" s="27">
        <f t="shared" si="156"/>
        <v>13377.600000000002</v>
      </c>
      <c r="O407" s="28">
        <f t="shared" si="148"/>
        <v>-13377.600000000002</v>
      </c>
      <c r="P407" s="23">
        <f t="shared" si="157"/>
        <v>0</v>
      </c>
      <c r="Q407" s="29" t="e">
        <f t="shared" si="150"/>
        <v>#DIV/0!</v>
      </c>
    </row>
    <row r="408" spans="8:18" x14ac:dyDescent="0.25">
      <c r="H408" s="34">
        <f t="shared" si="153"/>
        <v>0</v>
      </c>
      <c r="I408" s="33">
        <f t="shared" si="152"/>
        <v>0</v>
      </c>
      <c r="J408" s="37"/>
      <c r="K408" s="32">
        <f t="shared" si="151"/>
        <v>0</v>
      </c>
      <c r="L408" s="25">
        <v>45778</v>
      </c>
      <c r="M408" s="11"/>
      <c r="N408" s="27">
        <f t="shared" si="156"/>
        <v>14690.499999999996</v>
      </c>
      <c r="O408" s="28">
        <f t="shared" si="148"/>
        <v>-14690.499999999996</v>
      </c>
      <c r="P408" s="23">
        <f t="shared" si="157"/>
        <v>0</v>
      </c>
      <c r="Q408" s="29" t="e">
        <f t="shared" si="150"/>
        <v>#DIV/0!</v>
      </c>
    </row>
    <row r="409" spans="8:18" x14ac:dyDescent="0.25">
      <c r="H409" s="34">
        <f t="shared" si="153"/>
        <v>0</v>
      </c>
      <c r="I409" s="33">
        <f t="shared" si="152"/>
        <v>0</v>
      </c>
      <c r="J409" s="37"/>
      <c r="K409" s="32">
        <f t="shared" si="151"/>
        <v>0</v>
      </c>
      <c r="L409" s="25">
        <v>45809</v>
      </c>
      <c r="M409" s="11"/>
      <c r="N409" s="27">
        <f t="shared" si="156"/>
        <v>14233.500000000002</v>
      </c>
      <c r="O409" s="28">
        <f t="shared" si="148"/>
        <v>-14233.500000000002</v>
      </c>
      <c r="P409" s="23">
        <f t="shared" si="157"/>
        <v>0</v>
      </c>
      <c r="Q409" s="29" t="e">
        <f t="shared" si="150"/>
        <v>#DIV/0!</v>
      </c>
    </row>
    <row r="410" spans="8:18" x14ac:dyDescent="0.25">
      <c r="H410" s="34">
        <f t="shared" si="153"/>
        <v>0</v>
      </c>
      <c r="I410" s="33">
        <f t="shared" si="152"/>
        <v>0</v>
      </c>
      <c r="J410" s="37"/>
      <c r="K410" s="32">
        <f t="shared" si="151"/>
        <v>0</v>
      </c>
      <c r="L410" s="25">
        <v>45839</v>
      </c>
      <c r="M410" s="11"/>
      <c r="N410" s="27">
        <f t="shared" si="156"/>
        <v>16185.200000000003</v>
      </c>
      <c r="O410" s="28">
        <f t="shared" si="148"/>
        <v>-16185.200000000003</v>
      </c>
      <c r="P410" s="23">
        <f t="shared" si="157"/>
        <v>0</v>
      </c>
      <c r="Q410" s="29" t="e">
        <f t="shared" si="150"/>
        <v>#DIV/0!</v>
      </c>
    </row>
    <row r="411" spans="8:18" x14ac:dyDescent="0.25">
      <c r="H411" s="34">
        <f t="shared" si="153"/>
        <v>0</v>
      </c>
      <c r="I411" s="33">
        <f t="shared" si="152"/>
        <v>0</v>
      </c>
      <c r="J411" s="37"/>
      <c r="K411" s="32">
        <f t="shared" si="151"/>
        <v>0</v>
      </c>
      <c r="L411" s="25">
        <v>45870</v>
      </c>
      <c r="M411" s="11"/>
      <c r="N411" s="27">
        <f t="shared" si="156"/>
        <v>16368.800000000001</v>
      </c>
      <c r="O411" s="28">
        <f t="shared" si="148"/>
        <v>-16368.800000000001</v>
      </c>
      <c r="P411" s="23">
        <f t="shared" si="157"/>
        <v>0</v>
      </c>
      <c r="Q411" s="29" t="e">
        <f t="shared" si="150"/>
        <v>#DIV/0!</v>
      </c>
    </row>
    <row r="412" spans="8:18" x14ac:dyDescent="0.25">
      <c r="H412" s="34">
        <f t="shared" si="153"/>
        <v>0</v>
      </c>
      <c r="I412" s="33">
        <f t="shared" si="152"/>
        <v>0</v>
      </c>
      <c r="J412" s="37"/>
      <c r="K412" s="32">
        <f t="shared" si="151"/>
        <v>0</v>
      </c>
      <c r="L412" s="25">
        <v>45901</v>
      </c>
      <c r="M412" s="11"/>
      <c r="N412" s="27">
        <f t="shared" si="156"/>
        <v>16880.5</v>
      </c>
      <c r="O412" s="28">
        <f t="shared" si="148"/>
        <v>-16880.5</v>
      </c>
      <c r="P412" s="23">
        <f t="shared" si="157"/>
        <v>0</v>
      </c>
      <c r="Q412" s="29" t="e">
        <f t="shared" si="150"/>
        <v>#DIV/0!</v>
      </c>
    </row>
    <row r="413" spans="8:18" x14ac:dyDescent="0.25">
      <c r="H413" s="34">
        <f t="shared" si="153"/>
        <v>0</v>
      </c>
      <c r="I413" s="33">
        <f t="shared" si="152"/>
        <v>0</v>
      </c>
      <c r="J413" s="37"/>
      <c r="K413" s="32">
        <f t="shared" si="151"/>
        <v>0</v>
      </c>
      <c r="L413" s="25">
        <v>45931</v>
      </c>
      <c r="M413" s="11"/>
      <c r="N413" s="27">
        <f t="shared" si="156"/>
        <v>15797.999999999996</v>
      </c>
      <c r="O413" s="28">
        <f t="shared" si="148"/>
        <v>-15797.999999999996</v>
      </c>
      <c r="P413" s="23">
        <f t="shared" si="157"/>
        <v>0</v>
      </c>
      <c r="Q413" s="29" t="e">
        <f t="shared" si="150"/>
        <v>#DIV/0!</v>
      </c>
    </row>
    <row r="414" spans="8:18" x14ac:dyDescent="0.25">
      <c r="H414" s="34">
        <f t="shared" si="153"/>
        <v>0</v>
      </c>
      <c r="I414" s="33">
        <f t="shared" si="152"/>
        <v>0</v>
      </c>
      <c r="J414" s="37"/>
      <c r="K414" s="32">
        <f t="shared" si="151"/>
        <v>0</v>
      </c>
      <c r="L414" s="25">
        <v>45962</v>
      </c>
      <c r="M414" s="11"/>
      <c r="N414" s="27">
        <f t="shared" si="156"/>
        <v>15364.099999999999</v>
      </c>
      <c r="O414" s="28">
        <f t="shared" si="148"/>
        <v>-15364.099999999999</v>
      </c>
      <c r="P414" s="23">
        <f t="shared" si="157"/>
        <v>0</v>
      </c>
      <c r="Q414" s="29" t="e">
        <f t="shared" si="150"/>
        <v>#DIV/0!</v>
      </c>
    </row>
    <row r="415" spans="8:18" x14ac:dyDescent="0.25">
      <c r="H415" s="34">
        <f t="shared" si="153"/>
        <v>0</v>
      </c>
      <c r="I415" s="33">
        <f t="shared" si="152"/>
        <v>0</v>
      </c>
      <c r="J415" s="37"/>
      <c r="K415" s="32">
        <f t="shared" si="151"/>
        <v>0</v>
      </c>
      <c r="L415" s="25">
        <v>45992</v>
      </c>
      <c r="M415" s="11"/>
      <c r="N415" s="27">
        <f t="shared" si="156"/>
        <v>11564.400000000003</v>
      </c>
      <c r="O415" s="28">
        <f t="shared" si="148"/>
        <v>-11564.400000000003</v>
      </c>
      <c r="P415" s="23">
        <f t="shared" si="157"/>
        <v>0</v>
      </c>
      <c r="Q415" s="29" t="e">
        <f t="shared" si="150"/>
        <v>#DIV/0!</v>
      </c>
      <c r="R415" s="48"/>
    </row>
    <row r="422" spans="8:10" x14ac:dyDescent="0.25">
      <c r="H422" s="24">
        <v>44927</v>
      </c>
      <c r="I422" s="24">
        <f>H422+30</f>
        <v>44957</v>
      </c>
      <c r="J422" s="25">
        <v>44927</v>
      </c>
    </row>
    <row r="423" spans="8:10" x14ac:dyDescent="0.25">
      <c r="H423" s="24">
        <v>44958</v>
      </c>
      <c r="I423" s="24">
        <f>H423+27</f>
        <v>44985</v>
      </c>
      <c r="J423" s="25">
        <v>44958</v>
      </c>
    </row>
    <row r="424" spans="8:10" x14ac:dyDescent="0.25">
      <c r="H424" s="24">
        <v>44986</v>
      </c>
      <c r="I424" s="24">
        <f t="shared" ref="I424:I457" si="158">H424+30</f>
        <v>45016</v>
      </c>
      <c r="J424" s="30">
        <v>44986</v>
      </c>
    </row>
    <row r="425" spans="8:10" x14ac:dyDescent="0.25">
      <c r="H425" s="24">
        <v>45017</v>
      </c>
      <c r="I425" s="24">
        <f>H425+29</f>
        <v>45046</v>
      </c>
      <c r="J425" s="25">
        <v>45017</v>
      </c>
    </row>
    <row r="426" spans="8:10" x14ac:dyDescent="0.25">
      <c r="H426" s="24">
        <v>45047</v>
      </c>
      <c r="I426" s="24">
        <f t="shared" si="158"/>
        <v>45077</v>
      </c>
      <c r="J426" s="25">
        <v>45047</v>
      </c>
    </row>
    <row r="427" spans="8:10" x14ac:dyDescent="0.25">
      <c r="H427" s="24">
        <v>45078</v>
      </c>
      <c r="I427" s="24">
        <f>H427+29</f>
        <v>45107</v>
      </c>
      <c r="J427" s="30">
        <v>45078</v>
      </c>
    </row>
    <row r="428" spans="8:10" x14ac:dyDescent="0.25">
      <c r="H428" s="24">
        <v>45108</v>
      </c>
      <c r="I428" s="24">
        <f t="shared" si="158"/>
        <v>45138</v>
      </c>
      <c r="J428" s="25">
        <v>45108</v>
      </c>
    </row>
    <row r="429" spans="8:10" x14ac:dyDescent="0.25">
      <c r="H429" s="24">
        <v>45139</v>
      </c>
      <c r="I429" s="24">
        <f t="shared" si="158"/>
        <v>45169</v>
      </c>
      <c r="J429" s="25">
        <v>45139</v>
      </c>
    </row>
    <row r="430" spans="8:10" x14ac:dyDescent="0.25">
      <c r="H430" s="24">
        <v>45170</v>
      </c>
      <c r="I430" s="24">
        <f>H430+29</f>
        <v>45199</v>
      </c>
      <c r="J430" s="30">
        <v>45170</v>
      </c>
    </row>
    <row r="431" spans="8:10" x14ac:dyDescent="0.25">
      <c r="H431" s="24">
        <v>45200</v>
      </c>
      <c r="I431" s="24">
        <f t="shared" si="158"/>
        <v>45230</v>
      </c>
      <c r="J431" s="25">
        <v>45200</v>
      </c>
    </row>
    <row r="432" spans="8:10" x14ac:dyDescent="0.25">
      <c r="H432" s="24">
        <v>45231</v>
      </c>
      <c r="I432" s="24">
        <f>H432+29</f>
        <v>45260</v>
      </c>
      <c r="J432" s="25">
        <v>45231</v>
      </c>
    </row>
    <row r="433" spans="8:10" x14ac:dyDescent="0.25">
      <c r="H433" s="24">
        <v>45261</v>
      </c>
      <c r="I433" s="24">
        <f t="shared" si="158"/>
        <v>45291</v>
      </c>
      <c r="J433" s="30">
        <v>45261</v>
      </c>
    </row>
    <row r="434" spans="8:10" x14ac:dyDescent="0.25">
      <c r="H434" s="24">
        <v>45292</v>
      </c>
      <c r="I434" s="24">
        <f>H434+30</f>
        <v>45322</v>
      </c>
      <c r="J434" s="25">
        <v>45292</v>
      </c>
    </row>
    <row r="435" spans="8:10" x14ac:dyDescent="0.25">
      <c r="H435" s="24">
        <v>45323</v>
      </c>
      <c r="I435" s="24">
        <f>H435+28</f>
        <v>45351</v>
      </c>
      <c r="J435" s="25">
        <v>45323</v>
      </c>
    </row>
    <row r="436" spans="8:10" x14ac:dyDescent="0.25">
      <c r="H436" s="24">
        <v>45352</v>
      </c>
      <c r="I436" s="24">
        <f t="shared" si="158"/>
        <v>45382</v>
      </c>
      <c r="J436" s="30">
        <v>45352</v>
      </c>
    </row>
    <row r="437" spans="8:10" x14ac:dyDescent="0.25">
      <c r="H437" s="24">
        <v>45383</v>
      </c>
      <c r="I437" s="24">
        <f>H437+29</f>
        <v>45412</v>
      </c>
      <c r="J437" s="25">
        <v>45383</v>
      </c>
    </row>
    <row r="438" spans="8:10" x14ac:dyDescent="0.25">
      <c r="H438" s="24">
        <v>45413</v>
      </c>
      <c r="I438" s="24">
        <f t="shared" si="158"/>
        <v>45443</v>
      </c>
      <c r="J438" s="25">
        <v>45413</v>
      </c>
    </row>
    <row r="439" spans="8:10" x14ac:dyDescent="0.25">
      <c r="H439" s="24">
        <v>45444</v>
      </c>
      <c r="I439" s="24">
        <f>H439+29</f>
        <v>45473</v>
      </c>
      <c r="J439" s="30">
        <v>45444</v>
      </c>
    </row>
    <row r="440" spans="8:10" x14ac:dyDescent="0.25">
      <c r="H440" s="24">
        <v>45474</v>
      </c>
      <c r="I440" s="24">
        <f t="shared" si="158"/>
        <v>45504</v>
      </c>
      <c r="J440" s="25">
        <v>45474</v>
      </c>
    </row>
    <row r="441" spans="8:10" x14ac:dyDescent="0.25">
      <c r="H441" s="24">
        <v>45505</v>
      </c>
      <c r="I441" s="24">
        <f t="shared" si="158"/>
        <v>45535</v>
      </c>
      <c r="J441" s="25">
        <v>45505</v>
      </c>
    </row>
    <row r="442" spans="8:10" x14ac:dyDescent="0.25">
      <c r="H442" s="24">
        <v>45536</v>
      </c>
      <c r="I442" s="24">
        <f>H442+29</f>
        <v>45565</v>
      </c>
      <c r="J442" s="30">
        <v>45536</v>
      </c>
    </row>
    <row r="443" spans="8:10" x14ac:dyDescent="0.25">
      <c r="H443" s="24">
        <v>45566</v>
      </c>
      <c r="I443" s="24">
        <f t="shared" si="158"/>
        <v>45596</v>
      </c>
      <c r="J443" s="25">
        <v>45566</v>
      </c>
    </row>
    <row r="444" spans="8:10" x14ac:dyDescent="0.25">
      <c r="H444" s="24">
        <v>45597</v>
      </c>
      <c r="I444" s="24">
        <f>H444+29</f>
        <v>45626</v>
      </c>
      <c r="J444" s="25">
        <v>45597</v>
      </c>
    </row>
    <row r="445" spans="8:10" x14ac:dyDescent="0.25">
      <c r="H445" s="24">
        <v>45627</v>
      </c>
      <c r="I445" s="24">
        <f t="shared" si="158"/>
        <v>45657</v>
      </c>
      <c r="J445" s="30">
        <v>45627</v>
      </c>
    </row>
    <row r="446" spans="8:10" x14ac:dyDescent="0.25">
      <c r="H446" s="24">
        <v>45658</v>
      </c>
      <c r="I446" s="24">
        <f>H446+30</f>
        <v>45688</v>
      </c>
      <c r="J446" s="25">
        <v>45658</v>
      </c>
    </row>
    <row r="447" spans="8:10" x14ac:dyDescent="0.25">
      <c r="H447" s="24">
        <v>45689</v>
      </c>
      <c r="I447" s="24">
        <f>H447+27</f>
        <v>45716</v>
      </c>
      <c r="J447" s="25">
        <v>45689</v>
      </c>
    </row>
    <row r="448" spans="8:10" x14ac:dyDescent="0.25">
      <c r="H448" s="24">
        <v>45717</v>
      </c>
      <c r="I448" s="24">
        <f t="shared" si="158"/>
        <v>45747</v>
      </c>
      <c r="J448" s="30">
        <v>45717</v>
      </c>
    </row>
    <row r="449" spans="8:10" x14ac:dyDescent="0.25">
      <c r="H449" s="24">
        <v>45748</v>
      </c>
      <c r="I449" s="24">
        <f>H449+29</f>
        <v>45777</v>
      </c>
      <c r="J449" s="25">
        <v>45748</v>
      </c>
    </row>
    <row r="450" spans="8:10" x14ac:dyDescent="0.25">
      <c r="H450" s="24">
        <v>45778</v>
      </c>
      <c r="I450" s="24">
        <f t="shared" si="158"/>
        <v>45808</v>
      </c>
      <c r="J450" s="25">
        <v>45778</v>
      </c>
    </row>
    <row r="451" spans="8:10" x14ac:dyDescent="0.25">
      <c r="H451" s="24">
        <v>45809</v>
      </c>
      <c r="I451" s="24">
        <f>H451+29</f>
        <v>45838</v>
      </c>
      <c r="J451" s="30">
        <v>45809</v>
      </c>
    </row>
    <row r="452" spans="8:10" x14ac:dyDescent="0.25">
      <c r="H452" s="24">
        <v>45839</v>
      </c>
      <c r="I452" s="24">
        <f t="shared" si="158"/>
        <v>45869</v>
      </c>
      <c r="J452" s="25">
        <v>45839</v>
      </c>
    </row>
    <row r="453" spans="8:10" x14ac:dyDescent="0.25">
      <c r="H453" s="24">
        <v>45870</v>
      </c>
      <c r="I453" s="24">
        <f t="shared" si="158"/>
        <v>45900</v>
      </c>
      <c r="J453" s="25">
        <v>45870</v>
      </c>
    </row>
    <row r="454" spans="8:10" x14ac:dyDescent="0.25">
      <c r="H454" s="24">
        <v>45901</v>
      </c>
      <c r="I454" s="24">
        <f>H454+29</f>
        <v>45930</v>
      </c>
      <c r="J454" s="30">
        <v>45901</v>
      </c>
    </row>
    <row r="455" spans="8:10" x14ac:dyDescent="0.25">
      <c r="H455" s="24">
        <v>45931</v>
      </c>
      <c r="I455" s="24">
        <f t="shared" si="158"/>
        <v>45961</v>
      </c>
      <c r="J455" s="25">
        <v>45931</v>
      </c>
    </row>
    <row r="456" spans="8:10" x14ac:dyDescent="0.25">
      <c r="H456" s="24">
        <v>45962</v>
      </c>
      <c r="I456" s="24">
        <f>H456+29</f>
        <v>45991</v>
      </c>
      <c r="J456" s="25">
        <v>45962</v>
      </c>
    </row>
    <row r="457" spans="8:10" x14ac:dyDescent="0.25">
      <c r="H457" s="24">
        <v>45992</v>
      </c>
      <c r="I457" s="24">
        <f t="shared" si="158"/>
        <v>46022</v>
      </c>
      <c r="J457" s="30">
        <v>45992</v>
      </c>
    </row>
    <row r="458" spans="8:10" x14ac:dyDescent="0.25">
      <c r="H458" s="24">
        <v>46023</v>
      </c>
      <c r="I458" s="24">
        <f t="shared" ref="I458:I469" si="159">H458+30</f>
        <v>46053</v>
      </c>
      <c r="J458" s="30">
        <v>46023</v>
      </c>
    </row>
    <row r="459" spans="8:10" x14ac:dyDescent="0.25">
      <c r="H459" s="24">
        <v>46054</v>
      </c>
      <c r="I459" s="24">
        <f>H459+27</f>
        <v>46081</v>
      </c>
      <c r="J459" s="30">
        <v>46054</v>
      </c>
    </row>
    <row r="460" spans="8:10" x14ac:dyDescent="0.25">
      <c r="H460" s="24">
        <v>46082</v>
      </c>
      <c r="I460" s="24">
        <f t="shared" si="159"/>
        <v>46112</v>
      </c>
      <c r="J460" s="30">
        <v>46082</v>
      </c>
    </row>
    <row r="461" spans="8:10" x14ac:dyDescent="0.25">
      <c r="H461" s="24">
        <v>46113</v>
      </c>
      <c r="I461" s="24">
        <f>H461+29</f>
        <v>46142</v>
      </c>
      <c r="J461" s="30">
        <v>46113</v>
      </c>
    </row>
    <row r="462" spans="8:10" x14ac:dyDescent="0.25">
      <c r="H462" s="24">
        <v>46143</v>
      </c>
      <c r="I462" s="24">
        <f t="shared" si="159"/>
        <v>46173</v>
      </c>
      <c r="J462" s="30">
        <v>46143</v>
      </c>
    </row>
    <row r="463" spans="8:10" x14ac:dyDescent="0.25">
      <c r="H463" s="24">
        <v>46174</v>
      </c>
      <c r="I463" s="24">
        <f>H463+29</f>
        <v>46203</v>
      </c>
      <c r="J463" s="30">
        <v>46174</v>
      </c>
    </row>
    <row r="464" spans="8:10" x14ac:dyDescent="0.25">
      <c r="H464" s="24">
        <v>46204</v>
      </c>
      <c r="I464" s="24">
        <f t="shared" si="159"/>
        <v>46234</v>
      </c>
      <c r="J464" s="30">
        <v>46204</v>
      </c>
    </row>
    <row r="465" spans="8:10" x14ac:dyDescent="0.25">
      <c r="H465" s="24">
        <v>46235</v>
      </c>
      <c r="I465" s="24">
        <f t="shared" si="159"/>
        <v>46265</v>
      </c>
      <c r="J465" s="30">
        <v>46235</v>
      </c>
    </row>
    <row r="466" spans="8:10" x14ac:dyDescent="0.25">
      <c r="H466" s="24">
        <v>46266</v>
      </c>
      <c r="I466" s="24">
        <f>H466+29</f>
        <v>46295</v>
      </c>
      <c r="J466" s="30">
        <v>46266</v>
      </c>
    </row>
    <row r="467" spans="8:10" x14ac:dyDescent="0.25">
      <c r="H467" s="24">
        <v>46296</v>
      </c>
      <c r="I467" s="24">
        <f t="shared" si="159"/>
        <v>46326</v>
      </c>
      <c r="J467" s="30">
        <v>46296</v>
      </c>
    </row>
    <row r="468" spans="8:10" x14ac:dyDescent="0.25">
      <c r="H468" s="24">
        <v>46327</v>
      </c>
      <c r="I468" s="24">
        <f>H468+29</f>
        <v>46356</v>
      </c>
      <c r="J468" s="30">
        <v>46327</v>
      </c>
    </row>
    <row r="469" spans="8:10" x14ac:dyDescent="0.25">
      <c r="H469" s="24">
        <v>46357</v>
      </c>
      <c r="I469" s="24">
        <f t="shared" si="159"/>
        <v>46387</v>
      </c>
      <c r="J469" s="30">
        <v>46357</v>
      </c>
    </row>
  </sheetData>
  <phoneticPr fontId="8" type="noConversion"/>
  <conditionalFormatting sqref="AH7:AS7">
    <cfRule type="cellIs" dxfId="37" priority="4" operator="lessThan">
      <formula>0</formula>
    </cfRule>
    <cfRule type="cellIs" dxfId="36" priority="5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  <ignoredErrors>
    <ignoredError sqref="V37 J6:K6 V6:W6 J15:W17 V9 V7:W7 L6:S6 V5 V8 U10:V10 Q11:V11 Q12:W14 Z375 AY380" formulaRange="1"/>
    <ignoredError xmlns:x16r3="http://schemas.microsoft.com/office/spreadsheetml/2018/08/main" sqref="I418:R421 I393:I415 K404:M415 K393:M403 O404:O415 I416:P417" x16r3:misleadingFormat="1"/>
    <ignoredError sqref="E5:G369 I423 I425:I456 AD5:AD365 BC9:BC14 AD366:AD375 BC375:BC380 E371:G371 E370:F370 BC16:BC374 I459 I461 I462:I469" formula="1"/>
    <ignoredError xmlns:x16r3="http://schemas.microsoft.com/office/spreadsheetml/2018/08/main" sqref="Q416:Q417" evalError="1" x16r3:misleadingFormat="1"/>
    <ignoredError sqref="Q389:Q415 AI11:AT12 AI8:AS8 AT10" evalError="1"/>
  </ignoredError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6" operator="lessThan" id="{195AB933-2317-4B76-B934-62206B4900A3}">
            <xm:f>Sumario!$Z$35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Z4:Z374</xm:sqref>
        </x14:conditionalFormatting>
        <x14:conditionalFormatting xmlns:xm="http://schemas.microsoft.com/office/excel/2006/main">
          <x14:cfRule type="cellIs" priority="2" operator="lessThan" id="{C276282F-2632-49D8-BD56-D72A426F016E}">
            <xm:f>Sumario!$Z$35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AY4:AY379</xm:sqref>
        </x14:conditionalFormatting>
        <x14:conditionalFormatting xmlns:xm="http://schemas.microsoft.com/office/excel/2006/main">
          <x14:cfRule type="cellIs" priority="1" operator="lessThan" id="{94C1CD83-D2E0-4E0E-BC06-BC7C4C82FA59}">
            <xm:f>Sumario!$Z$35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CA4:CA378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FEBD-CE20-4A53-BFD4-9E85BC9AF27A}">
  <dimension ref="A1:CW469"/>
  <sheetViews>
    <sheetView topLeftCell="BY83" zoomScale="85" zoomScaleNormal="85" workbookViewId="0">
      <selection activeCell="CA104" sqref="CA104:CA108"/>
    </sheetView>
  </sheetViews>
  <sheetFormatPr defaultColWidth="8.85546875" defaultRowHeight="15" x14ac:dyDescent="0.25"/>
  <cols>
    <col min="1" max="1" width="25.5703125" style="1" customWidth="1"/>
    <col min="2" max="2" width="30.5703125" style="3" customWidth="1"/>
    <col min="3" max="3" width="15" style="18" hidden="1" customWidth="1"/>
    <col min="4" max="4" width="16.85546875" style="3" hidden="1" customWidth="1"/>
    <col min="5" max="6" width="12.140625" style="3" hidden="1" customWidth="1"/>
    <col min="7" max="7" width="18.140625" style="1" bestFit="1" customWidth="1"/>
    <col min="8" max="8" width="21.42578125" style="1" customWidth="1"/>
    <col min="9" max="9" width="11.42578125" style="1" bestFit="1" customWidth="1"/>
    <col min="10" max="10" width="13.85546875" style="1" bestFit="1" customWidth="1"/>
    <col min="11" max="11" width="11" style="1" bestFit="1" customWidth="1"/>
    <col min="12" max="12" width="18.42578125" style="1" customWidth="1"/>
    <col min="13" max="13" width="12.42578125" style="1" bestFit="1" customWidth="1"/>
    <col min="14" max="14" width="14.5703125" style="1" bestFit="1" customWidth="1"/>
    <col min="15" max="15" width="10" style="1" customWidth="1"/>
    <col min="16" max="16" width="14.140625" style="1" bestFit="1" customWidth="1"/>
    <col min="17" max="17" width="12.5703125" style="1" bestFit="1" customWidth="1"/>
    <col min="18" max="21" width="11.42578125" style="1" bestFit="1" customWidth="1"/>
    <col min="22" max="22" width="10.42578125" style="4" bestFit="1" customWidth="1"/>
    <col min="23" max="23" width="8.85546875" style="1" customWidth="1"/>
    <col min="24" max="24" width="2.5703125" style="53" customWidth="1"/>
    <col min="25" max="25" width="14.140625" style="1" customWidth="1"/>
    <col min="26" max="26" width="19.28515625" style="1" customWidth="1"/>
    <col min="27" max="27" width="10.140625" style="1" hidden="1" customWidth="1"/>
    <col min="28" max="28" width="12.42578125" style="1" hidden="1" customWidth="1"/>
    <col min="29" max="29" width="13" style="1" hidden="1" customWidth="1"/>
    <col min="30" max="31" width="8.28515625" style="1" hidden="1" customWidth="1"/>
    <col min="32" max="32" width="8.85546875" style="1"/>
    <col min="33" max="33" width="23.85546875" style="1" bestFit="1" customWidth="1"/>
    <col min="34" max="46" width="8.85546875" style="1"/>
    <col min="47" max="47" width="8" style="1" bestFit="1" customWidth="1"/>
    <col min="48" max="48" width="8.85546875" style="1"/>
    <col min="49" max="49" width="2.42578125" style="53" customWidth="1"/>
    <col min="50" max="51" width="17.7109375" style="1" customWidth="1"/>
    <col min="52" max="52" width="12.28515625" style="1" hidden="1" customWidth="1"/>
    <col min="53" max="53" width="18.140625" style="1" hidden="1" customWidth="1"/>
    <col min="54" max="54" width="17.140625" style="1" hidden="1" customWidth="1"/>
    <col min="55" max="56" width="8" style="1" hidden="1" customWidth="1"/>
    <col min="57" max="57" width="8.85546875" style="1"/>
    <col min="58" max="58" width="23.85546875" style="1" bestFit="1" customWidth="1"/>
    <col min="59" max="76" width="8.85546875" style="1"/>
    <col min="77" max="77" width="1.7109375" style="53" customWidth="1"/>
    <col min="78" max="78" width="17.7109375" style="1" customWidth="1"/>
    <col min="79" max="79" width="17.42578125" style="1" customWidth="1"/>
    <col min="80" max="80" width="12.28515625" style="1" hidden="1" customWidth="1"/>
    <col min="81" max="81" width="18.140625" style="1" hidden="1" customWidth="1"/>
    <col min="82" max="82" width="17.140625" style="1" hidden="1" customWidth="1"/>
    <col min="83" max="84" width="8" style="1" hidden="1" customWidth="1"/>
    <col min="85" max="85" width="8.85546875" style="1"/>
    <col min="86" max="86" width="23.85546875" style="1" bestFit="1" customWidth="1"/>
    <col min="87" max="16384" width="8.85546875" style="1"/>
  </cols>
  <sheetData>
    <row r="1" spans="1:101" x14ac:dyDescent="0.25">
      <c r="A1" s="50"/>
      <c r="B1" s="5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101" ht="26.25" x14ac:dyDescent="0.25">
      <c r="A2" s="52" t="s">
        <v>31</v>
      </c>
      <c r="B2" s="5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V2" s="21" t="s">
        <v>11</v>
      </c>
      <c r="Y2" s="20" t="s">
        <v>32</v>
      </c>
      <c r="Z2" s="3"/>
      <c r="AA2" s="3"/>
      <c r="AB2" s="18"/>
      <c r="AC2" s="3"/>
      <c r="AD2" s="3"/>
      <c r="AE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U2" s="21" t="s">
        <v>11</v>
      </c>
      <c r="AX2" s="20" t="s">
        <v>33</v>
      </c>
      <c r="AY2" s="3"/>
      <c r="AZ2" s="18"/>
      <c r="BA2" s="18"/>
      <c r="BB2" s="3"/>
      <c r="BC2" s="3"/>
      <c r="BD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T2" s="21" t="s">
        <v>11</v>
      </c>
      <c r="BZ2" s="20" t="s">
        <v>116</v>
      </c>
      <c r="CA2" s="3"/>
      <c r="CB2" s="18"/>
      <c r="CC2" s="18"/>
      <c r="CD2" s="3"/>
      <c r="CE2" s="3"/>
      <c r="CF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V2" s="21"/>
    </row>
    <row r="3" spans="1:101" ht="63" x14ac:dyDescent="0.25">
      <c r="A3" s="6" t="s">
        <v>1</v>
      </c>
      <c r="B3" s="6" t="s">
        <v>0</v>
      </c>
      <c r="C3" s="15" t="s">
        <v>20</v>
      </c>
      <c r="D3" s="13" t="s">
        <v>21</v>
      </c>
      <c r="E3" s="15" t="s">
        <v>28</v>
      </c>
      <c r="F3" s="13" t="s">
        <v>29</v>
      </c>
      <c r="H3" s="22"/>
      <c r="V3" s="1"/>
      <c r="Y3" s="6" t="s">
        <v>1</v>
      </c>
      <c r="Z3" s="6" t="s">
        <v>0</v>
      </c>
      <c r="AA3" s="109" t="s">
        <v>76</v>
      </c>
      <c r="AB3" s="15" t="s">
        <v>20</v>
      </c>
      <c r="AC3" s="13" t="s">
        <v>21</v>
      </c>
      <c r="AD3" s="15" t="s">
        <v>28</v>
      </c>
      <c r="AE3" s="13" t="s">
        <v>29</v>
      </c>
      <c r="AG3" s="22"/>
      <c r="AX3" s="6" t="s">
        <v>1</v>
      </c>
      <c r="AY3" s="6" t="s">
        <v>0</v>
      </c>
      <c r="AZ3" s="15" t="s">
        <v>110</v>
      </c>
      <c r="BA3" s="15" t="s">
        <v>20</v>
      </c>
      <c r="BB3" s="13" t="s">
        <v>21</v>
      </c>
      <c r="BC3" s="15" t="s">
        <v>28</v>
      </c>
      <c r="BD3" s="13" t="s">
        <v>29</v>
      </c>
      <c r="BF3" s="22"/>
      <c r="BZ3" s="6" t="s">
        <v>1</v>
      </c>
      <c r="CA3" s="6" t="s">
        <v>0</v>
      </c>
      <c r="CB3" s="15" t="s">
        <v>110</v>
      </c>
      <c r="CC3" s="15" t="s">
        <v>20</v>
      </c>
      <c r="CD3" s="13" t="s">
        <v>21</v>
      </c>
      <c r="CE3" s="15" t="s">
        <v>28</v>
      </c>
      <c r="CF3" s="13" t="s">
        <v>29</v>
      </c>
      <c r="CH3" s="22"/>
    </row>
    <row r="4" spans="1:101" x14ac:dyDescent="0.25">
      <c r="A4" s="7">
        <v>44927</v>
      </c>
      <c r="B4" s="5"/>
      <c r="C4" s="38" t="str">
        <f t="shared" ref="C4:C67" si="0">IFERROR(VLOOKUP(A3,$H$381:$N$415,5,FALSE),"")</f>
        <v/>
      </c>
      <c r="D4" s="39">
        <v>44927</v>
      </c>
      <c r="E4" s="38">
        <f>IFERROR(VLOOKUP(A4,$H$422:$J$433,3,FALSE),"")</f>
        <v>44927</v>
      </c>
      <c r="F4" s="38">
        <v>44927</v>
      </c>
      <c r="H4" s="11" t="s">
        <v>3</v>
      </c>
      <c r="I4" s="40">
        <v>44927</v>
      </c>
      <c r="J4" s="40">
        <v>44958</v>
      </c>
      <c r="K4" s="40">
        <v>44986</v>
      </c>
      <c r="L4" s="40">
        <v>45017</v>
      </c>
      <c r="M4" s="40">
        <v>45047</v>
      </c>
      <c r="N4" s="40">
        <v>45078</v>
      </c>
      <c r="O4" s="40">
        <v>45108</v>
      </c>
      <c r="P4" s="40">
        <v>45139</v>
      </c>
      <c r="Q4" s="40">
        <v>45170</v>
      </c>
      <c r="R4" s="40">
        <v>45200</v>
      </c>
      <c r="S4" s="40">
        <v>45231</v>
      </c>
      <c r="T4" s="40">
        <v>45261</v>
      </c>
      <c r="U4" s="19" t="s">
        <v>2</v>
      </c>
      <c r="Y4" s="7">
        <f>A364</f>
        <v>45287</v>
      </c>
      <c r="Z4" s="5"/>
      <c r="AA4" s="111"/>
      <c r="AB4" s="39">
        <v>45261</v>
      </c>
      <c r="AC4" s="39">
        <v>45261</v>
      </c>
      <c r="AD4" s="38" t="str">
        <f>IFERROR(VLOOKUP(Y4,$H$422:$J$457,3,FALSE),"")</f>
        <v/>
      </c>
      <c r="AE4" s="38"/>
      <c r="AG4" s="11" t="s">
        <v>3</v>
      </c>
      <c r="AH4" s="54">
        <v>45292</v>
      </c>
      <c r="AI4" s="54">
        <v>45323</v>
      </c>
      <c r="AJ4" s="54">
        <v>45352</v>
      </c>
      <c r="AK4" s="54">
        <v>45383</v>
      </c>
      <c r="AL4" s="54">
        <v>45413</v>
      </c>
      <c r="AM4" s="54">
        <v>45444</v>
      </c>
      <c r="AN4" s="54">
        <v>45474</v>
      </c>
      <c r="AO4" s="54">
        <v>45505</v>
      </c>
      <c r="AP4" s="54">
        <v>45536</v>
      </c>
      <c r="AQ4" s="54">
        <v>45566</v>
      </c>
      <c r="AR4" s="54">
        <v>45597</v>
      </c>
      <c r="AS4" s="54">
        <v>45627</v>
      </c>
      <c r="AT4" s="19" t="s">
        <v>2</v>
      </c>
      <c r="AU4" s="4"/>
      <c r="AX4" s="7">
        <f>Y364</f>
        <v>45647</v>
      </c>
      <c r="AY4" s="5">
        <v>524.5</v>
      </c>
      <c r="AZ4" s="145">
        <f>IF(AY4=0,1,0)</f>
        <v>0</v>
      </c>
      <c r="BA4" s="141" t="str">
        <f>IFERROR(VLOOKUP(AX3,'Geração Equatorial x Medido'!$O$56:$P$98,2,FALSE),"")</f>
        <v/>
      </c>
      <c r="BB4" s="39">
        <v>45627</v>
      </c>
      <c r="BC4" s="38" t="str">
        <f>IFERROR(VLOOKUP(AX4,$H$422:$J$457,3,FALSE),"")</f>
        <v/>
      </c>
      <c r="BD4" s="38"/>
      <c r="BF4" s="11" t="s">
        <v>3</v>
      </c>
      <c r="BG4" s="49">
        <v>45658</v>
      </c>
      <c r="BH4" s="49">
        <v>45689</v>
      </c>
      <c r="BI4" s="49">
        <v>45717</v>
      </c>
      <c r="BJ4" s="49">
        <v>45748</v>
      </c>
      <c r="BK4" s="49">
        <v>45778</v>
      </c>
      <c r="BL4" s="49">
        <v>45809</v>
      </c>
      <c r="BM4" s="49">
        <v>45839</v>
      </c>
      <c r="BN4" s="49">
        <v>45870</v>
      </c>
      <c r="BO4" s="49">
        <v>45901</v>
      </c>
      <c r="BP4" s="49">
        <v>45931</v>
      </c>
      <c r="BQ4" s="49">
        <v>45962</v>
      </c>
      <c r="BR4" s="49">
        <v>45992</v>
      </c>
      <c r="BS4" s="19" t="s">
        <v>2</v>
      </c>
      <c r="BT4" s="4"/>
      <c r="BZ4" s="7">
        <f>AX369+1</f>
        <v>46013</v>
      </c>
      <c r="CA4" s="5">
        <f>AY370</f>
        <v>151.69999999999999</v>
      </c>
      <c r="CB4" s="145">
        <f t="shared" ref="CB4:CB35" si="1">IF(CA4=0,1,0)</f>
        <v>0</v>
      </c>
      <c r="CC4" s="141" t="str">
        <f>IFERROR(VLOOKUP(BZ3,'Geração Equatorial x Medido'!$O$56:$P$97,2,FALSE),"")</f>
        <v/>
      </c>
      <c r="CD4" s="39">
        <v>45992</v>
      </c>
      <c r="CE4" s="38" t="str">
        <f t="shared" ref="CE4:CE67" si="2">IFERROR(VLOOKUP(BZ4,$H$422:$J$469,3,FALSE),"")</f>
        <v/>
      </c>
      <c r="CF4" s="38"/>
      <c r="CH4" s="11" t="s">
        <v>3</v>
      </c>
      <c r="CI4" s="49">
        <v>46023</v>
      </c>
      <c r="CJ4" s="49">
        <v>46054</v>
      </c>
      <c r="CK4" s="49">
        <v>46082</v>
      </c>
      <c r="CL4" s="49">
        <v>46113</v>
      </c>
      <c r="CM4" s="49">
        <v>46143</v>
      </c>
      <c r="CN4" s="49">
        <v>46174</v>
      </c>
      <c r="CO4" s="49">
        <v>46204</v>
      </c>
      <c r="CP4" s="49">
        <v>46235</v>
      </c>
      <c r="CQ4" s="49">
        <v>46266</v>
      </c>
      <c r="CR4" s="49">
        <v>46296</v>
      </c>
      <c r="CS4" s="49">
        <v>46327</v>
      </c>
      <c r="CT4" s="49">
        <v>46357</v>
      </c>
      <c r="CU4" s="19" t="s">
        <v>2</v>
      </c>
      <c r="CV4" s="4"/>
    </row>
    <row r="5" spans="1:101" x14ac:dyDescent="0.25">
      <c r="A5" s="7">
        <f>A4+1</f>
        <v>44928</v>
      </c>
      <c r="B5" s="5"/>
      <c r="C5" s="38" t="str">
        <f t="shared" si="0"/>
        <v/>
      </c>
      <c r="D5" s="38">
        <f t="shared" ref="D5:F20" si="3">IF(C5="",D4,C5)</f>
        <v>44927</v>
      </c>
      <c r="E5" s="38" t="str">
        <f t="shared" ref="E5:E68" si="4">IFERROR(VLOOKUP(A5,$H$422:$J$433,3,FALSE),"")</f>
        <v/>
      </c>
      <c r="F5" s="38">
        <f t="shared" si="3"/>
        <v>44927</v>
      </c>
      <c r="H5" s="11" t="s">
        <v>13</v>
      </c>
      <c r="I5" s="43">
        <f>SUMIF($F:$F,I4,$B:$B)</f>
        <v>0</v>
      </c>
      <c r="J5" s="43">
        <f>SUMIF($F:$F,J4,$B:$B)</f>
        <v>0</v>
      </c>
      <c r="K5" s="43">
        <f>SUMIF($F:$F,K4,$B:$B)</f>
        <v>0</v>
      </c>
      <c r="L5" s="43">
        <f t="shared" ref="L5:T5" si="5">SUMIF($F:$F,L4,$B:$B)</f>
        <v>0</v>
      </c>
      <c r="M5" s="43">
        <f t="shared" si="5"/>
        <v>0</v>
      </c>
      <c r="N5" s="43">
        <f t="shared" si="5"/>
        <v>0</v>
      </c>
      <c r="O5" s="43">
        <f t="shared" si="5"/>
        <v>0</v>
      </c>
      <c r="P5" s="43">
        <f t="shared" si="5"/>
        <v>0</v>
      </c>
      <c r="Q5" s="43">
        <f t="shared" si="5"/>
        <v>0</v>
      </c>
      <c r="R5" s="43">
        <f t="shared" si="5"/>
        <v>0</v>
      </c>
      <c r="S5" s="43">
        <f t="shared" si="5"/>
        <v>0</v>
      </c>
      <c r="T5" s="43">
        <f t="shared" si="5"/>
        <v>0</v>
      </c>
      <c r="U5" s="46">
        <f>SUM($I$5:$T$5)</f>
        <v>0</v>
      </c>
      <c r="Y5" s="7">
        <f>Y4+1</f>
        <v>45288</v>
      </c>
      <c r="Z5" s="5"/>
      <c r="AA5" s="111"/>
      <c r="AB5" s="38" t="str">
        <f>IFERROR(VLOOKUP(Y5,'Geração Equatorial x Medido'!$O$56:$P$71,2,FALSE),"")</f>
        <v/>
      </c>
      <c r="AC5" s="38">
        <f>IF(AB5="",AC4,AB5)</f>
        <v>45261</v>
      </c>
      <c r="AD5" s="38" t="str">
        <f t="shared" ref="AD5:AD68" si="6">IFERROR(VLOOKUP(Y5,$H$422:$J$457,3,FALSE),"")</f>
        <v/>
      </c>
      <c r="AE5" s="38"/>
      <c r="AG5" s="11" t="s">
        <v>13</v>
      </c>
      <c r="AH5" s="45">
        <f t="shared" ref="AH5:AS5" si="7">SUMIF($AE:$AE,AH4,$Z:$Z)</f>
        <v>11968.300000000001</v>
      </c>
      <c r="AI5" s="45">
        <f t="shared" si="7"/>
        <v>11816.000000000002</v>
      </c>
      <c r="AJ5" s="45">
        <f t="shared" si="7"/>
        <v>13142.599999999999</v>
      </c>
      <c r="AK5" s="45">
        <f t="shared" si="7"/>
        <v>12696.7</v>
      </c>
      <c r="AL5" s="45">
        <f t="shared" si="7"/>
        <v>14678.8</v>
      </c>
      <c r="AM5" s="45">
        <f t="shared" si="7"/>
        <v>14329.200000000003</v>
      </c>
      <c r="AN5" s="45">
        <f t="shared" si="7"/>
        <v>16065.300000000001</v>
      </c>
      <c r="AO5" s="45">
        <f t="shared" si="7"/>
        <v>17159.599999999999</v>
      </c>
      <c r="AP5" s="45">
        <f t="shared" si="7"/>
        <v>16824</v>
      </c>
      <c r="AQ5" s="45">
        <f t="shared" si="7"/>
        <v>15913.800000000001</v>
      </c>
      <c r="AR5" s="45">
        <f t="shared" si="7"/>
        <v>12892.699999999999</v>
      </c>
      <c r="AS5" s="45">
        <f t="shared" si="7"/>
        <v>12577.5</v>
      </c>
      <c r="AT5" s="46">
        <f>SUM(AH5:AS5)</f>
        <v>170064.5</v>
      </c>
      <c r="AU5" s="171">
        <f>AT5/12</f>
        <v>14172.041666666666</v>
      </c>
      <c r="AX5" s="7">
        <f>AX4+1</f>
        <v>45648</v>
      </c>
      <c r="AY5" s="5">
        <v>506.9</v>
      </c>
      <c r="AZ5" s="145">
        <f t="shared" ref="AZ5:AZ68" si="8">IF(AY5=0,1,0)</f>
        <v>0</v>
      </c>
      <c r="BA5" s="141" t="str">
        <f>IFERROR(VLOOKUP(AX4,'Geração Equatorial x Medido'!$O$56:$P$98,2,FALSE),"")</f>
        <v/>
      </c>
      <c r="BB5" s="38">
        <f t="shared" ref="BB5:BB11" si="9">IF(BA5="",BB6,BA5)</f>
        <v>45627</v>
      </c>
      <c r="BC5" s="38" t="str">
        <f t="shared" ref="BC5:BC68" si="10">IFERROR(VLOOKUP(AX5,$H$422:$J$457,3,FALSE),"")</f>
        <v/>
      </c>
      <c r="BD5" s="38"/>
      <c r="BF5" s="11" t="s">
        <v>13</v>
      </c>
      <c r="BG5" s="43">
        <f t="shared" ref="BG5:BR5" si="11">SUMIF($BD:$BD,BG4,$AY:$AY)</f>
        <v>13186.300000000001</v>
      </c>
      <c r="BH5" s="43">
        <f t="shared" si="11"/>
        <v>10613.099999999999</v>
      </c>
      <c r="BI5" s="43">
        <f t="shared" si="11"/>
        <v>13530.5</v>
      </c>
      <c r="BJ5" s="43">
        <f t="shared" si="11"/>
        <v>13883.2</v>
      </c>
      <c r="BK5" s="43">
        <f t="shared" si="11"/>
        <v>14553.500000000004</v>
      </c>
      <c r="BL5" s="43">
        <f t="shared" si="11"/>
        <v>14505.399999999996</v>
      </c>
      <c r="BM5" s="43">
        <f t="shared" si="11"/>
        <v>15599.2</v>
      </c>
      <c r="BN5" s="43">
        <f t="shared" si="11"/>
        <v>16530.7</v>
      </c>
      <c r="BO5" s="43">
        <f t="shared" si="11"/>
        <v>16429.600000000002</v>
      </c>
      <c r="BP5" s="43">
        <f t="shared" si="11"/>
        <v>17094.699999999997</v>
      </c>
      <c r="BQ5" s="43">
        <f t="shared" si="11"/>
        <v>15617.000000000002</v>
      </c>
      <c r="BR5" s="43">
        <f t="shared" si="11"/>
        <v>13793</v>
      </c>
      <c r="BS5" s="46">
        <f>SUM(BG5:BR5)</f>
        <v>175336.2</v>
      </c>
      <c r="BT5" s="4"/>
      <c r="BZ5" s="7">
        <f t="shared" ref="BZ5:BZ68" si="12">BZ4+1</f>
        <v>46014</v>
      </c>
      <c r="CA5" s="5">
        <f t="shared" ref="CA5:CA13" si="13">AY371</f>
        <v>450.7</v>
      </c>
      <c r="CB5" s="145">
        <f t="shared" si="1"/>
        <v>0</v>
      </c>
      <c r="CC5" s="141" t="str">
        <f>IFERROR(VLOOKUP(BZ4,'Geração Equatorial x Medido'!$O$56:$P$97,2,FALSE),"")</f>
        <v/>
      </c>
      <c r="CD5" s="38">
        <f t="shared" ref="CD5:CD10" si="14">IF(CC5="",CD4,CC5)</f>
        <v>45992</v>
      </c>
      <c r="CE5" s="38" t="str">
        <f t="shared" si="2"/>
        <v/>
      </c>
      <c r="CF5" s="38"/>
      <c r="CH5" s="11" t="s">
        <v>13</v>
      </c>
      <c r="CI5" s="43">
        <f t="shared" ref="CI5:CT5" si="15">SUMIF($CF:$CF,CI4,$CA:$CA)</f>
        <v>14337.699999999997</v>
      </c>
      <c r="CJ5" s="43">
        <f t="shared" si="15"/>
        <v>12753.000000000004</v>
      </c>
      <c r="CK5" s="43">
        <f t="shared" si="15"/>
        <v>12856.300000000003</v>
      </c>
      <c r="CL5" s="43">
        <f t="shared" si="15"/>
        <v>2063.4</v>
      </c>
      <c r="CM5" s="43">
        <f t="shared" si="15"/>
        <v>0</v>
      </c>
      <c r="CN5" s="43">
        <f t="shared" si="15"/>
        <v>0</v>
      </c>
      <c r="CO5" s="43">
        <f t="shared" si="15"/>
        <v>0</v>
      </c>
      <c r="CP5" s="43">
        <f t="shared" si="15"/>
        <v>0</v>
      </c>
      <c r="CQ5" s="43">
        <f t="shared" si="15"/>
        <v>0</v>
      </c>
      <c r="CR5" s="43">
        <f t="shared" si="15"/>
        <v>0</v>
      </c>
      <c r="CS5" s="43">
        <f t="shared" si="15"/>
        <v>0</v>
      </c>
      <c r="CT5" s="43">
        <f t="shared" si="15"/>
        <v>0</v>
      </c>
      <c r="CU5" s="46">
        <f>SUM(CI5:CT5)</f>
        <v>42010.400000000001</v>
      </c>
      <c r="CV5" s="4"/>
    </row>
    <row r="6" spans="1:101" x14ac:dyDescent="0.25">
      <c r="A6" s="7">
        <f t="shared" ref="A6:A69" si="16">A5+1</f>
        <v>44929</v>
      </c>
      <c r="B6" s="5"/>
      <c r="C6" s="38" t="str">
        <f t="shared" si="0"/>
        <v/>
      </c>
      <c r="D6" s="38">
        <f t="shared" si="3"/>
        <v>44927</v>
      </c>
      <c r="E6" s="38" t="str">
        <f t="shared" si="4"/>
        <v/>
      </c>
      <c r="F6" s="38">
        <f t="shared" si="3"/>
        <v>44927</v>
      </c>
      <c r="H6" s="11" t="s">
        <v>14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6">
        <f>SUM(I6:T6)</f>
        <v>0</v>
      </c>
      <c r="Y6" s="7">
        <f t="shared" ref="Y6:Y69" si="17">Y5+1</f>
        <v>45289</v>
      </c>
      <c r="Z6" s="5"/>
      <c r="AA6" s="111"/>
      <c r="AB6" s="38" t="str">
        <f>IFERROR(VLOOKUP(Y6,'Geração Equatorial x Medido'!$O$56:$P$71,2,FALSE),"")</f>
        <v/>
      </c>
      <c r="AC6" s="38">
        <f t="shared" ref="AC6:AC40" si="18">IF(AB6="",AC5,AB6)</f>
        <v>45261</v>
      </c>
      <c r="AD6" s="38" t="str">
        <f t="shared" si="6"/>
        <v/>
      </c>
      <c r="AE6" s="38"/>
      <c r="AG6" s="11" t="s">
        <v>14</v>
      </c>
      <c r="AH6" s="44">
        <v>11968.3</v>
      </c>
      <c r="AI6" s="44">
        <v>11816</v>
      </c>
      <c r="AJ6" s="44">
        <v>13142.6</v>
      </c>
      <c r="AK6" s="44">
        <v>12696.7</v>
      </c>
      <c r="AL6" s="44">
        <v>14678.8</v>
      </c>
      <c r="AM6" s="44">
        <v>14329.2</v>
      </c>
      <c r="AN6" s="44">
        <v>16065.3</v>
      </c>
      <c r="AO6" s="44">
        <v>17159.599999999999</v>
      </c>
      <c r="AP6" s="44">
        <v>16824</v>
      </c>
      <c r="AQ6" s="44">
        <v>15913.8</v>
      </c>
      <c r="AR6" s="44">
        <v>12892.7</v>
      </c>
      <c r="AS6" s="44">
        <v>12577.5</v>
      </c>
      <c r="AT6" s="46">
        <f>SUM(AH6:AS6)</f>
        <v>170064.5</v>
      </c>
      <c r="AU6" s="4"/>
      <c r="AX6" s="7">
        <f t="shared" ref="AX6:AX69" si="19">AX5+1</f>
        <v>45649</v>
      </c>
      <c r="AY6" s="5">
        <v>519.79999999999995</v>
      </c>
      <c r="AZ6" s="145">
        <f t="shared" si="8"/>
        <v>0</v>
      </c>
      <c r="BA6" s="141" t="str">
        <f>IFERROR(VLOOKUP(AX5,'Geração Equatorial x Medido'!$O$56:$P$98,2,FALSE),"")</f>
        <v/>
      </c>
      <c r="BB6" s="38">
        <f t="shared" si="9"/>
        <v>45627</v>
      </c>
      <c r="BC6" s="38" t="str">
        <f t="shared" si="10"/>
        <v/>
      </c>
      <c r="BD6" s="38"/>
      <c r="BF6" s="11" t="s">
        <v>14</v>
      </c>
      <c r="BG6" s="44">
        <v>13186.3</v>
      </c>
      <c r="BH6" s="44">
        <v>10613.1</v>
      </c>
      <c r="BI6" s="44">
        <v>13530.6</v>
      </c>
      <c r="BJ6" s="44">
        <v>13883.2</v>
      </c>
      <c r="BK6" s="44">
        <v>14553.5</v>
      </c>
      <c r="BL6" s="44">
        <v>14505.4</v>
      </c>
      <c r="BM6" s="44">
        <v>15599.2</v>
      </c>
      <c r="BN6" s="44">
        <v>16530.7</v>
      </c>
      <c r="BO6" s="44">
        <v>16429.599999999999</v>
      </c>
      <c r="BP6" s="44">
        <v>17094.7</v>
      </c>
      <c r="BQ6" s="44">
        <v>15617</v>
      </c>
      <c r="BR6" s="44">
        <v>13793</v>
      </c>
      <c r="BS6" s="46">
        <f>SUM(BG6:BR6)</f>
        <v>175336.3</v>
      </c>
      <c r="BT6" s="4"/>
      <c r="BZ6" s="7">
        <f t="shared" si="12"/>
        <v>46015</v>
      </c>
      <c r="CA6" s="5">
        <f t="shared" si="13"/>
        <v>522.29999999999995</v>
      </c>
      <c r="CB6" s="145">
        <f t="shared" si="1"/>
        <v>0</v>
      </c>
      <c r="CC6" s="141" t="str">
        <f>IFERROR(VLOOKUP(BZ5,'Geração Equatorial x Medido'!$O$56:$P$97,2,FALSE),"")</f>
        <v/>
      </c>
      <c r="CD6" s="38">
        <f t="shared" si="14"/>
        <v>45992</v>
      </c>
      <c r="CE6" s="38" t="str">
        <f t="shared" si="2"/>
        <v/>
      </c>
      <c r="CF6" s="38"/>
      <c r="CH6" s="11" t="s">
        <v>14</v>
      </c>
      <c r="CI6" s="44">
        <v>14337.7</v>
      </c>
      <c r="CJ6" s="44">
        <v>12753</v>
      </c>
      <c r="CK6" s="44">
        <v>12856.3</v>
      </c>
      <c r="CL6" s="44"/>
      <c r="CM6" s="44"/>
      <c r="CN6" s="44"/>
      <c r="CO6" s="44"/>
      <c r="CP6" s="44"/>
      <c r="CQ6" s="44"/>
      <c r="CR6" s="44"/>
      <c r="CS6" s="44"/>
      <c r="CT6" s="44"/>
      <c r="CU6" s="46">
        <f>SUM(CI6:CT6)</f>
        <v>39947</v>
      </c>
      <c r="CV6" s="4"/>
    </row>
    <row r="7" spans="1:101" x14ac:dyDescent="0.25">
      <c r="A7" s="7">
        <f t="shared" si="16"/>
        <v>44930</v>
      </c>
      <c r="B7" s="5"/>
      <c r="C7" s="38" t="str">
        <f t="shared" si="0"/>
        <v/>
      </c>
      <c r="D7" s="38">
        <f t="shared" si="3"/>
        <v>44927</v>
      </c>
      <c r="E7" s="38" t="str">
        <f t="shared" si="4"/>
        <v/>
      </c>
      <c r="F7" s="38">
        <f t="shared" si="3"/>
        <v>44927</v>
      </c>
      <c r="H7" s="11" t="s">
        <v>15</v>
      </c>
      <c r="I7" s="45">
        <f t="shared" ref="I7:T7" si="20">I5-I6</f>
        <v>0</v>
      </c>
      <c r="J7" s="45">
        <f t="shared" si="20"/>
        <v>0</v>
      </c>
      <c r="K7" s="45">
        <f t="shared" si="20"/>
        <v>0</v>
      </c>
      <c r="L7" s="45">
        <f t="shared" si="20"/>
        <v>0</v>
      </c>
      <c r="M7" s="45">
        <f t="shared" si="20"/>
        <v>0</v>
      </c>
      <c r="N7" s="45">
        <f t="shared" si="20"/>
        <v>0</v>
      </c>
      <c r="O7" s="45">
        <f t="shared" si="20"/>
        <v>0</v>
      </c>
      <c r="P7" s="45">
        <f t="shared" si="20"/>
        <v>0</v>
      </c>
      <c r="Q7" s="45">
        <f t="shared" si="20"/>
        <v>0</v>
      </c>
      <c r="R7" s="45">
        <f t="shared" si="20"/>
        <v>0</v>
      </c>
      <c r="S7" s="45">
        <f t="shared" si="20"/>
        <v>0</v>
      </c>
      <c r="T7" s="45">
        <f t="shared" si="20"/>
        <v>0</v>
      </c>
      <c r="U7" s="46">
        <f>SUM(I7:T7)</f>
        <v>0</v>
      </c>
      <c r="Y7" s="7">
        <f t="shared" si="17"/>
        <v>45290</v>
      </c>
      <c r="Z7" s="5"/>
      <c r="AA7" s="111"/>
      <c r="AB7" s="38" t="str">
        <f>IFERROR(VLOOKUP(Y7,'Geração Equatorial x Medido'!$O$56:$P$71,2,FALSE),"")</f>
        <v/>
      </c>
      <c r="AC7" s="38">
        <f t="shared" si="18"/>
        <v>45261</v>
      </c>
      <c r="AD7" s="38" t="str">
        <f t="shared" si="6"/>
        <v/>
      </c>
      <c r="AE7" s="38"/>
      <c r="AG7" s="11" t="s">
        <v>15</v>
      </c>
      <c r="AH7" s="45">
        <f>AH5-AH6</f>
        <v>0</v>
      </c>
      <c r="AI7" s="45">
        <f t="shared" ref="AI7:AS7" si="21">AI5-AI6</f>
        <v>0</v>
      </c>
      <c r="AJ7" s="45">
        <f t="shared" si="21"/>
        <v>0</v>
      </c>
      <c r="AK7" s="45">
        <f t="shared" si="21"/>
        <v>0</v>
      </c>
      <c r="AL7" s="45">
        <f t="shared" si="21"/>
        <v>0</v>
      </c>
      <c r="AM7" s="45">
        <f t="shared" si="21"/>
        <v>0</v>
      </c>
      <c r="AN7" s="45">
        <f t="shared" si="21"/>
        <v>0</v>
      </c>
      <c r="AO7" s="45">
        <f t="shared" si="21"/>
        <v>0</v>
      </c>
      <c r="AP7" s="45">
        <f t="shared" si="21"/>
        <v>0</v>
      </c>
      <c r="AQ7" s="45">
        <f t="shared" si="21"/>
        <v>0</v>
      </c>
      <c r="AR7" s="45">
        <f t="shared" si="21"/>
        <v>0</v>
      </c>
      <c r="AS7" s="45">
        <f t="shared" si="21"/>
        <v>0</v>
      </c>
      <c r="AT7" s="46">
        <f>SUM(AH7:AS7)</f>
        <v>0</v>
      </c>
      <c r="AU7" s="4"/>
      <c r="AX7" s="7">
        <f t="shared" si="19"/>
        <v>45650</v>
      </c>
      <c r="AY7" s="5">
        <v>404.1</v>
      </c>
      <c r="AZ7" s="145">
        <f t="shared" si="8"/>
        <v>0</v>
      </c>
      <c r="BA7" s="141" t="str">
        <f>IFERROR(VLOOKUP(AX6,'Geração Equatorial x Medido'!$O$56:$P$98,2,FALSE),"")</f>
        <v/>
      </c>
      <c r="BB7" s="38">
        <f t="shared" si="9"/>
        <v>45627</v>
      </c>
      <c r="BC7" s="38" t="str">
        <f t="shared" si="10"/>
        <v/>
      </c>
      <c r="BD7" s="38"/>
      <c r="BF7" s="11" t="s">
        <v>15</v>
      </c>
      <c r="BG7" s="45">
        <f>BG5-BG6</f>
        <v>0</v>
      </c>
      <c r="BH7" s="45">
        <f t="shared" ref="BH7:BR7" si="22">BH5-BH6</f>
        <v>0</v>
      </c>
      <c r="BI7" s="45">
        <f t="shared" si="22"/>
        <v>-0.1000000000003638</v>
      </c>
      <c r="BJ7" s="45">
        <f t="shared" si="22"/>
        <v>0</v>
      </c>
      <c r="BK7" s="45">
        <f t="shared" si="22"/>
        <v>0</v>
      </c>
      <c r="BL7" s="45">
        <f t="shared" si="22"/>
        <v>0</v>
      </c>
      <c r="BM7" s="45">
        <f t="shared" si="22"/>
        <v>0</v>
      </c>
      <c r="BN7" s="45">
        <f t="shared" si="22"/>
        <v>0</v>
      </c>
      <c r="BO7" s="45">
        <f t="shared" si="22"/>
        <v>0</v>
      </c>
      <c r="BP7" s="45">
        <f t="shared" si="22"/>
        <v>0</v>
      </c>
      <c r="BQ7" s="45">
        <f t="shared" si="22"/>
        <v>0</v>
      </c>
      <c r="BR7" s="45">
        <f t="shared" si="22"/>
        <v>0</v>
      </c>
      <c r="BS7" s="46">
        <f>SUM(BG7:BR7)</f>
        <v>-0.1000000000003638</v>
      </c>
      <c r="BT7" s="4"/>
      <c r="BZ7" s="7">
        <f t="shared" si="12"/>
        <v>46016</v>
      </c>
      <c r="CA7" s="5">
        <f t="shared" si="13"/>
        <v>438.2</v>
      </c>
      <c r="CB7" s="145">
        <f t="shared" si="1"/>
        <v>0</v>
      </c>
      <c r="CC7" s="141" t="str">
        <f>IFERROR(VLOOKUP(BZ6,'Geração Equatorial x Medido'!$O$56:$P$97,2,FALSE),"")</f>
        <v/>
      </c>
      <c r="CD7" s="38">
        <f t="shared" si="14"/>
        <v>45992</v>
      </c>
      <c r="CE7" s="38" t="str">
        <f t="shared" si="2"/>
        <v/>
      </c>
      <c r="CF7" s="38"/>
      <c r="CH7" s="11" t="s">
        <v>15</v>
      </c>
      <c r="CI7" s="45">
        <f>CI5-CI6</f>
        <v>0</v>
      </c>
      <c r="CJ7" s="45">
        <f t="shared" ref="CJ7:CT7" si="23">CJ5-CJ6</f>
        <v>0</v>
      </c>
      <c r="CK7" s="45">
        <f t="shared" si="23"/>
        <v>0</v>
      </c>
      <c r="CL7" s="45">
        <f t="shared" si="23"/>
        <v>2063.4</v>
      </c>
      <c r="CM7" s="45">
        <f t="shared" si="23"/>
        <v>0</v>
      </c>
      <c r="CN7" s="45">
        <f t="shared" si="23"/>
        <v>0</v>
      </c>
      <c r="CO7" s="45">
        <f t="shared" si="23"/>
        <v>0</v>
      </c>
      <c r="CP7" s="45">
        <f t="shared" si="23"/>
        <v>0</v>
      </c>
      <c r="CQ7" s="45">
        <f t="shared" si="23"/>
        <v>0</v>
      </c>
      <c r="CR7" s="45">
        <f t="shared" si="23"/>
        <v>0</v>
      </c>
      <c r="CS7" s="45">
        <f t="shared" si="23"/>
        <v>0</v>
      </c>
      <c r="CT7" s="45">
        <f t="shared" si="23"/>
        <v>0</v>
      </c>
      <c r="CU7" s="46">
        <f>SUM(CI7:CT7)</f>
        <v>2063.4</v>
      </c>
      <c r="CV7" s="4"/>
    </row>
    <row r="8" spans="1:101" x14ac:dyDescent="0.25">
      <c r="A8" s="7">
        <f t="shared" si="16"/>
        <v>44931</v>
      </c>
      <c r="B8" s="5"/>
      <c r="C8" s="38" t="str">
        <f t="shared" si="0"/>
        <v/>
      </c>
      <c r="D8" s="38">
        <f t="shared" si="3"/>
        <v>44927</v>
      </c>
      <c r="E8" s="38" t="str">
        <f t="shared" si="4"/>
        <v/>
      </c>
      <c r="F8" s="38">
        <f t="shared" si="3"/>
        <v>44927</v>
      </c>
      <c r="H8" s="11" t="s">
        <v>12</v>
      </c>
      <c r="I8" s="41" t="e">
        <f t="shared" ref="I8:T8" si="24">AVERAGEIF($F:$F,I4,$B:$B)</f>
        <v>#DIV/0!</v>
      </c>
      <c r="J8" s="41" t="e">
        <f t="shared" si="24"/>
        <v>#DIV/0!</v>
      </c>
      <c r="K8" s="41" t="e">
        <f t="shared" si="24"/>
        <v>#DIV/0!</v>
      </c>
      <c r="L8" s="41" t="e">
        <f t="shared" si="24"/>
        <v>#DIV/0!</v>
      </c>
      <c r="M8" s="41" t="e">
        <f t="shared" si="24"/>
        <v>#DIV/0!</v>
      </c>
      <c r="N8" s="41" t="e">
        <f t="shared" si="24"/>
        <v>#DIV/0!</v>
      </c>
      <c r="O8" s="41" t="e">
        <f t="shared" si="24"/>
        <v>#DIV/0!</v>
      </c>
      <c r="P8" s="41" t="e">
        <f t="shared" si="24"/>
        <v>#DIV/0!</v>
      </c>
      <c r="Q8" s="41" t="e">
        <f t="shared" si="24"/>
        <v>#DIV/0!</v>
      </c>
      <c r="R8" s="41" t="e">
        <f t="shared" si="24"/>
        <v>#DIV/0!</v>
      </c>
      <c r="S8" s="41" t="e">
        <f t="shared" si="24"/>
        <v>#DIV/0!</v>
      </c>
      <c r="T8" s="41" t="e">
        <f t="shared" si="24"/>
        <v>#DIV/0!</v>
      </c>
      <c r="U8" s="46" t="e">
        <f>AVERAGE(B4:B368)</f>
        <v>#DIV/0!</v>
      </c>
      <c r="W8" s="22"/>
      <c r="Y8" s="7">
        <f t="shared" si="17"/>
        <v>45291</v>
      </c>
      <c r="Z8" s="5"/>
      <c r="AA8" s="111"/>
      <c r="AB8" s="38" t="str">
        <f>IFERROR(VLOOKUP(Y8,'Geração Equatorial x Medido'!$O$56:$P$71,2,FALSE),"")</f>
        <v/>
      </c>
      <c r="AC8" s="38">
        <f t="shared" si="18"/>
        <v>45261</v>
      </c>
      <c r="AD8" s="38" t="str">
        <f t="shared" si="6"/>
        <v/>
      </c>
      <c r="AE8" s="38"/>
      <c r="AG8" s="11" t="s">
        <v>12</v>
      </c>
      <c r="AH8" s="41">
        <f t="shared" ref="AH8:AS8" si="25">AVERAGEIF($AE:$AE,AH4,$Z:$Z)</f>
        <v>398.94333333333338</v>
      </c>
      <c r="AI8" s="41">
        <f t="shared" si="25"/>
        <v>407.44827586206901</v>
      </c>
      <c r="AJ8" s="41">
        <f t="shared" si="25"/>
        <v>423.95483870967735</v>
      </c>
      <c r="AK8" s="41">
        <f t="shared" si="25"/>
        <v>423.22333333333336</v>
      </c>
      <c r="AL8" s="41">
        <f t="shared" si="25"/>
        <v>473.50967741935483</v>
      </c>
      <c r="AM8" s="41">
        <f t="shared" si="25"/>
        <v>477.6400000000001</v>
      </c>
      <c r="AN8" s="41">
        <f t="shared" si="25"/>
        <v>518.23548387096776</v>
      </c>
      <c r="AO8" s="41">
        <f t="shared" si="25"/>
        <v>553.53548387096771</v>
      </c>
      <c r="AP8" s="41">
        <f t="shared" si="25"/>
        <v>560.79999999999995</v>
      </c>
      <c r="AQ8" s="41">
        <f t="shared" si="25"/>
        <v>513.34838709677422</v>
      </c>
      <c r="AR8" s="41">
        <f t="shared" si="25"/>
        <v>429.7566666666666</v>
      </c>
      <c r="AS8" s="41">
        <f t="shared" si="25"/>
        <v>405.72580645161293</v>
      </c>
      <c r="AT8" s="46">
        <f>AVERAGE(Z9:Z374)</f>
        <v>465.93013698630114</v>
      </c>
      <c r="AU8" s="4"/>
      <c r="AV8" s="22"/>
      <c r="AX8" s="7">
        <f t="shared" si="19"/>
        <v>45651</v>
      </c>
      <c r="AY8" s="5">
        <v>474</v>
      </c>
      <c r="AZ8" s="145">
        <f t="shared" si="8"/>
        <v>0</v>
      </c>
      <c r="BA8" s="141" t="str">
        <f>IFERROR(VLOOKUP(AX7,'Geração Equatorial x Medido'!$O$56:$P$98,2,FALSE),"")</f>
        <v/>
      </c>
      <c r="BB8" s="38">
        <f t="shared" si="9"/>
        <v>45627</v>
      </c>
      <c r="BC8" s="38" t="str">
        <f t="shared" si="10"/>
        <v/>
      </c>
      <c r="BD8" s="38"/>
      <c r="BF8" s="11" t="s">
        <v>12</v>
      </c>
      <c r="BG8" s="41">
        <f t="shared" ref="BG8:BR8" si="26">AVERAGEIF($BD:$BD,BG4,$AY:$AY)</f>
        <v>425.36451612903227</v>
      </c>
      <c r="BH8" s="41">
        <f t="shared" si="26"/>
        <v>379.03928571428565</v>
      </c>
      <c r="BI8" s="41">
        <f t="shared" si="26"/>
        <v>436.46774193548384</v>
      </c>
      <c r="BJ8" s="41">
        <f t="shared" si="26"/>
        <v>462.77333333333337</v>
      </c>
      <c r="BK8" s="41">
        <f t="shared" si="26"/>
        <v>469.46774193548401</v>
      </c>
      <c r="BL8" s="41">
        <f t="shared" si="26"/>
        <v>483.51333333333321</v>
      </c>
      <c r="BM8" s="41">
        <f t="shared" si="26"/>
        <v>503.20000000000005</v>
      </c>
      <c r="BN8" s="41">
        <f t="shared" si="26"/>
        <v>533.2483870967742</v>
      </c>
      <c r="BO8" s="41">
        <f t="shared" si="26"/>
        <v>547.65333333333342</v>
      </c>
      <c r="BP8" s="41">
        <f t="shared" si="26"/>
        <v>551.44193548387091</v>
      </c>
      <c r="BQ8" s="41">
        <f t="shared" si="26"/>
        <v>520.56666666666672</v>
      </c>
      <c r="BR8" s="41">
        <f t="shared" si="26"/>
        <v>444.93548387096774</v>
      </c>
      <c r="BS8" s="46">
        <f>AVERAGE(AY15:AY379)</f>
        <v>480.37315068493143</v>
      </c>
      <c r="BT8" s="4"/>
      <c r="BU8" s="22"/>
      <c r="BZ8" s="7">
        <f t="shared" si="12"/>
        <v>46017</v>
      </c>
      <c r="CA8" s="5">
        <f t="shared" si="13"/>
        <v>501.6</v>
      </c>
      <c r="CB8" s="145">
        <f t="shared" si="1"/>
        <v>0</v>
      </c>
      <c r="CC8" s="141" t="str">
        <f>IFERROR(VLOOKUP(BZ7,'Geração Equatorial x Medido'!$O$56:$P$97,2,FALSE),"")</f>
        <v/>
      </c>
      <c r="CD8" s="38">
        <f t="shared" si="14"/>
        <v>45992</v>
      </c>
      <c r="CE8" s="38" t="str">
        <f t="shared" si="2"/>
        <v/>
      </c>
      <c r="CF8" s="38"/>
      <c r="CH8" s="11" t="s">
        <v>83</v>
      </c>
      <c r="CI8" s="41">
        <f t="shared" ref="CI8:CT8" si="27">AVERAGEIF($CF:$CF,CI4,$CA:$CA)</f>
        <v>462.50645161290311</v>
      </c>
      <c r="CJ8" s="41">
        <f t="shared" si="27"/>
        <v>455.46428571428584</v>
      </c>
      <c r="CK8" s="41">
        <f t="shared" si="27"/>
        <v>414.71935483870976</v>
      </c>
      <c r="CL8" s="41">
        <f t="shared" si="27"/>
        <v>412.68</v>
      </c>
      <c r="CM8" s="41" t="e">
        <f t="shared" si="27"/>
        <v>#DIV/0!</v>
      </c>
      <c r="CN8" s="41" t="e">
        <f t="shared" si="27"/>
        <v>#DIV/0!</v>
      </c>
      <c r="CO8" s="41" t="e">
        <f t="shared" si="27"/>
        <v>#DIV/0!</v>
      </c>
      <c r="CP8" s="41" t="e">
        <f t="shared" si="27"/>
        <v>#DIV/0!</v>
      </c>
      <c r="CQ8" s="41" t="e">
        <f t="shared" si="27"/>
        <v>#DIV/0!</v>
      </c>
      <c r="CR8" s="41" t="e">
        <f t="shared" si="27"/>
        <v>#DIV/0!</v>
      </c>
      <c r="CS8" s="41" t="e">
        <f t="shared" si="27"/>
        <v>#DIV/0!</v>
      </c>
      <c r="CT8" s="41" t="e">
        <f t="shared" si="27"/>
        <v>#DIV/0!</v>
      </c>
      <c r="CU8" s="46">
        <f>AVERAGE(CA14:CA378)</f>
        <v>442.2147368421052</v>
      </c>
      <c r="CV8" s="4"/>
      <c r="CW8" s="22"/>
    </row>
    <row r="9" spans="1:101" x14ac:dyDescent="0.25">
      <c r="A9" s="7">
        <f t="shared" si="16"/>
        <v>44932</v>
      </c>
      <c r="B9" s="5"/>
      <c r="C9" s="38" t="str">
        <f t="shared" si="0"/>
        <v/>
      </c>
      <c r="D9" s="38">
        <f t="shared" si="3"/>
        <v>44927</v>
      </c>
      <c r="E9" s="38" t="str">
        <f t="shared" si="4"/>
        <v/>
      </c>
      <c r="F9" s="38">
        <f t="shared" si="3"/>
        <v>44927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22"/>
      <c r="W9" s="22"/>
      <c r="Y9" s="7">
        <f t="shared" si="17"/>
        <v>45292</v>
      </c>
      <c r="Z9" s="5"/>
      <c r="AA9" s="111"/>
      <c r="AB9" s="38" t="str">
        <f>IFERROR(VLOOKUP(Y9,'Geração Equatorial x Medido'!$O$56:$P$71,2,FALSE),"")</f>
        <v/>
      </c>
      <c r="AC9" s="38">
        <f t="shared" si="18"/>
        <v>45261</v>
      </c>
      <c r="AD9" s="38">
        <f t="shared" si="6"/>
        <v>45292</v>
      </c>
      <c r="AE9" s="38">
        <f t="shared" ref="AE9:AE72" si="28">IF(AD9="",AE8,AD9)</f>
        <v>45292</v>
      </c>
      <c r="AG9" s="11" t="s">
        <v>52</v>
      </c>
      <c r="AH9" s="23">
        <f>_xlfn.MAXIFS($Z$4:$Z$374,$AE$4:$AE$374,AH4)</f>
        <v>576.20000000000005</v>
      </c>
      <c r="AI9" s="23">
        <f t="shared" ref="AI9:AS9" si="29">_xlfn.MAXIFS($Z$4:$Z$374,$AE$4:$AE$374,AI4)</f>
        <v>559.1</v>
      </c>
      <c r="AJ9" s="23">
        <f t="shared" si="29"/>
        <v>589.6</v>
      </c>
      <c r="AK9" s="23">
        <f t="shared" si="29"/>
        <v>605.4</v>
      </c>
      <c r="AL9" s="23">
        <f t="shared" si="29"/>
        <v>593.70000000000005</v>
      </c>
      <c r="AM9" s="23">
        <f t="shared" si="29"/>
        <v>569.9</v>
      </c>
      <c r="AN9" s="23">
        <f t="shared" si="29"/>
        <v>583.20000000000005</v>
      </c>
      <c r="AO9" s="23">
        <f t="shared" si="29"/>
        <v>588.20000000000005</v>
      </c>
      <c r="AP9" s="23">
        <f t="shared" si="29"/>
        <v>585.70000000000005</v>
      </c>
      <c r="AQ9" s="23">
        <f t="shared" si="29"/>
        <v>566.29999999999995</v>
      </c>
      <c r="AR9" s="23">
        <f t="shared" si="29"/>
        <v>536.4</v>
      </c>
      <c r="AS9" s="23">
        <f t="shared" si="29"/>
        <v>560.4</v>
      </c>
      <c r="AT9" s="134">
        <f>MAX(AH9:AS9)</f>
        <v>605.4</v>
      </c>
      <c r="AU9" s="4"/>
      <c r="AV9" s="22"/>
      <c r="AX9" s="7">
        <f t="shared" si="19"/>
        <v>45652</v>
      </c>
      <c r="AY9" s="5">
        <v>533.5</v>
      </c>
      <c r="AZ9" s="145">
        <f t="shared" si="8"/>
        <v>0</v>
      </c>
      <c r="BA9" s="141" t="str">
        <f>IFERROR(VLOOKUP(AX8,'Geração Equatorial x Medido'!$O$56:$P$98,2,FALSE),"")</f>
        <v/>
      </c>
      <c r="BB9" s="38">
        <f t="shared" si="9"/>
        <v>45627</v>
      </c>
      <c r="BC9" s="38" t="str">
        <f t="shared" si="10"/>
        <v/>
      </c>
      <c r="BD9" s="38"/>
      <c r="BF9" s="11" t="s">
        <v>91</v>
      </c>
      <c r="BG9" s="23">
        <f t="shared" ref="BG9:BR9" si="30">_xlfn.MAXIFS($AY$4:$AY$379,$BD$4:$BD$379,BG4)</f>
        <v>548.70000000000005</v>
      </c>
      <c r="BH9" s="23">
        <f t="shared" si="30"/>
        <v>526.70000000000005</v>
      </c>
      <c r="BI9" s="23">
        <f t="shared" si="30"/>
        <v>568.5</v>
      </c>
      <c r="BJ9" s="23">
        <f t="shared" si="30"/>
        <v>591.6</v>
      </c>
      <c r="BK9" s="23">
        <f t="shared" si="30"/>
        <v>573.79999999999995</v>
      </c>
      <c r="BL9" s="23">
        <f t="shared" si="30"/>
        <v>559.6</v>
      </c>
      <c r="BM9" s="23">
        <f t="shared" si="30"/>
        <v>581.9</v>
      </c>
      <c r="BN9" s="23">
        <f t="shared" si="30"/>
        <v>599</v>
      </c>
      <c r="BO9" s="23">
        <f t="shared" si="30"/>
        <v>584.4</v>
      </c>
      <c r="BP9" s="23">
        <f t="shared" si="30"/>
        <v>590.5</v>
      </c>
      <c r="BQ9" s="23">
        <f t="shared" si="30"/>
        <v>561.29999999999995</v>
      </c>
      <c r="BR9" s="23">
        <f t="shared" si="30"/>
        <v>536.20000000000005</v>
      </c>
      <c r="BS9" s="134">
        <f>MAX(BG9:BR9)</f>
        <v>599</v>
      </c>
      <c r="BT9" s="4"/>
      <c r="BU9" s="22"/>
      <c r="BZ9" s="7">
        <f t="shared" si="12"/>
        <v>46018</v>
      </c>
      <c r="CA9" s="5">
        <f t="shared" si="13"/>
        <v>457.8</v>
      </c>
      <c r="CB9" s="145">
        <f t="shared" si="1"/>
        <v>0</v>
      </c>
      <c r="CC9" s="141" t="str">
        <f>IFERROR(VLOOKUP(BZ8,'Geração Equatorial x Medido'!$O$56:$P$97,2,FALSE),"")</f>
        <v/>
      </c>
      <c r="CD9" s="38">
        <f t="shared" si="14"/>
        <v>45992</v>
      </c>
      <c r="CE9" s="38" t="str">
        <f t="shared" si="2"/>
        <v/>
      </c>
      <c r="CF9" s="38"/>
      <c r="CH9" s="11" t="s">
        <v>91</v>
      </c>
      <c r="CI9" s="41">
        <f t="shared" ref="CI9:CT9" si="31">_xlfn.MAXIFS($CA$4:$CA$368,$CF$4:$CF$368,CI4)</f>
        <v>563.4</v>
      </c>
      <c r="CJ9" s="41">
        <f t="shared" si="31"/>
        <v>559.79999999999995</v>
      </c>
      <c r="CK9" s="41">
        <f t="shared" si="31"/>
        <v>597.20000000000005</v>
      </c>
      <c r="CL9" s="41">
        <f t="shared" si="31"/>
        <v>525.20000000000005</v>
      </c>
      <c r="CM9" s="41">
        <f t="shared" si="31"/>
        <v>0</v>
      </c>
      <c r="CN9" s="41">
        <f t="shared" si="31"/>
        <v>0</v>
      </c>
      <c r="CO9" s="41">
        <f t="shared" si="31"/>
        <v>0</v>
      </c>
      <c r="CP9" s="41">
        <f t="shared" si="31"/>
        <v>0</v>
      </c>
      <c r="CQ9" s="41">
        <f t="shared" si="31"/>
        <v>0</v>
      </c>
      <c r="CR9" s="41">
        <f t="shared" si="31"/>
        <v>0</v>
      </c>
      <c r="CS9" s="41">
        <f t="shared" si="31"/>
        <v>0</v>
      </c>
      <c r="CT9" s="41">
        <f t="shared" si="31"/>
        <v>0</v>
      </c>
      <c r="CU9" s="134">
        <f>MAX(CI9:CT9)</f>
        <v>597.20000000000005</v>
      </c>
      <c r="CV9" s="4"/>
      <c r="CW9" s="22"/>
    </row>
    <row r="10" spans="1:101" x14ac:dyDescent="0.25">
      <c r="A10" s="7">
        <f t="shared" si="16"/>
        <v>44933</v>
      </c>
      <c r="B10" s="5"/>
      <c r="C10" s="38" t="str">
        <f t="shared" si="0"/>
        <v/>
      </c>
      <c r="D10" s="38">
        <f t="shared" si="3"/>
        <v>44927</v>
      </c>
      <c r="E10" s="38" t="str">
        <f t="shared" si="4"/>
        <v/>
      </c>
      <c r="F10" s="38">
        <f t="shared" si="3"/>
        <v>44927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W10" s="22"/>
      <c r="Y10" s="7">
        <f t="shared" si="17"/>
        <v>45293</v>
      </c>
      <c r="Z10" s="5">
        <v>0</v>
      </c>
      <c r="AA10" s="111"/>
      <c r="AB10" s="38" t="str">
        <f>IFERROR(VLOOKUP(Y10,'Geração Equatorial x Medido'!$O$56:$P$71,2,FALSE),"")</f>
        <v/>
      </c>
      <c r="AC10" s="38">
        <f t="shared" si="18"/>
        <v>45261</v>
      </c>
      <c r="AD10" s="38" t="str">
        <f t="shared" si="6"/>
        <v/>
      </c>
      <c r="AE10" s="38">
        <f t="shared" si="28"/>
        <v>45292</v>
      </c>
      <c r="AG10" s="11" t="s">
        <v>94</v>
      </c>
      <c r="AH10" s="41" t="str">
        <f>IF(AH6=MAX($AH$6:$AS$6),AH6,"")</f>
        <v/>
      </c>
      <c r="AI10" s="41" t="str">
        <f t="shared" ref="AI10:AS10" si="32">IF(AI6=MAX($AH$6:$AS$6),AI6,"")</f>
        <v/>
      </c>
      <c r="AJ10" s="41" t="str">
        <f t="shared" si="32"/>
        <v/>
      </c>
      <c r="AK10" s="41" t="str">
        <f t="shared" si="32"/>
        <v/>
      </c>
      <c r="AL10" s="41" t="str">
        <f t="shared" si="32"/>
        <v/>
      </c>
      <c r="AM10" s="41" t="str">
        <f t="shared" si="32"/>
        <v/>
      </c>
      <c r="AN10" s="41" t="str">
        <f t="shared" si="32"/>
        <v/>
      </c>
      <c r="AO10" s="41">
        <f t="shared" si="32"/>
        <v>17159.599999999999</v>
      </c>
      <c r="AP10" s="41" t="str">
        <f t="shared" si="32"/>
        <v/>
      </c>
      <c r="AQ10" s="41" t="str">
        <f t="shared" si="32"/>
        <v/>
      </c>
      <c r="AR10" s="41" t="str">
        <f t="shared" si="32"/>
        <v/>
      </c>
      <c r="AS10" s="41" t="str">
        <f t="shared" si="32"/>
        <v/>
      </c>
      <c r="AT10" s="23"/>
      <c r="AU10" s="4"/>
      <c r="AV10" s="22"/>
      <c r="AX10" s="7">
        <f t="shared" si="19"/>
        <v>45653</v>
      </c>
      <c r="AY10" s="5">
        <v>538</v>
      </c>
      <c r="AZ10" s="145">
        <f t="shared" si="8"/>
        <v>0</v>
      </c>
      <c r="BA10" s="141">
        <f>IFERROR(VLOOKUP(AX9,'Geração Equatorial x Medido'!$O$56:$P$98,2,FALSE),"")</f>
        <v>45627</v>
      </c>
      <c r="BB10" s="38">
        <f t="shared" si="9"/>
        <v>45627</v>
      </c>
      <c r="BC10" s="38" t="str">
        <f t="shared" si="10"/>
        <v/>
      </c>
      <c r="BD10" s="38"/>
      <c r="BF10" s="11" t="s">
        <v>94</v>
      </c>
      <c r="BG10" s="41" t="str">
        <f>IF(BG6=MAX($BG$6:$BR$6),BG6,"")</f>
        <v/>
      </c>
      <c r="BH10" s="41" t="str">
        <f t="shared" ref="BH10:BR10" si="33">IF(BH6=MAX($BG$6:$BR$6),BH6,"")</f>
        <v/>
      </c>
      <c r="BI10" s="41" t="str">
        <f t="shared" si="33"/>
        <v/>
      </c>
      <c r="BJ10" s="41" t="str">
        <f t="shared" si="33"/>
        <v/>
      </c>
      <c r="BK10" s="41" t="str">
        <f t="shared" si="33"/>
        <v/>
      </c>
      <c r="BL10" s="41" t="str">
        <f t="shared" si="33"/>
        <v/>
      </c>
      <c r="BM10" s="41" t="str">
        <f t="shared" si="33"/>
        <v/>
      </c>
      <c r="BN10" s="41" t="str">
        <f t="shared" si="33"/>
        <v/>
      </c>
      <c r="BO10" s="41" t="str">
        <f t="shared" si="33"/>
        <v/>
      </c>
      <c r="BP10" s="41">
        <f t="shared" si="33"/>
        <v>17094.7</v>
      </c>
      <c r="BQ10" s="41" t="str">
        <f t="shared" si="33"/>
        <v/>
      </c>
      <c r="BR10" s="41" t="str">
        <f t="shared" si="33"/>
        <v/>
      </c>
      <c r="BS10" s="11"/>
      <c r="BT10" s="4"/>
      <c r="BU10" s="22"/>
      <c r="BZ10" s="7">
        <f t="shared" si="12"/>
        <v>46019</v>
      </c>
      <c r="CA10" s="5">
        <f t="shared" si="13"/>
        <v>490.2</v>
      </c>
      <c r="CB10" s="145">
        <f t="shared" si="1"/>
        <v>0</v>
      </c>
      <c r="CC10" s="141">
        <f>IFERROR(VLOOKUP(BZ9,'Geração Equatorial x Medido'!$O$56:$P$97,2,FALSE),"")</f>
        <v>45992</v>
      </c>
      <c r="CD10" s="38">
        <f t="shared" si="14"/>
        <v>45992</v>
      </c>
      <c r="CE10" s="38" t="str">
        <f t="shared" si="2"/>
        <v/>
      </c>
      <c r="CF10" s="38"/>
      <c r="CH10" s="11" t="s">
        <v>94</v>
      </c>
      <c r="CI10" s="41">
        <f>IF(CI6=MAX($CI$6:$CT$6),CI6,"")</f>
        <v>14337.7</v>
      </c>
      <c r="CJ10" s="41" t="str">
        <f t="shared" ref="CJ10:CT10" si="34">IF(CJ6=MAX($CI$6:$CT$6),CJ6,"")</f>
        <v/>
      </c>
      <c r="CK10" s="41" t="str">
        <f t="shared" si="34"/>
        <v/>
      </c>
      <c r="CL10" s="41" t="str">
        <f t="shared" si="34"/>
        <v/>
      </c>
      <c r="CM10" s="41" t="str">
        <f t="shared" si="34"/>
        <v/>
      </c>
      <c r="CN10" s="41" t="str">
        <f t="shared" si="34"/>
        <v/>
      </c>
      <c r="CO10" s="41" t="str">
        <f t="shared" si="34"/>
        <v/>
      </c>
      <c r="CP10" s="41" t="str">
        <f t="shared" si="34"/>
        <v/>
      </c>
      <c r="CQ10" s="41" t="str">
        <f t="shared" si="34"/>
        <v/>
      </c>
      <c r="CR10" s="41" t="str">
        <f t="shared" si="34"/>
        <v/>
      </c>
      <c r="CS10" s="41" t="str">
        <f t="shared" si="34"/>
        <v/>
      </c>
      <c r="CT10" s="41" t="str">
        <f t="shared" si="34"/>
        <v/>
      </c>
      <c r="CU10" s="11"/>
      <c r="CV10" s="4"/>
      <c r="CW10" s="22"/>
    </row>
    <row r="11" spans="1:101" x14ac:dyDescent="0.25">
      <c r="A11" s="7">
        <f t="shared" si="16"/>
        <v>44934</v>
      </c>
      <c r="B11" s="5"/>
      <c r="C11" s="38" t="str">
        <f t="shared" si="0"/>
        <v/>
      </c>
      <c r="D11" s="38">
        <f t="shared" si="3"/>
        <v>44927</v>
      </c>
      <c r="E11" s="38" t="str">
        <f t="shared" si="4"/>
        <v/>
      </c>
      <c r="F11" s="38">
        <f t="shared" si="3"/>
        <v>44927</v>
      </c>
      <c r="M11" s="36"/>
      <c r="N11" s="18"/>
      <c r="Y11" s="7">
        <f t="shared" si="17"/>
        <v>45294</v>
      </c>
      <c r="Z11" s="5">
        <v>266.39999999999998</v>
      </c>
      <c r="AA11" s="111">
        <f>IF(Z11=0,1,0)</f>
        <v>0</v>
      </c>
      <c r="AB11" s="38" t="str">
        <f>IFERROR(VLOOKUP(Y11,'Geração Equatorial x Medido'!$O$56:$P$71,2,FALSE),"")</f>
        <v/>
      </c>
      <c r="AC11" s="38">
        <f t="shared" si="18"/>
        <v>45261</v>
      </c>
      <c r="AD11" s="38" t="str">
        <f t="shared" si="6"/>
        <v/>
      </c>
      <c r="AE11" s="38">
        <f t="shared" si="28"/>
        <v>45292</v>
      </c>
      <c r="AL11" s="36"/>
      <c r="AM11" s="18"/>
      <c r="AU11" s="4"/>
      <c r="AX11" s="7">
        <f t="shared" si="19"/>
        <v>45654</v>
      </c>
      <c r="AY11" s="5">
        <v>526.1</v>
      </c>
      <c r="AZ11" s="145">
        <f t="shared" si="8"/>
        <v>0</v>
      </c>
      <c r="BA11" s="141" t="str">
        <f>IFERROR(VLOOKUP(AX10,'Geração Equatorial x Medido'!$O$56:$P$98,2,FALSE),"")</f>
        <v/>
      </c>
      <c r="BB11" s="38">
        <f t="shared" si="9"/>
        <v>45658</v>
      </c>
      <c r="BC11" s="38" t="str">
        <f t="shared" si="10"/>
        <v/>
      </c>
      <c r="BD11" s="38"/>
      <c r="BF11" s="11" t="s">
        <v>108</v>
      </c>
      <c r="BG11" s="41">
        <f>SUMIF($BB:$BB,BG4,$AZ:$AZ)</f>
        <v>0</v>
      </c>
      <c r="BH11" s="41">
        <f t="shared" ref="BH11:BR11" si="35">SUMIF($BB:$BB,BH4,$AZ:$AZ)</f>
        <v>0</v>
      </c>
      <c r="BI11" s="41">
        <f t="shared" si="35"/>
        <v>0</v>
      </c>
      <c r="BJ11" s="41">
        <f t="shared" si="35"/>
        <v>0</v>
      </c>
      <c r="BK11" s="41">
        <f t="shared" si="35"/>
        <v>0</v>
      </c>
      <c r="BL11" s="41">
        <f t="shared" si="35"/>
        <v>0</v>
      </c>
      <c r="BM11" s="41">
        <f t="shared" si="35"/>
        <v>0</v>
      </c>
      <c r="BN11" s="41">
        <f t="shared" si="35"/>
        <v>0</v>
      </c>
      <c r="BO11" s="41" t="e">
        <f t="shared" si="35"/>
        <v>#REF!</v>
      </c>
      <c r="BP11" s="41">
        <f t="shared" si="35"/>
        <v>0</v>
      </c>
      <c r="BQ11" s="41" t="e">
        <f t="shared" si="35"/>
        <v>#REF!</v>
      </c>
      <c r="BR11" s="41">
        <f t="shared" si="35"/>
        <v>0</v>
      </c>
      <c r="BT11" s="4"/>
      <c r="BZ11" s="7">
        <f t="shared" si="12"/>
        <v>46020</v>
      </c>
      <c r="CA11" s="5">
        <f t="shared" si="13"/>
        <v>510.2</v>
      </c>
      <c r="CB11" s="145">
        <f t="shared" si="1"/>
        <v>0</v>
      </c>
      <c r="CC11" s="141" t="str">
        <f>IFERROR(VLOOKUP(BZ10,'Geração Equatorial x Medido'!$O$56:$P$97,2,FALSE),"")</f>
        <v/>
      </c>
      <c r="CD11" s="38">
        <f>IF(CC11="",CD12,CC11)</f>
        <v>46023</v>
      </c>
      <c r="CE11" s="38" t="str">
        <f t="shared" si="2"/>
        <v/>
      </c>
      <c r="CF11" s="38"/>
      <c r="CH11" s="11" t="s">
        <v>108</v>
      </c>
      <c r="CI11" s="41">
        <f>SUMIF($CD$10:$CD$378,CI4,$CB$10:$CB$378)</f>
        <v>0</v>
      </c>
      <c r="CJ11" s="41">
        <f t="shared" ref="CJ11:CT11" si="36">SUMIF($CD$10:$CD$378,CJ4,$CB$10:$CB$378)</f>
        <v>0</v>
      </c>
      <c r="CK11" s="41">
        <f t="shared" si="36"/>
        <v>0</v>
      </c>
      <c r="CL11" s="41">
        <f t="shared" si="36"/>
        <v>23</v>
      </c>
      <c r="CM11" s="41">
        <f t="shared" si="36"/>
        <v>30</v>
      </c>
      <c r="CN11" s="41">
        <f t="shared" si="36"/>
        <v>31</v>
      </c>
      <c r="CO11" s="41">
        <f t="shared" si="36"/>
        <v>30</v>
      </c>
      <c r="CP11" s="41">
        <f t="shared" si="36"/>
        <v>31</v>
      </c>
      <c r="CQ11" s="41">
        <f t="shared" si="36"/>
        <v>31</v>
      </c>
      <c r="CR11" s="41">
        <f t="shared" si="36"/>
        <v>30</v>
      </c>
      <c r="CS11" s="41">
        <f t="shared" si="36"/>
        <v>31</v>
      </c>
      <c r="CT11" s="41">
        <f t="shared" si="36"/>
        <v>30</v>
      </c>
      <c r="CV11" s="4"/>
    </row>
    <row r="12" spans="1:101" x14ac:dyDescent="0.25">
      <c r="A12" s="7">
        <f t="shared" si="16"/>
        <v>44935</v>
      </c>
      <c r="B12" s="5"/>
      <c r="C12" s="38" t="str">
        <f t="shared" si="0"/>
        <v/>
      </c>
      <c r="D12" s="38">
        <f t="shared" si="3"/>
        <v>44927</v>
      </c>
      <c r="E12" s="38" t="str">
        <f t="shared" si="4"/>
        <v/>
      </c>
      <c r="F12" s="38">
        <f t="shared" si="3"/>
        <v>44927</v>
      </c>
      <c r="M12" s="36"/>
      <c r="Y12" s="7">
        <f t="shared" si="17"/>
        <v>45295</v>
      </c>
      <c r="Z12" s="5">
        <v>175</v>
      </c>
      <c r="AA12" s="111">
        <f t="shared" ref="AA12:AA75" si="37">IF(Z12=0,1,0)</f>
        <v>0</v>
      </c>
      <c r="AB12" s="38" t="str">
        <f>IFERROR(VLOOKUP(Y12,'Geração Equatorial x Medido'!$O$56:$P$71,2,FALSE),"")</f>
        <v/>
      </c>
      <c r="AC12" s="38">
        <f t="shared" si="18"/>
        <v>45261</v>
      </c>
      <c r="AD12" s="38" t="str">
        <f t="shared" si="6"/>
        <v/>
      </c>
      <c r="AE12" s="38">
        <f t="shared" si="28"/>
        <v>45292</v>
      </c>
      <c r="AL12" s="36"/>
      <c r="AU12" s="4"/>
      <c r="AX12" s="7">
        <f t="shared" si="19"/>
        <v>45655</v>
      </c>
      <c r="AY12" s="5">
        <v>536</v>
      </c>
      <c r="AZ12" s="145">
        <f t="shared" si="8"/>
        <v>0</v>
      </c>
      <c r="BA12" s="141" t="str">
        <f>IFERROR(VLOOKUP(AX11,'Geração Equatorial x Medido'!$O$56:$P$98,2,FALSE),"")</f>
        <v/>
      </c>
      <c r="BB12" s="38">
        <f t="shared" ref="BB12:BB75" si="38">IF(BA12="",BB13,BA12)</f>
        <v>45658</v>
      </c>
      <c r="BC12" s="38" t="str">
        <f t="shared" si="10"/>
        <v/>
      </c>
      <c r="BD12" s="38"/>
      <c r="BK12" s="36"/>
      <c r="BT12" s="4"/>
      <c r="BZ12" s="7">
        <f t="shared" si="12"/>
        <v>46021</v>
      </c>
      <c r="CA12" s="5">
        <f t="shared" si="13"/>
        <v>480.7</v>
      </c>
      <c r="CB12" s="145">
        <f t="shared" si="1"/>
        <v>0</v>
      </c>
      <c r="CC12" s="141" t="str">
        <f>IFERROR(VLOOKUP(BZ11,'Geração Equatorial x Medido'!$O$56:$P$97,2,FALSE),"")</f>
        <v/>
      </c>
      <c r="CD12" s="38">
        <f>IF(CC12="",CD13,CC12)</f>
        <v>46023</v>
      </c>
      <c r="CE12" s="38" t="str">
        <f t="shared" si="2"/>
        <v/>
      </c>
      <c r="CF12" s="38"/>
      <c r="CM12" s="36"/>
      <c r="CV12" s="4"/>
    </row>
    <row r="13" spans="1:101" x14ac:dyDescent="0.25">
      <c r="A13" s="7">
        <f t="shared" si="16"/>
        <v>44936</v>
      </c>
      <c r="B13" s="5"/>
      <c r="C13" s="38" t="str">
        <f t="shared" si="0"/>
        <v/>
      </c>
      <c r="D13" s="38">
        <f t="shared" si="3"/>
        <v>44927</v>
      </c>
      <c r="E13" s="38" t="str">
        <f t="shared" si="4"/>
        <v/>
      </c>
      <c r="F13" s="38">
        <f t="shared" si="3"/>
        <v>44927</v>
      </c>
      <c r="M13" s="36"/>
      <c r="Y13" s="7">
        <f t="shared" si="17"/>
        <v>45296</v>
      </c>
      <c r="Z13" s="5">
        <v>576.20000000000005</v>
      </c>
      <c r="AA13" s="111">
        <f t="shared" si="37"/>
        <v>0</v>
      </c>
      <c r="AB13" s="38" t="str">
        <f>IFERROR(VLOOKUP(Y13,'Geração Equatorial x Medido'!$O$56:$P$71,2,FALSE),"")</f>
        <v/>
      </c>
      <c r="AC13" s="38">
        <f t="shared" si="18"/>
        <v>45261</v>
      </c>
      <c r="AD13" s="38" t="str">
        <f t="shared" si="6"/>
        <v/>
      </c>
      <c r="AE13" s="38">
        <f t="shared" si="28"/>
        <v>45292</v>
      </c>
      <c r="AL13" s="36"/>
      <c r="AU13" s="4"/>
      <c r="AX13" s="7">
        <f t="shared" si="19"/>
        <v>45656</v>
      </c>
      <c r="AY13" s="5">
        <v>525.4</v>
      </c>
      <c r="AZ13" s="145">
        <f t="shared" si="8"/>
        <v>0</v>
      </c>
      <c r="BA13" s="141" t="str">
        <f>IFERROR(VLOOKUP(AX12,'Geração Equatorial x Medido'!$O$56:$P$98,2,FALSE),"")</f>
        <v/>
      </c>
      <c r="BB13" s="38">
        <f t="shared" si="38"/>
        <v>45658</v>
      </c>
      <c r="BC13" s="38" t="str">
        <f t="shared" si="10"/>
        <v/>
      </c>
      <c r="BD13" s="38"/>
      <c r="BK13" s="36"/>
      <c r="BT13" s="4"/>
      <c r="BZ13" s="7">
        <f t="shared" si="12"/>
        <v>46022</v>
      </c>
      <c r="CA13" s="5">
        <f t="shared" si="13"/>
        <v>437.4</v>
      </c>
      <c r="CB13" s="145">
        <f t="shared" si="1"/>
        <v>0</v>
      </c>
      <c r="CC13" s="141" t="str">
        <f>IFERROR(VLOOKUP(BZ12,'Geração Equatorial x Medido'!$O$56:$P$97,2,FALSE),"")</f>
        <v/>
      </c>
      <c r="CD13" s="38">
        <f t="shared" ref="CD13:CD76" si="39">IF(CC13="",CD14,CC13)</f>
        <v>46023</v>
      </c>
      <c r="CE13" s="38" t="str">
        <f t="shared" si="2"/>
        <v/>
      </c>
      <c r="CF13" s="38"/>
      <c r="CM13" s="36"/>
      <c r="CV13" s="4"/>
    </row>
    <row r="14" spans="1:101" x14ac:dyDescent="0.25">
      <c r="A14" s="7">
        <f t="shared" si="16"/>
        <v>44937</v>
      </c>
      <c r="B14" s="5"/>
      <c r="C14" s="38" t="str">
        <f t="shared" si="0"/>
        <v/>
      </c>
      <c r="D14" s="38">
        <f t="shared" si="3"/>
        <v>44927</v>
      </c>
      <c r="E14" s="38" t="str">
        <f t="shared" si="4"/>
        <v/>
      </c>
      <c r="F14" s="38">
        <f t="shared" si="3"/>
        <v>44927</v>
      </c>
      <c r="M14" s="36"/>
      <c r="Y14" s="7">
        <f t="shared" si="17"/>
        <v>45297</v>
      </c>
      <c r="Z14" s="5">
        <v>498.6</v>
      </c>
      <c r="AA14" s="111">
        <f t="shared" si="37"/>
        <v>0</v>
      </c>
      <c r="AB14" s="38" t="str">
        <f>IFERROR(VLOOKUP(Y14,'Geração Equatorial x Medido'!$O$56:$P$71,2,FALSE),"")</f>
        <v/>
      </c>
      <c r="AC14" s="38">
        <f t="shared" si="18"/>
        <v>45261</v>
      </c>
      <c r="AD14" s="38" t="str">
        <f t="shared" si="6"/>
        <v/>
      </c>
      <c r="AE14" s="38">
        <f t="shared" si="28"/>
        <v>45292</v>
      </c>
      <c r="AL14" s="36"/>
      <c r="AU14" s="4"/>
      <c r="AX14" s="7">
        <f t="shared" si="19"/>
        <v>45657</v>
      </c>
      <c r="AY14" s="5">
        <v>518.1</v>
      </c>
      <c r="AZ14" s="145">
        <f t="shared" si="8"/>
        <v>0</v>
      </c>
      <c r="BA14" s="141" t="str">
        <f>IFERROR(VLOOKUP(AX13,'Geração Equatorial x Medido'!$O$56:$P$98,2,FALSE),"")</f>
        <v/>
      </c>
      <c r="BB14" s="38">
        <f t="shared" si="38"/>
        <v>45658</v>
      </c>
      <c r="BC14" s="38" t="str">
        <f t="shared" si="10"/>
        <v/>
      </c>
      <c r="BD14" s="38"/>
      <c r="BK14" s="36"/>
      <c r="BT14" s="4"/>
      <c r="BZ14" s="7">
        <f t="shared" si="12"/>
        <v>46023</v>
      </c>
      <c r="CA14" s="5">
        <v>454.5</v>
      </c>
      <c r="CB14" s="145">
        <f t="shared" si="1"/>
        <v>0</v>
      </c>
      <c r="CC14" s="141" t="str">
        <f>IFERROR(VLOOKUP(BZ13,'Geração Equatorial x Medido'!$O$56:$P$97,2,FALSE),"")</f>
        <v/>
      </c>
      <c r="CD14" s="38">
        <f t="shared" si="39"/>
        <v>46023</v>
      </c>
      <c r="CE14" s="38">
        <f t="shared" si="2"/>
        <v>46023</v>
      </c>
      <c r="CF14" s="38">
        <f t="shared" ref="CF14:CF67" si="40">IF(CE14="",CF13,CE14)</f>
        <v>46023</v>
      </c>
      <c r="CM14" s="36"/>
      <c r="CV14" s="4"/>
    </row>
    <row r="15" spans="1:101" x14ac:dyDescent="0.25">
      <c r="A15" s="7">
        <f t="shared" si="16"/>
        <v>44938</v>
      </c>
      <c r="B15" s="5"/>
      <c r="C15" s="38" t="str">
        <f t="shared" si="0"/>
        <v/>
      </c>
      <c r="D15" s="38">
        <f t="shared" si="3"/>
        <v>44927</v>
      </c>
      <c r="E15" s="38" t="str">
        <f t="shared" si="4"/>
        <v/>
      </c>
      <c r="F15" s="38">
        <f t="shared" si="3"/>
        <v>44927</v>
      </c>
      <c r="Y15" s="7">
        <f t="shared" si="17"/>
        <v>45298</v>
      </c>
      <c r="Z15" s="5">
        <v>245.5</v>
      </c>
      <c r="AA15" s="111">
        <f t="shared" si="37"/>
        <v>0</v>
      </c>
      <c r="AB15" s="38" t="str">
        <f>IFERROR(VLOOKUP(Y15,'Geração Equatorial x Medido'!$O$56:$P$71,2,FALSE),"")</f>
        <v/>
      </c>
      <c r="AC15" s="38">
        <f t="shared" si="18"/>
        <v>45261</v>
      </c>
      <c r="AD15" s="38" t="str">
        <f t="shared" si="6"/>
        <v/>
      </c>
      <c r="AE15" s="38">
        <f t="shared" si="28"/>
        <v>45292</v>
      </c>
      <c r="AU15" s="4"/>
      <c r="AX15" s="7">
        <f t="shared" si="19"/>
        <v>45658</v>
      </c>
      <c r="AY15" s="5">
        <v>508</v>
      </c>
      <c r="AZ15" s="145">
        <f t="shared" si="8"/>
        <v>0</v>
      </c>
      <c r="BA15" s="141" t="str">
        <f>IFERROR(VLOOKUP(AX14,'Geração Equatorial x Medido'!$O$56:$P$98,2,FALSE),"")</f>
        <v/>
      </c>
      <c r="BB15" s="38">
        <f t="shared" si="38"/>
        <v>45658</v>
      </c>
      <c r="BC15" s="38">
        <f t="shared" si="10"/>
        <v>45658</v>
      </c>
      <c r="BD15" s="38">
        <f t="shared" ref="BD15:BD78" si="41">IF(BC15="",BD14,BC15)</f>
        <v>45658</v>
      </c>
      <c r="BT15" s="4"/>
      <c r="BZ15" s="7">
        <f t="shared" si="12"/>
        <v>46024</v>
      </c>
      <c r="CA15" s="5">
        <v>436.8</v>
      </c>
      <c r="CB15" s="145">
        <f t="shared" si="1"/>
        <v>0</v>
      </c>
      <c r="CC15" s="141" t="str">
        <f>IFERROR(VLOOKUP(BZ14,'Geração Equatorial x Medido'!$O$56:$P$97,2,FALSE),"")</f>
        <v/>
      </c>
      <c r="CD15" s="38">
        <f t="shared" si="39"/>
        <v>46023</v>
      </c>
      <c r="CE15" s="38" t="str">
        <f t="shared" si="2"/>
        <v/>
      </c>
      <c r="CF15" s="38">
        <f t="shared" si="40"/>
        <v>46023</v>
      </c>
      <c r="CV15" s="4"/>
    </row>
    <row r="16" spans="1:101" x14ac:dyDescent="0.25">
      <c r="A16" s="7">
        <f t="shared" si="16"/>
        <v>44939</v>
      </c>
      <c r="B16" s="5"/>
      <c r="C16" s="38" t="str">
        <f t="shared" si="0"/>
        <v/>
      </c>
      <c r="D16" s="38">
        <f t="shared" si="3"/>
        <v>44927</v>
      </c>
      <c r="E16" s="38" t="str">
        <f t="shared" si="4"/>
        <v/>
      </c>
      <c r="F16" s="38">
        <f t="shared" si="3"/>
        <v>44927</v>
      </c>
      <c r="Y16" s="7">
        <f t="shared" si="17"/>
        <v>45299</v>
      </c>
      <c r="Z16" s="5">
        <v>479.2</v>
      </c>
      <c r="AA16" s="111">
        <f t="shared" si="37"/>
        <v>0</v>
      </c>
      <c r="AB16" s="38" t="str">
        <f>IFERROR(VLOOKUP(Y16,'Geração Equatorial x Medido'!$O$56:$P$71,2,FALSE),"")</f>
        <v/>
      </c>
      <c r="AC16" s="38">
        <f t="shared" si="18"/>
        <v>45261</v>
      </c>
      <c r="AD16" s="38" t="str">
        <f t="shared" si="6"/>
        <v/>
      </c>
      <c r="AE16" s="38">
        <f t="shared" si="28"/>
        <v>45292</v>
      </c>
      <c r="AU16" s="4"/>
      <c r="AX16" s="7">
        <f t="shared" si="19"/>
        <v>45659</v>
      </c>
      <c r="AY16" s="5">
        <v>531.4</v>
      </c>
      <c r="AZ16" s="145">
        <f t="shared" si="8"/>
        <v>0</v>
      </c>
      <c r="BA16" s="141" t="str">
        <f>IFERROR(VLOOKUP(AX15,'Geração Equatorial x Medido'!$O$56:$P$98,2,FALSE),"")</f>
        <v/>
      </c>
      <c r="BB16" s="38">
        <f t="shared" si="38"/>
        <v>45658</v>
      </c>
      <c r="BC16" s="38" t="str">
        <f t="shared" si="10"/>
        <v/>
      </c>
      <c r="BD16" s="38">
        <f t="shared" si="41"/>
        <v>45658</v>
      </c>
      <c r="BT16" s="4"/>
      <c r="BZ16" s="7">
        <f t="shared" si="12"/>
        <v>46025</v>
      </c>
      <c r="CA16" s="5">
        <v>489.7</v>
      </c>
      <c r="CB16" s="145">
        <f t="shared" si="1"/>
        <v>0</v>
      </c>
      <c r="CC16" s="141" t="str">
        <f>IFERROR(VLOOKUP(BZ15,'Geração Equatorial x Medido'!$O$56:$P$97,2,FALSE),"")</f>
        <v/>
      </c>
      <c r="CD16" s="38">
        <f t="shared" si="39"/>
        <v>46023</v>
      </c>
      <c r="CE16" s="38" t="str">
        <f t="shared" si="2"/>
        <v/>
      </c>
      <c r="CF16" s="38">
        <f t="shared" si="40"/>
        <v>46023</v>
      </c>
      <c r="CV16" s="4"/>
    </row>
    <row r="17" spans="1:100" x14ac:dyDescent="0.25">
      <c r="A17" s="7">
        <f t="shared" si="16"/>
        <v>44940</v>
      </c>
      <c r="B17" s="5"/>
      <c r="C17" s="38" t="str">
        <f t="shared" si="0"/>
        <v/>
      </c>
      <c r="D17" s="38">
        <f t="shared" si="3"/>
        <v>44927</v>
      </c>
      <c r="E17" s="38" t="str">
        <f t="shared" si="4"/>
        <v/>
      </c>
      <c r="F17" s="38">
        <f t="shared" si="3"/>
        <v>44927</v>
      </c>
      <c r="Y17" s="7">
        <f t="shared" si="17"/>
        <v>45300</v>
      </c>
      <c r="Z17" s="5">
        <v>376.6</v>
      </c>
      <c r="AA17" s="111">
        <f t="shared" si="37"/>
        <v>0</v>
      </c>
      <c r="AB17" s="38" t="str">
        <f>IFERROR(VLOOKUP(Y17,'Geração Equatorial x Medido'!$O$56:$P$71,2,FALSE),"")</f>
        <v/>
      </c>
      <c r="AC17" s="38">
        <f t="shared" si="18"/>
        <v>45261</v>
      </c>
      <c r="AD17" s="38" t="str">
        <f t="shared" si="6"/>
        <v/>
      </c>
      <c r="AE17" s="38">
        <f t="shared" si="28"/>
        <v>45292</v>
      </c>
      <c r="AU17" s="4"/>
      <c r="AX17" s="7">
        <f t="shared" si="19"/>
        <v>45660</v>
      </c>
      <c r="AY17" s="5">
        <v>506.5</v>
      </c>
      <c r="AZ17" s="145">
        <f t="shared" si="8"/>
        <v>0</v>
      </c>
      <c r="BA17" s="141" t="str">
        <f>IFERROR(VLOOKUP(AX16,'Geração Equatorial x Medido'!$O$56:$P$98,2,FALSE),"")</f>
        <v/>
      </c>
      <c r="BB17" s="38">
        <f t="shared" si="38"/>
        <v>45658</v>
      </c>
      <c r="BC17" s="38" t="str">
        <f t="shared" si="10"/>
        <v/>
      </c>
      <c r="BD17" s="38">
        <f t="shared" si="41"/>
        <v>45658</v>
      </c>
      <c r="BT17" s="4"/>
      <c r="BZ17" s="7">
        <f t="shared" si="12"/>
        <v>46026</v>
      </c>
      <c r="CA17" s="5">
        <v>473.2</v>
      </c>
      <c r="CB17" s="145">
        <f t="shared" si="1"/>
        <v>0</v>
      </c>
      <c r="CC17" s="141" t="str">
        <f>IFERROR(VLOOKUP(BZ16,'Geração Equatorial x Medido'!$O$56:$P$97,2,FALSE),"")</f>
        <v/>
      </c>
      <c r="CD17" s="38">
        <f t="shared" si="39"/>
        <v>46023</v>
      </c>
      <c r="CE17" s="38" t="str">
        <f t="shared" si="2"/>
        <v/>
      </c>
      <c r="CF17" s="38">
        <f t="shared" si="40"/>
        <v>46023</v>
      </c>
      <c r="CV17" s="4"/>
    </row>
    <row r="18" spans="1:100" x14ac:dyDescent="0.25">
      <c r="A18" s="7">
        <f t="shared" si="16"/>
        <v>44941</v>
      </c>
      <c r="B18" s="5"/>
      <c r="C18" s="38" t="str">
        <f t="shared" si="0"/>
        <v/>
      </c>
      <c r="D18" s="38">
        <f t="shared" si="3"/>
        <v>44927</v>
      </c>
      <c r="E18" s="38" t="str">
        <f t="shared" si="4"/>
        <v/>
      </c>
      <c r="F18" s="38">
        <f t="shared" si="3"/>
        <v>44927</v>
      </c>
      <c r="Y18" s="7">
        <f t="shared" si="17"/>
        <v>45301</v>
      </c>
      <c r="Z18" s="5">
        <v>476.5</v>
      </c>
      <c r="AA18" s="111">
        <f t="shared" si="37"/>
        <v>0</v>
      </c>
      <c r="AB18" s="38" t="str">
        <f>IFERROR(VLOOKUP(Y18,'Geração Equatorial x Medido'!$O$56:$P$71,2,FALSE),"")</f>
        <v/>
      </c>
      <c r="AC18" s="38">
        <f t="shared" si="18"/>
        <v>45261</v>
      </c>
      <c r="AD18" s="38" t="str">
        <f t="shared" si="6"/>
        <v/>
      </c>
      <c r="AE18" s="38">
        <f t="shared" si="28"/>
        <v>45292</v>
      </c>
      <c r="AU18" s="4"/>
      <c r="AX18" s="7">
        <f t="shared" si="19"/>
        <v>45661</v>
      </c>
      <c r="AY18" s="5">
        <v>444.2</v>
      </c>
      <c r="AZ18" s="145">
        <f t="shared" si="8"/>
        <v>0</v>
      </c>
      <c r="BA18" s="141" t="str">
        <f>IFERROR(VLOOKUP(AX17,'Geração Equatorial x Medido'!$O$56:$P$98,2,FALSE),"")</f>
        <v/>
      </c>
      <c r="BB18" s="38">
        <f t="shared" si="38"/>
        <v>45658</v>
      </c>
      <c r="BC18" s="38" t="str">
        <f t="shared" si="10"/>
        <v/>
      </c>
      <c r="BD18" s="38">
        <f t="shared" si="41"/>
        <v>45658</v>
      </c>
      <c r="BT18" s="4"/>
      <c r="BZ18" s="7">
        <f t="shared" si="12"/>
        <v>46027</v>
      </c>
      <c r="CA18" s="5">
        <v>479.9</v>
      </c>
      <c r="CB18" s="145">
        <f t="shared" si="1"/>
        <v>0</v>
      </c>
      <c r="CC18" s="141" t="str">
        <f>IFERROR(VLOOKUP(BZ17,'Geração Equatorial x Medido'!$O$56:$P$97,2,FALSE),"")</f>
        <v/>
      </c>
      <c r="CD18" s="38">
        <f t="shared" si="39"/>
        <v>46023</v>
      </c>
      <c r="CE18" s="38" t="str">
        <f t="shared" si="2"/>
        <v/>
      </c>
      <c r="CF18" s="38">
        <f t="shared" si="40"/>
        <v>46023</v>
      </c>
      <c r="CV18" s="4"/>
    </row>
    <row r="19" spans="1:100" x14ac:dyDescent="0.25">
      <c r="A19" s="7">
        <f t="shared" si="16"/>
        <v>44942</v>
      </c>
      <c r="B19" s="5"/>
      <c r="C19" s="38" t="str">
        <f t="shared" si="0"/>
        <v/>
      </c>
      <c r="D19" s="38">
        <f t="shared" si="3"/>
        <v>44927</v>
      </c>
      <c r="E19" s="38" t="str">
        <f t="shared" si="4"/>
        <v/>
      </c>
      <c r="F19" s="38">
        <f t="shared" si="3"/>
        <v>44927</v>
      </c>
      <c r="Y19" s="7">
        <f t="shared" si="17"/>
        <v>45302</v>
      </c>
      <c r="Z19" s="5">
        <v>457.7</v>
      </c>
      <c r="AA19" s="111">
        <f t="shared" si="37"/>
        <v>0</v>
      </c>
      <c r="AB19" s="38" t="str">
        <f>IFERROR(VLOOKUP(Y19,'Geração Equatorial x Medido'!$O$56:$P$71,2,FALSE),"")</f>
        <v/>
      </c>
      <c r="AC19" s="38">
        <f t="shared" si="18"/>
        <v>45261</v>
      </c>
      <c r="AD19" s="38" t="str">
        <f t="shared" si="6"/>
        <v/>
      </c>
      <c r="AE19" s="38">
        <f t="shared" si="28"/>
        <v>45292</v>
      </c>
      <c r="AU19" s="4"/>
      <c r="AX19" s="7">
        <f t="shared" si="19"/>
        <v>45662</v>
      </c>
      <c r="AY19" s="5">
        <v>506.1</v>
      </c>
      <c r="AZ19" s="145">
        <f t="shared" si="8"/>
        <v>0</v>
      </c>
      <c r="BA19" s="141" t="str">
        <f>IFERROR(VLOOKUP(AX18,'Geração Equatorial x Medido'!$O$56:$P$98,2,FALSE),"")</f>
        <v/>
      </c>
      <c r="BB19" s="38">
        <f t="shared" si="38"/>
        <v>45658</v>
      </c>
      <c r="BC19" s="38" t="str">
        <f t="shared" si="10"/>
        <v/>
      </c>
      <c r="BD19" s="38">
        <f t="shared" si="41"/>
        <v>45658</v>
      </c>
      <c r="BT19" s="4"/>
      <c r="BZ19" s="7">
        <f t="shared" si="12"/>
        <v>46028</v>
      </c>
      <c r="CA19" s="5">
        <v>457.3</v>
      </c>
      <c r="CB19" s="145">
        <f t="shared" si="1"/>
        <v>0</v>
      </c>
      <c r="CC19" s="141" t="str">
        <f>IFERROR(VLOOKUP(BZ18,'Geração Equatorial x Medido'!$O$56:$P$97,2,FALSE),"")</f>
        <v/>
      </c>
      <c r="CD19" s="38">
        <f t="shared" si="39"/>
        <v>46023</v>
      </c>
      <c r="CE19" s="38" t="str">
        <f t="shared" si="2"/>
        <v/>
      </c>
      <c r="CF19" s="38">
        <f t="shared" si="40"/>
        <v>46023</v>
      </c>
      <c r="CV19" s="4"/>
    </row>
    <row r="20" spans="1:100" x14ac:dyDescent="0.25">
      <c r="A20" s="7">
        <f t="shared" si="16"/>
        <v>44943</v>
      </c>
      <c r="B20" s="5"/>
      <c r="C20" s="38" t="str">
        <f t="shared" si="0"/>
        <v/>
      </c>
      <c r="D20" s="38">
        <f t="shared" si="3"/>
        <v>44927</v>
      </c>
      <c r="E20" s="38" t="str">
        <f t="shared" si="4"/>
        <v/>
      </c>
      <c r="F20" s="38">
        <f t="shared" si="3"/>
        <v>44927</v>
      </c>
      <c r="Y20" s="7">
        <f t="shared" si="17"/>
        <v>45303</v>
      </c>
      <c r="Z20" s="5">
        <v>125.7</v>
      </c>
      <c r="AA20" s="111">
        <f t="shared" si="37"/>
        <v>0</v>
      </c>
      <c r="AB20" s="38" t="str">
        <f>IFERROR(VLOOKUP(Y20,'Geração Equatorial x Medido'!$O$56:$P$71,2,FALSE),"")</f>
        <v/>
      </c>
      <c r="AC20" s="38">
        <f t="shared" si="18"/>
        <v>45261</v>
      </c>
      <c r="AD20" s="38" t="str">
        <f t="shared" si="6"/>
        <v/>
      </c>
      <c r="AE20" s="38">
        <f t="shared" si="28"/>
        <v>45292</v>
      </c>
      <c r="AU20" s="4"/>
      <c r="AX20" s="7">
        <f t="shared" si="19"/>
        <v>45663</v>
      </c>
      <c r="AY20" s="5">
        <v>511</v>
      </c>
      <c r="AZ20" s="145">
        <f t="shared" si="8"/>
        <v>0</v>
      </c>
      <c r="BA20" s="141" t="str">
        <f>IFERROR(VLOOKUP(AX19,'Geração Equatorial x Medido'!$O$56:$P$98,2,FALSE),"")</f>
        <v/>
      </c>
      <c r="BB20" s="38">
        <f t="shared" si="38"/>
        <v>45658</v>
      </c>
      <c r="BC20" s="38" t="str">
        <f t="shared" si="10"/>
        <v/>
      </c>
      <c r="BD20" s="38">
        <f t="shared" si="41"/>
        <v>45658</v>
      </c>
      <c r="BT20" s="4"/>
      <c r="BZ20" s="7">
        <f t="shared" si="12"/>
        <v>46029</v>
      </c>
      <c r="CA20" s="5">
        <v>464.6</v>
      </c>
      <c r="CB20" s="145">
        <f t="shared" si="1"/>
        <v>0</v>
      </c>
      <c r="CC20" s="141" t="str">
        <f>IFERROR(VLOOKUP(BZ19,'Geração Equatorial x Medido'!$O$56:$P$97,2,FALSE),"")</f>
        <v/>
      </c>
      <c r="CD20" s="38">
        <f t="shared" si="39"/>
        <v>46023</v>
      </c>
      <c r="CE20" s="38" t="str">
        <f t="shared" si="2"/>
        <v/>
      </c>
      <c r="CF20" s="38">
        <f t="shared" si="40"/>
        <v>46023</v>
      </c>
      <c r="CV20" s="4"/>
    </row>
    <row r="21" spans="1:100" x14ac:dyDescent="0.25">
      <c r="A21" s="7">
        <f t="shared" si="16"/>
        <v>44944</v>
      </c>
      <c r="B21" s="5"/>
      <c r="C21" s="38" t="str">
        <f t="shared" si="0"/>
        <v/>
      </c>
      <c r="D21" s="38">
        <f t="shared" ref="D21:F36" si="42">IF(C21="",D20,C21)</f>
        <v>44927</v>
      </c>
      <c r="E21" s="38" t="str">
        <f t="shared" si="4"/>
        <v/>
      </c>
      <c r="F21" s="38">
        <f t="shared" si="42"/>
        <v>44927</v>
      </c>
      <c r="Y21" s="7">
        <f t="shared" si="17"/>
        <v>45304</v>
      </c>
      <c r="Z21" s="5">
        <v>201.8</v>
      </c>
      <c r="AA21" s="111">
        <f t="shared" si="37"/>
        <v>0</v>
      </c>
      <c r="AB21" s="38" t="str">
        <f>IFERROR(VLOOKUP(Y21,'Geração Equatorial x Medido'!$O$56:$P$71,2,FALSE),"")</f>
        <v/>
      </c>
      <c r="AC21" s="38">
        <f t="shared" si="18"/>
        <v>45261</v>
      </c>
      <c r="AD21" s="38" t="str">
        <f t="shared" si="6"/>
        <v/>
      </c>
      <c r="AE21" s="38">
        <f t="shared" si="28"/>
        <v>45292</v>
      </c>
      <c r="AU21" s="4"/>
      <c r="AX21" s="7">
        <f t="shared" si="19"/>
        <v>45664</v>
      </c>
      <c r="AY21" s="5">
        <v>328.5</v>
      </c>
      <c r="AZ21" s="145">
        <f t="shared" si="8"/>
        <v>0</v>
      </c>
      <c r="BA21" s="141" t="str">
        <f>IFERROR(VLOOKUP(AX20,'Geração Equatorial x Medido'!$O$56:$P$98,2,FALSE),"")</f>
        <v/>
      </c>
      <c r="BB21" s="38">
        <f t="shared" si="38"/>
        <v>45658</v>
      </c>
      <c r="BC21" s="38" t="str">
        <f t="shared" si="10"/>
        <v/>
      </c>
      <c r="BD21" s="38">
        <f t="shared" si="41"/>
        <v>45658</v>
      </c>
      <c r="BT21" s="4"/>
      <c r="BZ21" s="7">
        <f t="shared" si="12"/>
        <v>46030</v>
      </c>
      <c r="CA21" s="5">
        <v>531.20000000000005</v>
      </c>
      <c r="CB21" s="145">
        <f t="shared" si="1"/>
        <v>0</v>
      </c>
      <c r="CC21" s="141" t="str">
        <f>IFERROR(VLOOKUP(BZ20,'Geração Equatorial x Medido'!$O$56:$P$97,2,FALSE),"")</f>
        <v/>
      </c>
      <c r="CD21" s="38">
        <f t="shared" si="39"/>
        <v>46023</v>
      </c>
      <c r="CE21" s="38" t="str">
        <f t="shared" si="2"/>
        <v/>
      </c>
      <c r="CF21" s="38">
        <f t="shared" si="40"/>
        <v>46023</v>
      </c>
      <c r="CV21" s="4"/>
    </row>
    <row r="22" spans="1:100" x14ac:dyDescent="0.25">
      <c r="A22" s="7">
        <f t="shared" si="16"/>
        <v>44945</v>
      </c>
      <c r="B22" s="5"/>
      <c r="C22" s="38" t="str">
        <f t="shared" si="0"/>
        <v/>
      </c>
      <c r="D22" s="38">
        <f t="shared" si="42"/>
        <v>44927</v>
      </c>
      <c r="E22" s="38" t="str">
        <f t="shared" si="4"/>
        <v/>
      </c>
      <c r="F22" s="38">
        <f t="shared" si="42"/>
        <v>44927</v>
      </c>
      <c r="Y22" s="7">
        <f t="shared" si="17"/>
        <v>45305</v>
      </c>
      <c r="Z22" s="5">
        <v>449.8</v>
      </c>
      <c r="AA22" s="111">
        <f t="shared" si="37"/>
        <v>0</v>
      </c>
      <c r="AB22" s="38" t="str">
        <f>IFERROR(VLOOKUP(Y22,'Geração Equatorial x Medido'!$O$56:$P$71,2,FALSE),"")</f>
        <v/>
      </c>
      <c r="AC22" s="38">
        <f t="shared" si="18"/>
        <v>45261</v>
      </c>
      <c r="AD22" s="38" t="str">
        <f t="shared" si="6"/>
        <v/>
      </c>
      <c r="AE22" s="38">
        <f t="shared" si="28"/>
        <v>45292</v>
      </c>
      <c r="AU22" s="4"/>
      <c r="AX22" s="7">
        <f t="shared" si="19"/>
        <v>45665</v>
      </c>
      <c r="AY22" s="5">
        <v>437.3</v>
      </c>
      <c r="AZ22" s="145">
        <f t="shared" si="8"/>
        <v>0</v>
      </c>
      <c r="BA22" s="141" t="str">
        <f>IFERROR(VLOOKUP(AX21,'Geração Equatorial x Medido'!$O$56:$P$98,2,FALSE),"")</f>
        <v/>
      </c>
      <c r="BB22" s="38">
        <f t="shared" si="38"/>
        <v>45658</v>
      </c>
      <c r="BC22" s="38" t="str">
        <f t="shared" si="10"/>
        <v/>
      </c>
      <c r="BD22" s="38">
        <f t="shared" si="41"/>
        <v>45658</v>
      </c>
      <c r="BT22" s="4"/>
      <c r="BZ22" s="7">
        <f t="shared" si="12"/>
        <v>46031</v>
      </c>
      <c r="CA22" s="5">
        <v>547.4</v>
      </c>
      <c r="CB22" s="145">
        <f t="shared" si="1"/>
        <v>0</v>
      </c>
      <c r="CC22" s="141" t="str">
        <f>IFERROR(VLOOKUP(BZ21,'Geração Equatorial x Medido'!$O$56:$P$97,2,FALSE),"")</f>
        <v/>
      </c>
      <c r="CD22" s="38">
        <f t="shared" si="39"/>
        <v>46023</v>
      </c>
      <c r="CE22" s="38" t="str">
        <f t="shared" si="2"/>
        <v/>
      </c>
      <c r="CF22" s="38">
        <f t="shared" si="40"/>
        <v>46023</v>
      </c>
      <c r="CV22" s="4"/>
    </row>
    <row r="23" spans="1:100" x14ac:dyDescent="0.25">
      <c r="A23" s="7">
        <f t="shared" si="16"/>
        <v>44946</v>
      </c>
      <c r="B23" s="5"/>
      <c r="C23" s="38" t="str">
        <f t="shared" si="0"/>
        <v/>
      </c>
      <c r="D23" s="38">
        <f t="shared" si="42"/>
        <v>44927</v>
      </c>
      <c r="E23" s="38" t="str">
        <f t="shared" si="4"/>
        <v/>
      </c>
      <c r="F23" s="38">
        <f t="shared" si="42"/>
        <v>44927</v>
      </c>
      <c r="Y23" s="7">
        <f t="shared" si="17"/>
        <v>45306</v>
      </c>
      <c r="Z23" s="5">
        <v>419.6</v>
      </c>
      <c r="AA23" s="111">
        <f t="shared" si="37"/>
        <v>0</v>
      </c>
      <c r="AB23" s="38" t="str">
        <f>IFERROR(VLOOKUP(Y23,'Geração Equatorial x Medido'!$O$56:$P$71,2,FALSE),"")</f>
        <v/>
      </c>
      <c r="AC23" s="38">
        <f t="shared" si="18"/>
        <v>45261</v>
      </c>
      <c r="AD23" s="38" t="str">
        <f t="shared" si="6"/>
        <v/>
      </c>
      <c r="AE23" s="38">
        <f t="shared" si="28"/>
        <v>45292</v>
      </c>
      <c r="AU23" s="4"/>
      <c r="AX23" s="7">
        <f t="shared" si="19"/>
        <v>45666</v>
      </c>
      <c r="AY23" s="5">
        <v>342.4</v>
      </c>
      <c r="AZ23" s="145">
        <f t="shared" si="8"/>
        <v>0</v>
      </c>
      <c r="BA23" s="141" t="str">
        <f>IFERROR(VLOOKUP(AX22,'Geração Equatorial x Medido'!$O$56:$P$98,2,FALSE),"")</f>
        <v/>
      </c>
      <c r="BB23" s="38">
        <f t="shared" si="38"/>
        <v>45658</v>
      </c>
      <c r="BC23" s="38" t="str">
        <f t="shared" si="10"/>
        <v/>
      </c>
      <c r="BD23" s="38">
        <f t="shared" si="41"/>
        <v>45658</v>
      </c>
      <c r="BT23" s="4"/>
      <c r="BZ23" s="7">
        <f t="shared" si="12"/>
        <v>46032</v>
      </c>
      <c r="CA23" s="5">
        <v>546.20000000000005</v>
      </c>
      <c r="CB23" s="145">
        <f t="shared" si="1"/>
        <v>0</v>
      </c>
      <c r="CC23" s="141" t="str">
        <f>IFERROR(VLOOKUP(BZ22,'Geração Equatorial x Medido'!$O$56:$P$97,2,FALSE),"")</f>
        <v/>
      </c>
      <c r="CD23" s="38">
        <f t="shared" si="39"/>
        <v>46023</v>
      </c>
      <c r="CE23" s="38" t="str">
        <f t="shared" si="2"/>
        <v/>
      </c>
      <c r="CF23" s="38">
        <f t="shared" si="40"/>
        <v>46023</v>
      </c>
      <c r="CV23" s="4"/>
    </row>
    <row r="24" spans="1:100" x14ac:dyDescent="0.25">
      <c r="A24" s="7">
        <f t="shared" si="16"/>
        <v>44947</v>
      </c>
      <c r="B24" s="5"/>
      <c r="C24" s="38" t="str">
        <f t="shared" si="0"/>
        <v/>
      </c>
      <c r="D24" s="38">
        <f t="shared" si="42"/>
        <v>44927</v>
      </c>
      <c r="E24" s="38" t="str">
        <f t="shared" si="4"/>
        <v/>
      </c>
      <c r="F24" s="38">
        <f t="shared" si="42"/>
        <v>44927</v>
      </c>
      <c r="Y24" s="7">
        <f t="shared" si="17"/>
        <v>45307</v>
      </c>
      <c r="Z24" s="5">
        <v>457.6</v>
      </c>
      <c r="AA24" s="111">
        <f t="shared" si="37"/>
        <v>0</v>
      </c>
      <c r="AB24" s="38" t="str">
        <f>IFERROR(VLOOKUP(Y24,'Geração Equatorial x Medido'!$O$56:$P$71,2,FALSE),"")</f>
        <v/>
      </c>
      <c r="AC24" s="38">
        <f t="shared" si="18"/>
        <v>45261</v>
      </c>
      <c r="AD24" s="38" t="str">
        <f t="shared" si="6"/>
        <v/>
      </c>
      <c r="AE24" s="38">
        <f t="shared" si="28"/>
        <v>45292</v>
      </c>
      <c r="AU24" s="4"/>
      <c r="AX24" s="7">
        <f t="shared" si="19"/>
        <v>45667</v>
      </c>
      <c r="AY24" s="5">
        <v>447.5</v>
      </c>
      <c r="AZ24" s="145">
        <f t="shared" si="8"/>
        <v>0</v>
      </c>
      <c r="BA24" s="141" t="str">
        <f>IFERROR(VLOOKUP(AX23,'Geração Equatorial x Medido'!$O$56:$P$98,2,FALSE),"")</f>
        <v/>
      </c>
      <c r="BB24" s="38">
        <f t="shared" si="38"/>
        <v>45658</v>
      </c>
      <c r="BC24" s="38" t="str">
        <f t="shared" si="10"/>
        <v/>
      </c>
      <c r="BD24" s="38">
        <f t="shared" si="41"/>
        <v>45658</v>
      </c>
      <c r="BT24" s="4"/>
      <c r="BZ24" s="7">
        <f t="shared" si="12"/>
        <v>46033</v>
      </c>
      <c r="CA24" s="5">
        <v>499</v>
      </c>
      <c r="CB24" s="145">
        <f t="shared" si="1"/>
        <v>0</v>
      </c>
      <c r="CC24" s="141" t="str">
        <f>IFERROR(VLOOKUP(BZ23,'Geração Equatorial x Medido'!$O$56:$P$97,2,FALSE),"")</f>
        <v/>
      </c>
      <c r="CD24" s="38">
        <f t="shared" si="39"/>
        <v>46023</v>
      </c>
      <c r="CE24" s="38" t="str">
        <f t="shared" si="2"/>
        <v/>
      </c>
      <c r="CF24" s="38">
        <f t="shared" si="40"/>
        <v>46023</v>
      </c>
      <c r="CV24" s="4"/>
    </row>
    <row r="25" spans="1:100" x14ac:dyDescent="0.25">
      <c r="A25" s="7">
        <f t="shared" si="16"/>
        <v>44948</v>
      </c>
      <c r="B25" s="5"/>
      <c r="C25" s="38" t="str">
        <f t="shared" si="0"/>
        <v/>
      </c>
      <c r="D25" s="38">
        <f t="shared" si="42"/>
        <v>44927</v>
      </c>
      <c r="E25" s="38" t="str">
        <f t="shared" si="4"/>
        <v/>
      </c>
      <c r="F25" s="38">
        <f t="shared" si="42"/>
        <v>44927</v>
      </c>
      <c r="Y25" s="7">
        <f t="shared" si="17"/>
        <v>45308</v>
      </c>
      <c r="Z25" s="5">
        <v>541.4</v>
      </c>
      <c r="AA25" s="111">
        <f t="shared" si="37"/>
        <v>0</v>
      </c>
      <c r="AB25" s="38" t="str">
        <f>IFERROR(VLOOKUP(Y25,'Geração Equatorial x Medido'!$O$56:$P$71,2,FALSE),"")</f>
        <v/>
      </c>
      <c r="AC25" s="38">
        <f t="shared" si="18"/>
        <v>45261</v>
      </c>
      <c r="AD25" s="38" t="str">
        <f t="shared" si="6"/>
        <v/>
      </c>
      <c r="AE25" s="38">
        <f t="shared" si="28"/>
        <v>45292</v>
      </c>
      <c r="AU25" s="4"/>
      <c r="AX25" s="7">
        <f t="shared" si="19"/>
        <v>45668</v>
      </c>
      <c r="AY25" s="5">
        <v>462</v>
      </c>
      <c r="AZ25" s="145">
        <f t="shared" si="8"/>
        <v>0</v>
      </c>
      <c r="BA25" s="141" t="str">
        <f>IFERROR(VLOOKUP(AX24,'Geração Equatorial x Medido'!$O$56:$P$98,2,FALSE),"")</f>
        <v/>
      </c>
      <c r="BB25" s="38">
        <f t="shared" si="38"/>
        <v>45658</v>
      </c>
      <c r="BC25" s="38" t="str">
        <f t="shared" si="10"/>
        <v/>
      </c>
      <c r="BD25" s="38">
        <f t="shared" si="41"/>
        <v>45658</v>
      </c>
      <c r="BT25" s="4"/>
      <c r="BZ25" s="7">
        <f t="shared" si="12"/>
        <v>46034</v>
      </c>
      <c r="CA25" s="5">
        <v>530.6</v>
      </c>
      <c r="CB25" s="145">
        <f t="shared" si="1"/>
        <v>0</v>
      </c>
      <c r="CC25" s="141" t="str">
        <f>IFERROR(VLOOKUP(BZ24,'Geração Equatorial x Medido'!$O$56:$P$97,2,FALSE),"")</f>
        <v/>
      </c>
      <c r="CD25" s="38">
        <f t="shared" si="39"/>
        <v>46023</v>
      </c>
      <c r="CE25" s="38" t="str">
        <f t="shared" si="2"/>
        <v/>
      </c>
      <c r="CF25" s="38">
        <f t="shared" si="40"/>
        <v>46023</v>
      </c>
      <c r="CV25" s="4"/>
    </row>
    <row r="26" spans="1:100" x14ac:dyDescent="0.25">
      <c r="A26" s="7">
        <f t="shared" si="16"/>
        <v>44949</v>
      </c>
      <c r="B26" s="5"/>
      <c r="C26" s="38" t="str">
        <f t="shared" si="0"/>
        <v/>
      </c>
      <c r="D26" s="38">
        <f t="shared" si="42"/>
        <v>44927</v>
      </c>
      <c r="E26" s="38" t="str">
        <f t="shared" si="4"/>
        <v/>
      </c>
      <c r="F26" s="38">
        <f t="shared" si="42"/>
        <v>44927</v>
      </c>
      <c r="Y26" s="7">
        <f t="shared" si="17"/>
        <v>45309</v>
      </c>
      <c r="Z26" s="5">
        <v>556</v>
      </c>
      <c r="AA26" s="111">
        <f t="shared" si="37"/>
        <v>0</v>
      </c>
      <c r="AB26" s="38" t="str">
        <f>IFERROR(VLOOKUP(Y26,'Geração Equatorial x Medido'!$O$56:$P$71,2,FALSE),"")</f>
        <v/>
      </c>
      <c r="AC26" s="38">
        <f t="shared" si="18"/>
        <v>45261</v>
      </c>
      <c r="AD26" s="38" t="str">
        <f t="shared" si="6"/>
        <v/>
      </c>
      <c r="AE26" s="38">
        <f t="shared" si="28"/>
        <v>45292</v>
      </c>
      <c r="AU26" s="4"/>
      <c r="AX26" s="7">
        <f t="shared" si="19"/>
        <v>45669</v>
      </c>
      <c r="AY26" s="5">
        <v>390</v>
      </c>
      <c r="AZ26" s="145">
        <f t="shared" si="8"/>
        <v>0</v>
      </c>
      <c r="BA26" s="141" t="str">
        <f>IFERROR(VLOOKUP(AX25,'Geração Equatorial x Medido'!$O$56:$P$98,2,FALSE),"")</f>
        <v/>
      </c>
      <c r="BB26" s="38">
        <f t="shared" si="38"/>
        <v>45658</v>
      </c>
      <c r="BC26" s="38" t="str">
        <f t="shared" si="10"/>
        <v/>
      </c>
      <c r="BD26" s="38">
        <f t="shared" si="41"/>
        <v>45658</v>
      </c>
      <c r="BT26" s="4"/>
      <c r="BZ26" s="7">
        <f t="shared" si="12"/>
        <v>46035</v>
      </c>
      <c r="CA26" s="5">
        <v>517</v>
      </c>
      <c r="CB26" s="145">
        <f t="shared" si="1"/>
        <v>0</v>
      </c>
      <c r="CC26" s="141" t="str">
        <f>IFERROR(VLOOKUP(BZ25,'Geração Equatorial x Medido'!$O$56:$P$97,2,FALSE),"")</f>
        <v/>
      </c>
      <c r="CD26" s="38">
        <f t="shared" si="39"/>
        <v>46023</v>
      </c>
      <c r="CE26" s="38" t="str">
        <f t="shared" si="2"/>
        <v/>
      </c>
      <c r="CF26" s="38">
        <f t="shared" si="40"/>
        <v>46023</v>
      </c>
      <c r="CV26" s="4"/>
    </row>
    <row r="27" spans="1:100" x14ac:dyDescent="0.25">
      <c r="A27" s="7">
        <f t="shared" si="16"/>
        <v>44950</v>
      </c>
      <c r="B27" s="5"/>
      <c r="C27" s="38" t="str">
        <f t="shared" si="0"/>
        <v/>
      </c>
      <c r="D27" s="38">
        <f t="shared" si="42"/>
        <v>44927</v>
      </c>
      <c r="E27" s="38" t="str">
        <f t="shared" si="4"/>
        <v/>
      </c>
      <c r="F27" s="38">
        <f t="shared" si="42"/>
        <v>44927</v>
      </c>
      <c r="Y27" s="7">
        <f t="shared" si="17"/>
        <v>45310</v>
      </c>
      <c r="Z27" s="5">
        <v>540.1</v>
      </c>
      <c r="AA27" s="111">
        <f t="shared" si="37"/>
        <v>0</v>
      </c>
      <c r="AB27" s="38" t="str">
        <f>IFERROR(VLOOKUP(Y27,'Geração Equatorial x Medido'!$O$56:$P$71,2,FALSE),"")</f>
        <v/>
      </c>
      <c r="AC27" s="38">
        <f t="shared" si="18"/>
        <v>45261</v>
      </c>
      <c r="AD27" s="38" t="str">
        <f t="shared" si="6"/>
        <v/>
      </c>
      <c r="AE27" s="38">
        <f t="shared" si="28"/>
        <v>45292</v>
      </c>
      <c r="AU27" s="4"/>
      <c r="AX27" s="7">
        <f t="shared" si="19"/>
        <v>45670</v>
      </c>
      <c r="AY27" s="5">
        <v>395</v>
      </c>
      <c r="AZ27" s="145">
        <f t="shared" si="8"/>
        <v>0</v>
      </c>
      <c r="BA27" s="141" t="str">
        <f>IFERROR(VLOOKUP(AX26,'Geração Equatorial x Medido'!$O$56:$P$98,2,FALSE),"")</f>
        <v/>
      </c>
      <c r="BB27" s="38">
        <f t="shared" si="38"/>
        <v>45658</v>
      </c>
      <c r="BC27" s="38" t="str">
        <f t="shared" si="10"/>
        <v/>
      </c>
      <c r="BD27" s="38">
        <f t="shared" si="41"/>
        <v>45658</v>
      </c>
      <c r="BT27" s="4"/>
      <c r="BZ27" s="7">
        <f t="shared" si="12"/>
        <v>46036</v>
      </c>
      <c r="CA27" s="5">
        <v>506</v>
      </c>
      <c r="CB27" s="145">
        <f t="shared" si="1"/>
        <v>0</v>
      </c>
      <c r="CC27" s="141" t="str">
        <f>IFERROR(VLOOKUP(BZ26,'Geração Equatorial x Medido'!$O$56:$P$97,2,FALSE),"")</f>
        <v/>
      </c>
      <c r="CD27" s="38">
        <f t="shared" si="39"/>
        <v>46023</v>
      </c>
      <c r="CE27" s="38" t="str">
        <f t="shared" si="2"/>
        <v/>
      </c>
      <c r="CF27" s="38">
        <f t="shared" si="40"/>
        <v>46023</v>
      </c>
      <c r="CV27" s="4"/>
    </row>
    <row r="28" spans="1:100" x14ac:dyDescent="0.25">
      <c r="A28" s="7">
        <f t="shared" si="16"/>
        <v>44951</v>
      </c>
      <c r="B28" s="5"/>
      <c r="C28" s="38" t="str">
        <f t="shared" si="0"/>
        <v/>
      </c>
      <c r="D28" s="38">
        <f t="shared" si="42"/>
        <v>44927</v>
      </c>
      <c r="E28" s="38" t="str">
        <f t="shared" si="4"/>
        <v/>
      </c>
      <c r="F28" s="38">
        <f t="shared" si="42"/>
        <v>44927</v>
      </c>
      <c r="Y28" s="7">
        <f t="shared" si="17"/>
        <v>45311</v>
      </c>
      <c r="Z28" s="5">
        <v>426</v>
      </c>
      <c r="AA28" s="111">
        <f t="shared" si="37"/>
        <v>0</v>
      </c>
      <c r="AB28" s="38" t="str">
        <f>IFERROR(VLOOKUP(Y28,'Geração Equatorial x Medido'!$O$56:$P$71,2,FALSE),"")</f>
        <v/>
      </c>
      <c r="AC28" s="38">
        <f t="shared" si="18"/>
        <v>45261</v>
      </c>
      <c r="AD28" s="38" t="str">
        <f t="shared" si="6"/>
        <v/>
      </c>
      <c r="AE28" s="38">
        <f t="shared" si="28"/>
        <v>45292</v>
      </c>
      <c r="AU28" s="4"/>
      <c r="AX28" s="7">
        <f t="shared" si="19"/>
        <v>45671</v>
      </c>
      <c r="AY28" s="5">
        <v>143.6</v>
      </c>
      <c r="AZ28" s="145">
        <f t="shared" si="8"/>
        <v>0</v>
      </c>
      <c r="BA28" s="141" t="str">
        <f>IFERROR(VLOOKUP(AX27,'Geração Equatorial x Medido'!$O$56:$P$98,2,FALSE),"")</f>
        <v/>
      </c>
      <c r="BB28" s="38">
        <f t="shared" si="38"/>
        <v>45658</v>
      </c>
      <c r="BC28" s="38" t="str">
        <f t="shared" si="10"/>
        <v/>
      </c>
      <c r="BD28" s="38">
        <f t="shared" si="41"/>
        <v>45658</v>
      </c>
      <c r="BT28" s="4"/>
      <c r="BZ28" s="7">
        <f t="shared" si="12"/>
        <v>46037</v>
      </c>
      <c r="CA28" s="5">
        <v>466.9</v>
      </c>
      <c r="CB28" s="145">
        <f t="shared" si="1"/>
        <v>0</v>
      </c>
      <c r="CC28" s="141" t="str">
        <f>IFERROR(VLOOKUP(BZ27,'Geração Equatorial x Medido'!$O$56:$P$97,2,FALSE),"")</f>
        <v/>
      </c>
      <c r="CD28" s="38">
        <f t="shared" si="39"/>
        <v>46023</v>
      </c>
      <c r="CE28" s="38" t="str">
        <f t="shared" si="2"/>
        <v/>
      </c>
      <c r="CF28" s="38">
        <f t="shared" si="40"/>
        <v>46023</v>
      </c>
      <c r="CV28" s="4"/>
    </row>
    <row r="29" spans="1:100" x14ac:dyDescent="0.25">
      <c r="A29" s="7">
        <f t="shared" si="16"/>
        <v>44952</v>
      </c>
      <c r="B29" s="5"/>
      <c r="C29" s="38" t="str">
        <f t="shared" si="0"/>
        <v/>
      </c>
      <c r="D29" s="38">
        <f t="shared" si="42"/>
        <v>44927</v>
      </c>
      <c r="E29" s="38" t="str">
        <f t="shared" si="4"/>
        <v/>
      </c>
      <c r="F29" s="38">
        <f t="shared" si="42"/>
        <v>44927</v>
      </c>
      <c r="Y29" s="7">
        <f t="shared" si="17"/>
        <v>45312</v>
      </c>
      <c r="Z29" s="5">
        <v>507.5</v>
      </c>
      <c r="AA29" s="111">
        <f t="shared" si="37"/>
        <v>0</v>
      </c>
      <c r="AB29" s="38" t="str">
        <f>IFERROR(VLOOKUP(Y29,'Geração Equatorial x Medido'!$O$56:$P$71,2,FALSE),"")</f>
        <v/>
      </c>
      <c r="AC29" s="38">
        <f t="shared" si="18"/>
        <v>45261</v>
      </c>
      <c r="AD29" s="38" t="str">
        <f t="shared" si="6"/>
        <v/>
      </c>
      <c r="AE29" s="38">
        <f t="shared" si="28"/>
        <v>45292</v>
      </c>
      <c r="AU29" s="4"/>
      <c r="AX29" s="7">
        <f t="shared" si="19"/>
        <v>45672</v>
      </c>
      <c r="AY29" s="5">
        <v>335.4</v>
      </c>
      <c r="AZ29" s="145">
        <f t="shared" si="8"/>
        <v>0</v>
      </c>
      <c r="BA29" s="141" t="str">
        <f>IFERROR(VLOOKUP(AX28,'Geração Equatorial x Medido'!$O$56:$P$98,2,FALSE),"")</f>
        <v/>
      </c>
      <c r="BB29" s="38">
        <f t="shared" si="38"/>
        <v>45658</v>
      </c>
      <c r="BC29" s="38" t="str">
        <f t="shared" si="10"/>
        <v/>
      </c>
      <c r="BD29" s="38">
        <f t="shared" si="41"/>
        <v>45658</v>
      </c>
      <c r="BT29" s="4"/>
      <c r="BZ29" s="7">
        <f t="shared" si="12"/>
        <v>46038</v>
      </c>
      <c r="CA29" s="5">
        <v>489.9</v>
      </c>
      <c r="CB29" s="145">
        <f t="shared" si="1"/>
        <v>0</v>
      </c>
      <c r="CC29" s="141" t="str">
        <f>IFERROR(VLOOKUP(BZ28,'Geração Equatorial x Medido'!$O$56:$P$97,2,FALSE),"")</f>
        <v/>
      </c>
      <c r="CD29" s="38">
        <f t="shared" si="39"/>
        <v>46023</v>
      </c>
      <c r="CE29" s="38" t="str">
        <f t="shared" si="2"/>
        <v/>
      </c>
      <c r="CF29" s="38">
        <f t="shared" si="40"/>
        <v>46023</v>
      </c>
      <c r="CV29" s="4"/>
    </row>
    <row r="30" spans="1:100" x14ac:dyDescent="0.25">
      <c r="A30" s="7">
        <f t="shared" si="16"/>
        <v>44953</v>
      </c>
      <c r="B30" s="5"/>
      <c r="C30" s="38" t="str">
        <f t="shared" si="0"/>
        <v/>
      </c>
      <c r="D30" s="38">
        <f t="shared" si="42"/>
        <v>44927</v>
      </c>
      <c r="E30" s="38" t="str">
        <f t="shared" si="4"/>
        <v/>
      </c>
      <c r="F30" s="38">
        <f t="shared" si="42"/>
        <v>44927</v>
      </c>
      <c r="Y30" s="7">
        <f t="shared" si="17"/>
        <v>45313</v>
      </c>
      <c r="Z30" s="5">
        <v>276.3</v>
      </c>
      <c r="AA30" s="111">
        <f t="shared" si="37"/>
        <v>0</v>
      </c>
      <c r="AB30" s="38">
        <f>IFERROR(VLOOKUP(Y30,'Geração Equatorial x Medido'!$O$56:$P$71,2,FALSE),"")</f>
        <v>45292</v>
      </c>
      <c r="AC30" s="38">
        <f>IF(AB30="",AC29,AB30)</f>
        <v>45292</v>
      </c>
      <c r="AD30" s="38" t="str">
        <f t="shared" si="6"/>
        <v/>
      </c>
      <c r="AE30" s="38">
        <f t="shared" si="28"/>
        <v>45292</v>
      </c>
      <c r="AU30" s="4"/>
      <c r="AX30" s="7">
        <f t="shared" si="19"/>
        <v>45673</v>
      </c>
      <c r="AY30" s="5">
        <v>458</v>
      </c>
      <c r="AZ30" s="145">
        <f t="shared" si="8"/>
        <v>0</v>
      </c>
      <c r="BA30" s="141" t="str">
        <f>IFERROR(VLOOKUP(AX29,'Geração Equatorial x Medido'!$O$56:$P$98,2,FALSE),"")</f>
        <v/>
      </c>
      <c r="BB30" s="38">
        <f t="shared" si="38"/>
        <v>45658</v>
      </c>
      <c r="BC30" s="38" t="str">
        <f t="shared" si="10"/>
        <v/>
      </c>
      <c r="BD30" s="38">
        <f t="shared" si="41"/>
        <v>45658</v>
      </c>
      <c r="BT30" s="4"/>
      <c r="BZ30" s="7">
        <f t="shared" si="12"/>
        <v>46039</v>
      </c>
      <c r="CA30" s="5">
        <v>479.9</v>
      </c>
      <c r="CB30" s="145">
        <f t="shared" si="1"/>
        <v>0</v>
      </c>
      <c r="CC30" s="141" t="str">
        <f>IFERROR(VLOOKUP(BZ29,'Geração Equatorial x Medido'!$O$56:$P$97,2,FALSE),"")</f>
        <v/>
      </c>
      <c r="CD30" s="38">
        <f t="shared" si="39"/>
        <v>46023</v>
      </c>
      <c r="CE30" s="38" t="str">
        <f t="shared" si="2"/>
        <v/>
      </c>
      <c r="CF30" s="38">
        <f t="shared" si="40"/>
        <v>46023</v>
      </c>
      <c r="CV30" s="4"/>
    </row>
    <row r="31" spans="1:100" x14ac:dyDescent="0.25">
      <c r="A31" s="7">
        <f t="shared" si="16"/>
        <v>44954</v>
      </c>
      <c r="B31" s="5"/>
      <c r="C31" s="38" t="str">
        <f t="shared" si="0"/>
        <v/>
      </c>
      <c r="D31" s="38">
        <f t="shared" si="42"/>
        <v>44927</v>
      </c>
      <c r="E31" s="38" t="str">
        <f t="shared" si="4"/>
        <v/>
      </c>
      <c r="F31" s="38">
        <f t="shared" si="42"/>
        <v>44927</v>
      </c>
      <c r="Y31" s="7">
        <f t="shared" si="17"/>
        <v>45314</v>
      </c>
      <c r="Z31" s="5">
        <v>442.1</v>
      </c>
      <c r="AA31" s="111">
        <f t="shared" si="37"/>
        <v>0</v>
      </c>
      <c r="AB31" s="38" t="str">
        <f>IFERROR(VLOOKUP(Y31,'Geração Equatorial x Medido'!$O$56:$P$71,2,FALSE),"")</f>
        <v/>
      </c>
      <c r="AC31" s="38">
        <f t="shared" si="18"/>
        <v>45292</v>
      </c>
      <c r="AD31" s="38" t="str">
        <f t="shared" si="6"/>
        <v/>
      </c>
      <c r="AE31" s="38">
        <f t="shared" si="28"/>
        <v>45292</v>
      </c>
      <c r="AU31" s="4"/>
      <c r="AX31" s="7">
        <f t="shared" si="19"/>
        <v>45674</v>
      </c>
      <c r="AY31" s="5">
        <v>453.5</v>
      </c>
      <c r="AZ31" s="145">
        <f t="shared" si="8"/>
        <v>0</v>
      </c>
      <c r="BA31" s="141" t="str">
        <f>IFERROR(VLOOKUP(AX30,'Geração Equatorial x Medido'!$O$56:$P$98,2,FALSE),"")</f>
        <v/>
      </c>
      <c r="BB31" s="38">
        <f t="shared" si="38"/>
        <v>45658</v>
      </c>
      <c r="BC31" s="38" t="str">
        <f t="shared" si="10"/>
        <v/>
      </c>
      <c r="BD31" s="38">
        <f t="shared" si="41"/>
        <v>45658</v>
      </c>
      <c r="BT31" s="4"/>
      <c r="BZ31" s="7">
        <f t="shared" si="12"/>
        <v>46040</v>
      </c>
      <c r="CA31" s="5">
        <v>290</v>
      </c>
      <c r="CB31" s="145">
        <f t="shared" si="1"/>
        <v>0</v>
      </c>
      <c r="CC31" s="141" t="str">
        <f>IFERROR(VLOOKUP(BZ30,'Geração Equatorial x Medido'!$O$56:$P$97,2,FALSE),"")</f>
        <v/>
      </c>
      <c r="CD31" s="38">
        <f t="shared" si="39"/>
        <v>46023</v>
      </c>
      <c r="CE31" s="38" t="str">
        <f t="shared" si="2"/>
        <v/>
      </c>
      <c r="CF31" s="38">
        <f t="shared" si="40"/>
        <v>46023</v>
      </c>
      <c r="CV31" s="4"/>
    </row>
    <row r="32" spans="1:100" x14ac:dyDescent="0.25">
      <c r="A32" s="7">
        <f t="shared" si="16"/>
        <v>44955</v>
      </c>
      <c r="B32" s="5"/>
      <c r="C32" s="38" t="str">
        <f t="shared" si="0"/>
        <v/>
      </c>
      <c r="D32" s="38">
        <f t="shared" si="42"/>
        <v>44927</v>
      </c>
      <c r="E32" s="38" t="str">
        <f t="shared" si="4"/>
        <v/>
      </c>
      <c r="F32" s="38">
        <f t="shared" si="42"/>
        <v>44927</v>
      </c>
      <c r="Y32" s="7">
        <f t="shared" si="17"/>
        <v>45315</v>
      </c>
      <c r="Z32" s="5">
        <v>451.6</v>
      </c>
      <c r="AA32" s="111">
        <f t="shared" si="37"/>
        <v>0</v>
      </c>
      <c r="AB32" s="38" t="str">
        <f>IFERROR(VLOOKUP(Y32,'Geração Equatorial x Medido'!$O$56:$P$71,2,FALSE),"")</f>
        <v/>
      </c>
      <c r="AC32" s="38">
        <f t="shared" si="18"/>
        <v>45292</v>
      </c>
      <c r="AD32" s="38" t="str">
        <f t="shared" si="6"/>
        <v/>
      </c>
      <c r="AE32" s="38">
        <f t="shared" si="28"/>
        <v>45292</v>
      </c>
      <c r="AU32" s="4"/>
      <c r="AX32" s="7">
        <f t="shared" si="19"/>
        <v>45675</v>
      </c>
      <c r="AY32" s="5">
        <v>74.599999999999994</v>
      </c>
      <c r="AZ32" s="145">
        <f t="shared" si="8"/>
        <v>0</v>
      </c>
      <c r="BA32" s="141" t="str">
        <f>IFERROR(VLOOKUP(AX31,'Geração Equatorial x Medido'!$O$56:$P$98,2,FALSE),"")</f>
        <v/>
      </c>
      <c r="BB32" s="38">
        <f t="shared" si="38"/>
        <v>45658</v>
      </c>
      <c r="BC32" s="38" t="str">
        <f t="shared" si="10"/>
        <v/>
      </c>
      <c r="BD32" s="38">
        <f t="shared" si="41"/>
        <v>45658</v>
      </c>
      <c r="BT32" s="4"/>
      <c r="BZ32" s="7">
        <f t="shared" si="12"/>
        <v>46041</v>
      </c>
      <c r="CA32" s="5">
        <v>149.9</v>
      </c>
      <c r="CB32" s="145">
        <f t="shared" si="1"/>
        <v>0</v>
      </c>
      <c r="CC32" s="141" t="str">
        <f>IFERROR(VLOOKUP(BZ31,'Geração Equatorial x Medido'!$O$56:$P$97,2,FALSE),"")</f>
        <v/>
      </c>
      <c r="CD32" s="38">
        <f t="shared" si="39"/>
        <v>46023</v>
      </c>
      <c r="CE32" s="38" t="str">
        <f t="shared" si="2"/>
        <v/>
      </c>
      <c r="CF32" s="38">
        <f t="shared" si="40"/>
        <v>46023</v>
      </c>
      <c r="CV32" s="4"/>
    </row>
    <row r="33" spans="1:100" x14ac:dyDescent="0.25">
      <c r="A33" s="7">
        <f t="shared" si="16"/>
        <v>44956</v>
      </c>
      <c r="B33" s="5"/>
      <c r="C33" s="38" t="str">
        <f t="shared" si="0"/>
        <v/>
      </c>
      <c r="D33" s="38">
        <f t="shared" si="42"/>
        <v>44927</v>
      </c>
      <c r="E33" s="38" t="str">
        <f t="shared" si="4"/>
        <v/>
      </c>
      <c r="F33" s="38">
        <f t="shared" si="42"/>
        <v>44927</v>
      </c>
      <c r="Y33" s="7">
        <f t="shared" si="17"/>
        <v>45316</v>
      </c>
      <c r="Z33" s="5">
        <v>543.1</v>
      </c>
      <c r="AA33" s="111">
        <f t="shared" si="37"/>
        <v>0</v>
      </c>
      <c r="AB33" s="38" t="str">
        <f>IFERROR(VLOOKUP(Y33,'Geração Equatorial x Medido'!$O$56:$P$71,2,FALSE),"")</f>
        <v/>
      </c>
      <c r="AC33" s="38">
        <f t="shared" si="18"/>
        <v>45292</v>
      </c>
      <c r="AD33" s="38" t="str">
        <f t="shared" si="6"/>
        <v/>
      </c>
      <c r="AE33" s="38">
        <f t="shared" si="28"/>
        <v>45292</v>
      </c>
      <c r="AU33" s="4"/>
      <c r="AX33" s="7">
        <f t="shared" si="19"/>
        <v>45676</v>
      </c>
      <c r="AY33" s="5">
        <v>498.3</v>
      </c>
      <c r="AZ33" s="145">
        <f t="shared" si="8"/>
        <v>0</v>
      </c>
      <c r="BA33" s="141" t="str">
        <f>IFERROR(VLOOKUP(AX32,'Geração Equatorial x Medido'!$O$56:$P$98,2,FALSE),"")</f>
        <v/>
      </c>
      <c r="BB33" s="38">
        <f t="shared" si="38"/>
        <v>45658</v>
      </c>
      <c r="BC33" s="38" t="str">
        <f t="shared" si="10"/>
        <v/>
      </c>
      <c r="BD33" s="38">
        <f t="shared" si="41"/>
        <v>45658</v>
      </c>
      <c r="BT33" s="4"/>
      <c r="BZ33" s="7">
        <f t="shared" si="12"/>
        <v>46042</v>
      </c>
      <c r="CA33" s="5">
        <v>427.6</v>
      </c>
      <c r="CB33" s="145">
        <f t="shared" si="1"/>
        <v>0</v>
      </c>
      <c r="CC33" s="141" t="str">
        <f>IFERROR(VLOOKUP(BZ32,'Geração Equatorial x Medido'!$O$56:$P$97,2,FALSE),"")</f>
        <v/>
      </c>
      <c r="CD33" s="38">
        <f t="shared" si="39"/>
        <v>46023</v>
      </c>
      <c r="CE33" s="38" t="str">
        <f t="shared" si="2"/>
        <v/>
      </c>
      <c r="CF33" s="38">
        <f t="shared" si="40"/>
        <v>46023</v>
      </c>
      <c r="CV33" s="4"/>
    </row>
    <row r="34" spans="1:100" x14ac:dyDescent="0.25">
      <c r="A34" s="7">
        <f t="shared" si="16"/>
        <v>44957</v>
      </c>
      <c r="B34" s="5"/>
      <c r="C34" s="38" t="str">
        <f t="shared" si="0"/>
        <v/>
      </c>
      <c r="D34" s="38">
        <f t="shared" si="42"/>
        <v>44927</v>
      </c>
      <c r="E34" s="38" t="str">
        <f t="shared" si="4"/>
        <v/>
      </c>
      <c r="F34" s="38">
        <f t="shared" si="42"/>
        <v>44927</v>
      </c>
      <c r="Y34" s="7">
        <f t="shared" si="17"/>
        <v>45317</v>
      </c>
      <c r="Z34" s="5">
        <v>514.79999999999995</v>
      </c>
      <c r="AA34" s="111">
        <f t="shared" si="37"/>
        <v>0</v>
      </c>
      <c r="AB34" s="38" t="str">
        <f>IFERROR(VLOOKUP(Y34,'Geração Equatorial x Medido'!$O$56:$P$71,2,FALSE),"")</f>
        <v/>
      </c>
      <c r="AC34" s="38">
        <f t="shared" si="18"/>
        <v>45292</v>
      </c>
      <c r="AD34" s="38" t="str">
        <f t="shared" si="6"/>
        <v/>
      </c>
      <c r="AE34" s="38">
        <f t="shared" si="28"/>
        <v>45292</v>
      </c>
      <c r="AU34" s="4"/>
      <c r="AX34" s="7">
        <f t="shared" si="19"/>
        <v>45677</v>
      </c>
      <c r="AY34" s="5">
        <v>299.89999999999998</v>
      </c>
      <c r="AZ34" s="145">
        <f t="shared" si="8"/>
        <v>0</v>
      </c>
      <c r="BA34" s="141" t="str">
        <f>IFERROR(VLOOKUP(AX33,'Geração Equatorial x Medido'!$O$56:$P$98,2,FALSE),"")</f>
        <v/>
      </c>
      <c r="BB34" s="38">
        <f t="shared" si="38"/>
        <v>45658</v>
      </c>
      <c r="BC34" s="38" t="str">
        <f t="shared" si="10"/>
        <v/>
      </c>
      <c r="BD34" s="38">
        <f t="shared" si="41"/>
        <v>45658</v>
      </c>
      <c r="BT34" s="4"/>
      <c r="BZ34" s="7">
        <f t="shared" si="12"/>
        <v>46043</v>
      </c>
      <c r="CA34" s="5">
        <v>446.2</v>
      </c>
      <c r="CB34" s="145">
        <f t="shared" si="1"/>
        <v>0</v>
      </c>
      <c r="CC34" s="141" t="str">
        <f>IFERROR(VLOOKUP(BZ33,'Geração Equatorial x Medido'!$O$56:$P$97,2,FALSE),"")</f>
        <v/>
      </c>
      <c r="CD34" s="38">
        <f t="shared" si="39"/>
        <v>46023</v>
      </c>
      <c r="CE34" s="38" t="str">
        <f t="shared" si="2"/>
        <v/>
      </c>
      <c r="CF34" s="38">
        <f t="shared" si="40"/>
        <v>46023</v>
      </c>
      <c r="CV34" s="4"/>
    </row>
    <row r="35" spans="1:100" x14ac:dyDescent="0.25">
      <c r="A35" s="7">
        <f t="shared" si="16"/>
        <v>44958</v>
      </c>
      <c r="B35" s="5"/>
      <c r="C35" s="38" t="str">
        <f t="shared" si="0"/>
        <v/>
      </c>
      <c r="D35" s="38">
        <f t="shared" si="42"/>
        <v>44927</v>
      </c>
      <c r="E35" s="38">
        <f t="shared" si="4"/>
        <v>44958</v>
      </c>
      <c r="F35" s="38">
        <f t="shared" si="42"/>
        <v>44958</v>
      </c>
      <c r="Y35" s="7">
        <f t="shared" si="17"/>
        <v>45318</v>
      </c>
      <c r="Z35" s="5">
        <v>296</v>
      </c>
      <c r="AA35" s="111">
        <f t="shared" si="37"/>
        <v>0</v>
      </c>
      <c r="AB35" s="38" t="str">
        <f>IFERROR(VLOOKUP(Y35,'Geração Equatorial x Medido'!$O$56:$P$71,2,FALSE),"")</f>
        <v/>
      </c>
      <c r="AC35" s="38">
        <f t="shared" si="18"/>
        <v>45292</v>
      </c>
      <c r="AD35" s="38" t="str">
        <f t="shared" si="6"/>
        <v/>
      </c>
      <c r="AE35" s="38">
        <f t="shared" si="28"/>
        <v>45292</v>
      </c>
      <c r="AU35" s="4"/>
      <c r="AX35" s="7">
        <f t="shared" si="19"/>
        <v>45678</v>
      </c>
      <c r="AY35" s="5">
        <v>487.3</v>
      </c>
      <c r="AZ35" s="145">
        <f t="shared" si="8"/>
        <v>0</v>
      </c>
      <c r="BA35" s="141" t="str">
        <f>IFERROR(VLOOKUP(AX34,'Geração Equatorial x Medido'!$O$56:$P$98,2,FALSE),"")</f>
        <v/>
      </c>
      <c r="BB35" s="38">
        <f t="shared" si="38"/>
        <v>45658</v>
      </c>
      <c r="BC35" s="38" t="str">
        <f t="shared" si="10"/>
        <v/>
      </c>
      <c r="BD35" s="38">
        <f t="shared" si="41"/>
        <v>45658</v>
      </c>
      <c r="BT35" s="4"/>
      <c r="BZ35" s="7">
        <f t="shared" si="12"/>
        <v>46044</v>
      </c>
      <c r="CA35" s="5">
        <v>534.79999999999995</v>
      </c>
      <c r="CB35" s="145">
        <f t="shared" si="1"/>
        <v>0</v>
      </c>
      <c r="CC35" s="141" t="str">
        <f>IFERROR(VLOOKUP(BZ34,'Geração Equatorial x Medido'!$O$56:$P$97,2,FALSE),"")</f>
        <v/>
      </c>
      <c r="CD35" s="38">
        <f t="shared" si="39"/>
        <v>46023</v>
      </c>
      <c r="CE35" s="38" t="str">
        <f t="shared" si="2"/>
        <v/>
      </c>
      <c r="CF35" s="38">
        <f t="shared" si="40"/>
        <v>46023</v>
      </c>
      <c r="CV35" s="4"/>
    </row>
    <row r="36" spans="1:100" x14ac:dyDescent="0.25">
      <c r="A36" s="7">
        <f t="shared" si="16"/>
        <v>44959</v>
      </c>
      <c r="B36" s="5"/>
      <c r="C36" s="38" t="str">
        <f t="shared" si="0"/>
        <v/>
      </c>
      <c r="D36" s="38">
        <f t="shared" si="42"/>
        <v>44927</v>
      </c>
      <c r="E36" s="38" t="str">
        <f t="shared" si="4"/>
        <v/>
      </c>
      <c r="F36" s="38">
        <f t="shared" si="42"/>
        <v>44958</v>
      </c>
      <c r="Y36" s="7">
        <f t="shared" si="17"/>
        <v>45319</v>
      </c>
      <c r="Z36" s="5">
        <v>376.7</v>
      </c>
      <c r="AA36" s="111">
        <f t="shared" si="37"/>
        <v>0</v>
      </c>
      <c r="AB36" s="38" t="str">
        <f>IFERROR(VLOOKUP(Y36,'Geração Equatorial x Medido'!$O$56:$P$71,2,FALSE),"")</f>
        <v/>
      </c>
      <c r="AC36" s="38">
        <f t="shared" si="18"/>
        <v>45292</v>
      </c>
      <c r="AD36" s="38" t="str">
        <f t="shared" si="6"/>
        <v/>
      </c>
      <c r="AE36" s="38">
        <f t="shared" si="28"/>
        <v>45292</v>
      </c>
      <c r="AU36" s="4"/>
      <c r="AX36" s="7">
        <f t="shared" si="19"/>
        <v>45679</v>
      </c>
      <c r="AY36" s="5">
        <v>486.4</v>
      </c>
      <c r="AZ36" s="145">
        <f t="shared" si="8"/>
        <v>0</v>
      </c>
      <c r="BA36" s="141" t="str">
        <f>IFERROR(VLOOKUP(AX35,'Geração Equatorial x Medido'!$O$56:$P$98,2,FALSE),"")</f>
        <v/>
      </c>
      <c r="BB36" s="38">
        <f t="shared" si="38"/>
        <v>45658</v>
      </c>
      <c r="BC36" s="38" t="str">
        <f t="shared" si="10"/>
        <v/>
      </c>
      <c r="BD36" s="38">
        <f t="shared" si="41"/>
        <v>45658</v>
      </c>
      <c r="BT36" s="4"/>
      <c r="BZ36" s="7">
        <f t="shared" si="12"/>
        <v>46045</v>
      </c>
      <c r="CA36" s="5">
        <v>421.1</v>
      </c>
      <c r="CB36" s="145">
        <f t="shared" ref="CB36:CB56" si="43">IF(CA36=0,1,0)</f>
        <v>0</v>
      </c>
      <c r="CC36" s="141" t="str">
        <f>IFERROR(VLOOKUP(BZ35,'Geração Equatorial x Medido'!$O$56:$P$97,2,FALSE),"")</f>
        <v/>
      </c>
      <c r="CD36" s="38">
        <f t="shared" si="39"/>
        <v>46023</v>
      </c>
      <c r="CE36" s="38" t="str">
        <f t="shared" si="2"/>
        <v/>
      </c>
      <c r="CF36" s="38">
        <f t="shared" si="40"/>
        <v>46023</v>
      </c>
      <c r="CV36" s="4"/>
    </row>
    <row r="37" spans="1:100" x14ac:dyDescent="0.25">
      <c r="A37" s="7">
        <f t="shared" si="16"/>
        <v>44960</v>
      </c>
      <c r="B37" s="5"/>
      <c r="C37" s="38" t="str">
        <f t="shared" si="0"/>
        <v/>
      </c>
      <c r="D37" s="38">
        <f t="shared" ref="D37:D42" si="44">IF(C37="",D36,C37)</f>
        <v>44927</v>
      </c>
      <c r="E37" s="38" t="str">
        <f t="shared" si="4"/>
        <v/>
      </c>
      <c r="F37" s="38">
        <f t="shared" ref="F37:F52" si="45">IF(E37="",F36,E37)</f>
        <v>44958</v>
      </c>
      <c r="Y37" s="7">
        <f t="shared" si="17"/>
        <v>45320</v>
      </c>
      <c r="Z37" s="5">
        <v>475</v>
      </c>
      <c r="AA37" s="111">
        <f t="shared" si="37"/>
        <v>0</v>
      </c>
      <c r="AB37" s="38" t="str">
        <f>IFERROR(VLOOKUP(Y37,'Geração Equatorial x Medido'!$O$56:$P$71,2,FALSE),"")</f>
        <v/>
      </c>
      <c r="AC37" s="38">
        <f t="shared" si="18"/>
        <v>45292</v>
      </c>
      <c r="AD37" s="38" t="str">
        <f t="shared" si="6"/>
        <v/>
      </c>
      <c r="AE37" s="38">
        <f t="shared" si="28"/>
        <v>45292</v>
      </c>
      <c r="AU37" s="4"/>
      <c r="AX37" s="7">
        <f t="shared" si="19"/>
        <v>45680</v>
      </c>
      <c r="AY37" s="5">
        <v>404.2</v>
      </c>
      <c r="AZ37" s="145">
        <f t="shared" si="8"/>
        <v>0</v>
      </c>
      <c r="BA37" s="141" t="str">
        <f>IFERROR(VLOOKUP(AX36,'Geração Equatorial x Medido'!$O$56:$P$98,2,FALSE),"")</f>
        <v/>
      </c>
      <c r="BB37" s="38">
        <f t="shared" si="38"/>
        <v>45658</v>
      </c>
      <c r="BC37" s="38" t="str">
        <f t="shared" si="10"/>
        <v/>
      </c>
      <c r="BD37" s="38">
        <f t="shared" si="41"/>
        <v>45658</v>
      </c>
      <c r="BT37" s="4"/>
      <c r="BZ37" s="7">
        <f t="shared" si="12"/>
        <v>46046</v>
      </c>
      <c r="CA37" s="5">
        <v>516.9</v>
      </c>
      <c r="CB37" s="145">
        <f t="shared" si="43"/>
        <v>0</v>
      </c>
      <c r="CC37" s="141" t="str">
        <f>IFERROR(VLOOKUP(BZ36,'Geração Equatorial x Medido'!$O$56:$P$97,2,FALSE),"")</f>
        <v/>
      </c>
      <c r="CD37" s="38">
        <f t="shared" si="39"/>
        <v>46023</v>
      </c>
      <c r="CE37" s="38" t="str">
        <f t="shared" si="2"/>
        <v/>
      </c>
      <c r="CF37" s="38">
        <f t="shared" si="40"/>
        <v>46023</v>
      </c>
      <c r="CV37" s="4"/>
    </row>
    <row r="38" spans="1:100" x14ac:dyDescent="0.25">
      <c r="A38" s="7">
        <f t="shared" si="16"/>
        <v>44961</v>
      </c>
      <c r="B38" s="5"/>
      <c r="C38" s="38" t="str">
        <f t="shared" si="0"/>
        <v/>
      </c>
      <c r="D38" s="38">
        <f t="shared" si="44"/>
        <v>44927</v>
      </c>
      <c r="E38" s="38" t="str">
        <f t="shared" si="4"/>
        <v/>
      </c>
      <c r="F38" s="38">
        <f t="shared" si="45"/>
        <v>44958</v>
      </c>
      <c r="Y38" s="7">
        <f t="shared" si="17"/>
        <v>45321</v>
      </c>
      <c r="Z38" s="5">
        <v>501.6</v>
      </c>
      <c r="AA38" s="111">
        <f t="shared" si="37"/>
        <v>0</v>
      </c>
      <c r="AB38" s="38" t="str">
        <f>IFERROR(VLOOKUP(Y38,'Geração Equatorial x Medido'!$O$56:$P$71,2,FALSE),"")</f>
        <v/>
      </c>
      <c r="AC38" s="38">
        <f t="shared" si="18"/>
        <v>45292</v>
      </c>
      <c r="AD38" s="38" t="str">
        <f t="shared" si="6"/>
        <v/>
      </c>
      <c r="AE38" s="38">
        <f t="shared" si="28"/>
        <v>45292</v>
      </c>
      <c r="AU38" s="4"/>
      <c r="AX38" s="7">
        <f t="shared" si="19"/>
        <v>45681</v>
      </c>
      <c r="AY38" s="5">
        <v>432.9</v>
      </c>
      <c r="AZ38" s="145">
        <f t="shared" si="8"/>
        <v>0</v>
      </c>
      <c r="BA38" s="141" t="str">
        <f>IFERROR(VLOOKUP(AX37,'Geração Equatorial x Medido'!$O$56:$P$98,2,FALSE),"")</f>
        <v/>
      </c>
      <c r="BB38" s="38">
        <f t="shared" si="38"/>
        <v>45658</v>
      </c>
      <c r="BC38" s="38" t="str">
        <f t="shared" si="10"/>
        <v/>
      </c>
      <c r="BD38" s="38">
        <f t="shared" si="41"/>
        <v>45658</v>
      </c>
      <c r="BT38" s="4"/>
      <c r="BZ38" s="7">
        <f t="shared" si="12"/>
        <v>46047</v>
      </c>
      <c r="CA38" s="5">
        <v>563.4</v>
      </c>
      <c r="CB38" s="145">
        <f t="shared" si="43"/>
        <v>0</v>
      </c>
      <c r="CC38" s="141" t="str">
        <f>IFERROR(VLOOKUP(BZ37,'Geração Equatorial x Medido'!$O$56:$P$97,2,FALSE),"")</f>
        <v/>
      </c>
      <c r="CD38" s="38">
        <f t="shared" si="39"/>
        <v>46023</v>
      </c>
      <c r="CE38" s="38" t="str">
        <f t="shared" si="2"/>
        <v/>
      </c>
      <c r="CF38" s="38">
        <f t="shared" si="40"/>
        <v>46023</v>
      </c>
      <c r="CV38" s="4"/>
    </row>
    <row r="39" spans="1:100" x14ac:dyDescent="0.25">
      <c r="A39" s="7">
        <f t="shared" si="16"/>
        <v>44962</v>
      </c>
      <c r="B39" s="5"/>
      <c r="C39" s="38" t="str">
        <f t="shared" si="0"/>
        <v/>
      </c>
      <c r="D39" s="38">
        <f t="shared" si="44"/>
        <v>44927</v>
      </c>
      <c r="E39" s="38" t="str">
        <f t="shared" si="4"/>
        <v/>
      </c>
      <c r="F39" s="38">
        <f t="shared" si="45"/>
        <v>44958</v>
      </c>
      <c r="Y39" s="7">
        <f t="shared" si="17"/>
        <v>45322</v>
      </c>
      <c r="Z39" s="5">
        <v>313.89999999999998</v>
      </c>
      <c r="AA39" s="111">
        <f t="shared" si="37"/>
        <v>0</v>
      </c>
      <c r="AB39" s="38" t="str">
        <f>IFERROR(VLOOKUP(Y39,'Geração Equatorial x Medido'!$O$56:$P$71,2,FALSE),"")</f>
        <v/>
      </c>
      <c r="AC39" s="38">
        <f t="shared" si="18"/>
        <v>45292</v>
      </c>
      <c r="AD39" s="38" t="str">
        <f t="shared" si="6"/>
        <v/>
      </c>
      <c r="AE39" s="38">
        <f t="shared" si="28"/>
        <v>45292</v>
      </c>
      <c r="AU39" s="4"/>
      <c r="AX39" s="7">
        <f t="shared" si="19"/>
        <v>45682</v>
      </c>
      <c r="AY39" s="5">
        <v>484.6</v>
      </c>
      <c r="AZ39" s="145">
        <f t="shared" si="8"/>
        <v>0</v>
      </c>
      <c r="BA39" s="141" t="str">
        <f>IFERROR(VLOOKUP(AX38,'Geração Equatorial x Medido'!$O$56:$P$98,2,FALSE),"")</f>
        <v/>
      </c>
      <c r="BB39" s="38">
        <f t="shared" si="38"/>
        <v>45658</v>
      </c>
      <c r="BC39" s="38" t="str">
        <f t="shared" si="10"/>
        <v/>
      </c>
      <c r="BD39" s="38">
        <f t="shared" si="41"/>
        <v>45658</v>
      </c>
      <c r="BT39" s="4"/>
      <c r="BZ39" s="7">
        <f t="shared" si="12"/>
        <v>46048</v>
      </c>
      <c r="CA39" s="5">
        <v>466.9</v>
      </c>
      <c r="CB39" s="145">
        <f t="shared" si="43"/>
        <v>0</v>
      </c>
      <c r="CC39" s="141" t="str">
        <f>IFERROR(VLOOKUP(BZ38,'Geração Equatorial x Medido'!$O$56:$P$97,2,FALSE),"")</f>
        <v/>
      </c>
      <c r="CD39" s="38">
        <f t="shared" si="39"/>
        <v>46023</v>
      </c>
      <c r="CE39" s="38" t="str">
        <f t="shared" si="2"/>
        <v/>
      </c>
      <c r="CF39" s="38">
        <f t="shared" si="40"/>
        <v>46023</v>
      </c>
      <c r="CV39" s="4"/>
    </row>
    <row r="40" spans="1:100" x14ac:dyDescent="0.25">
      <c r="A40" s="7">
        <f t="shared" si="16"/>
        <v>44963</v>
      </c>
      <c r="B40" s="5"/>
      <c r="C40" s="38" t="str">
        <f t="shared" si="0"/>
        <v/>
      </c>
      <c r="D40" s="38">
        <f t="shared" si="44"/>
        <v>44927</v>
      </c>
      <c r="E40" s="38" t="str">
        <f t="shared" si="4"/>
        <v/>
      </c>
      <c r="F40" s="38">
        <f t="shared" si="45"/>
        <v>44958</v>
      </c>
      <c r="Y40" s="7">
        <f t="shared" si="17"/>
        <v>45323</v>
      </c>
      <c r="Z40" s="5">
        <v>409.8</v>
      </c>
      <c r="AA40" s="111">
        <f t="shared" si="37"/>
        <v>0</v>
      </c>
      <c r="AB40" s="38" t="str">
        <f>IFERROR(VLOOKUP(Y40,'Geração Equatorial x Medido'!$O$56:$P$71,2,FALSE),"")</f>
        <v/>
      </c>
      <c r="AC40" s="38">
        <f t="shared" si="18"/>
        <v>45292</v>
      </c>
      <c r="AD40" s="38">
        <f t="shared" si="6"/>
        <v>45323</v>
      </c>
      <c r="AE40" s="38">
        <f t="shared" si="28"/>
        <v>45323</v>
      </c>
      <c r="AU40" s="4"/>
      <c r="AX40" s="7">
        <f t="shared" si="19"/>
        <v>45683</v>
      </c>
      <c r="AY40" s="5">
        <v>293.8</v>
      </c>
      <c r="AZ40" s="145">
        <f t="shared" si="8"/>
        <v>0</v>
      </c>
      <c r="BA40" s="141" t="str">
        <f>IFERROR(VLOOKUP(AX39,'Geração Equatorial x Medido'!$O$56:$P$98,2,FALSE),"")</f>
        <v/>
      </c>
      <c r="BB40" s="38">
        <f t="shared" si="38"/>
        <v>45658</v>
      </c>
      <c r="BC40" s="38" t="str">
        <f t="shared" si="10"/>
        <v/>
      </c>
      <c r="BD40" s="38">
        <f t="shared" si="41"/>
        <v>45658</v>
      </c>
      <c r="BT40" s="4"/>
      <c r="BZ40" s="7">
        <f t="shared" si="12"/>
        <v>46049</v>
      </c>
      <c r="CA40" s="5">
        <v>83.7</v>
      </c>
      <c r="CB40" s="145">
        <f t="shared" si="43"/>
        <v>0</v>
      </c>
      <c r="CC40" s="141" t="str">
        <f>IFERROR(VLOOKUP(BZ39,'Geração Equatorial x Medido'!$O$56:$P$97,2,FALSE),"")</f>
        <v/>
      </c>
      <c r="CD40" s="38">
        <f t="shared" si="39"/>
        <v>46023</v>
      </c>
      <c r="CE40" s="38" t="str">
        <f t="shared" si="2"/>
        <v/>
      </c>
      <c r="CF40" s="38">
        <f t="shared" si="40"/>
        <v>46023</v>
      </c>
      <c r="CV40" s="4"/>
    </row>
    <row r="41" spans="1:100" x14ac:dyDescent="0.25">
      <c r="A41" s="7">
        <f t="shared" si="16"/>
        <v>44964</v>
      </c>
      <c r="B41" s="5"/>
      <c r="C41" s="38">
        <f t="shared" si="0"/>
        <v>44958</v>
      </c>
      <c r="D41" s="38">
        <f t="shared" si="44"/>
        <v>44958</v>
      </c>
      <c r="E41" s="38" t="str">
        <f t="shared" si="4"/>
        <v/>
      </c>
      <c r="F41" s="38">
        <f t="shared" si="45"/>
        <v>44958</v>
      </c>
      <c r="Y41" s="7">
        <f t="shared" si="17"/>
        <v>45324</v>
      </c>
      <c r="Z41" s="5">
        <v>507.3</v>
      </c>
      <c r="AA41" s="111">
        <f t="shared" si="37"/>
        <v>0</v>
      </c>
      <c r="AB41" s="38" t="str">
        <f>IFERROR(VLOOKUP(Y41,'Geração Equatorial x Medido'!$O$56:$P$71,2,FALSE),"")</f>
        <v/>
      </c>
      <c r="AC41" s="38">
        <f>IF(AB41="",AC40,AB41)</f>
        <v>45292</v>
      </c>
      <c r="AD41" s="38" t="str">
        <f t="shared" si="6"/>
        <v/>
      </c>
      <c r="AE41" s="38">
        <f t="shared" si="28"/>
        <v>45323</v>
      </c>
      <c r="AU41" s="4"/>
      <c r="AX41" s="7">
        <f t="shared" si="19"/>
        <v>45684</v>
      </c>
      <c r="AY41" s="5">
        <v>513</v>
      </c>
      <c r="AZ41" s="145">
        <f t="shared" si="8"/>
        <v>0</v>
      </c>
      <c r="BA41" s="141" t="str">
        <f>IFERROR(VLOOKUP(AX40,'Geração Equatorial x Medido'!$O$56:$P$98,2,FALSE),"")</f>
        <v/>
      </c>
      <c r="BB41" s="38">
        <f t="shared" si="38"/>
        <v>45658</v>
      </c>
      <c r="BC41" s="38" t="str">
        <f t="shared" si="10"/>
        <v/>
      </c>
      <c r="BD41" s="38">
        <f t="shared" si="41"/>
        <v>45658</v>
      </c>
      <c r="BT41" s="4"/>
      <c r="BZ41" s="7">
        <f t="shared" si="12"/>
        <v>46050</v>
      </c>
      <c r="CA41" s="5">
        <v>459.3</v>
      </c>
      <c r="CB41" s="145">
        <f t="shared" si="43"/>
        <v>0</v>
      </c>
      <c r="CC41" s="141">
        <f>IFERROR(VLOOKUP(BZ40,'Geração Equatorial x Medido'!$O$56:$P$97,2,FALSE),"")</f>
        <v>46023</v>
      </c>
      <c r="CD41" s="38">
        <f t="shared" si="39"/>
        <v>46023</v>
      </c>
      <c r="CE41" s="38" t="str">
        <f t="shared" si="2"/>
        <v/>
      </c>
      <c r="CF41" s="38">
        <f t="shared" si="40"/>
        <v>46023</v>
      </c>
      <c r="CV41" s="4"/>
    </row>
    <row r="42" spans="1:100" x14ac:dyDescent="0.25">
      <c r="A42" s="7">
        <f t="shared" si="16"/>
        <v>44965</v>
      </c>
      <c r="B42" s="5"/>
      <c r="C42" s="38" t="str">
        <f t="shared" si="0"/>
        <v/>
      </c>
      <c r="D42" s="38">
        <f t="shared" si="44"/>
        <v>44958</v>
      </c>
      <c r="E42" s="38" t="str">
        <f t="shared" si="4"/>
        <v/>
      </c>
      <c r="F42" s="38">
        <f t="shared" si="45"/>
        <v>44958</v>
      </c>
      <c r="Y42" s="7">
        <f t="shared" si="17"/>
        <v>45325</v>
      </c>
      <c r="Z42" s="5">
        <v>453.3</v>
      </c>
      <c r="AA42" s="111">
        <f t="shared" si="37"/>
        <v>0</v>
      </c>
      <c r="AB42" s="38" t="str">
        <f>IFERROR(VLOOKUP(Y42,'Geração Equatorial x Medido'!$O$56:$P$71,2,FALSE),"")</f>
        <v/>
      </c>
      <c r="AC42" s="38">
        <f>IF(AB42="",AC41,AB42)</f>
        <v>45292</v>
      </c>
      <c r="AD42" s="38" t="str">
        <f t="shared" si="6"/>
        <v/>
      </c>
      <c r="AE42" s="38">
        <f t="shared" si="28"/>
        <v>45323</v>
      </c>
      <c r="AU42" s="4"/>
      <c r="AX42" s="7">
        <f t="shared" si="19"/>
        <v>45685</v>
      </c>
      <c r="AY42" s="5">
        <v>548.70000000000005</v>
      </c>
      <c r="AZ42" s="145">
        <f t="shared" si="8"/>
        <v>0</v>
      </c>
      <c r="BA42" s="141">
        <f>IFERROR(VLOOKUP(AX41,'Geração Equatorial x Medido'!$O$56:$P$98,2,FALSE),"")</f>
        <v>45658</v>
      </c>
      <c r="BB42" s="38">
        <f t="shared" si="38"/>
        <v>45658</v>
      </c>
      <c r="BC42" s="38" t="str">
        <f t="shared" si="10"/>
        <v/>
      </c>
      <c r="BD42" s="38">
        <f t="shared" si="41"/>
        <v>45658</v>
      </c>
      <c r="BT42" s="4"/>
      <c r="BZ42" s="7">
        <f t="shared" si="12"/>
        <v>46051</v>
      </c>
      <c r="CA42" s="5">
        <v>541.20000000000005</v>
      </c>
      <c r="CB42" s="145">
        <f t="shared" si="43"/>
        <v>0</v>
      </c>
      <c r="CC42" s="141" t="str">
        <f>IFERROR(VLOOKUP(BZ41,'Geração Equatorial x Medido'!$O$56:$P$97,2,FALSE),"")</f>
        <v/>
      </c>
      <c r="CD42" s="38">
        <f t="shared" si="39"/>
        <v>46054</v>
      </c>
      <c r="CE42" s="38" t="str">
        <f t="shared" si="2"/>
        <v/>
      </c>
      <c r="CF42" s="38">
        <f t="shared" si="40"/>
        <v>46023</v>
      </c>
      <c r="CV42" s="4"/>
    </row>
    <row r="43" spans="1:100" x14ac:dyDescent="0.25">
      <c r="A43" s="7">
        <f t="shared" si="16"/>
        <v>44966</v>
      </c>
      <c r="B43" s="5"/>
      <c r="C43" s="38" t="str">
        <f t="shared" si="0"/>
        <v/>
      </c>
      <c r="D43" s="38">
        <f t="shared" ref="D43:D106" si="46">IF(C43="",D42,C43)</f>
        <v>44958</v>
      </c>
      <c r="E43" s="38" t="str">
        <f t="shared" si="4"/>
        <v/>
      </c>
      <c r="F43" s="38">
        <f t="shared" si="45"/>
        <v>44958</v>
      </c>
      <c r="Y43" s="7">
        <f t="shared" si="17"/>
        <v>45326</v>
      </c>
      <c r="Z43" s="5">
        <v>498.2</v>
      </c>
      <c r="AA43" s="111">
        <f t="shared" si="37"/>
        <v>0</v>
      </c>
      <c r="AB43" s="38" t="str">
        <f>IFERROR(VLOOKUP(Y43,'Geração Equatorial x Medido'!$O$56:$P$71,2,FALSE),"")</f>
        <v/>
      </c>
      <c r="AC43" s="38">
        <f t="shared" ref="AC43:AC106" si="47">IF(AB43="",AC42,AB43)</f>
        <v>45292</v>
      </c>
      <c r="AD43" s="38" t="str">
        <f t="shared" si="6"/>
        <v/>
      </c>
      <c r="AE43" s="38">
        <f t="shared" si="28"/>
        <v>45323</v>
      </c>
      <c r="AU43" s="4"/>
      <c r="AX43" s="7">
        <f t="shared" si="19"/>
        <v>45686</v>
      </c>
      <c r="AY43" s="5">
        <v>431.7</v>
      </c>
      <c r="AZ43" s="145">
        <f t="shared" si="8"/>
        <v>0</v>
      </c>
      <c r="BA43" s="141" t="str">
        <f>IFERROR(VLOOKUP(AX42,'Geração Equatorial x Medido'!$O$56:$P$98,2,FALSE),"")</f>
        <v/>
      </c>
      <c r="BB43" s="38">
        <f t="shared" si="38"/>
        <v>45689</v>
      </c>
      <c r="BC43" s="38" t="str">
        <f t="shared" si="10"/>
        <v/>
      </c>
      <c r="BD43" s="38">
        <f t="shared" si="41"/>
        <v>45658</v>
      </c>
      <c r="BT43" s="4"/>
      <c r="BZ43" s="7">
        <f t="shared" si="12"/>
        <v>46052</v>
      </c>
      <c r="CA43" s="5">
        <v>514.79999999999995</v>
      </c>
      <c r="CB43" s="145">
        <f t="shared" si="43"/>
        <v>0</v>
      </c>
      <c r="CC43" s="141" t="str">
        <f>IFERROR(VLOOKUP(BZ42,'Geração Equatorial x Medido'!$O$56:$P$97,2,FALSE),"")</f>
        <v/>
      </c>
      <c r="CD43" s="38">
        <f t="shared" si="39"/>
        <v>46054</v>
      </c>
      <c r="CE43" s="38" t="str">
        <f t="shared" si="2"/>
        <v/>
      </c>
      <c r="CF43" s="38">
        <f t="shared" si="40"/>
        <v>46023</v>
      </c>
      <c r="CV43" s="4"/>
    </row>
    <row r="44" spans="1:100" x14ac:dyDescent="0.25">
      <c r="A44" s="7">
        <f t="shared" si="16"/>
        <v>44967</v>
      </c>
      <c r="B44" s="5"/>
      <c r="C44" s="38" t="str">
        <f t="shared" si="0"/>
        <v/>
      </c>
      <c r="D44" s="38">
        <f t="shared" si="46"/>
        <v>44958</v>
      </c>
      <c r="E44" s="38" t="str">
        <f t="shared" si="4"/>
        <v/>
      </c>
      <c r="F44" s="38">
        <f t="shared" si="45"/>
        <v>44958</v>
      </c>
      <c r="Y44" s="7">
        <f t="shared" si="17"/>
        <v>45327</v>
      </c>
      <c r="Z44" s="5">
        <v>559.1</v>
      </c>
      <c r="AA44" s="111">
        <f t="shared" si="37"/>
        <v>0</v>
      </c>
      <c r="AB44" s="38" t="str">
        <f>IFERROR(VLOOKUP(Y44,'Geração Equatorial x Medido'!$O$56:$P$71,2,FALSE),"")</f>
        <v/>
      </c>
      <c r="AC44" s="38">
        <f t="shared" si="47"/>
        <v>45292</v>
      </c>
      <c r="AD44" s="38" t="str">
        <f t="shared" si="6"/>
        <v/>
      </c>
      <c r="AE44" s="38">
        <f t="shared" si="28"/>
        <v>45323</v>
      </c>
      <c r="AU44" s="4"/>
      <c r="AX44" s="7">
        <f t="shared" si="19"/>
        <v>45687</v>
      </c>
      <c r="AY44" s="5">
        <v>511</v>
      </c>
      <c r="AZ44" s="145">
        <f t="shared" si="8"/>
        <v>0</v>
      </c>
      <c r="BA44" s="141" t="str">
        <f>IFERROR(VLOOKUP(AX43,'Geração Equatorial x Medido'!$O$56:$P$98,2,FALSE),"")</f>
        <v/>
      </c>
      <c r="BB44" s="38">
        <f t="shared" si="38"/>
        <v>45689</v>
      </c>
      <c r="BC44" s="38" t="str">
        <f t="shared" si="10"/>
        <v/>
      </c>
      <c r="BD44" s="38">
        <f t="shared" si="41"/>
        <v>45658</v>
      </c>
      <c r="BT44" s="4"/>
      <c r="BZ44" s="7">
        <f t="shared" si="12"/>
        <v>46053</v>
      </c>
      <c r="CA44" s="5">
        <v>551.79999999999995</v>
      </c>
      <c r="CB44" s="145">
        <f t="shared" si="43"/>
        <v>0</v>
      </c>
      <c r="CC44" s="141" t="str">
        <f>IFERROR(VLOOKUP(BZ43,'Geração Equatorial x Medido'!$O$56:$P$97,2,FALSE),"")</f>
        <v/>
      </c>
      <c r="CD44" s="38">
        <f t="shared" si="39"/>
        <v>46054</v>
      </c>
      <c r="CE44" s="38" t="str">
        <f t="shared" si="2"/>
        <v/>
      </c>
      <c r="CF44" s="38">
        <f t="shared" si="40"/>
        <v>46023</v>
      </c>
      <c r="CV44" s="4"/>
    </row>
    <row r="45" spans="1:100" x14ac:dyDescent="0.25">
      <c r="A45" s="7">
        <f t="shared" si="16"/>
        <v>44968</v>
      </c>
      <c r="B45" s="5"/>
      <c r="C45" s="38" t="str">
        <f t="shared" si="0"/>
        <v/>
      </c>
      <c r="D45" s="38">
        <f t="shared" si="46"/>
        <v>44958</v>
      </c>
      <c r="E45" s="38" t="str">
        <f t="shared" si="4"/>
        <v/>
      </c>
      <c r="F45" s="38">
        <f t="shared" si="45"/>
        <v>44958</v>
      </c>
      <c r="Y45" s="7">
        <f t="shared" si="17"/>
        <v>45328</v>
      </c>
      <c r="Z45" s="5">
        <v>544.20000000000005</v>
      </c>
      <c r="AA45" s="111">
        <f t="shared" si="37"/>
        <v>0</v>
      </c>
      <c r="AB45" s="38" t="str">
        <f>IFERROR(VLOOKUP(Y45,'Geração Equatorial x Medido'!$O$56:$P$71,2,FALSE),"")</f>
        <v/>
      </c>
      <c r="AC45" s="38">
        <f t="shared" si="47"/>
        <v>45292</v>
      </c>
      <c r="AD45" s="38" t="str">
        <f t="shared" si="6"/>
        <v/>
      </c>
      <c r="AE45" s="38">
        <f t="shared" si="28"/>
        <v>45323</v>
      </c>
      <c r="AU45" s="4"/>
      <c r="AX45" s="7">
        <f t="shared" si="19"/>
        <v>45688</v>
      </c>
      <c r="AY45" s="5">
        <v>519.5</v>
      </c>
      <c r="AZ45" s="145">
        <f t="shared" si="8"/>
        <v>0</v>
      </c>
      <c r="BA45" s="141" t="str">
        <f>IFERROR(VLOOKUP(AX44,'Geração Equatorial x Medido'!$O$56:$P$98,2,FALSE),"")</f>
        <v/>
      </c>
      <c r="BB45" s="38">
        <f t="shared" si="38"/>
        <v>45689</v>
      </c>
      <c r="BC45" s="38" t="str">
        <f t="shared" si="10"/>
        <v/>
      </c>
      <c r="BD45" s="38">
        <f t="shared" si="41"/>
        <v>45658</v>
      </c>
      <c r="BT45" s="4"/>
      <c r="BZ45" s="7">
        <f t="shared" si="12"/>
        <v>46054</v>
      </c>
      <c r="CA45" s="5">
        <v>559.79999999999995</v>
      </c>
      <c r="CB45" s="145">
        <f t="shared" si="43"/>
        <v>0</v>
      </c>
      <c r="CC45" s="141" t="str">
        <f>IFERROR(VLOOKUP(BZ44,'Geração Equatorial x Medido'!$O$56:$P$97,2,FALSE),"")</f>
        <v/>
      </c>
      <c r="CD45" s="38">
        <f t="shared" si="39"/>
        <v>46054</v>
      </c>
      <c r="CE45" s="38">
        <f t="shared" si="2"/>
        <v>46054</v>
      </c>
      <c r="CF45" s="38">
        <f t="shared" si="40"/>
        <v>46054</v>
      </c>
      <c r="CV45" s="4"/>
    </row>
    <row r="46" spans="1:100" x14ac:dyDescent="0.25">
      <c r="A46" s="7">
        <f t="shared" si="16"/>
        <v>44969</v>
      </c>
      <c r="B46" s="5"/>
      <c r="C46" s="38" t="str">
        <f t="shared" si="0"/>
        <v/>
      </c>
      <c r="D46" s="38">
        <f t="shared" si="46"/>
        <v>44958</v>
      </c>
      <c r="E46" s="38" t="str">
        <f t="shared" si="4"/>
        <v/>
      </c>
      <c r="F46" s="38">
        <f t="shared" si="45"/>
        <v>44958</v>
      </c>
      <c r="Y46" s="7">
        <f t="shared" si="17"/>
        <v>45329</v>
      </c>
      <c r="Z46" s="5">
        <v>530</v>
      </c>
      <c r="AA46" s="111">
        <f t="shared" si="37"/>
        <v>0</v>
      </c>
      <c r="AB46" s="38" t="str">
        <f>IFERROR(VLOOKUP(Y46,'Geração Equatorial x Medido'!$O$56:$P$71,2,FALSE),"")</f>
        <v/>
      </c>
      <c r="AC46" s="38">
        <f t="shared" si="47"/>
        <v>45292</v>
      </c>
      <c r="AD46" s="38" t="str">
        <f t="shared" si="6"/>
        <v/>
      </c>
      <c r="AE46" s="38">
        <f t="shared" si="28"/>
        <v>45323</v>
      </c>
      <c r="AU46" s="4"/>
      <c r="AX46" s="7">
        <f t="shared" si="19"/>
        <v>45689</v>
      </c>
      <c r="AY46" s="5">
        <v>327</v>
      </c>
      <c r="AZ46" s="145">
        <f t="shared" si="8"/>
        <v>0</v>
      </c>
      <c r="BA46" s="141" t="str">
        <f>IFERROR(VLOOKUP(AX45,'Geração Equatorial x Medido'!$O$56:$P$98,2,FALSE),"")</f>
        <v/>
      </c>
      <c r="BB46" s="38">
        <f t="shared" si="38"/>
        <v>45689</v>
      </c>
      <c r="BC46" s="38">
        <f t="shared" si="10"/>
        <v>45689</v>
      </c>
      <c r="BD46" s="38">
        <f t="shared" si="41"/>
        <v>45689</v>
      </c>
      <c r="BT46" s="4"/>
      <c r="BZ46" s="7">
        <f t="shared" si="12"/>
        <v>46055</v>
      </c>
      <c r="CA46" s="5">
        <v>476.2</v>
      </c>
      <c r="CB46" s="145">
        <f t="shared" si="43"/>
        <v>0</v>
      </c>
      <c r="CC46" s="141" t="str">
        <f>IFERROR(VLOOKUP(BZ45,'Geração Equatorial x Medido'!$O$56:$P$97,2,FALSE),"")</f>
        <v/>
      </c>
      <c r="CD46" s="38">
        <f t="shared" si="39"/>
        <v>46054</v>
      </c>
      <c r="CE46" s="38" t="str">
        <f t="shared" si="2"/>
        <v/>
      </c>
      <c r="CF46" s="38">
        <f t="shared" si="40"/>
        <v>46054</v>
      </c>
      <c r="CV46" s="4"/>
    </row>
    <row r="47" spans="1:100" x14ac:dyDescent="0.25">
      <c r="A47" s="7">
        <f t="shared" si="16"/>
        <v>44970</v>
      </c>
      <c r="B47" s="5"/>
      <c r="C47" s="38" t="str">
        <f t="shared" si="0"/>
        <v/>
      </c>
      <c r="D47" s="38">
        <f t="shared" si="46"/>
        <v>44958</v>
      </c>
      <c r="E47" s="38" t="str">
        <f t="shared" si="4"/>
        <v/>
      </c>
      <c r="F47" s="38">
        <f t="shared" si="45"/>
        <v>44958</v>
      </c>
      <c r="Y47" s="7">
        <f t="shared" si="17"/>
        <v>45330</v>
      </c>
      <c r="Z47" s="5">
        <v>476.3</v>
      </c>
      <c r="AA47" s="111">
        <f t="shared" si="37"/>
        <v>0</v>
      </c>
      <c r="AB47" s="38" t="str">
        <f>IFERROR(VLOOKUP(Y47,'Geração Equatorial x Medido'!$O$56:$P$71,2,FALSE),"")</f>
        <v/>
      </c>
      <c r="AC47" s="38">
        <f t="shared" si="47"/>
        <v>45292</v>
      </c>
      <c r="AD47" s="38" t="str">
        <f t="shared" si="6"/>
        <v/>
      </c>
      <c r="AE47" s="38">
        <f t="shared" si="28"/>
        <v>45323</v>
      </c>
      <c r="AU47" s="4"/>
      <c r="AX47" s="7">
        <f t="shared" si="19"/>
        <v>45690</v>
      </c>
      <c r="AY47" s="5">
        <v>211.2</v>
      </c>
      <c r="AZ47" s="145">
        <f t="shared" si="8"/>
        <v>0</v>
      </c>
      <c r="BA47" s="141" t="str">
        <f>IFERROR(VLOOKUP(AX46,'Geração Equatorial x Medido'!$O$56:$P$98,2,FALSE),"")</f>
        <v/>
      </c>
      <c r="BB47" s="38">
        <f t="shared" si="38"/>
        <v>45689</v>
      </c>
      <c r="BC47" s="38" t="str">
        <f t="shared" si="10"/>
        <v/>
      </c>
      <c r="BD47" s="38">
        <f t="shared" si="41"/>
        <v>45689</v>
      </c>
      <c r="BT47" s="4"/>
      <c r="BZ47" s="7">
        <f t="shared" si="12"/>
        <v>46056</v>
      </c>
      <c r="CA47" s="5">
        <v>464.4</v>
      </c>
      <c r="CB47" s="145">
        <f t="shared" si="43"/>
        <v>0</v>
      </c>
      <c r="CC47" s="141" t="str">
        <f>IFERROR(VLOOKUP(BZ46,'Geração Equatorial x Medido'!$O$56:$P$97,2,FALSE),"")</f>
        <v/>
      </c>
      <c r="CD47" s="38">
        <f t="shared" si="39"/>
        <v>46054</v>
      </c>
      <c r="CE47" s="38" t="str">
        <f t="shared" si="2"/>
        <v/>
      </c>
      <c r="CF47" s="38">
        <f t="shared" si="40"/>
        <v>46054</v>
      </c>
      <c r="CV47" s="4"/>
    </row>
    <row r="48" spans="1:100" x14ac:dyDescent="0.25">
      <c r="A48" s="7">
        <f t="shared" si="16"/>
        <v>44971</v>
      </c>
      <c r="B48" s="5"/>
      <c r="C48" s="38" t="str">
        <f t="shared" si="0"/>
        <v/>
      </c>
      <c r="D48" s="38">
        <f t="shared" si="46"/>
        <v>44958</v>
      </c>
      <c r="E48" s="38" t="str">
        <f t="shared" si="4"/>
        <v/>
      </c>
      <c r="F48" s="38">
        <f t="shared" si="45"/>
        <v>44958</v>
      </c>
      <c r="Y48" s="7">
        <f t="shared" si="17"/>
        <v>45331</v>
      </c>
      <c r="Z48" s="5">
        <v>365.5</v>
      </c>
      <c r="AA48" s="111">
        <f t="shared" si="37"/>
        <v>0</v>
      </c>
      <c r="AB48" s="38" t="str">
        <f>IFERROR(VLOOKUP(Y48,'Geração Equatorial x Medido'!$O$56:$P$71,2,FALSE),"")</f>
        <v/>
      </c>
      <c r="AC48" s="38">
        <f t="shared" si="47"/>
        <v>45292</v>
      </c>
      <c r="AD48" s="38" t="str">
        <f t="shared" si="6"/>
        <v/>
      </c>
      <c r="AE48" s="38">
        <f t="shared" si="28"/>
        <v>45323</v>
      </c>
      <c r="AU48" s="4"/>
      <c r="AX48" s="7">
        <f t="shared" si="19"/>
        <v>45691</v>
      </c>
      <c r="AY48" s="5">
        <v>374.6</v>
      </c>
      <c r="AZ48" s="145">
        <f t="shared" si="8"/>
        <v>0</v>
      </c>
      <c r="BA48" s="141" t="str">
        <f>IFERROR(VLOOKUP(AX47,'Geração Equatorial x Medido'!$O$56:$P$98,2,FALSE),"")</f>
        <v/>
      </c>
      <c r="BB48" s="38">
        <f t="shared" si="38"/>
        <v>45689</v>
      </c>
      <c r="BC48" s="38" t="str">
        <f t="shared" si="10"/>
        <v/>
      </c>
      <c r="BD48" s="38">
        <f t="shared" si="41"/>
        <v>45689</v>
      </c>
      <c r="BT48" s="4"/>
      <c r="BZ48" s="7">
        <f t="shared" si="12"/>
        <v>46057</v>
      </c>
      <c r="CA48" s="5">
        <v>424.5</v>
      </c>
      <c r="CB48" s="145">
        <f t="shared" si="43"/>
        <v>0</v>
      </c>
      <c r="CC48" s="141" t="str">
        <f>IFERROR(VLOOKUP(BZ47,'Geração Equatorial x Medido'!$O$56:$P$97,2,FALSE),"")</f>
        <v/>
      </c>
      <c r="CD48" s="38">
        <f t="shared" si="39"/>
        <v>46054</v>
      </c>
      <c r="CE48" s="38" t="str">
        <f t="shared" si="2"/>
        <v/>
      </c>
      <c r="CF48" s="38">
        <f t="shared" si="40"/>
        <v>46054</v>
      </c>
      <c r="CV48" s="4"/>
    </row>
    <row r="49" spans="1:100" x14ac:dyDescent="0.25">
      <c r="A49" s="7">
        <f t="shared" si="16"/>
        <v>44972</v>
      </c>
      <c r="B49" s="5"/>
      <c r="C49" s="38" t="str">
        <f t="shared" si="0"/>
        <v/>
      </c>
      <c r="D49" s="38">
        <f t="shared" si="46"/>
        <v>44958</v>
      </c>
      <c r="E49" s="38" t="str">
        <f t="shared" si="4"/>
        <v/>
      </c>
      <c r="F49" s="38">
        <f t="shared" si="45"/>
        <v>44958</v>
      </c>
      <c r="Y49" s="7">
        <f t="shared" si="17"/>
        <v>45332</v>
      </c>
      <c r="Z49" s="5">
        <v>393.1</v>
      </c>
      <c r="AA49" s="111">
        <f t="shared" si="37"/>
        <v>0</v>
      </c>
      <c r="AB49" s="38" t="str">
        <f>IFERROR(VLOOKUP(Y49,'Geração Equatorial x Medido'!$O$56:$P$71,2,FALSE),"")</f>
        <v/>
      </c>
      <c r="AC49" s="38">
        <f t="shared" si="47"/>
        <v>45292</v>
      </c>
      <c r="AD49" s="38" t="str">
        <f t="shared" si="6"/>
        <v/>
      </c>
      <c r="AE49" s="38">
        <f t="shared" si="28"/>
        <v>45323</v>
      </c>
      <c r="AU49" s="4"/>
      <c r="AX49" s="7">
        <f t="shared" si="19"/>
        <v>45692</v>
      </c>
      <c r="AY49" s="5">
        <v>501.2</v>
      </c>
      <c r="AZ49" s="145">
        <f t="shared" si="8"/>
        <v>0</v>
      </c>
      <c r="BA49" s="141" t="str">
        <f>IFERROR(VLOOKUP(AX48,'Geração Equatorial x Medido'!$O$56:$P$98,2,FALSE),"")</f>
        <v/>
      </c>
      <c r="BB49" s="38">
        <f t="shared" si="38"/>
        <v>45689</v>
      </c>
      <c r="BC49" s="38" t="str">
        <f t="shared" si="10"/>
        <v/>
      </c>
      <c r="BD49" s="38">
        <f t="shared" si="41"/>
        <v>45689</v>
      </c>
      <c r="BT49" s="4"/>
      <c r="BZ49" s="7">
        <f t="shared" si="12"/>
        <v>46058</v>
      </c>
      <c r="CA49" s="5">
        <v>497.3</v>
      </c>
      <c r="CB49" s="145">
        <f t="shared" si="43"/>
        <v>0</v>
      </c>
      <c r="CC49" s="141" t="str">
        <f>IFERROR(VLOOKUP(BZ48,'Geração Equatorial x Medido'!$O$56:$P$97,2,FALSE),"")</f>
        <v/>
      </c>
      <c r="CD49" s="38">
        <f t="shared" si="39"/>
        <v>46054</v>
      </c>
      <c r="CE49" s="38" t="str">
        <f t="shared" si="2"/>
        <v/>
      </c>
      <c r="CF49" s="38">
        <f t="shared" si="40"/>
        <v>46054</v>
      </c>
      <c r="CV49" s="4"/>
    </row>
    <row r="50" spans="1:100" x14ac:dyDescent="0.25">
      <c r="A50" s="7">
        <f t="shared" si="16"/>
        <v>44973</v>
      </c>
      <c r="B50" s="5"/>
      <c r="C50" s="38" t="str">
        <f t="shared" si="0"/>
        <v/>
      </c>
      <c r="D50" s="38">
        <f t="shared" si="46"/>
        <v>44958</v>
      </c>
      <c r="E50" s="38" t="str">
        <f t="shared" si="4"/>
        <v/>
      </c>
      <c r="F50" s="38">
        <f t="shared" si="45"/>
        <v>44958</v>
      </c>
      <c r="Y50" s="7">
        <f t="shared" si="17"/>
        <v>45333</v>
      </c>
      <c r="Z50" s="5">
        <v>513.6</v>
      </c>
      <c r="AA50" s="111">
        <f t="shared" si="37"/>
        <v>0</v>
      </c>
      <c r="AB50" s="38" t="str">
        <f>IFERROR(VLOOKUP(Y50,'Geração Equatorial x Medido'!$O$56:$P$71,2,FALSE),"")</f>
        <v/>
      </c>
      <c r="AC50" s="38">
        <f t="shared" si="47"/>
        <v>45292</v>
      </c>
      <c r="AD50" s="38" t="str">
        <f t="shared" si="6"/>
        <v/>
      </c>
      <c r="AE50" s="38">
        <f t="shared" si="28"/>
        <v>45323</v>
      </c>
      <c r="AU50" s="4"/>
      <c r="AX50" s="7">
        <f t="shared" si="19"/>
        <v>45693</v>
      </c>
      <c r="AY50" s="5">
        <v>353.1</v>
      </c>
      <c r="AZ50" s="145">
        <f t="shared" si="8"/>
        <v>0</v>
      </c>
      <c r="BA50" s="141" t="str">
        <f>IFERROR(VLOOKUP(AX49,'Geração Equatorial x Medido'!$O$56:$P$98,2,FALSE),"")</f>
        <v/>
      </c>
      <c r="BB50" s="38">
        <f t="shared" si="38"/>
        <v>45689</v>
      </c>
      <c r="BC50" s="38" t="str">
        <f t="shared" si="10"/>
        <v/>
      </c>
      <c r="BD50" s="38">
        <f t="shared" si="41"/>
        <v>45689</v>
      </c>
      <c r="BT50" s="4"/>
      <c r="BZ50" s="7">
        <f t="shared" si="12"/>
        <v>46059</v>
      </c>
      <c r="CA50" s="5">
        <v>558.4</v>
      </c>
      <c r="CB50" s="145">
        <f t="shared" si="43"/>
        <v>0</v>
      </c>
      <c r="CC50" s="141" t="str">
        <f>IFERROR(VLOOKUP(BZ49,'Geração Equatorial x Medido'!$O$56:$P$97,2,FALSE),"")</f>
        <v/>
      </c>
      <c r="CD50" s="38">
        <f t="shared" si="39"/>
        <v>46054</v>
      </c>
      <c r="CE50" s="38" t="str">
        <f t="shared" si="2"/>
        <v/>
      </c>
      <c r="CF50" s="38">
        <f t="shared" si="40"/>
        <v>46054</v>
      </c>
      <c r="CV50" s="4"/>
    </row>
    <row r="51" spans="1:100" x14ac:dyDescent="0.25">
      <c r="A51" s="7">
        <f t="shared" si="16"/>
        <v>44974</v>
      </c>
      <c r="B51" s="5"/>
      <c r="C51" s="38" t="str">
        <f t="shared" si="0"/>
        <v/>
      </c>
      <c r="D51" s="38">
        <f t="shared" si="46"/>
        <v>44958</v>
      </c>
      <c r="E51" s="38" t="str">
        <f t="shared" si="4"/>
        <v/>
      </c>
      <c r="F51" s="38">
        <f t="shared" si="45"/>
        <v>44958</v>
      </c>
      <c r="Y51" s="7">
        <f t="shared" si="17"/>
        <v>45334</v>
      </c>
      <c r="Z51" s="5">
        <v>361.5</v>
      </c>
      <c r="AA51" s="111">
        <f t="shared" si="37"/>
        <v>0</v>
      </c>
      <c r="AB51" s="38" t="str">
        <f>IFERROR(VLOOKUP(Y51,'Geração Equatorial x Medido'!$O$56:$P$71,2,FALSE),"")</f>
        <v/>
      </c>
      <c r="AC51" s="38">
        <f t="shared" si="47"/>
        <v>45292</v>
      </c>
      <c r="AD51" s="38" t="str">
        <f t="shared" si="6"/>
        <v/>
      </c>
      <c r="AE51" s="38">
        <f t="shared" si="28"/>
        <v>45323</v>
      </c>
      <c r="AU51" s="4"/>
      <c r="AX51" s="7">
        <f t="shared" si="19"/>
        <v>45694</v>
      </c>
      <c r="AY51" s="5">
        <v>491.1</v>
      </c>
      <c r="AZ51" s="145">
        <f t="shared" si="8"/>
        <v>0</v>
      </c>
      <c r="BA51" s="141" t="str">
        <f>IFERROR(VLOOKUP(AX50,'Geração Equatorial x Medido'!$O$56:$P$98,2,FALSE),"")</f>
        <v/>
      </c>
      <c r="BB51" s="38">
        <f t="shared" si="38"/>
        <v>45689</v>
      </c>
      <c r="BC51" s="38" t="str">
        <f t="shared" si="10"/>
        <v/>
      </c>
      <c r="BD51" s="38">
        <f t="shared" si="41"/>
        <v>45689</v>
      </c>
      <c r="BT51" s="4"/>
      <c r="BZ51" s="7">
        <f t="shared" si="12"/>
        <v>46060</v>
      </c>
      <c r="CA51" s="5">
        <v>455.2</v>
      </c>
      <c r="CB51" s="145">
        <f t="shared" si="43"/>
        <v>0</v>
      </c>
      <c r="CC51" s="141" t="str">
        <f>IFERROR(VLOOKUP(BZ50,'Geração Equatorial x Medido'!$O$56:$P$97,2,FALSE),"")</f>
        <v/>
      </c>
      <c r="CD51" s="38">
        <f t="shared" si="39"/>
        <v>46054</v>
      </c>
      <c r="CE51" s="38" t="str">
        <f t="shared" si="2"/>
        <v/>
      </c>
      <c r="CF51" s="38">
        <f t="shared" si="40"/>
        <v>46054</v>
      </c>
      <c r="CV51" s="4"/>
    </row>
    <row r="52" spans="1:100" x14ac:dyDescent="0.25">
      <c r="A52" s="7">
        <f t="shared" si="16"/>
        <v>44975</v>
      </c>
      <c r="B52" s="5"/>
      <c r="C52" s="38" t="str">
        <f t="shared" si="0"/>
        <v/>
      </c>
      <c r="D52" s="38">
        <f t="shared" si="46"/>
        <v>44958</v>
      </c>
      <c r="E52" s="38" t="str">
        <f t="shared" si="4"/>
        <v/>
      </c>
      <c r="F52" s="38">
        <f t="shared" si="45"/>
        <v>44958</v>
      </c>
      <c r="Y52" s="7">
        <f t="shared" si="17"/>
        <v>45335</v>
      </c>
      <c r="Z52" s="5">
        <v>180.4</v>
      </c>
      <c r="AA52" s="111">
        <f t="shared" si="37"/>
        <v>0</v>
      </c>
      <c r="AB52" s="38" t="str">
        <f>IFERROR(VLOOKUP(Y52,'Geração Equatorial x Medido'!$O$56:$P$71,2,FALSE),"")</f>
        <v/>
      </c>
      <c r="AC52" s="38">
        <f t="shared" si="47"/>
        <v>45292</v>
      </c>
      <c r="AD52" s="38" t="str">
        <f t="shared" si="6"/>
        <v/>
      </c>
      <c r="AE52" s="38">
        <f t="shared" si="28"/>
        <v>45323</v>
      </c>
      <c r="AU52" s="4"/>
      <c r="AX52" s="7">
        <f t="shared" si="19"/>
        <v>45695</v>
      </c>
      <c r="AY52" s="5">
        <v>316.8</v>
      </c>
      <c r="AZ52" s="145">
        <f t="shared" si="8"/>
        <v>0</v>
      </c>
      <c r="BA52" s="141" t="str">
        <f>IFERROR(VLOOKUP(AX51,'Geração Equatorial x Medido'!$O$56:$P$98,2,FALSE),"")</f>
        <v/>
      </c>
      <c r="BB52" s="38">
        <f t="shared" si="38"/>
        <v>45689</v>
      </c>
      <c r="BC52" s="38" t="str">
        <f t="shared" si="10"/>
        <v/>
      </c>
      <c r="BD52" s="38">
        <f t="shared" si="41"/>
        <v>45689</v>
      </c>
      <c r="BT52" s="4"/>
      <c r="BZ52" s="7">
        <f t="shared" si="12"/>
        <v>46061</v>
      </c>
      <c r="CA52" s="5">
        <v>241.8</v>
      </c>
      <c r="CB52" s="145">
        <f t="shared" si="43"/>
        <v>0</v>
      </c>
      <c r="CC52" s="141" t="str">
        <f>IFERROR(VLOOKUP(BZ51,'Geração Equatorial x Medido'!$O$56:$P$97,2,FALSE),"")</f>
        <v/>
      </c>
      <c r="CD52" s="38">
        <f t="shared" si="39"/>
        <v>46054</v>
      </c>
      <c r="CE52" s="38" t="str">
        <f t="shared" si="2"/>
        <v/>
      </c>
      <c r="CF52" s="38">
        <f t="shared" si="40"/>
        <v>46054</v>
      </c>
      <c r="CV52" s="4"/>
    </row>
    <row r="53" spans="1:100" x14ac:dyDescent="0.25">
      <c r="A53" s="7">
        <f t="shared" si="16"/>
        <v>44976</v>
      </c>
      <c r="B53" s="5"/>
      <c r="C53" s="38" t="str">
        <f t="shared" si="0"/>
        <v/>
      </c>
      <c r="D53" s="38">
        <f t="shared" si="46"/>
        <v>44958</v>
      </c>
      <c r="E53" s="38" t="str">
        <f t="shared" si="4"/>
        <v/>
      </c>
      <c r="F53" s="38">
        <f t="shared" ref="F53:F116" si="48">IF(E53="",F52,E53)</f>
        <v>44958</v>
      </c>
      <c r="Y53" s="7">
        <f t="shared" si="17"/>
        <v>45336</v>
      </c>
      <c r="Z53" s="5">
        <v>525.4</v>
      </c>
      <c r="AA53" s="111">
        <f t="shared" si="37"/>
        <v>0</v>
      </c>
      <c r="AB53" s="38" t="str">
        <f>IFERROR(VLOOKUP(Y53,'Geração Equatorial x Medido'!$O$56:$P$71,2,FALSE),"")</f>
        <v/>
      </c>
      <c r="AC53" s="38">
        <f t="shared" si="47"/>
        <v>45292</v>
      </c>
      <c r="AD53" s="38" t="str">
        <f t="shared" si="6"/>
        <v/>
      </c>
      <c r="AE53" s="38">
        <f t="shared" si="28"/>
        <v>45323</v>
      </c>
      <c r="AU53" s="4"/>
      <c r="AX53" s="7">
        <f t="shared" si="19"/>
        <v>45696</v>
      </c>
      <c r="AY53" s="5">
        <v>332.4</v>
      </c>
      <c r="AZ53" s="145">
        <f t="shared" si="8"/>
        <v>0</v>
      </c>
      <c r="BA53" s="141" t="str">
        <f>IFERROR(VLOOKUP(AX52,'Geração Equatorial x Medido'!$O$56:$P$98,2,FALSE),"")</f>
        <v/>
      </c>
      <c r="BB53" s="38">
        <f t="shared" si="38"/>
        <v>45689</v>
      </c>
      <c r="BC53" s="38" t="str">
        <f t="shared" si="10"/>
        <v/>
      </c>
      <c r="BD53" s="38">
        <f t="shared" si="41"/>
        <v>45689</v>
      </c>
      <c r="BT53" s="4"/>
      <c r="BZ53" s="7">
        <f t="shared" si="12"/>
        <v>46062</v>
      </c>
      <c r="CA53" s="5">
        <v>511.2</v>
      </c>
      <c r="CB53" s="145">
        <f t="shared" si="43"/>
        <v>0</v>
      </c>
      <c r="CC53" s="141" t="str">
        <f>IFERROR(VLOOKUP(BZ52,'Geração Equatorial x Medido'!$O$56:$P$97,2,FALSE),"")</f>
        <v/>
      </c>
      <c r="CD53" s="38">
        <f t="shared" si="39"/>
        <v>46054</v>
      </c>
      <c r="CE53" s="38" t="str">
        <f t="shared" si="2"/>
        <v/>
      </c>
      <c r="CF53" s="38">
        <f t="shared" si="40"/>
        <v>46054</v>
      </c>
      <c r="CV53" s="4"/>
    </row>
    <row r="54" spans="1:100" x14ac:dyDescent="0.25">
      <c r="A54" s="7">
        <f t="shared" si="16"/>
        <v>44977</v>
      </c>
      <c r="B54" s="5"/>
      <c r="C54" s="38" t="str">
        <f t="shared" si="0"/>
        <v/>
      </c>
      <c r="D54" s="38">
        <f t="shared" si="46"/>
        <v>44958</v>
      </c>
      <c r="E54" s="38" t="str">
        <f t="shared" si="4"/>
        <v/>
      </c>
      <c r="F54" s="38">
        <f t="shared" si="48"/>
        <v>44958</v>
      </c>
      <c r="Y54" s="7">
        <f t="shared" si="17"/>
        <v>45337</v>
      </c>
      <c r="Z54" s="5">
        <v>505.8</v>
      </c>
      <c r="AA54" s="111">
        <f t="shared" si="37"/>
        <v>0</v>
      </c>
      <c r="AB54" s="38" t="str">
        <f>IFERROR(VLOOKUP(Y54,'Geração Equatorial x Medido'!$O$56:$P$71,2,FALSE),"")</f>
        <v/>
      </c>
      <c r="AC54" s="38">
        <f t="shared" si="47"/>
        <v>45292</v>
      </c>
      <c r="AD54" s="38" t="str">
        <f t="shared" si="6"/>
        <v/>
      </c>
      <c r="AE54" s="38">
        <f t="shared" si="28"/>
        <v>45323</v>
      </c>
      <c r="AU54" s="4"/>
      <c r="AX54" s="7">
        <f t="shared" si="19"/>
        <v>45697</v>
      </c>
      <c r="AY54" s="5">
        <v>372.8</v>
      </c>
      <c r="AZ54" s="145">
        <f t="shared" si="8"/>
        <v>0</v>
      </c>
      <c r="BA54" s="141" t="str">
        <f>IFERROR(VLOOKUP(AX53,'Geração Equatorial x Medido'!$O$56:$P$98,2,FALSE),"")</f>
        <v/>
      </c>
      <c r="BB54" s="38">
        <f t="shared" si="38"/>
        <v>45689</v>
      </c>
      <c r="BC54" s="38" t="str">
        <f t="shared" si="10"/>
        <v/>
      </c>
      <c r="BD54" s="38">
        <f t="shared" si="41"/>
        <v>45689</v>
      </c>
      <c r="BT54" s="4"/>
      <c r="BZ54" s="7">
        <f t="shared" si="12"/>
        <v>46063</v>
      </c>
      <c r="CA54" s="5">
        <v>527.79999999999995</v>
      </c>
      <c r="CB54" s="145">
        <f t="shared" si="43"/>
        <v>0</v>
      </c>
      <c r="CC54" s="141" t="str">
        <f>IFERROR(VLOOKUP(BZ53,'Geração Equatorial x Medido'!$O$56:$P$97,2,FALSE),"")</f>
        <v/>
      </c>
      <c r="CD54" s="38">
        <f t="shared" si="39"/>
        <v>46054</v>
      </c>
      <c r="CE54" s="38" t="str">
        <f t="shared" si="2"/>
        <v/>
      </c>
      <c r="CF54" s="38">
        <f t="shared" si="40"/>
        <v>46054</v>
      </c>
      <c r="CV54" s="4"/>
    </row>
    <row r="55" spans="1:100" x14ac:dyDescent="0.25">
      <c r="A55" s="7">
        <f t="shared" si="16"/>
        <v>44978</v>
      </c>
      <c r="B55" s="5"/>
      <c r="C55" s="38" t="str">
        <f t="shared" si="0"/>
        <v/>
      </c>
      <c r="D55" s="38">
        <f t="shared" si="46"/>
        <v>44958</v>
      </c>
      <c r="E55" s="38" t="str">
        <f t="shared" si="4"/>
        <v/>
      </c>
      <c r="F55" s="38">
        <f t="shared" si="48"/>
        <v>44958</v>
      </c>
      <c r="Y55" s="7">
        <f t="shared" si="17"/>
        <v>45338</v>
      </c>
      <c r="Z55" s="5">
        <v>438.2</v>
      </c>
      <c r="AA55" s="111">
        <f t="shared" si="37"/>
        <v>0</v>
      </c>
      <c r="AB55" s="38" t="str">
        <f>IFERROR(VLOOKUP(Y55,'Geração Equatorial x Medido'!$O$56:$P$71,2,FALSE),"")</f>
        <v/>
      </c>
      <c r="AC55" s="38">
        <f t="shared" si="47"/>
        <v>45292</v>
      </c>
      <c r="AD55" s="38" t="str">
        <f t="shared" si="6"/>
        <v/>
      </c>
      <c r="AE55" s="38">
        <f t="shared" si="28"/>
        <v>45323</v>
      </c>
      <c r="AU55" s="4"/>
      <c r="AX55" s="7">
        <f t="shared" si="19"/>
        <v>45698</v>
      </c>
      <c r="AY55" s="5">
        <v>403.7</v>
      </c>
      <c r="AZ55" s="145">
        <f t="shared" si="8"/>
        <v>0</v>
      </c>
      <c r="BA55" s="141" t="str">
        <f>IFERROR(VLOOKUP(AX54,'Geração Equatorial x Medido'!$O$56:$P$98,2,FALSE),"")</f>
        <v/>
      </c>
      <c r="BB55" s="38">
        <f t="shared" si="38"/>
        <v>45689</v>
      </c>
      <c r="BC55" s="38" t="str">
        <f t="shared" si="10"/>
        <v/>
      </c>
      <c r="BD55" s="38">
        <f t="shared" si="41"/>
        <v>45689</v>
      </c>
      <c r="BT55" s="4"/>
      <c r="BZ55" s="7">
        <f t="shared" si="12"/>
        <v>46064</v>
      </c>
      <c r="CA55" s="5">
        <v>412</v>
      </c>
      <c r="CB55" s="145">
        <f t="shared" si="43"/>
        <v>0</v>
      </c>
      <c r="CC55" s="141" t="str">
        <f>IFERROR(VLOOKUP(BZ54,'Geração Equatorial x Medido'!$O$56:$P$97,2,FALSE),"")</f>
        <v/>
      </c>
      <c r="CD55" s="38">
        <f t="shared" si="39"/>
        <v>46054</v>
      </c>
      <c r="CE55" s="38" t="str">
        <f t="shared" si="2"/>
        <v/>
      </c>
      <c r="CF55" s="38">
        <f t="shared" si="40"/>
        <v>46054</v>
      </c>
      <c r="CV55" s="4"/>
    </row>
    <row r="56" spans="1:100" x14ac:dyDescent="0.25">
      <c r="A56" s="7">
        <f t="shared" si="16"/>
        <v>44979</v>
      </c>
      <c r="B56" s="5"/>
      <c r="C56" s="38" t="str">
        <f t="shared" si="0"/>
        <v/>
      </c>
      <c r="D56" s="38">
        <f t="shared" si="46"/>
        <v>44958</v>
      </c>
      <c r="E56" s="38" t="str">
        <f t="shared" si="4"/>
        <v/>
      </c>
      <c r="F56" s="38">
        <f t="shared" si="48"/>
        <v>44958</v>
      </c>
      <c r="Y56" s="7">
        <f t="shared" si="17"/>
        <v>45339</v>
      </c>
      <c r="Z56" s="5">
        <v>511.5</v>
      </c>
      <c r="AA56" s="111">
        <f t="shared" si="37"/>
        <v>0</v>
      </c>
      <c r="AB56" s="38" t="str">
        <f>IFERROR(VLOOKUP(Y56,'Geração Equatorial x Medido'!$O$56:$P$71,2,FALSE),"")</f>
        <v/>
      </c>
      <c r="AC56" s="38">
        <f t="shared" si="47"/>
        <v>45292</v>
      </c>
      <c r="AD56" s="38" t="str">
        <f t="shared" si="6"/>
        <v/>
      </c>
      <c r="AE56" s="38">
        <f t="shared" si="28"/>
        <v>45323</v>
      </c>
      <c r="AU56" s="4"/>
      <c r="AX56" s="7">
        <f t="shared" si="19"/>
        <v>45699</v>
      </c>
      <c r="AY56" s="5">
        <v>309.39999999999998</v>
      </c>
      <c r="AZ56" s="145">
        <f t="shared" si="8"/>
        <v>0</v>
      </c>
      <c r="BA56" s="141" t="str">
        <f>IFERROR(VLOOKUP(AX55,'Geração Equatorial x Medido'!$O$56:$P$98,2,FALSE),"")</f>
        <v/>
      </c>
      <c r="BB56" s="38">
        <f t="shared" si="38"/>
        <v>45689</v>
      </c>
      <c r="BC56" s="38" t="str">
        <f t="shared" si="10"/>
        <v/>
      </c>
      <c r="BD56" s="38">
        <f t="shared" si="41"/>
        <v>45689</v>
      </c>
      <c r="BT56" s="4"/>
      <c r="BZ56" s="7">
        <f t="shared" si="12"/>
        <v>46065</v>
      </c>
      <c r="CA56" s="5">
        <v>462.2</v>
      </c>
      <c r="CB56" s="145">
        <f t="shared" si="43"/>
        <v>0</v>
      </c>
      <c r="CC56" s="141" t="str">
        <f>IFERROR(VLOOKUP(BZ55,'Geração Equatorial x Medido'!$O$56:$P$97,2,FALSE),"")</f>
        <v/>
      </c>
      <c r="CD56" s="38">
        <f t="shared" si="39"/>
        <v>46054</v>
      </c>
      <c r="CE56" s="38" t="str">
        <f t="shared" si="2"/>
        <v/>
      </c>
      <c r="CF56" s="38">
        <f t="shared" si="40"/>
        <v>46054</v>
      </c>
      <c r="CV56" s="4"/>
    </row>
    <row r="57" spans="1:100" x14ac:dyDescent="0.25">
      <c r="A57" s="7">
        <f t="shared" si="16"/>
        <v>44980</v>
      </c>
      <c r="B57" s="5"/>
      <c r="C57" s="38">
        <f t="shared" si="0"/>
        <v>44986</v>
      </c>
      <c r="D57" s="38">
        <f t="shared" si="46"/>
        <v>44986</v>
      </c>
      <c r="E57" s="38" t="str">
        <f t="shared" si="4"/>
        <v/>
      </c>
      <c r="F57" s="38">
        <f t="shared" si="48"/>
        <v>44958</v>
      </c>
      <c r="Y57" s="7">
        <f t="shared" si="17"/>
        <v>45340</v>
      </c>
      <c r="Z57" s="5">
        <v>489.2</v>
      </c>
      <c r="AA57" s="111">
        <f t="shared" si="37"/>
        <v>0</v>
      </c>
      <c r="AB57" s="38" t="str">
        <f>IFERROR(VLOOKUP(Y57,'Geração Equatorial x Medido'!$O$56:$P$71,2,FALSE),"")</f>
        <v/>
      </c>
      <c r="AC57" s="38">
        <f t="shared" si="47"/>
        <v>45292</v>
      </c>
      <c r="AD57" s="38" t="str">
        <f t="shared" si="6"/>
        <v/>
      </c>
      <c r="AE57" s="38">
        <f t="shared" si="28"/>
        <v>45323</v>
      </c>
      <c r="AU57" s="4"/>
      <c r="AX57" s="7">
        <f t="shared" si="19"/>
        <v>45700</v>
      </c>
      <c r="AY57" s="5">
        <v>271</v>
      </c>
      <c r="AZ57" s="145">
        <f t="shared" si="8"/>
        <v>0</v>
      </c>
      <c r="BA57" s="141" t="str">
        <f>IFERROR(VLOOKUP(AX56,'Geração Equatorial x Medido'!$O$56:$P$98,2,FALSE),"")</f>
        <v/>
      </c>
      <c r="BB57" s="38">
        <f t="shared" si="38"/>
        <v>45689</v>
      </c>
      <c r="BC57" s="38" t="str">
        <f t="shared" si="10"/>
        <v/>
      </c>
      <c r="BD57" s="38">
        <f t="shared" si="41"/>
        <v>45689</v>
      </c>
      <c r="BT57" s="4"/>
      <c r="BZ57" s="7">
        <f t="shared" si="12"/>
        <v>46066</v>
      </c>
      <c r="CA57" s="5">
        <v>478.4</v>
      </c>
      <c r="CB57" s="145">
        <f>IF('USINA 03 - Barreirinhas'!CA55=0,1,0)</f>
        <v>0</v>
      </c>
      <c r="CC57" s="141" t="str">
        <f>IFERROR(VLOOKUP(BZ56,'Geração Equatorial x Medido'!$O$56:$P$97,2,FALSE),"")</f>
        <v/>
      </c>
      <c r="CD57" s="38">
        <f t="shared" si="39"/>
        <v>46054</v>
      </c>
      <c r="CE57" s="38" t="str">
        <f t="shared" si="2"/>
        <v/>
      </c>
      <c r="CF57" s="38">
        <f t="shared" si="40"/>
        <v>46054</v>
      </c>
      <c r="CV57" s="4"/>
    </row>
    <row r="58" spans="1:100" x14ac:dyDescent="0.25">
      <c r="A58" s="7">
        <f t="shared" si="16"/>
        <v>44981</v>
      </c>
      <c r="B58" s="5"/>
      <c r="C58" s="38" t="str">
        <f t="shared" si="0"/>
        <v/>
      </c>
      <c r="D58" s="38">
        <f t="shared" si="46"/>
        <v>44986</v>
      </c>
      <c r="E58" s="38" t="str">
        <f t="shared" si="4"/>
        <v/>
      </c>
      <c r="F58" s="38">
        <f t="shared" si="48"/>
        <v>44958</v>
      </c>
      <c r="Y58" s="7">
        <f t="shared" si="17"/>
        <v>45341</v>
      </c>
      <c r="Z58" s="5">
        <v>47.7</v>
      </c>
      <c r="AA58" s="111">
        <f t="shared" si="37"/>
        <v>0</v>
      </c>
      <c r="AB58" s="38" t="str">
        <f>IFERROR(VLOOKUP(Y58,'Geração Equatorial x Medido'!$O$56:$P$71,2,FALSE),"")</f>
        <v/>
      </c>
      <c r="AC58" s="38">
        <f t="shared" si="47"/>
        <v>45292</v>
      </c>
      <c r="AD58" s="38" t="str">
        <f t="shared" si="6"/>
        <v/>
      </c>
      <c r="AE58" s="38">
        <f t="shared" si="28"/>
        <v>45323</v>
      </c>
      <c r="AU58" s="4"/>
      <c r="AX58" s="7">
        <f t="shared" si="19"/>
        <v>45701</v>
      </c>
      <c r="AY58" s="5">
        <v>341.2</v>
      </c>
      <c r="AZ58" s="145">
        <f t="shared" si="8"/>
        <v>0</v>
      </c>
      <c r="BA58" s="141" t="str">
        <f>IFERROR(VLOOKUP(AX57,'Geração Equatorial x Medido'!$O$56:$P$98,2,FALSE),"")</f>
        <v/>
      </c>
      <c r="BB58" s="38">
        <f t="shared" si="38"/>
        <v>45689</v>
      </c>
      <c r="BC58" s="38" t="str">
        <f t="shared" si="10"/>
        <v/>
      </c>
      <c r="BD58" s="38">
        <f t="shared" si="41"/>
        <v>45689</v>
      </c>
      <c r="BT58" s="4"/>
      <c r="BZ58" s="7">
        <f t="shared" si="12"/>
        <v>46067</v>
      </c>
      <c r="CA58" s="5">
        <v>415.9</v>
      </c>
      <c r="CB58" s="145">
        <f>IF('USINA 03 - Barreirinhas'!CA56=0,1,0)</f>
        <v>0</v>
      </c>
      <c r="CC58" s="141" t="str">
        <f>IFERROR(VLOOKUP(BZ57,'Geração Equatorial x Medido'!$O$56:$P$97,2,FALSE),"")</f>
        <v/>
      </c>
      <c r="CD58" s="38">
        <f t="shared" si="39"/>
        <v>46054</v>
      </c>
      <c r="CE58" s="38" t="str">
        <f t="shared" si="2"/>
        <v/>
      </c>
      <c r="CF58" s="38">
        <f t="shared" si="40"/>
        <v>46054</v>
      </c>
      <c r="CV58" s="4"/>
    </row>
    <row r="59" spans="1:100" x14ac:dyDescent="0.25">
      <c r="A59" s="7">
        <f t="shared" si="16"/>
        <v>44982</v>
      </c>
      <c r="B59" s="5"/>
      <c r="C59" s="38" t="str">
        <f t="shared" si="0"/>
        <v/>
      </c>
      <c r="D59" s="38">
        <f t="shared" si="46"/>
        <v>44986</v>
      </c>
      <c r="E59" s="38" t="str">
        <f t="shared" si="4"/>
        <v/>
      </c>
      <c r="F59" s="38">
        <f t="shared" si="48"/>
        <v>44958</v>
      </c>
      <c r="Y59" s="7">
        <f t="shared" si="17"/>
        <v>45342</v>
      </c>
      <c r="Z59" s="5">
        <v>365.8</v>
      </c>
      <c r="AA59" s="111">
        <f t="shared" si="37"/>
        <v>0</v>
      </c>
      <c r="AB59" s="38" t="str">
        <f>IFERROR(VLOOKUP(Y59,'Geração Equatorial x Medido'!$O$56:$P$71,2,FALSE),"")</f>
        <v/>
      </c>
      <c r="AC59" s="38">
        <f t="shared" si="47"/>
        <v>45292</v>
      </c>
      <c r="AD59" s="38" t="str">
        <f t="shared" si="6"/>
        <v/>
      </c>
      <c r="AE59" s="38">
        <f t="shared" si="28"/>
        <v>45323</v>
      </c>
      <c r="AU59" s="4"/>
      <c r="AX59" s="7">
        <f t="shared" si="19"/>
        <v>45702</v>
      </c>
      <c r="AY59" s="5">
        <v>421.2</v>
      </c>
      <c r="AZ59" s="145">
        <f t="shared" si="8"/>
        <v>0</v>
      </c>
      <c r="BA59" s="141" t="str">
        <f>IFERROR(VLOOKUP(AX58,'Geração Equatorial x Medido'!$O$56:$P$98,2,FALSE),"")</f>
        <v/>
      </c>
      <c r="BB59" s="38">
        <f t="shared" si="38"/>
        <v>45689</v>
      </c>
      <c r="BC59" s="38" t="str">
        <f t="shared" si="10"/>
        <v/>
      </c>
      <c r="BD59" s="38">
        <f t="shared" si="41"/>
        <v>45689</v>
      </c>
      <c r="BT59" s="4"/>
      <c r="BZ59" s="7">
        <f t="shared" si="12"/>
        <v>46068</v>
      </c>
      <c r="CA59" s="5">
        <v>542.6</v>
      </c>
      <c r="CB59" s="145">
        <f t="shared" ref="CB59:CB65" si="49">IF(CA57=0,1,0)</f>
        <v>0</v>
      </c>
      <c r="CC59" s="141" t="str">
        <f>IFERROR(VLOOKUP(BZ58,'Geração Equatorial x Medido'!$O$56:$P$97,2,FALSE),"")</f>
        <v/>
      </c>
      <c r="CD59" s="38">
        <f t="shared" si="39"/>
        <v>46054</v>
      </c>
      <c r="CE59" s="38" t="str">
        <f t="shared" si="2"/>
        <v/>
      </c>
      <c r="CF59" s="38">
        <f t="shared" si="40"/>
        <v>46054</v>
      </c>
      <c r="CV59" s="4"/>
    </row>
    <row r="60" spans="1:100" x14ac:dyDescent="0.25">
      <c r="A60" s="7">
        <f t="shared" si="16"/>
        <v>44983</v>
      </c>
      <c r="B60" s="5"/>
      <c r="C60" s="38" t="str">
        <f t="shared" si="0"/>
        <v/>
      </c>
      <c r="D60" s="38">
        <f t="shared" si="46"/>
        <v>44986</v>
      </c>
      <c r="E60" s="38" t="str">
        <f t="shared" si="4"/>
        <v/>
      </c>
      <c r="F60" s="38">
        <f t="shared" si="48"/>
        <v>44958</v>
      </c>
      <c r="Y60" s="7">
        <f t="shared" si="17"/>
        <v>45343</v>
      </c>
      <c r="Z60" s="5">
        <v>318</v>
      </c>
      <c r="AA60" s="111">
        <f t="shared" si="37"/>
        <v>0</v>
      </c>
      <c r="AB60" s="38" t="str">
        <f>IFERROR(VLOOKUP(Y60,'Geração Equatorial x Medido'!$O$56:$P$71,2,FALSE),"")</f>
        <v/>
      </c>
      <c r="AC60" s="38">
        <f t="shared" si="47"/>
        <v>45292</v>
      </c>
      <c r="AD60" s="38" t="str">
        <f t="shared" si="6"/>
        <v/>
      </c>
      <c r="AE60" s="38">
        <f t="shared" si="28"/>
        <v>45323</v>
      </c>
      <c r="AU60" s="4"/>
      <c r="AX60" s="7">
        <f t="shared" si="19"/>
        <v>45703</v>
      </c>
      <c r="AY60" s="5">
        <v>526.70000000000005</v>
      </c>
      <c r="AZ60" s="145">
        <f t="shared" si="8"/>
        <v>0</v>
      </c>
      <c r="BA60" s="141" t="str">
        <f>IFERROR(VLOOKUP(AX59,'Geração Equatorial x Medido'!$O$56:$P$98,2,FALSE),"")</f>
        <v/>
      </c>
      <c r="BB60" s="38">
        <f t="shared" si="38"/>
        <v>45689</v>
      </c>
      <c r="BC60" s="38" t="str">
        <f t="shared" si="10"/>
        <v/>
      </c>
      <c r="BD60" s="38">
        <f t="shared" si="41"/>
        <v>45689</v>
      </c>
      <c r="BT60" s="4"/>
      <c r="BZ60" s="7">
        <f t="shared" si="12"/>
        <v>46069</v>
      </c>
      <c r="CA60" s="5">
        <v>516.6</v>
      </c>
      <c r="CB60" s="145">
        <f t="shared" si="49"/>
        <v>0</v>
      </c>
      <c r="CC60" s="141" t="str">
        <f>IFERROR(VLOOKUP(BZ59,'Geração Equatorial x Medido'!$O$56:$P$97,2,FALSE),"")</f>
        <v/>
      </c>
      <c r="CD60" s="38">
        <f t="shared" si="39"/>
        <v>46054</v>
      </c>
      <c r="CE60" s="38" t="str">
        <f t="shared" si="2"/>
        <v/>
      </c>
      <c r="CF60" s="38">
        <f t="shared" si="40"/>
        <v>46054</v>
      </c>
      <c r="CV60" s="4"/>
    </row>
    <row r="61" spans="1:100" x14ac:dyDescent="0.25">
      <c r="A61" s="7">
        <f t="shared" si="16"/>
        <v>44984</v>
      </c>
      <c r="B61" s="5"/>
      <c r="C61" s="38" t="str">
        <f t="shared" si="0"/>
        <v/>
      </c>
      <c r="D61" s="38">
        <f t="shared" si="46"/>
        <v>44986</v>
      </c>
      <c r="E61" s="38" t="str">
        <f t="shared" si="4"/>
        <v/>
      </c>
      <c r="F61" s="38">
        <f t="shared" si="48"/>
        <v>44958</v>
      </c>
      <c r="Y61" s="7">
        <f t="shared" si="17"/>
        <v>45344</v>
      </c>
      <c r="Z61" s="5">
        <v>493.2</v>
      </c>
      <c r="AA61" s="111">
        <f t="shared" si="37"/>
        <v>0</v>
      </c>
      <c r="AB61" s="38" t="str">
        <f>IFERROR(VLOOKUP(Y61,'Geração Equatorial x Medido'!$O$56:$P$71,2,FALSE),"")</f>
        <v/>
      </c>
      <c r="AC61" s="38">
        <f t="shared" si="47"/>
        <v>45292</v>
      </c>
      <c r="AD61" s="38" t="str">
        <f t="shared" si="6"/>
        <v/>
      </c>
      <c r="AE61" s="38">
        <f t="shared" si="28"/>
        <v>45323</v>
      </c>
      <c r="AU61" s="4"/>
      <c r="AX61" s="7">
        <f t="shared" si="19"/>
        <v>45704</v>
      </c>
      <c r="AY61" s="5">
        <v>316.8</v>
      </c>
      <c r="AZ61" s="145">
        <f t="shared" si="8"/>
        <v>0</v>
      </c>
      <c r="BA61" s="141" t="str">
        <f>IFERROR(VLOOKUP(AX60,'Geração Equatorial x Medido'!$O$56:$P$98,2,FALSE),"")</f>
        <v/>
      </c>
      <c r="BB61" s="38">
        <f t="shared" si="38"/>
        <v>45689</v>
      </c>
      <c r="BC61" s="38" t="str">
        <f t="shared" si="10"/>
        <v/>
      </c>
      <c r="BD61" s="38">
        <f t="shared" si="41"/>
        <v>45689</v>
      </c>
      <c r="BT61" s="4"/>
      <c r="BZ61" s="7">
        <f t="shared" si="12"/>
        <v>46070</v>
      </c>
      <c r="CA61" s="5">
        <v>397</v>
      </c>
      <c r="CB61" s="145">
        <f t="shared" si="49"/>
        <v>0</v>
      </c>
      <c r="CC61" s="141" t="str">
        <f>IFERROR(VLOOKUP(BZ60,'Geração Equatorial x Medido'!$O$56:$P$97,2,FALSE),"")</f>
        <v/>
      </c>
      <c r="CD61" s="38">
        <f t="shared" si="39"/>
        <v>46054</v>
      </c>
      <c r="CE61" s="38" t="str">
        <f t="shared" si="2"/>
        <v/>
      </c>
      <c r="CF61" s="38">
        <f t="shared" si="40"/>
        <v>46054</v>
      </c>
      <c r="CV61" s="4"/>
    </row>
    <row r="62" spans="1:100" x14ac:dyDescent="0.25">
      <c r="A62" s="7">
        <f t="shared" si="16"/>
        <v>44985</v>
      </c>
      <c r="B62" s="5"/>
      <c r="C62" s="38" t="str">
        <f t="shared" si="0"/>
        <v/>
      </c>
      <c r="D62" s="38">
        <f t="shared" si="46"/>
        <v>44986</v>
      </c>
      <c r="E62" s="38" t="str">
        <f t="shared" si="4"/>
        <v/>
      </c>
      <c r="F62" s="38">
        <f t="shared" si="48"/>
        <v>44958</v>
      </c>
      <c r="Y62" s="7">
        <f t="shared" si="17"/>
        <v>45345</v>
      </c>
      <c r="Z62" s="5">
        <v>482.7</v>
      </c>
      <c r="AA62" s="111">
        <f t="shared" si="37"/>
        <v>0</v>
      </c>
      <c r="AB62" s="38" t="str">
        <f>IFERROR(VLOOKUP(Y62,'Geração Equatorial x Medido'!$O$56:$P$71,2,FALSE),"")</f>
        <v/>
      </c>
      <c r="AC62" s="38">
        <f t="shared" si="47"/>
        <v>45292</v>
      </c>
      <c r="AD62" s="38" t="str">
        <f t="shared" si="6"/>
        <v/>
      </c>
      <c r="AE62" s="38">
        <f t="shared" si="28"/>
        <v>45323</v>
      </c>
      <c r="AU62" s="4"/>
      <c r="AX62" s="7">
        <f t="shared" si="19"/>
        <v>45705</v>
      </c>
      <c r="AY62" s="5">
        <v>450.1</v>
      </c>
      <c r="AZ62" s="145">
        <f t="shared" si="8"/>
        <v>0</v>
      </c>
      <c r="BA62" s="141" t="str">
        <f>IFERROR(VLOOKUP(AX61,'Geração Equatorial x Medido'!$O$56:$P$98,2,FALSE),"")</f>
        <v/>
      </c>
      <c r="BB62" s="38">
        <f t="shared" si="38"/>
        <v>45689</v>
      </c>
      <c r="BC62" s="38" t="str">
        <f t="shared" si="10"/>
        <v/>
      </c>
      <c r="BD62" s="38">
        <f t="shared" si="41"/>
        <v>45689</v>
      </c>
      <c r="BT62" s="4"/>
      <c r="BZ62" s="7">
        <f t="shared" si="12"/>
        <v>46071</v>
      </c>
      <c r="CA62" s="5">
        <v>439.9</v>
      </c>
      <c r="CB62" s="145">
        <f t="shared" si="49"/>
        <v>0</v>
      </c>
      <c r="CC62" s="141" t="str">
        <f>IFERROR(VLOOKUP(BZ61,'Geração Equatorial x Medido'!$O$56:$P$97,2,FALSE),"")</f>
        <v/>
      </c>
      <c r="CD62" s="38">
        <f t="shared" si="39"/>
        <v>46054</v>
      </c>
      <c r="CE62" s="38" t="str">
        <f t="shared" si="2"/>
        <v/>
      </c>
      <c r="CF62" s="38">
        <f t="shared" si="40"/>
        <v>46054</v>
      </c>
      <c r="CV62" s="4"/>
    </row>
    <row r="63" spans="1:100" x14ac:dyDescent="0.25">
      <c r="A63" s="7">
        <f t="shared" si="16"/>
        <v>44986</v>
      </c>
      <c r="B63" s="5"/>
      <c r="C63" s="38" t="str">
        <f t="shared" si="0"/>
        <v/>
      </c>
      <c r="D63" s="38">
        <f t="shared" si="46"/>
        <v>44986</v>
      </c>
      <c r="E63" s="38">
        <f t="shared" si="4"/>
        <v>44986</v>
      </c>
      <c r="F63" s="38">
        <f t="shared" si="48"/>
        <v>44986</v>
      </c>
      <c r="Y63" s="7">
        <f t="shared" si="17"/>
        <v>45346</v>
      </c>
      <c r="Z63" s="5">
        <v>551.5</v>
      </c>
      <c r="AA63" s="111">
        <f t="shared" si="37"/>
        <v>0</v>
      </c>
      <c r="AB63" s="38" t="str">
        <f>IFERROR(VLOOKUP(Y63,'Geração Equatorial x Medido'!$O$56:$P$71,2,FALSE),"")</f>
        <v/>
      </c>
      <c r="AC63" s="38">
        <f t="shared" si="47"/>
        <v>45292</v>
      </c>
      <c r="AD63" s="38" t="str">
        <f t="shared" si="6"/>
        <v/>
      </c>
      <c r="AE63" s="38">
        <f t="shared" si="28"/>
        <v>45323</v>
      </c>
      <c r="AU63" s="4"/>
      <c r="AX63" s="7">
        <f t="shared" si="19"/>
        <v>45706</v>
      </c>
      <c r="AY63" s="5">
        <v>478.4</v>
      </c>
      <c r="AZ63" s="145">
        <f t="shared" si="8"/>
        <v>0</v>
      </c>
      <c r="BA63" s="141" t="str">
        <f>IFERROR(VLOOKUP(AX62,'Geração Equatorial x Medido'!$O$56:$P$98,2,FALSE),"")</f>
        <v/>
      </c>
      <c r="BB63" s="38">
        <f t="shared" si="38"/>
        <v>45689</v>
      </c>
      <c r="BC63" s="38" t="str">
        <f t="shared" si="10"/>
        <v/>
      </c>
      <c r="BD63" s="38">
        <f t="shared" si="41"/>
        <v>45689</v>
      </c>
      <c r="BT63" s="4"/>
      <c r="BZ63" s="7">
        <f t="shared" si="12"/>
        <v>46072</v>
      </c>
      <c r="CA63" s="5">
        <v>517.6</v>
      </c>
      <c r="CB63" s="145">
        <f t="shared" si="49"/>
        <v>0</v>
      </c>
      <c r="CC63" s="141" t="str">
        <f>IFERROR(VLOOKUP(BZ62,'Geração Equatorial x Medido'!$O$56:$P$97,2,FALSE),"")</f>
        <v/>
      </c>
      <c r="CD63" s="38">
        <f t="shared" si="39"/>
        <v>46054</v>
      </c>
      <c r="CE63" s="38" t="str">
        <f t="shared" si="2"/>
        <v/>
      </c>
      <c r="CF63" s="38">
        <f t="shared" si="40"/>
        <v>46054</v>
      </c>
      <c r="CV63" s="4"/>
    </row>
    <row r="64" spans="1:100" x14ac:dyDescent="0.25">
      <c r="A64" s="7">
        <f t="shared" si="16"/>
        <v>44987</v>
      </c>
      <c r="B64" s="5"/>
      <c r="C64" s="38" t="str">
        <f t="shared" si="0"/>
        <v/>
      </c>
      <c r="D64" s="38">
        <f t="shared" si="46"/>
        <v>44986</v>
      </c>
      <c r="E64" s="38" t="str">
        <f t="shared" si="4"/>
        <v/>
      </c>
      <c r="F64" s="38">
        <f t="shared" si="48"/>
        <v>44986</v>
      </c>
      <c r="Y64" s="7">
        <f t="shared" si="17"/>
        <v>45347</v>
      </c>
      <c r="Z64" s="5">
        <v>226.1</v>
      </c>
      <c r="AA64" s="111">
        <f t="shared" si="37"/>
        <v>0</v>
      </c>
      <c r="AB64" s="38" t="str">
        <f>IFERROR(VLOOKUP(Y64,'Geração Equatorial x Medido'!$O$56:$P$71,2,FALSE),"")</f>
        <v/>
      </c>
      <c r="AC64" s="38">
        <f t="shared" si="47"/>
        <v>45292</v>
      </c>
      <c r="AD64" s="38" t="str">
        <f t="shared" si="6"/>
        <v/>
      </c>
      <c r="AE64" s="38">
        <f t="shared" si="28"/>
        <v>45323</v>
      </c>
      <c r="AU64" s="4"/>
      <c r="AX64" s="7">
        <f t="shared" si="19"/>
        <v>45707</v>
      </c>
      <c r="AY64" s="5">
        <v>372.3</v>
      </c>
      <c r="AZ64" s="145">
        <f t="shared" si="8"/>
        <v>0</v>
      </c>
      <c r="BA64" s="141" t="str">
        <f>IFERROR(VLOOKUP(AX63,'Geração Equatorial x Medido'!$O$56:$P$98,2,FALSE),"")</f>
        <v/>
      </c>
      <c r="BB64" s="38">
        <f t="shared" si="38"/>
        <v>45689</v>
      </c>
      <c r="BC64" s="38" t="str">
        <f t="shared" si="10"/>
        <v/>
      </c>
      <c r="BD64" s="38">
        <f t="shared" si="41"/>
        <v>45689</v>
      </c>
      <c r="BT64" s="4"/>
      <c r="BZ64" s="7">
        <f t="shared" si="12"/>
        <v>46073</v>
      </c>
      <c r="CA64" s="5">
        <v>511.4</v>
      </c>
      <c r="CB64" s="145">
        <f t="shared" si="49"/>
        <v>0</v>
      </c>
      <c r="CC64" s="141" t="str">
        <f>IFERROR(VLOOKUP(BZ63,'Geração Equatorial x Medido'!$O$56:$P$97,2,FALSE),"")</f>
        <v/>
      </c>
      <c r="CD64" s="38">
        <f t="shared" si="39"/>
        <v>46054</v>
      </c>
      <c r="CE64" s="38" t="str">
        <f t="shared" si="2"/>
        <v/>
      </c>
      <c r="CF64" s="38">
        <f t="shared" si="40"/>
        <v>46054</v>
      </c>
      <c r="CV64" s="4"/>
    </row>
    <row r="65" spans="1:100" x14ac:dyDescent="0.25">
      <c r="A65" s="7">
        <f t="shared" si="16"/>
        <v>44988</v>
      </c>
      <c r="B65" s="5"/>
      <c r="C65" s="38" t="str">
        <f t="shared" si="0"/>
        <v/>
      </c>
      <c r="D65" s="38">
        <f t="shared" si="46"/>
        <v>44986</v>
      </c>
      <c r="E65" s="38" t="str">
        <f t="shared" si="4"/>
        <v/>
      </c>
      <c r="F65" s="38">
        <f t="shared" si="48"/>
        <v>44986</v>
      </c>
      <c r="Y65" s="7">
        <f t="shared" si="17"/>
        <v>45348</v>
      </c>
      <c r="Z65" s="5">
        <v>290.39999999999998</v>
      </c>
      <c r="AA65" s="111">
        <f t="shared" si="37"/>
        <v>0</v>
      </c>
      <c r="AB65" s="38">
        <f>IFERROR(VLOOKUP(Y65,'Geração Equatorial x Medido'!$O$56:$P$71,2,FALSE),"")</f>
        <v>45323</v>
      </c>
      <c r="AC65" s="38">
        <f t="shared" si="47"/>
        <v>45323</v>
      </c>
      <c r="AD65" s="38" t="str">
        <f t="shared" si="6"/>
        <v/>
      </c>
      <c r="AE65" s="38">
        <f t="shared" si="28"/>
        <v>45323</v>
      </c>
      <c r="AU65" s="4"/>
      <c r="AX65" s="7">
        <f t="shared" si="19"/>
        <v>45708</v>
      </c>
      <c r="AY65" s="5">
        <v>519.4</v>
      </c>
      <c r="AZ65" s="145">
        <f t="shared" si="8"/>
        <v>0</v>
      </c>
      <c r="BA65" s="141" t="str">
        <f>IFERROR(VLOOKUP(AX64,'Geração Equatorial x Medido'!$O$56:$P$98,2,FALSE),"")</f>
        <v/>
      </c>
      <c r="BB65" s="38">
        <f t="shared" si="38"/>
        <v>45689</v>
      </c>
      <c r="BC65" s="38" t="str">
        <f t="shared" si="10"/>
        <v/>
      </c>
      <c r="BD65" s="38">
        <f t="shared" si="41"/>
        <v>45689</v>
      </c>
      <c r="BT65" s="4"/>
      <c r="BZ65" s="7">
        <f t="shared" si="12"/>
        <v>46074</v>
      </c>
      <c r="CA65" s="5">
        <v>504.1</v>
      </c>
      <c r="CB65" s="145">
        <f t="shared" si="49"/>
        <v>0</v>
      </c>
      <c r="CC65" s="141" t="str">
        <f>IFERROR(VLOOKUP(BZ64,'Geração Equatorial x Medido'!$O$56:$P$97,2,FALSE),"")</f>
        <v/>
      </c>
      <c r="CD65" s="38">
        <f t="shared" si="39"/>
        <v>46054</v>
      </c>
      <c r="CE65" s="38" t="str">
        <f t="shared" si="2"/>
        <v/>
      </c>
      <c r="CF65" s="38">
        <f t="shared" si="40"/>
        <v>46054</v>
      </c>
      <c r="CV65" s="4"/>
    </row>
    <row r="66" spans="1:100" x14ac:dyDescent="0.25">
      <c r="A66" s="7">
        <f t="shared" si="16"/>
        <v>44989</v>
      </c>
      <c r="B66" s="5"/>
      <c r="C66" s="38" t="str">
        <f t="shared" si="0"/>
        <v/>
      </c>
      <c r="D66" s="38">
        <f t="shared" si="46"/>
        <v>44986</v>
      </c>
      <c r="E66" s="38" t="str">
        <f t="shared" si="4"/>
        <v/>
      </c>
      <c r="F66" s="38">
        <f t="shared" si="48"/>
        <v>44986</v>
      </c>
      <c r="Y66" s="7">
        <f t="shared" si="17"/>
        <v>45349</v>
      </c>
      <c r="Z66" s="5">
        <v>84</v>
      </c>
      <c r="AA66" s="111">
        <f t="shared" si="37"/>
        <v>0</v>
      </c>
      <c r="AB66" s="38" t="str">
        <f>IFERROR(VLOOKUP(Y66,'Geração Equatorial x Medido'!$O$56:$P$71,2,FALSE),"")</f>
        <v/>
      </c>
      <c r="AC66" s="38">
        <f t="shared" si="47"/>
        <v>45323</v>
      </c>
      <c r="AD66" s="38" t="str">
        <f t="shared" si="6"/>
        <v/>
      </c>
      <c r="AE66" s="38">
        <f t="shared" si="28"/>
        <v>45323</v>
      </c>
      <c r="AU66" s="4"/>
      <c r="AX66" s="7">
        <f t="shared" si="19"/>
        <v>45709</v>
      </c>
      <c r="AY66" s="5">
        <v>526.29999999999995</v>
      </c>
      <c r="AZ66" s="145">
        <f t="shared" si="8"/>
        <v>0</v>
      </c>
      <c r="BA66" s="141" t="str">
        <f>IFERROR(VLOOKUP(AX65,'Geração Equatorial x Medido'!$O$56:$P$98,2,FALSE),"")</f>
        <v/>
      </c>
      <c r="BB66" s="38">
        <f t="shared" si="38"/>
        <v>45689</v>
      </c>
      <c r="BC66" s="38" t="str">
        <f t="shared" si="10"/>
        <v/>
      </c>
      <c r="BD66" s="38">
        <f t="shared" si="41"/>
        <v>45689</v>
      </c>
      <c r="BT66" s="4"/>
      <c r="BZ66" s="7">
        <f t="shared" si="12"/>
        <v>46075</v>
      </c>
      <c r="CA66" s="5">
        <v>486.6</v>
      </c>
      <c r="CB66" s="145">
        <f t="shared" ref="CB66:CB68" si="50">IF(CA66=0,1,0)</f>
        <v>0</v>
      </c>
      <c r="CC66" s="141" t="str">
        <f>IFERROR(VLOOKUP(BZ65,'Geração Equatorial x Medido'!$O$56:$P$97,2,FALSE),"")</f>
        <v/>
      </c>
      <c r="CD66" s="38">
        <f t="shared" si="39"/>
        <v>46054</v>
      </c>
      <c r="CE66" s="38" t="str">
        <f t="shared" si="2"/>
        <v/>
      </c>
      <c r="CF66" s="38">
        <f t="shared" si="40"/>
        <v>46054</v>
      </c>
      <c r="CV66" s="4"/>
    </row>
    <row r="67" spans="1:100" x14ac:dyDescent="0.25">
      <c r="A67" s="7">
        <f t="shared" si="16"/>
        <v>44990</v>
      </c>
      <c r="B67" s="5"/>
      <c r="C67" s="38" t="str">
        <f t="shared" si="0"/>
        <v/>
      </c>
      <c r="D67" s="38">
        <f t="shared" si="46"/>
        <v>44986</v>
      </c>
      <c r="E67" s="38" t="str">
        <f t="shared" si="4"/>
        <v/>
      </c>
      <c r="F67" s="38">
        <f t="shared" si="48"/>
        <v>44986</v>
      </c>
      <c r="Y67" s="7">
        <f t="shared" si="17"/>
        <v>45350</v>
      </c>
      <c r="Z67" s="5">
        <v>271.39999999999998</v>
      </c>
      <c r="AA67" s="111">
        <f t="shared" si="37"/>
        <v>0</v>
      </c>
      <c r="AB67" s="38" t="str">
        <f>IFERROR(VLOOKUP(Y67,'Geração Equatorial x Medido'!$O$56:$P$71,2,FALSE),"")</f>
        <v/>
      </c>
      <c r="AC67" s="38">
        <f t="shared" si="47"/>
        <v>45323</v>
      </c>
      <c r="AD67" s="38" t="str">
        <f t="shared" si="6"/>
        <v/>
      </c>
      <c r="AE67" s="38">
        <f t="shared" si="28"/>
        <v>45323</v>
      </c>
      <c r="AU67" s="4"/>
      <c r="AX67" s="7">
        <f t="shared" si="19"/>
        <v>45710</v>
      </c>
      <c r="AY67" s="5">
        <v>510.6</v>
      </c>
      <c r="AZ67" s="145">
        <f t="shared" si="8"/>
        <v>0</v>
      </c>
      <c r="BA67" s="141" t="str">
        <f>IFERROR(VLOOKUP(AX66,'Geração Equatorial x Medido'!$O$56:$P$98,2,FALSE),"")</f>
        <v/>
      </c>
      <c r="BB67" s="38">
        <f t="shared" si="38"/>
        <v>45689</v>
      </c>
      <c r="BC67" s="38" t="str">
        <f t="shared" si="10"/>
        <v/>
      </c>
      <c r="BD67" s="38">
        <f t="shared" si="41"/>
        <v>45689</v>
      </c>
      <c r="BT67" s="4"/>
      <c r="BZ67" s="7">
        <f t="shared" si="12"/>
        <v>46076</v>
      </c>
      <c r="CA67" s="5">
        <v>529</v>
      </c>
      <c r="CB67" s="145">
        <f t="shared" si="50"/>
        <v>0</v>
      </c>
      <c r="CC67" s="141" t="str">
        <f>IFERROR(VLOOKUP(BZ66,'Geração Equatorial x Medido'!$O$56:$P$97,2,FALSE),"")</f>
        <v/>
      </c>
      <c r="CD67" s="38">
        <f t="shared" si="39"/>
        <v>46054</v>
      </c>
      <c r="CE67" s="38" t="str">
        <f t="shared" si="2"/>
        <v/>
      </c>
      <c r="CF67" s="38">
        <f t="shared" si="40"/>
        <v>46054</v>
      </c>
      <c r="CV67" s="4"/>
    </row>
    <row r="68" spans="1:100" x14ac:dyDescent="0.25">
      <c r="A68" s="7">
        <f t="shared" si="16"/>
        <v>44991</v>
      </c>
      <c r="B68" s="5"/>
      <c r="C68" s="38" t="str">
        <f t="shared" ref="C68:C131" si="51">IFERROR(VLOOKUP(A67,$H$381:$N$415,5,FALSE),"")</f>
        <v/>
      </c>
      <c r="D68" s="38">
        <f t="shared" si="46"/>
        <v>44986</v>
      </c>
      <c r="E68" s="38" t="str">
        <f t="shared" si="4"/>
        <v/>
      </c>
      <c r="F68" s="38">
        <f t="shared" si="48"/>
        <v>44986</v>
      </c>
      <c r="Y68" s="7">
        <f t="shared" si="17"/>
        <v>45351</v>
      </c>
      <c r="Z68" s="5">
        <v>422.8</v>
      </c>
      <c r="AA68" s="111">
        <f t="shared" si="37"/>
        <v>0</v>
      </c>
      <c r="AB68" s="38" t="str">
        <f>IFERROR(VLOOKUP(Y68,'Geração Equatorial x Medido'!$O$56:$P$71,2,FALSE),"")</f>
        <v/>
      </c>
      <c r="AC68" s="38">
        <f t="shared" si="47"/>
        <v>45323</v>
      </c>
      <c r="AD68" s="38" t="str">
        <f t="shared" si="6"/>
        <v/>
      </c>
      <c r="AE68" s="38">
        <f t="shared" si="28"/>
        <v>45323</v>
      </c>
      <c r="AU68" s="4"/>
      <c r="AX68" s="7">
        <f t="shared" si="19"/>
        <v>45711</v>
      </c>
      <c r="AY68" s="5">
        <v>393.4</v>
      </c>
      <c r="AZ68" s="145">
        <f t="shared" si="8"/>
        <v>0</v>
      </c>
      <c r="BA68" s="141" t="str">
        <f>IFERROR(VLOOKUP(AX67,'Geração Equatorial x Medido'!$O$56:$P$98,2,FALSE),"")</f>
        <v/>
      </c>
      <c r="BB68" s="38">
        <f t="shared" si="38"/>
        <v>45689</v>
      </c>
      <c r="BC68" s="38" t="str">
        <f t="shared" si="10"/>
        <v/>
      </c>
      <c r="BD68" s="38">
        <f t="shared" si="41"/>
        <v>45689</v>
      </c>
      <c r="BT68" s="4"/>
      <c r="BZ68" s="7">
        <f t="shared" si="12"/>
        <v>46077</v>
      </c>
      <c r="CA68" s="5">
        <v>408.6</v>
      </c>
      <c r="CB68" s="145">
        <f t="shared" si="50"/>
        <v>0</v>
      </c>
      <c r="CC68" s="141" t="str">
        <f>IFERROR(VLOOKUP(BZ67,'Geração Equatorial x Medido'!$O$56:$P$97,2,FALSE),"")</f>
        <v/>
      </c>
      <c r="CD68" s="38">
        <f t="shared" si="39"/>
        <v>46054</v>
      </c>
      <c r="CE68" s="38" t="str">
        <f t="shared" ref="CE68:CE131" si="52">IFERROR(VLOOKUP(BZ68,$H$422:$J$469,3,FALSE),"")</f>
        <v/>
      </c>
      <c r="CF68" s="38">
        <f t="shared" ref="CF68:CF131" si="53">IF(CE68="",CF67,CE68)</f>
        <v>46054</v>
      </c>
      <c r="CV68" s="4"/>
    </row>
    <row r="69" spans="1:100" x14ac:dyDescent="0.25">
      <c r="A69" s="7">
        <f t="shared" si="16"/>
        <v>44992</v>
      </c>
      <c r="B69" s="5"/>
      <c r="C69" s="38" t="str">
        <f t="shared" si="51"/>
        <v/>
      </c>
      <c r="D69" s="38">
        <f t="shared" si="46"/>
        <v>44986</v>
      </c>
      <c r="E69" s="38" t="str">
        <f t="shared" ref="E69:E132" si="54">IFERROR(VLOOKUP(A69,$H$422:$J$433,3,FALSE),"")</f>
        <v/>
      </c>
      <c r="F69" s="38">
        <f t="shared" si="48"/>
        <v>44986</v>
      </c>
      <c r="Y69" s="7">
        <f t="shared" si="17"/>
        <v>45352</v>
      </c>
      <c r="Z69" s="5">
        <v>551.29999999999995</v>
      </c>
      <c r="AA69" s="111">
        <f t="shared" si="37"/>
        <v>0</v>
      </c>
      <c r="AB69" s="38" t="str">
        <f>IFERROR(VLOOKUP(Y69,'Geração Equatorial x Medido'!$O$56:$P$71,2,FALSE),"")</f>
        <v/>
      </c>
      <c r="AC69" s="38">
        <f t="shared" si="47"/>
        <v>45323</v>
      </c>
      <c r="AD69" s="38">
        <f t="shared" ref="AD69:AD132" si="55">IFERROR(VLOOKUP(Y69,$H$422:$J$457,3,FALSE),"")</f>
        <v>45352</v>
      </c>
      <c r="AE69" s="38">
        <f t="shared" si="28"/>
        <v>45352</v>
      </c>
      <c r="AU69" s="4"/>
      <c r="AX69" s="7">
        <f t="shared" si="19"/>
        <v>45712</v>
      </c>
      <c r="AY69" s="5">
        <v>308.39999999999998</v>
      </c>
      <c r="AZ69" s="145">
        <f t="shared" ref="AZ69:AZ132" si="56">IF(AY69=0,1,0)</f>
        <v>0</v>
      </c>
      <c r="BA69" s="141" t="str">
        <f>IFERROR(VLOOKUP(AX68,'Geração Equatorial x Medido'!$O$56:$P$98,2,FALSE),"")</f>
        <v/>
      </c>
      <c r="BB69" s="38">
        <f t="shared" si="38"/>
        <v>45689</v>
      </c>
      <c r="BC69" s="38" t="str">
        <f t="shared" ref="BC69:BC132" si="57">IFERROR(VLOOKUP(AX69,$H$422:$J$457,3,FALSE),"")</f>
        <v/>
      </c>
      <c r="BD69" s="38">
        <f t="shared" si="41"/>
        <v>45689</v>
      </c>
      <c r="BT69" s="4"/>
      <c r="BZ69" s="7">
        <f t="shared" ref="BZ69:BZ132" si="58">BZ68+1</f>
        <v>46078</v>
      </c>
      <c r="CA69" s="5">
        <v>414</v>
      </c>
      <c r="CB69" s="145">
        <f t="shared" ref="CB69:CB132" si="59">IF(CA69=0,1,0)</f>
        <v>0</v>
      </c>
      <c r="CC69" s="141" t="str">
        <f>IFERROR(VLOOKUP(BZ68,'Geração Equatorial x Medido'!$O$56:$P$97,2,FALSE),"")</f>
        <v/>
      </c>
      <c r="CD69" s="38">
        <f t="shared" si="39"/>
        <v>46054</v>
      </c>
      <c r="CE69" s="38" t="str">
        <f t="shared" si="52"/>
        <v/>
      </c>
      <c r="CF69" s="38">
        <f t="shared" si="53"/>
        <v>46054</v>
      </c>
      <c r="CV69" s="4"/>
    </row>
    <row r="70" spans="1:100" x14ac:dyDescent="0.25">
      <c r="A70" s="7">
        <f t="shared" ref="A70:A133" si="60">A69+1</f>
        <v>44993</v>
      </c>
      <c r="B70" s="5"/>
      <c r="C70" s="38" t="str">
        <f t="shared" si="51"/>
        <v/>
      </c>
      <c r="D70" s="38">
        <f t="shared" si="46"/>
        <v>44986</v>
      </c>
      <c r="E70" s="38" t="str">
        <f t="shared" si="54"/>
        <v/>
      </c>
      <c r="F70" s="38">
        <f t="shared" si="48"/>
        <v>44986</v>
      </c>
      <c r="Y70" s="7">
        <f t="shared" ref="Y70:Y133" si="61">Y69+1</f>
        <v>45353</v>
      </c>
      <c r="Z70" s="5">
        <v>383.1</v>
      </c>
      <c r="AA70" s="111">
        <f t="shared" si="37"/>
        <v>0</v>
      </c>
      <c r="AB70" s="38" t="str">
        <f>IFERROR(VLOOKUP(Y70,'Geração Equatorial x Medido'!$O$56:$P$71,2,FALSE),"")</f>
        <v/>
      </c>
      <c r="AC70" s="38">
        <f t="shared" si="47"/>
        <v>45323</v>
      </c>
      <c r="AD70" s="38" t="str">
        <f t="shared" si="55"/>
        <v/>
      </c>
      <c r="AE70" s="38">
        <f t="shared" si="28"/>
        <v>45352</v>
      </c>
      <c r="AU70" s="4"/>
      <c r="AX70" s="7">
        <f t="shared" ref="AX70:AX133" si="62">AX69+1</f>
        <v>45713</v>
      </c>
      <c r="AY70" s="5">
        <v>385.7</v>
      </c>
      <c r="AZ70" s="145">
        <f t="shared" si="56"/>
        <v>0</v>
      </c>
      <c r="BA70" s="141" t="str">
        <f>IFERROR(VLOOKUP(AX69,'Geração Equatorial x Medido'!$O$56:$P$98,2,FALSE),"")</f>
        <v/>
      </c>
      <c r="BB70" s="38">
        <f t="shared" si="38"/>
        <v>45689</v>
      </c>
      <c r="BC70" s="38" t="str">
        <f t="shared" si="57"/>
        <v/>
      </c>
      <c r="BD70" s="38">
        <f t="shared" si="41"/>
        <v>45689</v>
      </c>
      <c r="BT70" s="4"/>
      <c r="BZ70" s="7">
        <f t="shared" si="58"/>
        <v>46079</v>
      </c>
      <c r="CA70" s="5">
        <v>505.2</v>
      </c>
      <c r="CB70" s="145">
        <f t="shared" si="59"/>
        <v>0</v>
      </c>
      <c r="CC70" s="141" t="str">
        <f>IFERROR(VLOOKUP(BZ69,'Geração Equatorial x Medido'!$O$56:$P$97,2,FALSE),"")</f>
        <v/>
      </c>
      <c r="CD70" s="38">
        <f t="shared" si="39"/>
        <v>46054</v>
      </c>
      <c r="CE70" s="38" t="str">
        <f t="shared" si="52"/>
        <v/>
      </c>
      <c r="CF70" s="38">
        <f t="shared" si="53"/>
        <v>46054</v>
      </c>
      <c r="CV70" s="4"/>
    </row>
    <row r="71" spans="1:100" x14ac:dyDescent="0.25">
      <c r="A71" s="7">
        <f t="shared" si="60"/>
        <v>44994</v>
      </c>
      <c r="B71" s="5"/>
      <c r="C71" s="38" t="str">
        <f t="shared" si="51"/>
        <v/>
      </c>
      <c r="D71" s="38">
        <f t="shared" si="46"/>
        <v>44986</v>
      </c>
      <c r="E71" s="38" t="str">
        <f t="shared" si="54"/>
        <v/>
      </c>
      <c r="F71" s="38">
        <f t="shared" si="48"/>
        <v>44986</v>
      </c>
      <c r="Y71" s="7">
        <f t="shared" si="61"/>
        <v>45354</v>
      </c>
      <c r="Z71" s="5">
        <v>493.9</v>
      </c>
      <c r="AA71" s="111">
        <f t="shared" si="37"/>
        <v>0</v>
      </c>
      <c r="AB71" s="38" t="str">
        <f>IFERROR(VLOOKUP(Y71,'Geração Equatorial x Medido'!$O$56:$P$71,2,FALSE),"")</f>
        <v/>
      </c>
      <c r="AC71" s="38">
        <f t="shared" si="47"/>
        <v>45323</v>
      </c>
      <c r="AD71" s="38" t="str">
        <f t="shared" si="55"/>
        <v/>
      </c>
      <c r="AE71" s="38">
        <f t="shared" si="28"/>
        <v>45352</v>
      </c>
      <c r="AU71" s="4"/>
      <c r="AX71" s="7">
        <f t="shared" si="62"/>
        <v>45714</v>
      </c>
      <c r="AY71" s="5">
        <v>357.5</v>
      </c>
      <c r="AZ71" s="145">
        <f t="shared" si="56"/>
        <v>0</v>
      </c>
      <c r="BA71" s="141">
        <f>IFERROR(VLOOKUP(AX70,'Geração Equatorial x Medido'!$O$56:$P$98,2,FALSE),"")</f>
        <v>45689</v>
      </c>
      <c r="BB71" s="38">
        <f t="shared" si="38"/>
        <v>45689</v>
      </c>
      <c r="BC71" s="38" t="str">
        <f t="shared" si="57"/>
        <v/>
      </c>
      <c r="BD71" s="38">
        <f t="shared" si="41"/>
        <v>45689</v>
      </c>
      <c r="BT71" s="4"/>
      <c r="BZ71" s="7">
        <f t="shared" si="58"/>
        <v>46080</v>
      </c>
      <c r="CA71" s="5">
        <v>379.1</v>
      </c>
      <c r="CB71" s="145">
        <f t="shared" si="59"/>
        <v>0</v>
      </c>
      <c r="CC71" s="141" t="str">
        <f>IFERROR(VLOOKUP(BZ70,'Geração Equatorial x Medido'!$O$56:$P$97,2,FALSE),"")</f>
        <v/>
      </c>
      <c r="CD71" s="38">
        <f t="shared" si="39"/>
        <v>46054</v>
      </c>
      <c r="CE71" s="38" t="str">
        <f t="shared" si="52"/>
        <v/>
      </c>
      <c r="CF71" s="38">
        <f t="shared" si="53"/>
        <v>46054</v>
      </c>
      <c r="CV71" s="4"/>
    </row>
    <row r="72" spans="1:100" x14ac:dyDescent="0.25">
      <c r="A72" s="7">
        <f t="shared" si="60"/>
        <v>44995</v>
      </c>
      <c r="B72" s="5"/>
      <c r="C72" s="38" t="str">
        <f t="shared" si="51"/>
        <v/>
      </c>
      <c r="D72" s="38">
        <f t="shared" si="46"/>
        <v>44986</v>
      </c>
      <c r="E72" s="38" t="str">
        <f t="shared" si="54"/>
        <v/>
      </c>
      <c r="F72" s="38">
        <f t="shared" si="48"/>
        <v>44986</v>
      </c>
      <c r="Y72" s="7">
        <f t="shared" si="61"/>
        <v>45355</v>
      </c>
      <c r="Z72" s="5">
        <v>494.3</v>
      </c>
      <c r="AA72" s="111">
        <f t="shared" si="37"/>
        <v>0</v>
      </c>
      <c r="AB72" s="38" t="str">
        <f>IFERROR(VLOOKUP(Y72,'Geração Equatorial x Medido'!$O$56:$P$71,2,FALSE),"")</f>
        <v/>
      </c>
      <c r="AC72" s="38">
        <f t="shared" si="47"/>
        <v>45323</v>
      </c>
      <c r="AD72" s="38" t="str">
        <f t="shared" si="55"/>
        <v/>
      </c>
      <c r="AE72" s="38">
        <f t="shared" si="28"/>
        <v>45352</v>
      </c>
      <c r="AU72" s="4"/>
      <c r="AX72" s="7">
        <f t="shared" si="62"/>
        <v>45715</v>
      </c>
      <c r="AY72" s="5">
        <v>199.8</v>
      </c>
      <c r="AZ72" s="145">
        <f t="shared" si="56"/>
        <v>0</v>
      </c>
      <c r="BA72" s="141" t="str">
        <f>IFERROR(VLOOKUP(AX71,'Geração Equatorial x Medido'!$O$56:$P$98,2,FALSE),"")</f>
        <v/>
      </c>
      <c r="BB72" s="38">
        <f t="shared" si="38"/>
        <v>45717</v>
      </c>
      <c r="BC72" s="38" t="str">
        <f t="shared" si="57"/>
        <v/>
      </c>
      <c r="BD72" s="38">
        <f t="shared" si="41"/>
        <v>45689</v>
      </c>
      <c r="BT72" s="4"/>
      <c r="BZ72" s="7">
        <f t="shared" si="58"/>
        <v>46081</v>
      </c>
      <c r="CA72" s="5">
        <v>116.2</v>
      </c>
      <c r="CB72" s="145">
        <f t="shared" si="59"/>
        <v>0</v>
      </c>
      <c r="CC72" s="141">
        <f>IFERROR(VLOOKUP(BZ71,'Geração Equatorial x Medido'!$O$56:$P$97,2,FALSE),"")</f>
        <v>46054</v>
      </c>
      <c r="CD72" s="38">
        <f t="shared" si="39"/>
        <v>46054</v>
      </c>
      <c r="CE72" s="38" t="str">
        <f t="shared" si="52"/>
        <v/>
      </c>
      <c r="CF72" s="38">
        <f t="shared" si="53"/>
        <v>46054</v>
      </c>
      <c r="CV72" s="4"/>
    </row>
    <row r="73" spans="1:100" x14ac:dyDescent="0.25">
      <c r="A73" s="7">
        <f t="shared" si="60"/>
        <v>44996</v>
      </c>
      <c r="B73" s="5"/>
      <c r="C73" s="38" t="str">
        <f t="shared" si="51"/>
        <v/>
      </c>
      <c r="D73" s="38">
        <f t="shared" si="46"/>
        <v>44986</v>
      </c>
      <c r="E73" s="38" t="str">
        <f t="shared" si="54"/>
        <v/>
      </c>
      <c r="F73" s="38">
        <f t="shared" si="48"/>
        <v>44986</v>
      </c>
      <c r="Y73" s="7">
        <f t="shared" si="61"/>
        <v>45356</v>
      </c>
      <c r="Z73" s="5">
        <v>502.9</v>
      </c>
      <c r="AA73" s="111">
        <f t="shared" si="37"/>
        <v>0</v>
      </c>
      <c r="AB73" s="38" t="str">
        <f>IFERROR(VLOOKUP(Y73,'Geração Equatorial x Medido'!$O$56:$P$71,2,FALSE),"")</f>
        <v/>
      </c>
      <c r="AC73" s="38">
        <f t="shared" si="47"/>
        <v>45323</v>
      </c>
      <c r="AD73" s="38" t="str">
        <f t="shared" si="55"/>
        <v/>
      </c>
      <c r="AE73" s="38">
        <f t="shared" ref="AE73:AE136" si="63">IF(AD73="",AE72,AD73)</f>
        <v>45352</v>
      </c>
      <c r="AU73" s="4"/>
      <c r="AX73" s="7">
        <f t="shared" si="62"/>
        <v>45716</v>
      </c>
      <c r="AY73" s="5">
        <v>241</v>
      </c>
      <c r="AZ73" s="145">
        <f t="shared" si="56"/>
        <v>0</v>
      </c>
      <c r="BA73" s="141" t="str">
        <f>IFERROR(VLOOKUP(AX72,'Geração Equatorial x Medido'!$O$56:$P$98,2,FALSE),"")</f>
        <v/>
      </c>
      <c r="BB73" s="38">
        <f t="shared" si="38"/>
        <v>45717</v>
      </c>
      <c r="BC73" s="38" t="str">
        <f t="shared" si="57"/>
        <v/>
      </c>
      <c r="BD73" s="38">
        <f t="shared" si="41"/>
        <v>45689</v>
      </c>
      <c r="BT73" s="4"/>
      <c r="BZ73" s="7">
        <f t="shared" si="58"/>
        <v>46082</v>
      </c>
      <c r="CA73" s="5">
        <v>486.3</v>
      </c>
      <c r="CB73" s="145">
        <f t="shared" si="59"/>
        <v>0</v>
      </c>
      <c r="CC73" s="141" t="str">
        <f>IFERROR(VLOOKUP(BZ72,'Geração Equatorial x Medido'!$O$56:$P$97,2,FALSE),"")</f>
        <v/>
      </c>
      <c r="CD73" s="38">
        <f t="shared" si="39"/>
        <v>46082</v>
      </c>
      <c r="CE73" s="38">
        <f t="shared" si="52"/>
        <v>46082</v>
      </c>
      <c r="CF73" s="38">
        <f t="shared" si="53"/>
        <v>46082</v>
      </c>
      <c r="CV73" s="4"/>
    </row>
    <row r="74" spans="1:100" x14ac:dyDescent="0.25">
      <c r="A74" s="7">
        <f t="shared" si="60"/>
        <v>44997</v>
      </c>
      <c r="B74" s="5"/>
      <c r="C74" s="38" t="str">
        <f t="shared" si="51"/>
        <v/>
      </c>
      <c r="D74" s="38">
        <f t="shared" si="46"/>
        <v>44986</v>
      </c>
      <c r="E74" s="38" t="str">
        <f t="shared" si="54"/>
        <v/>
      </c>
      <c r="F74" s="38">
        <f t="shared" si="48"/>
        <v>44986</v>
      </c>
      <c r="Y74" s="7">
        <f t="shared" si="61"/>
        <v>45357</v>
      </c>
      <c r="Z74" s="5">
        <v>461.5</v>
      </c>
      <c r="AA74" s="111">
        <f t="shared" si="37"/>
        <v>0</v>
      </c>
      <c r="AB74" s="38" t="str">
        <f>IFERROR(VLOOKUP(Y74,'Geração Equatorial x Medido'!$O$56:$P$71,2,FALSE),"")</f>
        <v/>
      </c>
      <c r="AC74" s="38">
        <f t="shared" si="47"/>
        <v>45323</v>
      </c>
      <c r="AD74" s="38" t="str">
        <f t="shared" si="55"/>
        <v/>
      </c>
      <c r="AE74" s="38">
        <f t="shared" si="63"/>
        <v>45352</v>
      </c>
      <c r="AU74" s="4"/>
      <c r="AX74" s="7">
        <f t="shared" si="62"/>
        <v>45717</v>
      </c>
      <c r="AY74" s="5">
        <v>425.2</v>
      </c>
      <c r="AZ74" s="145">
        <f t="shared" si="56"/>
        <v>0</v>
      </c>
      <c r="BA74" s="141" t="str">
        <f>IFERROR(VLOOKUP(AX73,'Geração Equatorial x Medido'!$O$56:$P$98,2,FALSE),"")</f>
        <v/>
      </c>
      <c r="BB74" s="38">
        <f t="shared" si="38"/>
        <v>45717</v>
      </c>
      <c r="BC74" s="38">
        <f t="shared" si="57"/>
        <v>45717</v>
      </c>
      <c r="BD74" s="38">
        <f t="shared" si="41"/>
        <v>45717</v>
      </c>
      <c r="BT74" s="4"/>
      <c r="BZ74" s="7">
        <f t="shared" si="58"/>
        <v>46083</v>
      </c>
      <c r="CA74" s="5">
        <v>246.9</v>
      </c>
      <c r="CB74" s="145">
        <f t="shared" si="59"/>
        <v>0</v>
      </c>
      <c r="CC74" s="141" t="str">
        <f>IFERROR(VLOOKUP(BZ73,'Geração Equatorial x Medido'!$O$56:$P$97,2,FALSE),"")</f>
        <v/>
      </c>
      <c r="CD74" s="38">
        <f t="shared" si="39"/>
        <v>46082</v>
      </c>
      <c r="CE74" s="38" t="str">
        <f t="shared" si="52"/>
        <v/>
      </c>
      <c r="CF74" s="38">
        <f t="shared" si="53"/>
        <v>46082</v>
      </c>
      <c r="CV74" s="4"/>
    </row>
    <row r="75" spans="1:100" x14ac:dyDescent="0.25">
      <c r="A75" s="7">
        <f t="shared" si="60"/>
        <v>44998</v>
      </c>
      <c r="B75" s="5"/>
      <c r="C75" s="38" t="str">
        <f t="shared" si="51"/>
        <v/>
      </c>
      <c r="D75" s="38">
        <f t="shared" si="46"/>
        <v>44986</v>
      </c>
      <c r="E75" s="38" t="str">
        <f t="shared" si="54"/>
        <v/>
      </c>
      <c r="F75" s="38">
        <f t="shared" si="48"/>
        <v>44986</v>
      </c>
      <c r="Y75" s="7">
        <f t="shared" si="61"/>
        <v>45358</v>
      </c>
      <c r="Z75" s="5">
        <v>346.2</v>
      </c>
      <c r="AA75" s="111">
        <f t="shared" si="37"/>
        <v>0</v>
      </c>
      <c r="AB75" s="38" t="str">
        <f>IFERROR(VLOOKUP(Y75,'Geração Equatorial x Medido'!$O$56:$P$71,2,FALSE),"")</f>
        <v/>
      </c>
      <c r="AC75" s="38">
        <f t="shared" si="47"/>
        <v>45323</v>
      </c>
      <c r="AD75" s="38" t="str">
        <f t="shared" si="55"/>
        <v/>
      </c>
      <c r="AE75" s="38">
        <f t="shared" si="63"/>
        <v>45352</v>
      </c>
      <c r="AU75" s="4"/>
      <c r="AX75" s="7">
        <f t="shared" si="62"/>
        <v>45718</v>
      </c>
      <c r="AY75" s="5">
        <v>404.5</v>
      </c>
      <c r="AZ75" s="145">
        <f t="shared" si="56"/>
        <v>0</v>
      </c>
      <c r="BA75" s="141" t="str">
        <f>IFERROR(VLOOKUP(AX74,'Geração Equatorial x Medido'!$O$56:$P$98,2,FALSE),"")</f>
        <v/>
      </c>
      <c r="BB75" s="38">
        <f t="shared" si="38"/>
        <v>45717</v>
      </c>
      <c r="BC75" s="38" t="str">
        <f t="shared" si="57"/>
        <v/>
      </c>
      <c r="BD75" s="38">
        <f t="shared" si="41"/>
        <v>45717</v>
      </c>
      <c r="BT75" s="4"/>
      <c r="BZ75" s="7">
        <f t="shared" si="58"/>
        <v>46084</v>
      </c>
      <c r="CA75" s="5">
        <v>342.2</v>
      </c>
      <c r="CB75" s="145">
        <f t="shared" si="59"/>
        <v>0</v>
      </c>
      <c r="CC75" s="141" t="str">
        <f>IFERROR(VLOOKUP(BZ74,'Geração Equatorial x Medido'!$O$56:$P$97,2,FALSE),"")</f>
        <v/>
      </c>
      <c r="CD75" s="38">
        <f t="shared" si="39"/>
        <v>46082</v>
      </c>
      <c r="CE75" s="38" t="str">
        <f t="shared" si="52"/>
        <v/>
      </c>
      <c r="CF75" s="38">
        <f t="shared" si="53"/>
        <v>46082</v>
      </c>
      <c r="CV75" s="4"/>
    </row>
    <row r="76" spans="1:100" x14ac:dyDescent="0.25">
      <c r="A76" s="7">
        <f t="shared" si="60"/>
        <v>44999</v>
      </c>
      <c r="B76" s="5"/>
      <c r="C76" s="38" t="str">
        <f t="shared" si="51"/>
        <v/>
      </c>
      <c r="D76" s="38">
        <f t="shared" si="46"/>
        <v>44986</v>
      </c>
      <c r="E76" s="38" t="str">
        <f t="shared" si="54"/>
        <v/>
      </c>
      <c r="F76" s="38">
        <f t="shared" si="48"/>
        <v>44986</v>
      </c>
      <c r="Y76" s="7">
        <f t="shared" si="61"/>
        <v>45359</v>
      </c>
      <c r="Z76" s="5">
        <v>319.89999999999998</v>
      </c>
      <c r="AA76" s="111">
        <f t="shared" ref="AA76:AA139" si="64">IF(Z76=0,1,0)</f>
        <v>0</v>
      </c>
      <c r="AB76" s="38" t="str">
        <f>IFERROR(VLOOKUP(Y76,'Geração Equatorial x Medido'!$O$56:$P$71,2,FALSE),"")</f>
        <v/>
      </c>
      <c r="AC76" s="38">
        <f t="shared" si="47"/>
        <v>45323</v>
      </c>
      <c r="AD76" s="38" t="str">
        <f t="shared" si="55"/>
        <v/>
      </c>
      <c r="AE76" s="38">
        <f t="shared" si="63"/>
        <v>45352</v>
      </c>
      <c r="AU76" s="4"/>
      <c r="AX76" s="7">
        <f t="shared" si="62"/>
        <v>45719</v>
      </c>
      <c r="AY76" s="5">
        <v>398.8</v>
      </c>
      <c r="AZ76" s="145">
        <f t="shared" si="56"/>
        <v>0</v>
      </c>
      <c r="BA76" s="141" t="str">
        <f>IFERROR(VLOOKUP(AX75,'Geração Equatorial x Medido'!$O$56:$P$98,2,FALSE),"")</f>
        <v/>
      </c>
      <c r="BB76" s="38">
        <f t="shared" ref="BB76:BB139" si="65">IF(BA76="",BB77,BA76)</f>
        <v>45717</v>
      </c>
      <c r="BC76" s="38" t="str">
        <f t="shared" si="57"/>
        <v/>
      </c>
      <c r="BD76" s="38">
        <f t="shared" si="41"/>
        <v>45717</v>
      </c>
      <c r="BT76" s="4"/>
      <c r="BZ76" s="7">
        <f t="shared" si="58"/>
        <v>46085</v>
      </c>
      <c r="CA76" s="5">
        <v>342.5</v>
      </c>
      <c r="CB76" s="145">
        <f t="shared" si="59"/>
        <v>0</v>
      </c>
      <c r="CC76" s="141" t="str">
        <f>IFERROR(VLOOKUP(BZ75,'Geração Equatorial x Medido'!$O$56:$P$97,2,FALSE),"")</f>
        <v/>
      </c>
      <c r="CD76" s="38">
        <f t="shared" si="39"/>
        <v>46082</v>
      </c>
      <c r="CE76" s="38" t="str">
        <f t="shared" si="52"/>
        <v/>
      </c>
      <c r="CF76" s="38">
        <f t="shared" si="53"/>
        <v>46082</v>
      </c>
      <c r="CV76" s="4"/>
    </row>
    <row r="77" spans="1:100" x14ac:dyDescent="0.25">
      <c r="A77" s="7">
        <f t="shared" si="60"/>
        <v>45000</v>
      </c>
      <c r="B77" s="5"/>
      <c r="C77" s="38" t="str">
        <f t="shared" si="51"/>
        <v/>
      </c>
      <c r="D77" s="38">
        <f t="shared" si="46"/>
        <v>44986</v>
      </c>
      <c r="E77" s="38" t="str">
        <f t="shared" si="54"/>
        <v/>
      </c>
      <c r="F77" s="38">
        <f t="shared" si="48"/>
        <v>44986</v>
      </c>
      <c r="G77" s="2"/>
      <c r="Y77" s="7">
        <f t="shared" si="61"/>
        <v>45360</v>
      </c>
      <c r="Z77" s="5">
        <v>383.6</v>
      </c>
      <c r="AA77" s="111">
        <f t="shared" si="64"/>
        <v>0</v>
      </c>
      <c r="AB77" s="38" t="str">
        <f>IFERROR(VLOOKUP(Y77,'Geração Equatorial x Medido'!$O$56:$P$71,2,FALSE),"")</f>
        <v/>
      </c>
      <c r="AC77" s="38">
        <f t="shared" si="47"/>
        <v>45323</v>
      </c>
      <c r="AD77" s="38" t="str">
        <f t="shared" si="55"/>
        <v/>
      </c>
      <c r="AE77" s="38">
        <f t="shared" si="63"/>
        <v>45352</v>
      </c>
      <c r="AF77" s="2"/>
      <c r="AU77" s="4"/>
      <c r="AX77" s="7">
        <f t="shared" si="62"/>
        <v>45720</v>
      </c>
      <c r="AY77" s="5">
        <v>240.9</v>
      </c>
      <c r="AZ77" s="145">
        <f t="shared" si="56"/>
        <v>0</v>
      </c>
      <c r="BA77" s="141" t="str">
        <f>IFERROR(VLOOKUP(AX76,'Geração Equatorial x Medido'!$O$56:$P$98,2,FALSE),"")</f>
        <v/>
      </c>
      <c r="BB77" s="38">
        <f t="shared" si="65"/>
        <v>45717</v>
      </c>
      <c r="BC77" s="38" t="str">
        <f t="shared" si="57"/>
        <v/>
      </c>
      <c r="BD77" s="38">
        <f t="shared" si="41"/>
        <v>45717</v>
      </c>
      <c r="BE77" s="2"/>
      <c r="BT77" s="4"/>
      <c r="BZ77" s="7">
        <f t="shared" si="58"/>
        <v>46086</v>
      </c>
      <c r="CA77" s="5">
        <v>379.2</v>
      </c>
      <c r="CB77" s="145">
        <f t="shared" si="59"/>
        <v>0</v>
      </c>
      <c r="CC77" s="141" t="str">
        <f>IFERROR(VLOOKUP(BZ76,'Geração Equatorial x Medido'!$O$56:$P$97,2,FALSE),"")</f>
        <v/>
      </c>
      <c r="CD77" s="38">
        <f t="shared" ref="CD77:CD140" si="66">IF(CC77="",CD78,CC77)</f>
        <v>46082</v>
      </c>
      <c r="CE77" s="38" t="str">
        <f t="shared" si="52"/>
        <v/>
      </c>
      <c r="CF77" s="38">
        <f t="shared" si="53"/>
        <v>46082</v>
      </c>
      <c r="CG77" s="2"/>
      <c r="CV77" s="4"/>
    </row>
    <row r="78" spans="1:100" x14ac:dyDescent="0.25">
      <c r="A78" s="7">
        <f t="shared" si="60"/>
        <v>45001</v>
      </c>
      <c r="B78" s="5"/>
      <c r="C78" s="38" t="str">
        <f t="shared" si="51"/>
        <v/>
      </c>
      <c r="D78" s="38">
        <f t="shared" si="46"/>
        <v>44986</v>
      </c>
      <c r="E78" s="38" t="str">
        <f t="shared" si="54"/>
        <v/>
      </c>
      <c r="F78" s="38">
        <f t="shared" si="48"/>
        <v>44986</v>
      </c>
      <c r="G78" s="2"/>
      <c r="Y78" s="7">
        <f t="shared" si="61"/>
        <v>45361</v>
      </c>
      <c r="Z78" s="5">
        <v>221.8</v>
      </c>
      <c r="AA78" s="111">
        <f t="shared" si="64"/>
        <v>0</v>
      </c>
      <c r="AB78" s="38" t="str">
        <f>IFERROR(VLOOKUP(Y78,'Geração Equatorial x Medido'!$O$56:$P$71,2,FALSE),"")</f>
        <v/>
      </c>
      <c r="AC78" s="38">
        <f t="shared" si="47"/>
        <v>45323</v>
      </c>
      <c r="AD78" s="38" t="str">
        <f t="shared" si="55"/>
        <v/>
      </c>
      <c r="AE78" s="38">
        <f t="shared" si="63"/>
        <v>45352</v>
      </c>
      <c r="AF78" s="2"/>
      <c r="AU78" s="4"/>
      <c r="AX78" s="7">
        <f t="shared" si="62"/>
        <v>45721</v>
      </c>
      <c r="AY78" s="5">
        <v>518.1</v>
      </c>
      <c r="AZ78" s="145">
        <f t="shared" si="56"/>
        <v>0</v>
      </c>
      <c r="BA78" s="141" t="str">
        <f>IFERROR(VLOOKUP(AX77,'Geração Equatorial x Medido'!$O$56:$P$98,2,FALSE),"")</f>
        <v/>
      </c>
      <c r="BB78" s="38">
        <f t="shared" si="65"/>
        <v>45717</v>
      </c>
      <c r="BC78" s="38" t="str">
        <f t="shared" si="57"/>
        <v/>
      </c>
      <c r="BD78" s="38">
        <f t="shared" si="41"/>
        <v>45717</v>
      </c>
      <c r="BE78" s="2"/>
      <c r="BT78" s="4"/>
      <c r="BZ78" s="7">
        <f t="shared" si="58"/>
        <v>46087</v>
      </c>
      <c r="CA78" s="5">
        <v>422.4</v>
      </c>
      <c r="CB78" s="145">
        <f t="shared" si="59"/>
        <v>0</v>
      </c>
      <c r="CC78" s="141" t="str">
        <f>IFERROR(VLOOKUP(BZ77,'Geração Equatorial x Medido'!$O$56:$P$97,2,FALSE),"")</f>
        <v/>
      </c>
      <c r="CD78" s="38">
        <f t="shared" si="66"/>
        <v>46082</v>
      </c>
      <c r="CE78" s="38" t="str">
        <f t="shared" si="52"/>
        <v/>
      </c>
      <c r="CF78" s="38">
        <f t="shared" si="53"/>
        <v>46082</v>
      </c>
      <c r="CG78" s="2"/>
      <c r="CV78" s="4"/>
    </row>
    <row r="79" spans="1:100" x14ac:dyDescent="0.25">
      <c r="A79" s="7">
        <f t="shared" si="60"/>
        <v>45002</v>
      </c>
      <c r="B79" s="5"/>
      <c r="C79" s="38" t="str">
        <f t="shared" si="51"/>
        <v/>
      </c>
      <c r="D79" s="38">
        <f t="shared" si="46"/>
        <v>44986</v>
      </c>
      <c r="E79" s="38" t="str">
        <f t="shared" si="54"/>
        <v/>
      </c>
      <c r="F79" s="38">
        <f t="shared" si="48"/>
        <v>44986</v>
      </c>
      <c r="G79" s="2"/>
      <c r="Y79" s="7">
        <f t="shared" si="61"/>
        <v>45362</v>
      </c>
      <c r="Z79" s="5">
        <v>435.3</v>
      </c>
      <c r="AA79" s="111">
        <f t="shared" si="64"/>
        <v>0</v>
      </c>
      <c r="AB79" s="38" t="str">
        <f>IFERROR(VLOOKUP(Y79,'Geração Equatorial x Medido'!$O$56:$P$71,2,FALSE),"")</f>
        <v/>
      </c>
      <c r="AC79" s="38">
        <f t="shared" si="47"/>
        <v>45323</v>
      </c>
      <c r="AD79" s="38" t="str">
        <f t="shared" si="55"/>
        <v/>
      </c>
      <c r="AE79" s="38">
        <f t="shared" si="63"/>
        <v>45352</v>
      </c>
      <c r="AF79" s="2"/>
      <c r="AU79" s="4"/>
      <c r="AX79" s="7">
        <f t="shared" si="62"/>
        <v>45722</v>
      </c>
      <c r="AY79" s="5">
        <v>243.3</v>
      </c>
      <c r="AZ79" s="145">
        <f t="shared" si="56"/>
        <v>0</v>
      </c>
      <c r="BA79" s="141" t="str">
        <f>IFERROR(VLOOKUP(AX78,'Geração Equatorial x Medido'!$O$56:$P$98,2,FALSE),"")</f>
        <v/>
      </c>
      <c r="BB79" s="38">
        <f t="shared" si="65"/>
        <v>45717</v>
      </c>
      <c r="BC79" s="38" t="str">
        <f t="shared" si="57"/>
        <v/>
      </c>
      <c r="BD79" s="38">
        <f t="shared" ref="BD79:BD142" si="67">IF(BC79="",BD78,BC79)</f>
        <v>45717</v>
      </c>
      <c r="BE79" s="2"/>
      <c r="BT79" s="4"/>
      <c r="BZ79" s="7">
        <f t="shared" si="58"/>
        <v>46088</v>
      </c>
      <c r="CA79" s="5">
        <v>558.79999999999995</v>
      </c>
      <c r="CB79" s="145">
        <f t="shared" si="59"/>
        <v>0</v>
      </c>
      <c r="CC79" s="141" t="str">
        <f>IFERROR(VLOOKUP(BZ78,'Geração Equatorial x Medido'!$O$56:$P$97,2,FALSE),"")</f>
        <v/>
      </c>
      <c r="CD79" s="38">
        <f t="shared" si="66"/>
        <v>46082</v>
      </c>
      <c r="CE79" s="38" t="str">
        <f t="shared" si="52"/>
        <v/>
      </c>
      <c r="CF79" s="38">
        <f t="shared" si="53"/>
        <v>46082</v>
      </c>
      <c r="CG79" s="2"/>
      <c r="CV79" s="4"/>
    </row>
    <row r="80" spans="1:100" x14ac:dyDescent="0.25">
      <c r="A80" s="7">
        <f t="shared" si="60"/>
        <v>45003</v>
      </c>
      <c r="B80" s="5"/>
      <c r="C80" s="38" t="str">
        <f t="shared" si="51"/>
        <v/>
      </c>
      <c r="D80" s="38">
        <f t="shared" si="46"/>
        <v>44986</v>
      </c>
      <c r="E80" s="38" t="str">
        <f t="shared" si="54"/>
        <v/>
      </c>
      <c r="F80" s="38">
        <f t="shared" si="48"/>
        <v>44986</v>
      </c>
      <c r="G80" s="2"/>
      <c r="Y80" s="7">
        <f t="shared" si="61"/>
        <v>45363</v>
      </c>
      <c r="Z80" s="5">
        <v>561.79999999999995</v>
      </c>
      <c r="AA80" s="111">
        <f t="shared" si="64"/>
        <v>0</v>
      </c>
      <c r="AB80" s="38" t="str">
        <f>IFERROR(VLOOKUP(Y80,'Geração Equatorial x Medido'!$O$56:$P$71,2,FALSE),"")</f>
        <v/>
      </c>
      <c r="AC80" s="38">
        <f t="shared" si="47"/>
        <v>45323</v>
      </c>
      <c r="AD80" s="38" t="str">
        <f t="shared" si="55"/>
        <v/>
      </c>
      <c r="AE80" s="38">
        <f t="shared" si="63"/>
        <v>45352</v>
      </c>
      <c r="AF80" s="2"/>
      <c r="AU80" s="4"/>
      <c r="AX80" s="7">
        <f t="shared" si="62"/>
        <v>45723</v>
      </c>
      <c r="AY80" s="5">
        <v>467.9</v>
      </c>
      <c r="AZ80" s="145">
        <f t="shared" si="56"/>
        <v>0</v>
      </c>
      <c r="BA80" s="141" t="str">
        <f>IFERROR(VLOOKUP(AX79,'Geração Equatorial x Medido'!$O$56:$P$98,2,FALSE),"")</f>
        <v/>
      </c>
      <c r="BB80" s="38">
        <f t="shared" si="65"/>
        <v>45717</v>
      </c>
      <c r="BC80" s="38" t="str">
        <f t="shared" si="57"/>
        <v/>
      </c>
      <c r="BD80" s="38">
        <f t="shared" si="67"/>
        <v>45717</v>
      </c>
      <c r="BE80" s="2"/>
      <c r="BT80" s="4"/>
      <c r="BZ80" s="7">
        <f t="shared" si="58"/>
        <v>46089</v>
      </c>
      <c r="CA80" s="5">
        <v>587.5</v>
      </c>
      <c r="CB80" s="145">
        <f t="shared" si="59"/>
        <v>0</v>
      </c>
      <c r="CC80" s="141" t="str">
        <f>IFERROR(VLOOKUP(BZ79,'Geração Equatorial x Medido'!$O$56:$P$97,2,FALSE),"")</f>
        <v/>
      </c>
      <c r="CD80" s="38">
        <f t="shared" si="66"/>
        <v>46082</v>
      </c>
      <c r="CE80" s="38" t="str">
        <f t="shared" si="52"/>
        <v/>
      </c>
      <c r="CF80" s="38">
        <f t="shared" si="53"/>
        <v>46082</v>
      </c>
      <c r="CG80" s="2"/>
      <c r="CV80" s="4"/>
    </row>
    <row r="81" spans="1:100" x14ac:dyDescent="0.25">
      <c r="A81" s="7">
        <f t="shared" si="60"/>
        <v>45004</v>
      </c>
      <c r="B81" s="5"/>
      <c r="C81" s="38" t="str">
        <f t="shared" si="51"/>
        <v/>
      </c>
      <c r="D81" s="38">
        <f t="shared" si="46"/>
        <v>44986</v>
      </c>
      <c r="E81" s="38" t="str">
        <f t="shared" si="54"/>
        <v/>
      </c>
      <c r="F81" s="38">
        <f t="shared" si="48"/>
        <v>44986</v>
      </c>
      <c r="G81" s="2"/>
      <c r="Y81" s="7">
        <f t="shared" si="61"/>
        <v>45364</v>
      </c>
      <c r="Z81" s="5">
        <v>564.4</v>
      </c>
      <c r="AA81" s="111">
        <f t="shared" si="64"/>
        <v>0</v>
      </c>
      <c r="AB81" s="38" t="str">
        <f>IFERROR(VLOOKUP(Y81,'Geração Equatorial x Medido'!$O$56:$P$71,2,FALSE),"")</f>
        <v/>
      </c>
      <c r="AC81" s="38">
        <f t="shared" si="47"/>
        <v>45323</v>
      </c>
      <c r="AD81" s="38" t="str">
        <f t="shared" si="55"/>
        <v/>
      </c>
      <c r="AE81" s="38">
        <f t="shared" si="63"/>
        <v>45352</v>
      </c>
      <c r="AF81" s="2"/>
      <c r="AU81" s="4"/>
      <c r="AX81" s="7">
        <f t="shared" si="62"/>
        <v>45724</v>
      </c>
      <c r="AY81" s="5">
        <v>377.2</v>
      </c>
      <c r="AZ81" s="145">
        <f t="shared" si="56"/>
        <v>0</v>
      </c>
      <c r="BA81" s="141" t="str">
        <f>IFERROR(VLOOKUP(AX80,'Geração Equatorial x Medido'!$O$56:$P$98,2,FALSE),"")</f>
        <v/>
      </c>
      <c r="BB81" s="38">
        <f t="shared" si="65"/>
        <v>45717</v>
      </c>
      <c r="BC81" s="38" t="str">
        <f t="shared" si="57"/>
        <v/>
      </c>
      <c r="BD81" s="38">
        <f t="shared" si="67"/>
        <v>45717</v>
      </c>
      <c r="BE81" s="2"/>
      <c r="BT81" s="4"/>
      <c r="BZ81" s="7">
        <f t="shared" si="58"/>
        <v>46090</v>
      </c>
      <c r="CA81" s="5">
        <v>496.8</v>
      </c>
      <c r="CB81" s="145">
        <f t="shared" si="59"/>
        <v>0</v>
      </c>
      <c r="CC81" s="141" t="str">
        <f>IFERROR(VLOOKUP(BZ80,'Geração Equatorial x Medido'!$O$56:$P$97,2,FALSE),"")</f>
        <v/>
      </c>
      <c r="CD81" s="38">
        <f t="shared" si="66"/>
        <v>46082</v>
      </c>
      <c r="CE81" s="38" t="str">
        <f t="shared" si="52"/>
        <v/>
      </c>
      <c r="CF81" s="38">
        <f t="shared" si="53"/>
        <v>46082</v>
      </c>
      <c r="CG81" s="2"/>
      <c r="CV81" s="4"/>
    </row>
    <row r="82" spans="1:100" x14ac:dyDescent="0.25">
      <c r="A82" s="7">
        <f t="shared" si="60"/>
        <v>45005</v>
      </c>
      <c r="B82" s="5"/>
      <c r="C82" s="38" t="str">
        <f t="shared" si="51"/>
        <v/>
      </c>
      <c r="D82" s="38">
        <f t="shared" si="46"/>
        <v>44986</v>
      </c>
      <c r="E82" s="38" t="str">
        <f t="shared" si="54"/>
        <v/>
      </c>
      <c r="F82" s="38">
        <f t="shared" si="48"/>
        <v>44986</v>
      </c>
      <c r="G82" s="2"/>
      <c r="Y82" s="7">
        <f t="shared" si="61"/>
        <v>45365</v>
      </c>
      <c r="Z82" s="5">
        <v>558.1</v>
      </c>
      <c r="AA82" s="111">
        <f t="shared" si="64"/>
        <v>0</v>
      </c>
      <c r="AB82" s="38" t="str">
        <f>IFERROR(VLOOKUP(Y82,'Geração Equatorial x Medido'!$O$56:$P$71,2,FALSE),"")</f>
        <v/>
      </c>
      <c r="AC82" s="38">
        <f t="shared" si="47"/>
        <v>45323</v>
      </c>
      <c r="AD82" s="38" t="str">
        <f t="shared" si="55"/>
        <v/>
      </c>
      <c r="AE82" s="38">
        <f t="shared" si="63"/>
        <v>45352</v>
      </c>
      <c r="AF82" s="2"/>
      <c r="AU82" s="4"/>
      <c r="AX82" s="7">
        <f t="shared" si="62"/>
        <v>45725</v>
      </c>
      <c r="AY82" s="5">
        <v>423.8</v>
      </c>
      <c r="AZ82" s="145">
        <f t="shared" si="56"/>
        <v>0</v>
      </c>
      <c r="BA82" s="141" t="str">
        <f>IFERROR(VLOOKUP(AX81,'Geração Equatorial x Medido'!$O$56:$P$98,2,FALSE),"")</f>
        <v/>
      </c>
      <c r="BB82" s="38">
        <f t="shared" si="65"/>
        <v>45717</v>
      </c>
      <c r="BC82" s="38" t="str">
        <f t="shared" si="57"/>
        <v/>
      </c>
      <c r="BD82" s="38">
        <f t="shared" si="67"/>
        <v>45717</v>
      </c>
      <c r="BE82" s="2"/>
      <c r="BT82" s="4"/>
      <c r="BZ82" s="7">
        <f t="shared" si="58"/>
        <v>46091</v>
      </c>
      <c r="CA82" s="5">
        <v>240.3</v>
      </c>
      <c r="CB82" s="145">
        <f t="shared" si="59"/>
        <v>0</v>
      </c>
      <c r="CC82" s="141" t="str">
        <f>IFERROR(VLOOKUP(BZ81,'Geração Equatorial x Medido'!$O$56:$P$97,2,FALSE),"")</f>
        <v/>
      </c>
      <c r="CD82" s="38">
        <f t="shared" si="66"/>
        <v>46082</v>
      </c>
      <c r="CE82" s="38" t="str">
        <f t="shared" si="52"/>
        <v/>
      </c>
      <c r="CF82" s="38">
        <f t="shared" si="53"/>
        <v>46082</v>
      </c>
      <c r="CG82" s="2"/>
      <c r="CV82" s="4"/>
    </row>
    <row r="83" spans="1:100" x14ac:dyDescent="0.25">
      <c r="A83" s="7">
        <f t="shared" si="60"/>
        <v>45006</v>
      </c>
      <c r="B83" s="5"/>
      <c r="C83" s="38" t="str">
        <f t="shared" si="51"/>
        <v/>
      </c>
      <c r="D83" s="38">
        <f t="shared" si="46"/>
        <v>44986</v>
      </c>
      <c r="E83" s="38" t="str">
        <f t="shared" si="54"/>
        <v/>
      </c>
      <c r="F83" s="38">
        <f t="shared" si="48"/>
        <v>44986</v>
      </c>
      <c r="G83" s="2"/>
      <c r="Y83" s="7">
        <f t="shared" si="61"/>
        <v>45366</v>
      </c>
      <c r="Z83" s="5">
        <v>250.7</v>
      </c>
      <c r="AA83" s="111">
        <f t="shared" si="64"/>
        <v>0</v>
      </c>
      <c r="AB83" s="38" t="str">
        <f>IFERROR(VLOOKUP(Y83,'Geração Equatorial x Medido'!$O$56:$P$71,2,FALSE),"")</f>
        <v/>
      </c>
      <c r="AC83" s="38">
        <f t="shared" si="47"/>
        <v>45323</v>
      </c>
      <c r="AD83" s="38" t="str">
        <f t="shared" si="55"/>
        <v/>
      </c>
      <c r="AE83" s="38">
        <f t="shared" si="63"/>
        <v>45352</v>
      </c>
      <c r="AF83" s="2"/>
      <c r="AU83" s="4"/>
      <c r="AX83" s="7">
        <f t="shared" si="62"/>
        <v>45726</v>
      </c>
      <c r="AY83" s="5">
        <v>472.2</v>
      </c>
      <c r="AZ83" s="145">
        <f t="shared" si="56"/>
        <v>0</v>
      </c>
      <c r="BA83" s="141" t="str">
        <f>IFERROR(VLOOKUP(AX82,'Geração Equatorial x Medido'!$O$56:$P$98,2,FALSE),"")</f>
        <v/>
      </c>
      <c r="BB83" s="38">
        <f t="shared" si="65"/>
        <v>45717</v>
      </c>
      <c r="BC83" s="38" t="str">
        <f t="shared" si="57"/>
        <v/>
      </c>
      <c r="BD83" s="38">
        <f t="shared" si="67"/>
        <v>45717</v>
      </c>
      <c r="BE83" s="2"/>
      <c r="BT83" s="4"/>
      <c r="BZ83" s="7">
        <f t="shared" si="58"/>
        <v>46092</v>
      </c>
      <c r="CA83" s="5">
        <v>423.8</v>
      </c>
      <c r="CB83" s="145">
        <f t="shared" si="59"/>
        <v>0</v>
      </c>
      <c r="CC83" s="141" t="str">
        <f>IFERROR(VLOOKUP(BZ82,'Geração Equatorial x Medido'!$O$56:$P$97,2,FALSE),"")</f>
        <v/>
      </c>
      <c r="CD83" s="38">
        <f t="shared" si="66"/>
        <v>46082</v>
      </c>
      <c r="CE83" s="38" t="str">
        <f t="shared" si="52"/>
        <v/>
      </c>
      <c r="CF83" s="38">
        <f t="shared" si="53"/>
        <v>46082</v>
      </c>
      <c r="CG83" s="2"/>
      <c r="CV83" s="4"/>
    </row>
    <row r="84" spans="1:100" x14ac:dyDescent="0.25">
      <c r="A84" s="7">
        <f t="shared" si="60"/>
        <v>45007</v>
      </c>
      <c r="B84" s="5"/>
      <c r="C84" s="38" t="str">
        <f t="shared" si="51"/>
        <v/>
      </c>
      <c r="D84" s="38">
        <f t="shared" si="46"/>
        <v>44986</v>
      </c>
      <c r="E84" s="38" t="str">
        <f t="shared" si="54"/>
        <v/>
      </c>
      <c r="F84" s="38">
        <f t="shared" si="48"/>
        <v>44986</v>
      </c>
      <c r="G84" s="2"/>
      <c r="Y84" s="7">
        <f t="shared" si="61"/>
        <v>45367</v>
      </c>
      <c r="Z84" s="5">
        <v>368.2</v>
      </c>
      <c r="AA84" s="111">
        <f t="shared" si="64"/>
        <v>0</v>
      </c>
      <c r="AB84" s="38" t="str">
        <f>IFERROR(VLOOKUP(Y84,'Geração Equatorial x Medido'!$O$56:$P$71,2,FALSE),"")</f>
        <v/>
      </c>
      <c r="AC84" s="38">
        <f t="shared" si="47"/>
        <v>45323</v>
      </c>
      <c r="AD84" s="38" t="str">
        <f t="shared" si="55"/>
        <v/>
      </c>
      <c r="AE84" s="38">
        <f t="shared" si="63"/>
        <v>45352</v>
      </c>
      <c r="AF84" s="2"/>
      <c r="AU84" s="4"/>
      <c r="AX84" s="7">
        <f t="shared" si="62"/>
        <v>45727</v>
      </c>
      <c r="AY84" s="5">
        <v>203.1</v>
      </c>
      <c r="AZ84" s="145">
        <f t="shared" si="56"/>
        <v>0</v>
      </c>
      <c r="BA84" s="141" t="str">
        <f>IFERROR(VLOOKUP(AX83,'Geração Equatorial x Medido'!$O$56:$P$98,2,FALSE),"")</f>
        <v/>
      </c>
      <c r="BB84" s="38">
        <f t="shared" si="65"/>
        <v>45717</v>
      </c>
      <c r="BC84" s="38" t="str">
        <f t="shared" si="57"/>
        <v/>
      </c>
      <c r="BD84" s="38">
        <f t="shared" si="67"/>
        <v>45717</v>
      </c>
      <c r="BE84" s="2"/>
      <c r="BT84" s="4"/>
      <c r="BZ84" s="7">
        <f t="shared" si="58"/>
        <v>46093</v>
      </c>
      <c r="CA84" s="5">
        <v>379.4</v>
      </c>
      <c r="CB84" s="145">
        <f t="shared" si="59"/>
        <v>0</v>
      </c>
      <c r="CC84" s="141" t="str">
        <f>IFERROR(VLOOKUP(BZ83,'Geração Equatorial x Medido'!$O$56:$P$97,2,FALSE),"")</f>
        <v/>
      </c>
      <c r="CD84" s="38">
        <f t="shared" si="66"/>
        <v>46082</v>
      </c>
      <c r="CE84" s="38" t="str">
        <f t="shared" si="52"/>
        <v/>
      </c>
      <c r="CF84" s="38">
        <f t="shared" si="53"/>
        <v>46082</v>
      </c>
      <c r="CG84" s="2"/>
      <c r="CV84" s="4"/>
    </row>
    <row r="85" spans="1:100" x14ac:dyDescent="0.25">
      <c r="A85" s="7">
        <f t="shared" si="60"/>
        <v>45008</v>
      </c>
      <c r="B85" s="5"/>
      <c r="C85" s="38" t="str">
        <f t="shared" si="51"/>
        <v/>
      </c>
      <c r="D85" s="38">
        <f t="shared" si="46"/>
        <v>44986</v>
      </c>
      <c r="E85" s="38" t="str">
        <f t="shared" si="54"/>
        <v/>
      </c>
      <c r="F85" s="38">
        <f t="shared" si="48"/>
        <v>44986</v>
      </c>
      <c r="G85" s="2"/>
      <c r="Y85" s="7">
        <f t="shared" si="61"/>
        <v>45368</v>
      </c>
      <c r="Z85" s="5">
        <v>249.8</v>
      </c>
      <c r="AA85" s="111">
        <f t="shared" si="64"/>
        <v>0</v>
      </c>
      <c r="AB85" s="38" t="str">
        <f>IFERROR(VLOOKUP(Y85,'Geração Equatorial x Medido'!$O$56:$P$71,2,FALSE),"")</f>
        <v/>
      </c>
      <c r="AC85" s="38">
        <f t="shared" si="47"/>
        <v>45323</v>
      </c>
      <c r="AD85" s="38" t="str">
        <f t="shared" si="55"/>
        <v/>
      </c>
      <c r="AE85" s="38">
        <f t="shared" si="63"/>
        <v>45352</v>
      </c>
      <c r="AF85" s="2"/>
      <c r="AU85" s="4"/>
      <c r="AX85" s="7">
        <f t="shared" si="62"/>
        <v>45728</v>
      </c>
      <c r="AY85" s="5">
        <v>361.1</v>
      </c>
      <c r="AZ85" s="145">
        <f t="shared" si="56"/>
        <v>0</v>
      </c>
      <c r="BA85" s="141" t="str">
        <f>IFERROR(VLOOKUP(AX84,'Geração Equatorial x Medido'!$O$56:$P$98,2,FALSE),"")</f>
        <v/>
      </c>
      <c r="BB85" s="38">
        <f t="shared" si="65"/>
        <v>45717</v>
      </c>
      <c r="BC85" s="38" t="str">
        <f t="shared" si="57"/>
        <v/>
      </c>
      <c r="BD85" s="38">
        <f t="shared" si="67"/>
        <v>45717</v>
      </c>
      <c r="BE85" s="2"/>
      <c r="BT85" s="4"/>
      <c r="BZ85" s="7">
        <f t="shared" si="58"/>
        <v>46094</v>
      </c>
      <c r="CA85" s="5">
        <v>444.2</v>
      </c>
      <c r="CB85" s="145">
        <f t="shared" si="59"/>
        <v>0</v>
      </c>
      <c r="CC85" s="141" t="str">
        <f>IFERROR(VLOOKUP(BZ84,'Geração Equatorial x Medido'!$O$56:$P$97,2,FALSE),"")</f>
        <v/>
      </c>
      <c r="CD85" s="38">
        <f t="shared" si="66"/>
        <v>46082</v>
      </c>
      <c r="CE85" s="38" t="str">
        <f t="shared" si="52"/>
        <v/>
      </c>
      <c r="CF85" s="38">
        <f t="shared" si="53"/>
        <v>46082</v>
      </c>
      <c r="CG85" s="2"/>
      <c r="CV85" s="4"/>
    </row>
    <row r="86" spans="1:100" x14ac:dyDescent="0.25">
      <c r="A86" s="7">
        <f t="shared" si="60"/>
        <v>45009</v>
      </c>
      <c r="B86" s="5"/>
      <c r="C86" s="38" t="str">
        <f t="shared" si="51"/>
        <v/>
      </c>
      <c r="D86" s="38">
        <f t="shared" si="46"/>
        <v>44986</v>
      </c>
      <c r="E86" s="38" t="str">
        <f t="shared" si="54"/>
        <v/>
      </c>
      <c r="F86" s="38">
        <f t="shared" si="48"/>
        <v>44986</v>
      </c>
      <c r="G86" s="2"/>
      <c r="Y86" s="7">
        <f t="shared" si="61"/>
        <v>45369</v>
      </c>
      <c r="Z86" s="5">
        <v>381.2</v>
      </c>
      <c r="AA86" s="111">
        <f t="shared" si="64"/>
        <v>0</v>
      </c>
      <c r="AB86" s="38" t="str">
        <f>IFERROR(VLOOKUP(Y86,'Geração Equatorial x Medido'!$O$56:$P$71,2,FALSE),"")</f>
        <v/>
      </c>
      <c r="AC86" s="38">
        <f t="shared" si="47"/>
        <v>45323</v>
      </c>
      <c r="AD86" s="38" t="str">
        <f t="shared" si="55"/>
        <v/>
      </c>
      <c r="AE86" s="38">
        <f t="shared" si="63"/>
        <v>45352</v>
      </c>
      <c r="AF86" s="2"/>
      <c r="AU86" s="4"/>
      <c r="AX86" s="7">
        <f t="shared" si="62"/>
        <v>45729</v>
      </c>
      <c r="AY86" s="5">
        <v>555.4</v>
      </c>
      <c r="AZ86" s="145">
        <f t="shared" si="56"/>
        <v>0</v>
      </c>
      <c r="BA86" s="141" t="str">
        <f>IFERROR(VLOOKUP(AX85,'Geração Equatorial x Medido'!$O$56:$P$98,2,FALSE),"")</f>
        <v/>
      </c>
      <c r="BB86" s="38">
        <f t="shared" si="65"/>
        <v>45717</v>
      </c>
      <c r="BC86" s="38" t="str">
        <f t="shared" si="57"/>
        <v/>
      </c>
      <c r="BD86" s="38">
        <f t="shared" si="67"/>
        <v>45717</v>
      </c>
      <c r="BE86" s="2"/>
      <c r="BT86" s="4"/>
      <c r="BZ86" s="7">
        <f t="shared" si="58"/>
        <v>46095</v>
      </c>
      <c r="CA86" s="5">
        <v>371.9</v>
      </c>
      <c r="CB86" s="145">
        <f t="shared" si="59"/>
        <v>0</v>
      </c>
      <c r="CC86" s="141" t="str">
        <f>IFERROR(VLOOKUP(BZ85,'Geração Equatorial x Medido'!$O$56:$P$97,2,FALSE),"")</f>
        <v/>
      </c>
      <c r="CD86" s="38">
        <f t="shared" si="66"/>
        <v>46082</v>
      </c>
      <c r="CE86" s="38" t="str">
        <f t="shared" si="52"/>
        <v/>
      </c>
      <c r="CF86" s="38">
        <f t="shared" si="53"/>
        <v>46082</v>
      </c>
      <c r="CG86" s="2"/>
      <c r="CV86" s="4"/>
    </row>
    <row r="87" spans="1:100" x14ac:dyDescent="0.25">
      <c r="A87" s="7">
        <f t="shared" si="60"/>
        <v>45010</v>
      </c>
      <c r="B87" s="5"/>
      <c r="C87" s="38" t="str">
        <f t="shared" si="51"/>
        <v/>
      </c>
      <c r="D87" s="38">
        <f t="shared" si="46"/>
        <v>44986</v>
      </c>
      <c r="E87" s="38" t="str">
        <f t="shared" si="54"/>
        <v/>
      </c>
      <c r="F87" s="38">
        <f t="shared" si="48"/>
        <v>44986</v>
      </c>
      <c r="G87" s="2"/>
      <c r="Y87" s="7">
        <f t="shared" si="61"/>
        <v>45370</v>
      </c>
      <c r="Z87" s="5">
        <v>345.3</v>
      </c>
      <c r="AA87" s="111">
        <f t="shared" si="64"/>
        <v>0</v>
      </c>
      <c r="AB87" s="38" t="str">
        <f>IFERROR(VLOOKUP(Y87,'Geração Equatorial x Medido'!$O$56:$P$71,2,FALSE),"")</f>
        <v/>
      </c>
      <c r="AC87" s="38">
        <f t="shared" si="47"/>
        <v>45323</v>
      </c>
      <c r="AD87" s="38" t="str">
        <f t="shared" si="55"/>
        <v/>
      </c>
      <c r="AE87" s="38">
        <f t="shared" si="63"/>
        <v>45352</v>
      </c>
      <c r="AF87" s="2"/>
      <c r="AU87" s="4"/>
      <c r="AX87" s="7">
        <f t="shared" si="62"/>
        <v>45730</v>
      </c>
      <c r="AY87" s="5">
        <v>169.4</v>
      </c>
      <c r="AZ87" s="145">
        <f t="shared" si="56"/>
        <v>0</v>
      </c>
      <c r="BA87" s="141" t="str">
        <f>IFERROR(VLOOKUP(AX86,'Geração Equatorial x Medido'!$O$56:$P$98,2,FALSE),"")</f>
        <v/>
      </c>
      <c r="BB87" s="38">
        <f t="shared" si="65"/>
        <v>45717</v>
      </c>
      <c r="BC87" s="38" t="str">
        <f t="shared" si="57"/>
        <v/>
      </c>
      <c r="BD87" s="38">
        <f t="shared" si="67"/>
        <v>45717</v>
      </c>
      <c r="BE87" s="2"/>
      <c r="BT87" s="4"/>
      <c r="BZ87" s="7">
        <f t="shared" si="58"/>
        <v>46096</v>
      </c>
      <c r="CA87" s="5">
        <v>344.9</v>
      </c>
      <c r="CB87" s="145">
        <f t="shared" si="59"/>
        <v>0</v>
      </c>
      <c r="CC87" s="141" t="str">
        <f>IFERROR(VLOOKUP(BZ86,'Geração Equatorial x Medido'!$O$56:$P$97,2,FALSE),"")</f>
        <v/>
      </c>
      <c r="CD87" s="38">
        <f t="shared" si="66"/>
        <v>46082</v>
      </c>
      <c r="CE87" s="38" t="str">
        <f t="shared" si="52"/>
        <v/>
      </c>
      <c r="CF87" s="38">
        <f t="shared" si="53"/>
        <v>46082</v>
      </c>
      <c r="CG87" s="2"/>
      <c r="CV87" s="4"/>
    </row>
    <row r="88" spans="1:100" x14ac:dyDescent="0.25">
      <c r="A88" s="7">
        <f t="shared" si="60"/>
        <v>45011</v>
      </c>
      <c r="B88" s="5"/>
      <c r="C88" s="38" t="str">
        <f t="shared" si="51"/>
        <v/>
      </c>
      <c r="D88" s="38">
        <f t="shared" si="46"/>
        <v>44986</v>
      </c>
      <c r="E88" s="38" t="str">
        <f t="shared" si="54"/>
        <v/>
      </c>
      <c r="F88" s="38">
        <f t="shared" si="48"/>
        <v>44986</v>
      </c>
      <c r="G88" s="2"/>
      <c r="Y88" s="7">
        <f t="shared" si="61"/>
        <v>45371</v>
      </c>
      <c r="Z88" s="5">
        <v>426.2</v>
      </c>
      <c r="AA88" s="111">
        <f t="shared" si="64"/>
        <v>0</v>
      </c>
      <c r="AB88" s="38" t="str">
        <f>IFERROR(VLOOKUP(Y88,'Geração Equatorial x Medido'!$O$56:$P$71,2,FALSE),"")</f>
        <v/>
      </c>
      <c r="AC88" s="38">
        <f t="shared" si="47"/>
        <v>45323</v>
      </c>
      <c r="AD88" s="38" t="str">
        <f t="shared" si="55"/>
        <v/>
      </c>
      <c r="AE88" s="38">
        <f t="shared" si="63"/>
        <v>45352</v>
      </c>
      <c r="AF88" s="2"/>
      <c r="AU88" s="4"/>
      <c r="AX88" s="7">
        <f t="shared" si="62"/>
        <v>45731</v>
      </c>
      <c r="AY88" s="5">
        <v>476.9</v>
      </c>
      <c r="AZ88" s="145">
        <f t="shared" si="56"/>
        <v>0</v>
      </c>
      <c r="BA88" s="141" t="str">
        <f>IFERROR(VLOOKUP(AX87,'Geração Equatorial x Medido'!$O$56:$P$98,2,FALSE),"")</f>
        <v/>
      </c>
      <c r="BB88" s="38">
        <f t="shared" si="65"/>
        <v>45717</v>
      </c>
      <c r="BC88" s="38" t="str">
        <f t="shared" si="57"/>
        <v/>
      </c>
      <c r="BD88" s="38">
        <f t="shared" si="67"/>
        <v>45717</v>
      </c>
      <c r="BE88" s="2"/>
      <c r="BT88" s="4"/>
      <c r="BZ88" s="7">
        <f t="shared" si="58"/>
        <v>46097</v>
      </c>
      <c r="CA88" s="5">
        <v>322.60000000000002</v>
      </c>
      <c r="CB88" s="145">
        <f t="shared" si="59"/>
        <v>0</v>
      </c>
      <c r="CC88" s="141" t="str">
        <f>IFERROR(VLOOKUP(BZ87,'Geração Equatorial x Medido'!$O$56:$P$97,2,FALSE),"")</f>
        <v/>
      </c>
      <c r="CD88" s="38">
        <f t="shared" si="66"/>
        <v>46082</v>
      </c>
      <c r="CE88" s="38" t="str">
        <f t="shared" si="52"/>
        <v/>
      </c>
      <c r="CF88" s="38">
        <f t="shared" si="53"/>
        <v>46082</v>
      </c>
      <c r="CG88" s="2"/>
      <c r="CV88" s="4"/>
    </row>
    <row r="89" spans="1:100" x14ac:dyDescent="0.25">
      <c r="A89" s="7">
        <f t="shared" si="60"/>
        <v>45012</v>
      </c>
      <c r="B89" s="5"/>
      <c r="C89" s="38" t="str">
        <f t="shared" si="51"/>
        <v/>
      </c>
      <c r="D89" s="38">
        <f t="shared" si="46"/>
        <v>44986</v>
      </c>
      <c r="E89" s="38" t="str">
        <f t="shared" si="54"/>
        <v/>
      </c>
      <c r="F89" s="38">
        <f t="shared" si="48"/>
        <v>44986</v>
      </c>
      <c r="G89" s="2"/>
      <c r="Y89" s="7">
        <f t="shared" si="61"/>
        <v>45372</v>
      </c>
      <c r="Z89" s="5">
        <v>382.1</v>
      </c>
      <c r="AA89" s="111">
        <f t="shared" si="64"/>
        <v>0</v>
      </c>
      <c r="AB89" s="38" t="str">
        <f>IFERROR(VLOOKUP(Y89,'Geração Equatorial x Medido'!$O$56:$P$71,2,FALSE),"")</f>
        <v/>
      </c>
      <c r="AC89" s="38">
        <f t="shared" si="47"/>
        <v>45323</v>
      </c>
      <c r="AD89" s="38" t="str">
        <f t="shared" si="55"/>
        <v/>
      </c>
      <c r="AE89" s="38">
        <f t="shared" si="63"/>
        <v>45352</v>
      </c>
      <c r="AF89" s="2"/>
      <c r="AU89" s="4"/>
      <c r="AX89" s="7">
        <f t="shared" si="62"/>
        <v>45732</v>
      </c>
      <c r="AY89" s="5">
        <v>476.4</v>
      </c>
      <c r="AZ89" s="145">
        <f t="shared" si="56"/>
        <v>0</v>
      </c>
      <c r="BA89" s="141" t="str">
        <f>IFERROR(VLOOKUP(AX88,'Geração Equatorial x Medido'!$O$56:$P$98,2,FALSE),"")</f>
        <v/>
      </c>
      <c r="BB89" s="38">
        <f t="shared" si="65"/>
        <v>45717</v>
      </c>
      <c r="BC89" s="38" t="str">
        <f t="shared" si="57"/>
        <v/>
      </c>
      <c r="BD89" s="38">
        <f t="shared" si="67"/>
        <v>45717</v>
      </c>
      <c r="BE89" s="2"/>
      <c r="BT89" s="4"/>
      <c r="BZ89" s="7">
        <f t="shared" si="58"/>
        <v>46098</v>
      </c>
      <c r="CA89" s="5">
        <v>211.1</v>
      </c>
      <c r="CB89" s="145">
        <f t="shared" si="59"/>
        <v>0</v>
      </c>
      <c r="CC89" s="141" t="str">
        <f>IFERROR(VLOOKUP(BZ88,'Geração Equatorial x Medido'!$O$56:$P$97,2,FALSE),"")</f>
        <v/>
      </c>
      <c r="CD89" s="38">
        <f t="shared" si="66"/>
        <v>46082</v>
      </c>
      <c r="CE89" s="38" t="str">
        <f t="shared" si="52"/>
        <v/>
      </c>
      <c r="CF89" s="38">
        <f t="shared" si="53"/>
        <v>46082</v>
      </c>
      <c r="CG89" s="2"/>
      <c r="CV89" s="4"/>
    </row>
    <row r="90" spans="1:100" x14ac:dyDescent="0.25">
      <c r="A90" s="7">
        <f t="shared" si="60"/>
        <v>45013</v>
      </c>
      <c r="B90" s="5"/>
      <c r="C90" s="38" t="str">
        <f t="shared" si="51"/>
        <v/>
      </c>
      <c r="D90" s="38">
        <f t="shared" si="46"/>
        <v>44986</v>
      </c>
      <c r="E90" s="38" t="str">
        <f t="shared" si="54"/>
        <v/>
      </c>
      <c r="F90" s="38">
        <f t="shared" si="48"/>
        <v>44986</v>
      </c>
      <c r="G90" s="2"/>
      <c r="Y90" s="7">
        <f t="shared" si="61"/>
        <v>45373</v>
      </c>
      <c r="Z90" s="5">
        <v>433.4</v>
      </c>
      <c r="AA90" s="111">
        <f t="shared" si="64"/>
        <v>0</v>
      </c>
      <c r="AB90" s="38" t="str">
        <f>IFERROR(VLOOKUP(Y90,'Geração Equatorial x Medido'!$O$56:$P$71,2,FALSE),"")</f>
        <v/>
      </c>
      <c r="AC90" s="38">
        <f t="shared" si="47"/>
        <v>45323</v>
      </c>
      <c r="AD90" s="38" t="str">
        <f t="shared" si="55"/>
        <v/>
      </c>
      <c r="AE90" s="38">
        <f t="shared" si="63"/>
        <v>45352</v>
      </c>
      <c r="AF90" s="2"/>
      <c r="AU90" s="4"/>
      <c r="AX90" s="7">
        <f t="shared" si="62"/>
        <v>45733</v>
      </c>
      <c r="AY90" s="5">
        <v>518.1</v>
      </c>
      <c r="AZ90" s="145">
        <f t="shared" si="56"/>
        <v>0</v>
      </c>
      <c r="BA90" s="141" t="str">
        <f>IFERROR(VLOOKUP(AX89,'Geração Equatorial x Medido'!$O$56:$P$98,2,FALSE),"")</f>
        <v/>
      </c>
      <c r="BB90" s="38">
        <f t="shared" si="65"/>
        <v>45717</v>
      </c>
      <c r="BC90" s="38" t="str">
        <f t="shared" si="57"/>
        <v/>
      </c>
      <c r="BD90" s="38">
        <f t="shared" si="67"/>
        <v>45717</v>
      </c>
      <c r="BE90" s="2"/>
      <c r="BT90" s="4"/>
      <c r="BZ90" s="7">
        <f t="shared" si="58"/>
        <v>46099</v>
      </c>
      <c r="CA90" s="5">
        <v>493.5</v>
      </c>
      <c r="CB90" s="145">
        <f t="shared" si="59"/>
        <v>0</v>
      </c>
      <c r="CC90" s="141" t="str">
        <f>IFERROR(VLOOKUP(BZ89,'Geração Equatorial x Medido'!$O$56:$P$97,2,FALSE),"")</f>
        <v/>
      </c>
      <c r="CD90" s="38">
        <f t="shared" si="66"/>
        <v>46082</v>
      </c>
      <c r="CE90" s="38" t="str">
        <f t="shared" si="52"/>
        <v/>
      </c>
      <c r="CF90" s="38">
        <f t="shared" si="53"/>
        <v>46082</v>
      </c>
      <c r="CG90" s="2"/>
      <c r="CV90" s="4"/>
    </row>
    <row r="91" spans="1:100" x14ac:dyDescent="0.25">
      <c r="A91" s="7">
        <f t="shared" si="60"/>
        <v>45014</v>
      </c>
      <c r="B91" s="5"/>
      <c r="C91" s="38" t="str">
        <f t="shared" si="51"/>
        <v/>
      </c>
      <c r="D91" s="38">
        <f t="shared" si="46"/>
        <v>44986</v>
      </c>
      <c r="E91" s="38" t="str">
        <f t="shared" si="54"/>
        <v/>
      </c>
      <c r="F91" s="38">
        <f t="shared" si="48"/>
        <v>44986</v>
      </c>
      <c r="G91" s="2"/>
      <c r="Y91" s="7">
        <f t="shared" si="61"/>
        <v>45374</v>
      </c>
      <c r="Z91" s="5">
        <v>364.6</v>
      </c>
      <c r="AA91" s="111">
        <f t="shared" si="64"/>
        <v>0</v>
      </c>
      <c r="AB91" s="38" t="str">
        <f>IFERROR(VLOOKUP(Y91,'Geração Equatorial x Medido'!$O$56:$P$71,2,FALSE),"")</f>
        <v/>
      </c>
      <c r="AC91" s="38">
        <f t="shared" si="47"/>
        <v>45323</v>
      </c>
      <c r="AD91" s="38" t="str">
        <f t="shared" si="55"/>
        <v/>
      </c>
      <c r="AE91" s="38">
        <f t="shared" si="63"/>
        <v>45352</v>
      </c>
      <c r="AF91" s="2"/>
      <c r="AU91" s="4"/>
      <c r="AX91" s="7">
        <f t="shared" si="62"/>
        <v>45734</v>
      </c>
      <c r="AY91" s="5">
        <v>525.79999999999995</v>
      </c>
      <c r="AZ91" s="145">
        <f t="shared" si="56"/>
        <v>0</v>
      </c>
      <c r="BA91" s="141" t="str">
        <f>IFERROR(VLOOKUP(AX90,'Geração Equatorial x Medido'!$O$56:$P$98,2,FALSE),"")</f>
        <v/>
      </c>
      <c r="BB91" s="38">
        <f t="shared" si="65"/>
        <v>45717</v>
      </c>
      <c r="BC91" s="38" t="str">
        <f t="shared" si="57"/>
        <v/>
      </c>
      <c r="BD91" s="38">
        <f t="shared" si="67"/>
        <v>45717</v>
      </c>
      <c r="BE91" s="2"/>
      <c r="BT91" s="4"/>
      <c r="BZ91" s="7">
        <f t="shared" si="58"/>
        <v>46100</v>
      </c>
      <c r="CA91" s="5">
        <v>304.8</v>
      </c>
      <c r="CB91" s="145">
        <f t="shared" si="59"/>
        <v>0</v>
      </c>
      <c r="CC91" s="141" t="str">
        <f>IFERROR(VLOOKUP(BZ90,'Geração Equatorial x Medido'!$O$56:$P$97,2,FALSE),"")</f>
        <v/>
      </c>
      <c r="CD91" s="38">
        <f t="shared" si="66"/>
        <v>46082</v>
      </c>
      <c r="CE91" s="38" t="str">
        <f t="shared" si="52"/>
        <v/>
      </c>
      <c r="CF91" s="38">
        <f t="shared" si="53"/>
        <v>46082</v>
      </c>
      <c r="CG91" s="2"/>
      <c r="CV91" s="4"/>
    </row>
    <row r="92" spans="1:100" x14ac:dyDescent="0.25">
      <c r="A92" s="7">
        <f t="shared" si="60"/>
        <v>45015</v>
      </c>
      <c r="B92" s="5"/>
      <c r="C92" s="38" t="str">
        <f t="shared" si="51"/>
        <v/>
      </c>
      <c r="D92" s="38">
        <f t="shared" si="46"/>
        <v>44986</v>
      </c>
      <c r="E92" s="38" t="str">
        <f t="shared" si="54"/>
        <v/>
      </c>
      <c r="F92" s="38">
        <f t="shared" si="48"/>
        <v>44986</v>
      </c>
      <c r="G92" s="2"/>
      <c r="Y92" s="7">
        <f t="shared" si="61"/>
        <v>45375</v>
      </c>
      <c r="Z92" s="5">
        <v>505.9</v>
      </c>
      <c r="AA92" s="111">
        <f t="shared" si="64"/>
        <v>0</v>
      </c>
      <c r="AB92" s="38" t="str">
        <f>IFERROR(VLOOKUP(Y92,'Geração Equatorial x Medido'!$O$56:$P$71,2,FALSE),"")</f>
        <v/>
      </c>
      <c r="AC92" s="38">
        <f t="shared" si="47"/>
        <v>45323</v>
      </c>
      <c r="AD92" s="38" t="str">
        <f t="shared" si="55"/>
        <v/>
      </c>
      <c r="AE92" s="38">
        <f t="shared" si="63"/>
        <v>45352</v>
      </c>
      <c r="AF92" s="2"/>
      <c r="AU92" s="4"/>
      <c r="AX92" s="7">
        <f t="shared" si="62"/>
        <v>45735</v>
      </c>
      <c r="AY92" s="5">
        <v>459.6</v>
      </c>
      <c r="AZ92" s="145">
        <f t="shared" si="56"/>
        <v>0</v>
      </c>
      <c r="BA92" s="141" t="str">
        <f>IFERROR(VLOOKUP(AX91,'Geração Equatorial x Medido'!$O$56:$P$98,2,FALSE),"")</f>
        <v/>
      </c>
      <c r="BB92" s="38">
        <f t="shared" si="65"/>
        <v>45717</v>
      </c>
      <c r="BC92" s="38" t="str">
        <f t="shared" si="57"/>
        <v/>
      </c>
      <c r="BD92" s="38">
        <f t="shared" si="67"/>
        <v>45717</v>
      </c>
      <c r="BE92" s="2"/>
      <c r="BT92" s="4"/>
      <c r="BZ92" s="7">
        <f t="shared" si="58"/>
        <v>46101</v>
      </c>
      <c r="CA92" s="5">
        <v>569.29999999999995</v>
      </c>
      <c r="CB92" s="145">
        <f t="shared" si="59"/>
        <v>0</v>
      </c>
      <c r="CC92" s="141" t="str">
        <f>IFERROR(VLOOKUP(BZ91,'Geração Equatorial x Medido'!$O$56:$P$97,2,FALSE),"")</f>
        <v/>
      </c>
      <c r="CD92" s="38">
        <f t="shared" si="66"/>
        <v>46082</v>
      </c>
      <c r="CE92" s="38" t="str">
        <f t="shared" si="52"/>
        <v/>
      </c>
      <c r="CF92" s="38">
        <f t="shared" si="53"/>
        <v>46082</v>
      </c>
      <c r="CG92" s="2"/>
      <c r="CV92" s="4"/>
    </row>
    <row r="93" spans="1:100" x14ac:dyDescent="0.25">
      <c r="A93" s="7">
        <f t="shared" si="60"/>
        <v>45016</v>
      </c>
      <c r="B93" s="5"/>
      <c r="C93" s="38" t="str">
        <f t="shared" si="51"/>
        <v/>
      </c>
      <c r="D93" s="38">
        <f t="shared" si="46"/>
        <v>44986</v>
      </c>
      <c r="E93" s="38" t="str">
        <f t="shared" si="54"/>
        <v/>
      </c>
      <c r="F93" s="38">
        <f t="shared" si="48"/>
        <v>44986</v>
      </c>
      <c r="G93" s="2"/>
      <c r="Y93" s="7">
        <f t="shared" si="61"/>
        <v>45376</v>
      </c>
      <c r="Z93" s="5">
        <v>430.3</v>
      </c>
      <c r="AA93" s="111">
        <f t="shared" si="64"/>
        <v>0</v>
      </c>
      <c r="AB93" s="38" t="str">
        <f>IFERROR(VLOOKUP(Y93,'Geração Equatorial x Medido'!$O$56:$P$71,2,FALSE),"")</f>
        <v/>
      </c>
      <c r="AC93" s="38">
        <f t="shared" si="47"/>
        <v>45323</v>
      </c>
      <c r="AD93" s="38" t="str">
        <f t="shared" si="55"/>
        <v/>
      </c>
      <c r="AE93" s="38">
        <f t="shared" si="63"/>
        <v>45352</v>
      </c>
      <c r="AF93" s="2"/>
      <c r="AU93" s="4"/>
      <c r="AX93" s="7">
        <f t="shared" si="62"/>
        <v>45736</v>
      </c>
      <c r="AY93" s="5">
        <v>543.79999999999995</v>
      </c>
      <c r="AZ93" s="145">
        <f t="shared" si="56"/>
        <v>0</v>
      </c>
      <c r="BA93" s="141" t="str">
        <f>IFERROR(VLOOKUP(AX92,'Geração Equatorial x Medido'!$O$56:$P$98,2,FALSE),"")</f>
        <v/>
      </c>
      <c r="BB93" s="38">
        <f t="shared" si="65"/>
        <v>45717</v>
      </c>
      <c r="BC93" s="38" t="str">
        <f t="shared" si="57"/>
        <v/>
      </c>
      <c r="BD93" s="38">
        <f t="shared" si="67"/>
        <v>45717</v>
      </c>
      <c r="BE93" s="2"/>
      <c r="BT93" s="4"/>
      <c r="BZ93" s="7">
        <f t="shared" si="58"/>
        <v>46102</v>
      </c>
      <c r="CA93" s="5">
        <v>305.5</v>
      </c>
      <c r="CB93" s="145">
        <f t="shared" si="59"/>
        <v>0</v>
      </c>
      <c r="CC93" s="141" t="str">
        <f>IFERROR(VLOOKUP(BZ92,'Geração Equatorial x Medido'!$O$56:$P$97,2,FALSE),"")</f>
        <v/>
      </c>
      <c r="CD93" s="38">
        <f t="shared" si="66"/>
        <v>46082</v>
      </c>
      <c r="CE93" s="38" t="str">
        <f t="shared" si="52"/>
        <v/>
      </c>
      <c r="CF93" s="38">
        <f t="shared" si="53"/>
        <v>46082</v>
      </c>
      <c r="CG93" s="2"/>
      <c r="CV93" s="4"/>
    </row>
    <row r="94" spans="1:100" x14ac:dyDescent="0.25">
      <c r="A94" s="7">
        <f t="shared" si="60"/>
        <v>45017</v>
      </c>
      <c r="B94" s="5"/>
      <c r="C94" s="38" t="str">
        <f t="shared" si="51"/>
        <v/>
      </c>
      <c r="D94" s="38">
        <f t="shared" si="46"/>
        <v>44986</v>
      </c>
      <c r="E94" s="38">
        <f t="shared" si="54"/>
        <v>45017</v>
      </c>
      <c r="F94" s="38">
        <f t="shared" si="48"/>
        <v>45017</v>
      </c>
      <c r="G94" s="2"/>
      <c r="Y94" s="7">
        <f t="shared" si="61"/>
        <v>45377</v>
      </c>
      <c r="Z94" s="5">
        <v>401.2</v>
      </c>
      <c r="AA94" s="111">
        <f t="shared" si="64"/>
        <v>0</v>
      </c>
      <c r="AB94" s="38">
        <f>IFERROR(VLOOKUP(Y94,'Geração Equatorial x Medido'!$O$56:$P$71,2,FALSE),"")</f>
        <v>45352</v>
      </c>
      <c r="AC94" s="38">
        <f t="shared" si="47"/>
        <v>45352</v>
      </c>
      <c r="AD94" s="38" t="str">
        <f t="shared" si="55"/>
        <v/>
      </c>
      <c r="AE94" s="38">
        <f t="shared" si="63"/>
        <v>45352</v>
      </c>
      <c r="AF94" s="2"/>
      <c r="AU94" s="4"/>
      <c r="AX94" s="7">
        <f t="shared" si="62"/>
        <v>45737</v>
      </c>
      <c r="AY94" s="5">
        <v>562.79999999999995</v>
      </c>
      <c r="AZ94" s="145">
        <f t="shared" si="56"/>
        <v>0</v>
      </c>
      <c r="BA94" s="141" t="str">
        <f>IFERROR(VLOOKUP(AX93,'Geração Equatorial x Medido'!$O$56:$P$98,2,FALSE),"")</f>
        <v/>
      </c>
      <c r="BB94" s="38">
        <f t="shared" si="65"/>
        <v>45717</v>
      </c>
      <c r="BC94" s="38" t="str">
        <f t="shared" si="57"/>
        <v/>
      </c>
      <c r="BD94" s="38">
        <f t="shared" si="67"/>
        <v>45717</v>
      </c>
      <c r="BE94" s="2"/>
      <c r="BT94" s="4"/>
      <c r="BZ94" s="7">
        <f t="shared" si="58"/>
        <v>46103</v>
      </c>
      <c r="CA94" s="5">
        <v>406.2</v>
      </c>
      <c r="CB94" s="145">
        <f t="shared" si="59"/>
        <v>0</v>
      </c>
      <c r="CC94" s="141" t="str">
        <f>IFERROR(VLOOKUP(BZ93,'Geração Equatorial x Medido'!$O$56:$P$97,2,FALSE),"")</f>
        <v/>
      </c>
      <c r="CD94" s="38">
        <f t="shared" si="66"/>
        <v>46082</v>
      </c>
      <c r="CE94" s="38" t="str">
        <f t="shared" si="52"/>
        <v/>
      </c>
      <c r="CF94" s="38">
        <f t="shared" si="53"/>
        <v>46082</v>
      </c>
      <c r="CG94" s="2"/>
      <c r="CV94" s="4"/>
    </row>
    <row r="95" spans="1:100" x14ac:dyDescent="0.25">
      <c r="A95" s="7">
        <f t="shared" si="60"/>
        <v>45018</v>
      </c>
      <c r="B95" s="5"/>
      <c r="C95" s="38" t="str">
        <f t="shared" si="51"/>
        <v/>
      </c>
      <c r="D95" s="38">
        <f t="shared" si="46"/>
        <v>44986</v>
      </c>
      <c r="E95" s="38" t="str">
        <f t="shared" si="54"/>
        <v/>
      </c>
      <c r="F95" s="38">
        <f t="shared" si="48"/>
        <v>45017</v>
      </c>
      <c r="G95" s="2"/>
      <c r="Y95" s="7">
        <f t="shared" si="61"/>
        <v>45378</v>
      </c>
      <c r="Z95" s="5">
        <v>366.3</v>
      </c>
      <c r="AA95" s="111">
        <f t="shared" si="64"/>
        <v>0</v>
      </c>
      <c r="AB95" s="38" t="str">
        <f>IFERROR(VLOOKUP(Y95,'Geração Equatorial x Medido'!$O$56:$P$71,2,FALSE),"")</f>
        <v/>
      </c>
      <c r="AC95" s="38">
        <f t="shared" si="47"/>
        <v>45352</v>
      </c>
      <c r="AD95" s="38" t="str">
        <f t="shared" si="55"/>
        <v/>
      </c>
      <c r="AE95" s="38">
        <f t="shared" si="63"/>
        <v>45352</v>
      </c>
      <c r="AF95" s="2"/>
      <c r="AU95" s="4"/>
      <c r="AX95" s="7">
        <f t="shared" si="62"/>
        <v>45738</v>
      </c>
      <c r="AY95" s="5">
        <v>560.29999999999995</v>
      </c>
      <c r="AZ95" s="145">
        <f t="shared" si="56"/>
        <v>0</v>
      </c>
      <c r="BA95" s="141" t="str">
        <f>IFERROR(VLOOKUP(AX94,'Geração Equatorial x Medido'!$O$56:$P$98,2,FALSE),"")</f>
        <v/>
      </c>
      <c r="BB95" s="38">
        <f t="shared" si="65"/>
        <v>45717</v>
      </c>
      <c r="BC95" s="38" t="str">
        <f t="shared" si="57"/>
        <v/>
      </c>
      <c r="BD95" s="38">
        <f t="shared" si="67"/>
        <v>45717</v>
      </c>
      <c r="BE95" s="2"/>
      <c r="BT95" s="4"/>
      <c r="BZ95" s="7">
        <f t="shared" si="58"/>
        <v>46104</v>
      </c>
      <c r="CA95" s="5">
        <v>559.9</v>
      </c>
      <c r="CB95" s="145">
        <f t="shared" si="59"/>
        <v>0</v>
      </c>
      <c r="CC95" s="141" t="str">
        <f>IFERROR(VLOOKUP(BZ94,'Geração Equatorial x Medido'!$O$56:$P$97,2,FALSE),"")</f>
        <v/>
      </c>
      <c r="CD95" s="38">
        <f t="shared" si="66"/>
        <v>46082</v>
      </c>
      <c r="CE95" s="38" t="str">
        <f t="shared" si="52"/>
        <v/>
      </c>
      <c r="CF95" s="38">
        <f t="shared" si="53"/>
        <v>46082</v>
      </c>
      <c r="CG95" s="2"/>
      <c r="CV95" s="4"/>
    </row>
    <row r="96" spans="1:100" x14ac:dyDescent="0.25">
      <c r="A96" s="7">
        <f t="shared" si="60"/>
        <v>45019</v>
      </c>
      <c r="B96" s="5"/>
      <c r="C96" s="38" t="str">
        <f t="shared" si="51"/>
        <v/>
      </c>
      <c r="D96" s="38">
        <f t="shared" si="46"/>
        <v>44986</v>
      </c>
      <c r="E96" s="38" t="str">
        <f t="shared" si="54"/>
        <v/>
      </c>
      <c r="F96" s="38">
        <f t="shared" si="48"/>
        <v>45017</v>
      </c>
      <c r="G96" s="2"/>
      <c r="Y96" s="7">
        <f t="shared" si="61"/>
        <v>45379</v>
      </c>
      <c r="Z96" s="5">
        <v>589.6</v>
      </c>
      <c r="AA96" s="111">
        <f t="shared" si="64"/>
        <v>0</v>
      </c>
      <c r="AB96" s="38" t="str">
        <f>IFERROR(VLOOKUP(Y96,'Geração Equatorial x Medido'!$O$56:$P$71,2,FALSE),"")</f>
        <v/>
      </c>
      <c r="AC96" s="38">
        <f t="shared" si="47"/>
        <v>45352</v>
      </c>
      <c r="AD96" s="38" t="str">
        <f t="shared" si="55"/>
        <v/>
      </c>
      <c r="AE96" s="38">
        <f t="shared" si="63"/>
        <v>45352</v>
      </c>
      <c r="AF96" s="2"/>
      <c r="AU96" s="4"/>
      <c r="AX96" s="7">
        <f t="shared" si="62"/>
        <v>45739</v>
      </c>
      <c r="AY96" s="5">
        <v>522.6</v>
      </c>
      <c r="AZ96" s="145">
        <f t="shared" si="56"/>
        <v>0</v>
      </c>
      <c r="BA96" s="141" t="str">
        <f>IFERROR(VLOOKUP(AX95,'Geração Equatorial x Medido'!$O$56:$P$98,2,FALSE),"")</f>
        <v/>
      </c>
      <c r="BB96" s="38">
        <f t="shared" si="65"/>
        <v>45717</v>
      </c>
      <c r="BC96" s="38" t="str">
        <f t="shared" si="57"/>
        <v/>
      </c>
      <c r="BD96" s="38">
        <f t="shared" si="67"/>
        <v>45717</v>
      </c>
      <c r="BE96" s="2"/>
      <c r="BT96" s="4"/>
      <c r="BZ96" s="7">
        <f t="shared" si="58"/>
        <v>46105</v>
      </c>
      <c r="CA96" s="5">
        <v>446.4</v>
      </c>
      <c r="CB96" s="145">
        <f t="shared" si="59"/>
        <v>0</v>
      </c>
      <c r="CC96" s="141" t="str">
        <f>IFERROR(VLOOKUP(BZ95,'Geração Equatorial x Medido'!$O$56:$P$97,2,FALSE),"")</f>
        <v/>
      </c>
      <c r="CD96" s="38">
        <f t="shared" si="66"/>
        <v>46082</v>
      </c>
      <c r="CE96" s="38" t="str">
        <f t="shared" si="52"/>
        <v/>
      </c>
      <c r="CF96" s="38">
        <f t="shared" si="53"/>
        <v>46082</v>
      </c>
      <c r="CG96" s="2"/>
      <c r="CV96" s="4"/>
    </row>
    <row r="97" spans="1:100" x14ac:dyDescent="0.25">
      <c r="A97" s="7">
        <f t="shared" si="60"/>
        <v>45020</v>
      </c>
      <c r="B97" s="5"/>
      <c r="C97" s="38" t="str">
        <f t="shared" si="51"/>
        <v/>
      </c>
      <c r="D97" s="38">
        <f t="shared" si="46"/>
        <v>44986</v>
      </c>
      <c r="E97" s="38" t="str">
        <f t="shared" si="54"/>
        <v/>
      </c>
      <c r="F97" s="38">
        <f t="shared" si="48"/>
        <v>45017</v>
      </c>
      <c r="G97" s="2"/>
      <c r="Y97" s="7">
        <f t="shared" si="61"/>
        <v>45380</v>
      </c>
      <c r="Z97" s="5">
        <v>427.8</v>
      </c>
      <c r="AA97" s="111">
        <f t="shared" si="64"/>
        <v>0</v>
      </c>
      <c r="AB97" s="38" t="str">
        <f>IFERROR(VLOOKUP(Y97,'Geração Equatorial x Medido'!$O$56:$P$71,2,FALSE),"")</f>
        <v/>
      </c>
      <c r="AC97" s="38">
        <f t="shared" si="47"/>
        <v>45352</v>
      </c>
      <c r="AD97" s="38" t="str">
        <f t="shared" si="55"/>
        <v/>
      </c>
      <c r="AE97" s="38">
        <f t="shared" si="63"/>
        <v>45352</v>
      </c>
      <c r="AF97" s="2"/>
      <c r="AU97" s="4"/>
      <c r="AX97" s="7">
        <f t="shared" si="62"/>
        <v>45740</v>
      </c>
      <c r="AY97" s="5">
        <v>453.2</v>
      </c>
      <c r="AZ97" s="145">
        <f t="shared" si="56"/>
        <v>0</v>
      </c>
      <c r="BA97" s="141" t="str">
        <f>IFERROR(VLOOKUP(AX96,'Geração Equatorial x Medido'!$O$56:$P$98,2,FALSE),"")</f>
        <v/>
      </c>
      <c r="BB97" s="38">
        <f t="shared" si="65"/>
        <v>45717</v>
      </c>
      <c r="BC97" s="38" t="str">
        <f t="shared" si="57"/>
        <v/>
      </c>
      <c r="BD97" s="38">
        <f t="shared" si="67"/>
        <v>45717</v>
      </c>
      <c r="BE97" s="2"/>
      <c r="BT97" s="4"/>
      <c r="BZ97" s="7">
        <f t="shared" si="58"/>
        <v>46106</v>
      </c>
      <c r="CA97" s="5">
        <v>539.1</v>
      </c>
      <c r="CB97" s="145">
        <f t="shared" si="59"/>
        <v>0</v>
      </c>
      <c r="CC97" s="141" t="str">
        <f>IFERROR(VLOOKUP(BZ96,'Geração Equatorial x Medido'!$O$56:$P$97,2,FALSE),"")</f>
        <v/>
      </c>
      <c r="CD97" s="38">
        <f t="shared" si="66"/>
        <v>46082</v>
      </c>
      <c r="CE97" s="38" t="str">
        <f t="shared" si="52"/>
        <v/>
      </c>
      <c r="CF97" s="38">
        <f t="shared" si="53"/>
        <v>46082</v>
      </c>
      <c r="CG97" s="2"/>
      <c r="CV97" s="4"/>
    </row>
    <row r="98" spans="1:100" x14ac:dyDescent="0.25">
      <c r="A98" s="7">
        <f t="shared" si="60"/>
        <v>45021</v>
      </c>
      <c r="B98" s="5"/>
      <c r="C98" s="38" t="str">
        <f t="shared" si="51"/>
        <v/>
      </c>
      <c r="D98" s="38">
        <f t="shared" si="46"/>
        <v>44986</v>
      </c>
      <c r="E98" s="38" t="str">
        <f t="shared" si="54"/>
        <v/>
      </c>
      <c r="F98" s="38">
        <f t="shared" si="48"/>
        <v>45017</v>
      </c>
      <c r="G98" s="2"/>
      <c r="Y98" s="7">
        <f t="shared" si="61"/>
        <v>45381</v>
      </c>
      <c r="Z98" s="5">
        <v>410.8</v>
      </c>
      <c r="AA98" s="111">
        <f t="shared" si="64"/>
        <v>0</v>
      </c>
      <c r="AB98" s="38" t="str">
        <f>IFERROR(VLOOKUP(Y98,'Geração Equatorial x Medido'!$O$56:$P$71,2,FALSE),"")</f>
        <v/>
      </c>
      <c r="AC98" s="38">
        <f t="shared" si="47"/>
        <v>45352</v>
      </c>
      <c r="AD98" s="38" t="str">
        <f t="shared" si="55"/>
        <v/>
      </c>
      <c r="AE98" s="38">
        <f t="shared" si="63"/>
        <v>45352</v>
      </c>
      <c r="AF98" s="2"/>
      <c r="AU98" s="4"/>
      <c r="AX98" s="7">
        <f t="shared" si="62"/>
        <v>45741</v>
      </c>
      <c r="AY98" s="5">
        <v>421</v>
      </c>
      <c r="AZ98" s="145">
        <f t="shared" si="56"/>
        <v>0</v>
      </c>
      <c r="BA98" s="141" t="str">
        <f>IFERROR(VLOOKUP(AX97,'Geração Equatorial x Medido'!$O$56:$P$98,2,FALSE),"")</f>
        <v/>
      </c>
      <c r="BB98" s="38">
        <f t="shared" si="65"/>
        <v>45717</v>
      </c>
      <c r="BC98" s="38" t="str">
        <f t="shared" si="57"/>
        <v/>
      </c>
      <c r="BD98" s="38">
        <f t="shared" si="67"/>
        <v>45717</v>
      </c>
      <c r="BE98" s="2"/>
      <c r="BT98" s="4"/>
      <c r="BZ98" s="7">
        <f t="shared" si="58"/>
        <v>46107</v>
      </c>
      <c r="CA98" s="5">
        <v>511.7</v>
      </c>
      <c r="CB98" s="145">
        <f t="shared" si="59"/>
        <v>0</v>
      </c>
      <c r="CC98" s="141" t="str">
        <f>IFERROR(VLOOKUP(BZ97,'Geração Equatorial x Medido'!$O$56:$P$97,2,FALSE),"")</f>
        <v/>
      </c>
      <c r="CD98" s="38">
        <f t="shared" si="66"/>
        <v>46082</v>
      </c>
      <c r="CE98" s="38" t="str">
        <f t="shared" si="52"/>
        <v/>
      </c>
      <c r="CF98" s="38">
        <f t="shared" si="53"/>
        <v>46082</v>
      </c>
      <c r="CG98" s="2"/>
      <c r="CV98" s="4"/>
    </row>
    <row r="99" spans="1:100" x14ac:dyDescent="0.25">
      <c r="A99" s="7">
        <f t="shared" si="60"/>
        <v>45022</v>
      </c>
      <c r="B99" s="5"/>
      <c r="C99" s="38" t="str">
        <f t="shared" si="51"/>
        <v/>
      </c>
      <c r="D99" s="38">
        <f t="shared" si="46"/>
        <v>44986</v>
      </c>
      <c r="E99" s="38" t="str">
        <f t="shared" si="54"/>
        <v/>
      </c>
      <c r="F99" s="38">
        <f t="shared" si="48"/>
        <v>45017</v>
      </c>
      <c r="G99" s="2"/>
      <c r="Y99" s="7">
        <f t="shared" si="61"/>
        <v>45382</v>
      </c>
      <c r="Z99" s="5">
        <v>531.1</v>
      </c>
      <c r="AA99" s="111">
        <f t="shared" si="64"/>
        <v>0</v>
      </c>
      <c r="AB99" s="38" t="str">
        <f>IFERROR(VLOOKUP(Y99,'Geração Equatorial x Medido'!$O$56:$P$71,2,FALSE),"")</f>
        <v/>
      </c>
      <c r="AC99" s="38">
        <f t="shared" si="47"/>
        <v>45352</v>
      </c>
      <c r="AD99" s="38" t="str">
        <f t="shared" si="55"/>
        <v/>
      </c>
      <c r="AE99" s="38">
        <f t="shared" si="63"/>
        <v>45352</v>
      </c>
      <c r="AF99" s="2"/>
      <c r="AU99" s="4"/>
      <c r="AX99" s="7">
        <f t="shared" si="62"/>
        <v>45742</v>
      </c>
      <c r="AY99" s="5">
        <v>568.5</v>
      </c>
      <c r="AZ99" s="145">
        <f t="shared" si="56"/>
        <v>0</v>
      </c>
      <c r="BA99" s="141" t="str">
        <f>IFERROR(VLOOKUP(AX98,'Geração Equatorial x Medido'!$O$56:$P$98,2,FALSE),"")</f>
        <v/>
      </c>
      <c r="BB99" s="38">
        <f t="shared" si="65"/>
        <v>45717</v>
      </c>
      <c r="BC99" s="38" t="str">
        <f t="shared" si="57"/>
        <v/>
      </c>
      <c r="BD99" s="38">
        <f t="shared" si="67"/>
        <v>45717</v>
      </c>
      <c r="BE99" s="2"/>
      <c r="BT99" s="4"/>
      <c r="BZ99" s="7">
        <f t="shared" si="58"/>
        <v>46108</v>
      </c>
      <c r="CA99" s="5">
        <v>385.6</v>
      </c>
      <c r="CB99" s="145">
        <f t="shared" si="59"/>
        <v>0</v>
      </c>
      <c r="CC99" s="141" t="str">
        <f>IFERROR(VLOOKUP(BZ98,'Geração Equatorial x Medido'!$O$56:$P$97,2,FALSE),"")</f>
        <v/>
      </c>
      <c r="CD99" s="38">
        <f t="shared" si="66"/>
        <v>46082</v>
      </c>
      <c r="CE99" s="38" t="str">
        <f t="shared" si="52"/>
        <v/>
      </c>
      <c r="CF99" s="38">
        <f t="shared" si="53"/>
        <v>46082</v>
      </c>
      <c r="CG99" s="2"/>
      <c r="CV99" s="4"/>
    </row>
    <row r="100" spans="1:100" x14ac:dyDescent="0.25">
      <c r="A100" s="7">
        <f t="shared" si="60"/>
        <v>45023</v>
      </c>
      <c r="B100" s="5"/>
      <c r="C100" s="38" t="str">
        <f t="shared" si="51"/>
        <v/>
      </c>
      <c r="D100" s="38">
        <f t="shared" si="46"/>
        <v>44986</v>
      </c>
      <c r="E100" s="38" t="str">
        <f t="shared" si="54"/>
        <v/>
      </c>
      <c r="F100" s="38">
        <f t="shared" si="48"/>
        <v>45017</v>
      </c>
      <c r="G100" s="2"/>
      <c r="Y100" s="7">
        <f t="shared" si="61"/>
        <v>45383</v>
      </c>
      <c r="Z100" s="5">
        <v>480.6</v>
      </c>
      <c r="AA100" s="111">
        <f t="shared" si="64"/>
        <v>0</v>
      </c>
      <c r="AB100" s="38" t="str">
        <f>IFERROR(VLOOKUP(Y100,'Geração Equatorial x Medido'!$O$56:$P$71,2,FALSE),"")</f>
        <v/>
      </c>
      <c r="AC100" s="38">
        <f t="shared" si="47"/>
        <v>45352</v>
      </c>
      <c r="AD100" s="38">
        <f t="shared" si="55"/>
        <v>45383</v>
      </c>
      <c r="AE100" s="38">
        <f t="shared" si="63"/>
        <v>45383</v>
      </c>
      <c r="AF100" s="2"/>
      <c r="AU100" s="4"/>
      <c r="AX100" s="7">
        <f t="shared" si="62"/>
        <v>45743</v>
      </c>
      <c r="AY100" s="5">
        <v>489.5</v>
      </c>
      <c r="AZ100" s="145">
        <f t="shared" si="56"/>
        <v>0</v>
      </c>
      <c r="BA100" s="141">
        <f>IFERROR(VLOOKUP(AX99,'Geração Equatorial x Medido'!$O$56:$P$98,2,FALSE),"")</f>
        <v>45717</v>
      </c>
      <c r="BB100" s="38">
        <f t="shared" si="65"/>
        <v>45717</v>
      </c>
      <c r="BC100" s="38" t="str">
        <f t="shared" si="57"/>
        <v/>
      </c>
      <c r="BD100" s="38">
        <f t="shared" si="67"/>
        <v>45717</v>
      </c>
      <c r="BE100" s="2"/>
      <c r="BT100" s="4"/>
      <c r="BZ100" s="7">
        <f t="shared" si="58"/>
        <v>46109</v>
      </c>
      <c r="CA100" s="5">
        <v>298.3</v>
      </c>
      <c r="CB100" s="145">
        <f t="shared" si="59"/>
        <v>0</v>
      </c>
      <c r="CC100" s="141">
        <f>IFERROR(VLOOKUP(BZ99,'Geração Equatorial x Medido'!$O$56:$P$97,2,FALSE),"")</f>
        <v>46082</v>
      </c>
      <c r="CD100" s="38">
        <f t="shared" si="66"/>
        <v>46082</v>
      </c>
      <c r="CE100" s="38" t="str">
        <f t="shared" si="52"/>
        <v/>
      </c>
      <c r="CF100" s="38">
        <f t="shared" si="53"/>
        <v>46082</v>
      </c>
      <c r="CG100" s="2"/>
      <c r="CV100" s="4"/>
    </row>
    <row r="101" spans="1:100" x14ac:dyDescent="0.25">
      <c r="A101" s="7">
        <f t="shared" si="60"/>
        <v>45024</v>
      </c>
      <c r="B101" s="5"/>
      <c r="C101" s="38" t="str">
        <f t="shared" si="51"/>
        <v/>
      </c>
      <c r="D101" s="38">
        <f t="shared" si="46"/>
        <v>44986</v>
      </c>
      <c r="E101" s="38" t="str">
        <f t="shared" si="54"/>
        <v/>
      </c>
      <c r="F101" s="38">
        <f t="shared" si="48"/>
        <v>45017</v>
      </c>
      <c r="G101" s="2"/>
      <c r="Y101" s="7">
        <f t="shared" si="61"/>
        <v>45384</v>
      </c>
      <c r="Z101" s="5">
        <v>558.29999999999995</v>
      </c>
      <c r="AA101" s="111">
        <f t="shared" si="64"/>
        <v>0</v>
      </c>
      <c r="AB101" s="38" t="str">
        <f>IFERROR(VLOOKUP(Y101,'Geração Equatorial x Medido'!$O$56:$P$71,2,FALSE),"")</f>
        <v/>
      </c>
      <c r="AC101" s="38">
        <f t="shared" si="47"/>
        <v>45352</v>
      </c>
      <c r="AD101" s="38" t="str">
        <f t="shared" si="55"/>
        <v/>
      </c>
      <c r="AE101" s="38">
        <f t="shared" si="63"/>
        <v>45383</v>
      </c>
      <c r="AF101" s="2"/>
      <c r="AU101" s="4"/>
      <c r="AX101" s="7">
        <f t="shared" si="62"/>
        <v>45744</v>
      </c>
      <c r="AY101" s="5">
        <v>431.9</v>
      </c>
      <c r="AZ101" s="145">
        <f t="shared" si="56"/>
        <v>0</v>
      </c>
      <c r="BA101" s="141" t="str">
        <f>IFERROR(VLOOKUP(AX100,'Geração Equatorial x Medido'!$O$56:$P$98,2,FALSE),"")</f>
        <v/>
      </c>
      <c r="BB101" s="38">
        <f t="shared" si="65"/>
        <v>45748</v>
      </c>
      <c r="BC101" s="38" t="str">
        <f t="shared" si="57"/>
        <v/>
      </c>
      <c r="BD101" s="38">
        <f t="shared" si="67"/>
        <v>45717</v>
      </c>
      <c r="BE101" s="2"/>
      <c r="BT101" s="4"/>
      <c r="BZ101" s="7">
        <f t="shared" si="58"/>
        <v>46110</v>
      </c>
      <c r="CA101" s="5">
        <v>457.3</v>
      </c>
      <c r="CB101" s="145">
        <f t="shared" si="59"/>
        <v>0</v>
      </c>
      <c r="CC101" s="141" t="str">
        <f>IFERROR(VLOOKUP(BZ100,'Geração Equatorial x Medido'!$O$56:$P$97,2,FALSE),"")</f>
        <v/>
      </c>
      <c r="CD101" s="38">
        <f t="shared" si="66"/>
        <v>46113</v>
      </c>
      <c r="CE101" s="38" t="str">
        <f t="shared" si="52"/>
        <v/>
      </c>
      <c r="CF101" s="38">
        <f t="shared" si="53"/>
        <v>46082</v>
      </c>
      <c r="CG101" s="2"/>
      <c r="CV101" s="4"/>
    </row>
    <row r="102" spans="1:100" x14ac:dyDescent="0.25">
      <c r="A102" s="7">
        <f t="shared" si="60"/>
        <v>45025</v>
      </c>
      <c r="B102" s="5"/>
      <c r="C102" s="38" t="str">
        <f t="shared" si="51"/>
        <v/>
      </c>
      <c r="D102" s="38">
        <f t="shared" si="46"/>
        <v>44986</v>
      </c>
      <c r="E102" s="38" t="str">
        <f t="shared" si="54"/>
        <v/>
      </c>
      <c r="F102" s="38">
        <f t="shared" si="48"/>
        <v>45017</v>
      </c>
      <c r="G102" s="2"/>
      <c r="Y102" s="7">
        <f t="shared" si="61"/>
        <v>45385</v>
      </c>
      <c r="Z102" s="5">
        <v>368.2</v>
      </c>
      <c r="AA102" s="111">
        <f t="shared" si="64"/>
        <v>0</v>
      </c>
      <c r="AB102" s="38" t="str">
        <f>IFERROR(VLOOKUP(Y102,'Geração Equatorial x Medido'!$O$56:$P$71,2,FALSE),"")</f>
        <v/>
      </c>
      <c r="AC102" s="38">
        <f t="shared" si="47"/>
        <v>45352</v>
      </c>
      <c r="AD102" s="38" t="str">
        <f t="shared" si="55"/>
        <v/>
      </c>
      <c r="AE102" s="38">
        <f t="shared" si="63"/>
        <v>45383</v>
      </c>
      <c r="AF102" s="2"/>
      <c r="AU102" s="4"/>
      <c r="AX102" s="7">
        <f t="shared" si="62"/>
        <v>45745</v>
      </c>
      <c r="AY102" s="5">
        <v>257.7</v>
      </c>
      <c r="AZ102" s="145">
        <f t="shared" si="56"/>
        <v>0</v>
      </c>
      <c r="BA102" s="141" t="str">
        <f>IFERROR(VLOOKUP(AX101,'Geração Equatorial x Medido'!$O$56:$P$98,2,FALSE),"")</f>
        <v/>
      </c>
      <c r="BB102" s="38">
        <f t="shared" si="65"/>
        <v>45748</v>
      </c>
      <c r="BC102" s="38" t="str">
        <f t="shared" si="57"/>
        <v/>
      </c>
      <c r="BD102" s="38">
        <f t="shared" si="67"/>
        <v>45717</v>
      </c>
      <c r="BE102" s="2"/>
      <c r="BT102" s="4"/>
      <c r="BZ102" s="7">
        <f t="shared" si="58"/>
        <v>46111</v>
      </c>
      <c r="CA102" s="5">
        <v>380.7</v>
      </c>
      <c r="CB102" s="145">
        <f t="shared" si="59"/>
        <v>0</v>
      </c>
      <c r="CC102" s="141" t="str">
        <f>IFERROR(VLOOKUP(BZ101,'Geração Equatorial x Medido'!$O$56:$P$97,2,FALSE),"")</f>
        <v/>
      </c>
      <c r="CD102" s="38">
        <f t="shared" si="66"/>
        <v>46113</v>
      </c>
      <c r="CE102" s="38" t="str">
        <f t="shared" si="52"/>
        <v/>
      </c>
      <c r="CF102" s="38">
        <f t="shared" si="53"/>
        <v>46082</v>
      </c>
      <c r="CG102" s="2"/>
      <c r="CV102" s="4"/>
    </row>
    <row r="103" spans="1:100" x14ac:dyDescent="0.25">
      <c r="A103" s="7">
        <f t="shared" si="60"/>
        <v>45026</v>
      </c>
      <c r="B103" s="5"/>
      <c r="C103" s="38" t="str">
        <f t="shared" si="51"/>
        <v/>
      </c>
      <c r="D103" s="38">
        <f t="shared" si="46"/>
        <v>44986</v>
      </c>
      <c r="E103" s="38" t="str">
        <f t="shared" si="54"/>
        <v/>
      </c>
      <c r="F103" s="38">
        <f t="shared" si="48"/>
        <v>45017</v>
      </c>
      <c r="G103" s="2"/>
      <c r="Y103" s="7">
        <f t="shared" si="61"/>
        <v>45386</v>
      </c>
      <c r="Z103" s="5">
        <v>539.70000000000005</v>
      </c>
      <c r="AA103" s="111">
        <f t="shared" si="64"/>
        <v>0</v>
      </c>
      <c r="AB103" s="38" t="str">
        <f>IFERROR(VLOOKUP(Y103,'Geração Equatorial x Medido'!$O$56:$P$71,2,FALSE),"")</f>
        <v/>
      </c>
      <c r="AC103" s="38">
        <f t="shared" si="47"/>
        <v>45352</v>
      </c>
      <c r="AD103" s="38" t="str">
        <f t="shared" si="55"/>
        <v/>
      </c>
      <c r="AE103" s="38">
        <f t="shared" si="63"/>
        <v>45383</v>
      </c>
      <c r="AF103" s="2"/>
      <c r="AU103" s="4"/>
      <c r="AX103" s="7">
        <f t="shared" si="62"/>
        <v>45746</v>
      </c>
      <c r="AY103" s="5">
        <v>479.9</v>
      </c>
      <c r="AZ103" s="145">
        <f t="shared" si="56"/>
        <v>0</v>
      </c>
      <c r="BA103" s="141" t="str">
        <f>IFERROR(VLOOKUP(AX102,'Geração Equatorial x Medido'!$O$56:$P$98,2,FALSE),"")</f>
        <v/>
      </c>
      <c r="BB103" s="38">
        <f t="shared" si="65"/>
        <v>45748</v>
      </c>
      <c r="BC103" s="38" t="str">
        <f t="shared" si="57"/>
        <v/>
      </c>
      <c r="BD103" s="38">
        <f t="shared" si="67"/>
        <v>45717</v>
      </c>
      <c r="BE103" s="2"/>
      <c r="BT103" s="4"/>
      <c r="BZ103" s="7">
        <f t="shared" si="58"/>
        <v>46112</v>
      </c>
      <c r="CA103" s="5">
        <v>597.20000000000005</v>
      </c>
      <c r="CB103" s="145">
        <f t="shared" si="59"/>
        <v>0</v>
      </c>
      <c r="CC103" s="141" t="str">
        <f>IFERROR(VLOOKUP(BZ102,'Geração Equatorial x Medido'!$O$56:$P$97,2,FALSE),"")</f>
        <v/>
      </c>
      <c r="CD103" s="38">
        <f t="shared" si="66"/>
        <v>46113</v>
      </c>
      <c r="CE103" s="38" t="str">
        <f t="shared" si="52"/>
        <v/>
      </c>
      <c r="CF103" s="38">
        <f t="shared" si="53"/>
        <v>46082</v>
      </c>
      <c r="CG103" s="2"/>
      <c r="CV103" s="4"/>
    </row>
    <row r="104" spans="1:100" x14ac:dyDescent="0.25">
      <c r="A104" s="7">
        <f t="shared" si="60"/>
        <v>45027</v>
      </c>
      <c r="B104" s="5"/>
      <c r="C104" s="38" t="str">
        <f t="shared" si="51"/>
        <v/>
      </c>
      <c r="D104" s="38">
        <f t="shared" si="46"/>
        <v>44986</v>
      </c>
      <c r="E104" s="38" t="str">
        <f t="shared" si="54"/>
        <v/>
      </c>
      <c r="F104" s="38">
        <f t="shared" si="48"/>
        <v>45017</v>
      </c>
      <c r="G104" s="2"/>
      <c r="Y104" s="7">
        <f t="shared" si="61"/>
        <v>45387</v>
      </c>
      <c r="Z104" s="5">
        <v>562.5</v>
      </c>
      <c r="AA104" s="111">
        <f t="shared" si="64"/>
        <v>0</v>
      </c>
      <c r="AB104" s="38" t="str">
        <f>IFERROR(VLOOKUP(Y104,'Geração Equatorial x Medido'!$O$56:$P$71,2,FALSE),"")</f>
        <v/>
      </c>
      <c r="AC104" s="38">
        <f t="shared" si="47"/>
        <v>45352</v>
      </c>
      <c r="AD104" s="38" t="str">
        <f t="shared" si="55"/>
        <v/>
      </c>
      <c r="AE104" s="38">
        <f t="shared" si="63"/>
        <v>45383</v>
      </c>
      <c r="AF104" s="2"/>
      <c r="AU104" s="4"/>
      <c r="AX104" s="7">
        <f t="shared" si="62"/>
        <v>45747</v>
      </c>
      <c r="AY104" s="5">
        <v>521.6</v>
      </c>
      <c r="AZ104" s="145">
        <f t="shared" si="56"/>
        <v>0</v>
      </c>
      <c r="BA104" s="141" t="str">
        <f>IFERROR(VLOOKUP(AX103,'Geração Equatorial x Medido'!$O$56:$P$98,2,FALSE),"")</f>
        <v/>
      </c>
      <c r="BB104" s="38">
        <f t="shared" si="65"/>
        <v>45748</v>
      </c>
      <c r="BC104" s="38" t="str">
        <f t="shared" si="57"/>
        <v/>
      </c>
      <c r="BD104" s="38">
        <f t="shared" si="67"/>
        <v>45717</v>
      </c>
      <c r="BE104" s="2"/>
      <c r="BT104" s="4"/>
      <c r="BZ104" s="7">
        <f t="shared" si="58"/>
        <v>46113</v>
      </c>
      <c r="CA104" s="5">
        <v>331.2</v>
      </c>
      <c r="CB104" s="145">
        <f t="shared" si="59"/>
        <v>0</v>
      </c>
      <c r="CC104" s="141" t="str">
        <f>IFERROR(VLOOKUP(BZ103,'Geração Equatorial x Medido'!$O$56:$P$97,2,FALSE),"")</f>
        <v/>
      </c>
      <c r="CD104" s="38">
        <f t="shared" si="66"/>
        <v>46113</v>
      </c>
      <c r="CE104" s="38">
        <f t="shared" si="52"/>
        <v>46113</v>
      </c>
      <c r="CF104" s="38">
        <f t="shared" si="53"/>
        <v>46113</v>
      </c>
      <c r="CG104" s="2"/>
      <c r="CV104" s="4"/>
    </row>
    <row r="105" spans="1:100" x14ac:dyDescent="0.25">
      <c r="A105" s="7">
        <f t="shared" si="60"/>
        <v>45028</v>
      </c>
      <c r="B105" s="5"/>
      <c r="C105" s="38" t="str">
        <f t="shared" si="51"/>
        <v/>
      </c>
      <c r="D105" s="38">
        <f t="shared" si="46"/>
        <v>44986</v>
      </c>
      <c r="E105" s="38" t="str">
        <f t="shared" si="54"/>
        <v/>
      </c>
      <c r="F105" s="38">
        <f t="shared" si="48"/>
        <v>45017</v>
      </c>
      <c r="G105" s="2"/>
      <c r="Y105" s="7">
        <f t="shared" si="61"/>
        <v>45388</v>
      </c>
      <c r="Z105" s="5">
        <v>471</v>
      </c>
      <c r="AA105" s="111">
        <f t="shared" si="64"/>
        <v>0</v>
      </c>
      <c r="AB105" s="38" t="str">
        <f>IFERROR(VLOOKUP(Y105,'Geração Equatorial x Medido'!$O$56:$P$71,2,FALSE),"")</f>
        <v/>
      </c>
      <c r="AC105" s="38">
        <f t="shared" si="47"/>
        <v>45352</v>
      </c>
      <c r="AD105" s="38" t="str">
        <f t="shared" si="55"/>
        <v/>
      </c>
      <c r="AE105" s="38">
        <f t="shared" si="63"/>
        <v>45383</v>
      </c>
      <c r="AF105" s="2"/>
      <c r="AU105" s="4"/>
      <c r="AX105" s="7">
        <f t="shared" si="62"/>
        <v>45748</v>
      </c>
      <c r="AY105" s="5">
        <v>512</v>
      </c>
      <c r="AZ105" s="145">
        <f t="shared" si="56"/>
        <v>0</v>
      </c>
      <c r="BA105" s="141" t="str">
        <f>IFERROR(VLOOKUP(AX104,'Geração Equatorial x Medido'!$O$56:$P$98,2,FALSE),"")</f>
        <v/>
      </c>
      <c r="BB105" s="38">
        <f t="shared" si="65"/>
        <v>45748</v>
      </c>
      <c r="BC105" s="38">
        <f t="shared" si="57"/>
        <v>45748</v>
      </c>
      <c r="BD105" s="38">
        <f t="shared" si="67"/>
        <v>45748</v>
      </c>
      <c r="BE105" s="2"/>
      <c r="BT105" s="4"/>
      <c r="BZ105" s="7">
        <f t="shared" si="58"/>
        <v>46114</v>
      </c>
      <c r="CA105" s="5">
        <v>277.5</v>
      </c>
      <c r="CB105" s="145">
        <f t="shared" si="59"/>
        <v>0</v>
      </c>
      <c r="CC105" s="141" t="str">
        <f>IFERROR(VLOOKUP(BZ104,'Geração Equatorial x Medido'!$O$56:$P$97,2,FALSE),"")</f>
        <v/>
      </c>
      <c r="CD105" s="38">
        <f t="shared" si="66"/>
        <v>46113</v>
      </c>
      <c r="CE105" s="38" t="str">
        <f t="shared" si="52"/>
        <v/>
      </c>
      <c r="CF105" s="38">
        <f t="shared" si="53"/>
        <v>46113</v>
      </c>
      <c r="CG105" s="2"/>
      <c r="CV105" s="4"/>
    </row>
    <row r="106" spans="1:100" x14ac:dyDescent="0.25">
      <c r="A106" s="7">
        <f t="shared" si="60"/>
        <v>45029</v>
      </c>
      <c r="B106" s="5"/>
      <c r="C106" s="38" t="str">
        <f t="shared" si="51"/>
        <v/>
      </c>
      <c r="D106" s="38">
        <f t="shared" si="46"/>
        <v>44986</v>
      </c>
      <c r="E106" s="38" t="str">
        <f t="shared" si="54"/>
        <v/>
      </c>
      <c r="F106" s="38">
        <f t="shared" si="48"/>
        <v>45017</v>
      </c>
      <c r="G106" s="2"/>
      <c r="Y106" s="7">
        <f t="shared" si="61"/>
        <v>45389</v>
      </c>
      <c r="Z106" s="5">
        <v>253.8</v>
      </c>
      <c r="AA106" s="111">
        <f t="shared" si="64"/>
        <v>0</v>
      </c>
      <c r="AB106" s="38" t="str">
        <f>IFERROR(VLOOKUP(Y106,'Geração Equatorial x Medido'!$O$56:$P$71,2,FALSE),"")</f>
        <v/>
      </c>
      <c r="AC106" s="38">
        <f t="shared" si="47"/>
        <v>45352</v>
      </c>
      <c r="AD106" s="38" t="str">
        <f t="shared" si="55"/>
        <v/>
      </c>
      <c r="AE106" s="38">
        <f t="shared" si="63"/>
        <v>45383</v>
      </c>
      <c r="AF106" s="2"/>
      <c r="AU106" s="4"/>
      <c r="AX106" s="7">
        <f t="shared" si="62"/>
        <v>45749</v>
      </c>
      <c r="AY106" s="5">
        <v>478.4</v>
      </c>
      <c r="AZ106" s="145">
        <f t="shared" si="56"/>
        <v>0</v>
      </c>
      <c r="BA106" s="141" t="str">
        <f>IFERROR(VLOOKUP(AX105,'Geração Equatorial x Medido'!$O$56:$P$98,2,FALSE),"")</f>
        <v/>
      </c>
      <c r="BB106" s="38">
        <f t="shared" si="65"/>
        <v>45748</v>
      </c>
      <c r="BC106" s="38" t="str">
        <f t="shared" si="57"/>
        <v/>
      </c>
      <c r="BD106" s="38">
        <f t="shared" si="67"/>
        <v>45748</v>
      </c>
      <c r="BE106" s="2"/>
      <c r="BT106" s="4"/>
      <c r="BZ106" s="7">
        <f t="shared" si="58"/>
        <v>46115</v>
      </c>
      <c r="CA106" s="5">
        <v>513.1</v>
      </c>
      <c r="CB106" s="145">
        <f t="shared" si="59"/>
        <v>0</v>
      </c>
      <c r="CC106" s="141" t="str">
        <f>IFERROR(VLOOKUP(BZ105,'Geração Equatorial x Medido'!$O$56:$P$97,2,FALSE),"")</f>
        <v/>
      </c>
      <c r="CD106" s="38">
        <f t="shared" si="66"/>
        <v>46113</v>
      </c>
      <c r="CE106" s="38" t="str">
        <f t="shared" si="52"/>
        <v/>
      </c>
      <c r="CF106" s="38">
        <f t="shared" si="53"/>
        <v>46113</v>
      </c>
      <c r="CG106" s="2"/>
      <c r="CV106" s="4"/>
    </row>
    <row r="107" spans="1:100" x14ac:dyDescent="0.25">
      <c r="A107" s="7">
        <f t="shared" si="60"/>
        <v>45030</v>
      </c>
      <c r="B107" s="5"/>
      <c r="C107" s="38" t="str">
        <f t="shared" si="51"/>
        <v/>
      </c>
      <c r="D107" s="38">
        <f t="shared" ref="D107:D170" si="68">IF(C107="",D106,C107)</f>
        <v>44986</v>
      </c>
      <c r="E107" s="38" t="str">
        <f t="shared" si="54"/>
        <v/>
      </c>
      <c r="F107" s="38">
        <f t="shared" si="48"/>
        <v>45017</v>
      </c>
      <c r="G107" s="2"/>
      <c r="Y107" s="7">
        <f t="shared" si="61"/>
        <v>45390</v>
      </c>
      <c r="Z107" s="5">
        <v>461.6</v>
      </c>
      <c r="AA107" s="111">
        <f t="shared" si="64"/>
        <v>0</v>
      </c>
      <c r="AB107" s="38" t="str">
        <f>IFERROR(VLOOKUP(Y107,'Geração Equatorial x Medido'!$O$56:$P$71,2,FALSE),"")</f>
        <v/>
      </c>
      <c r="AC107" s="38">
        <f t="shared" ref="AC107:AC170" si="69">IF(AB107="",AC106,AB107)</f>
        <v>45352</v>
      </c>
      <c r="AD107" s="38" t="str">
        <f t="shared" si="55"/>
        <v/>
      </c>
      <c r="AE107" s="38">
        <f t="shared" si="63"/>
        <v>45383</v>
      </c>
      <c r="AF107" s="2"/>
      <c r="AU107" s="4"/>
      <c r="AX107" s="7">
        <f t="shared" si="62"/>
        <v>45750</v>
      </c>
      <c r="AY107" s="5">
        <v>372.2</v>
      </c>
      <c r="AZ107" s="145">
        <f t="shared" si="56"/>
        <v>0</v>
      </c>
      <c r="BA107" s="141" t="str">
        <f>IFERROR(VLOOKUP(AX106,'Geração Equatorial x Medido'!$O$56:$P$98,2,FALSE),"")</f>
        <v/>
      </c>
      <c r="BB107" s="38">
        <f t="shared" si="65"/>
        <v>45748</v>
      </c>
      <c r="BC107" s="38" t="str">
        <f t="shared" si="57"/>
        <v/>
      </c>
      <c r="BD107" s="38">
        <f t="shared" si="67"/>
        <v>45748</v>
      </c>
      <c r="BE107" s="2"/>
      <c r="BT107" s="4"/>
      <c r="BZ107" s="7">
        <f t="shared" si="58"/>
        <v>46116</v>
      </c>
      <c r="CA107" s="5">
        <v>525.20000000000005</v>
      </c>
      <c r="CB107" s="145">
        <f t="shared" si="59"/>
        <v>0</v>
      </c>
      <c r="CC107" s="141" t="str">
        <f>IFERROR(VLOOKUP(BZ106,'Geração Equatorial x Medido'!$O$56:$P$97,2,FALSE),"")</f>
        <v/>
      </c>
      <c r="CD107" s="38">
        <f t="shared" si="66"/>
        <v>46113</v>
      </c>
      <c r="CE107" s="38" t="str">
        <f t="shared" si="52"/>
        <v/>
      </c>
      <c r="CF107" s="38">
        <f t="shared" si="53"/>
        <v>46113</v>
      </c>
      <c r="CG107" s="2"/>
      <c r="CV107" s="4"/>
    </row>
    <row r="108" spans="1:100" x14ac:dyDescent="0.25">
      <c r="A108" s="7">
        <f t="shared" si="60"/>
        <v>45031</v>
      </c>
      <c r="B108" s="5"/>
      <c r="C108" s="38" t="str">
        <f t="shared" si="51"/>
        <v/>
      </c>
      <c r="D108" s="38">
        <f t="shared" si="68"/>
        <v>44986</v>
      </c>
      <c r="E108" s="38" t="str">
        <f t="shared" si="54"/>
        <v/>
      </c>
      <c r="F108" s="38">
        <f t="shared" si="48"/>
        <v>45017</v>
      </c>
      <c r="G108" s="2"/>
      <c r="Y108" s="7">
        <f t="shared" si="61"/>
        <v>45391</v>
      </c>
      <c r="Z108" s="5">
        <v>569.70000000000005</v>
      </c>
      <c r="AA108" s="111">
        <f t="shared" si="64"/>
        <v>0</v>
      </c>
      <c r="AB108" s="38" t="str">
        <f>IFERROR(VLOOKUP(Y108,'Geração Equatorial x Medido'!$O$56:$P$71,2,FALSE),"")</f>
        <v/>
      </c>
      <c r="AC108" s="38">
        <f t="shared" si="69"/>
        <v>45352</v>
      </c>
      <c r="AD108" s="38" t="str">
        <f t="shared" si="55"/>
        <v/>
      </c>
      <c r="AE108" s="38">
        <f t="shared" si="63"/>
        <v>45383</v>
      </c>
      <c r="AF108" s="2"/>
      <c r="AU108" s="4"/>
      <c r="AX108" s="7">
        <f t="shared" si="62"/>
        <v>45751</v>
      </c>
      <c r="AY108" s="5">
        <v>437.3</v>
      </c>
      <c r="AZ108" s="145">
        <f t="shared" si="56"/>
        <v>0</v>
      </c>
      <c r="BA108" s="141" t="str">
        <f>IFERROR(VLOOKUP(AX107,'Geração Equatorial x Medido'!$O$56:$P$98,2,FALSE),"")</f>
        <v/>
      </c>
      <c r="BB108" s="38">
        <f t="shared" si="65"/>
        <v>45748</v>
      </c>
      <c r="BC108" s="38" t="str">
        <f t="shared" si="57"/>
        <v/>
      </c>
      <c r="BD108" s="38">
        <f t="shared" si="67"/>
        <v>45748</v>
      </c>
      <c r="BE108" s="2"/>
      <c r="BT108" s="4"/>
      <c r="BZ108" s="7">
        <f t="shared" si="58"/>
        <v>46117</v>
      </c>
      <c r="CA108" s="5">
        <v>416.4</v>
      </c>
      <c r="CB108" s="145">
        <f t="shared" si="59"/>
        <v>0</v>
      </c>
      <c r="CC108" s="141" t="str">
        <f>IFERROR(VLOOKUP(BZ107,'Geração Equatorial x Medido'!$O$56:$P$97,2,FALSE),"")</f>
        <v/>
      </c>
      <c r="CD108" s="38">
        <f t="shared" si="66"/>
        <v>46113</v>
      </c>
      <c r="CE108" s="38" t="str">
        <f t="shared" si="52"/>
        <v/>
      </c>
      <c r="CF108" s="38">
        <f t="shared" si="53"/>
        <v>46113</v>
      </c>
      <c r="CG108" s="2"/>
      <c r="CV108" s="4"/>
    </row>
    <row r="109" spans="1:100" x14ac:dyDescent="0.25">
      <c r="A109" s="7">
        <f t="shared" si="60"/>
        <v>45032</v>
      </c>
      <c r="B109" s="5"/>
      <c r="C109" s="38" t="str">
        <f t="shared" si="51"/>
        <v/>
      </c>
      <c r="D109" s="38">
        <f t="shared" si="68"/>
        <v>44986</v>
      </c>
      <c r="E109" s="38" t="str">
        <f t="shared" si="54"/>
        <v/>
      </c>
      <c r="F109" s="38">
        <f t="shared" si="48"/>
        <v>45017</v>
      </c>
      <c r="Y109" s="7">
        <f t="shared" si="61"/>
        <v>45392</v>
      </c>
      <c r="Z109" s="5">
        <v>430.6</v>
      </c>
      <c r="AA109" s="111">
        <f t="shared" si="64"/>
        <v>0</v>
      </c>
      <c r="AB109" s="38" t="str">
        <f>IFERROR(VLOOKUP(Y109,'Geração Equatorial x Medido'!$O$56:$P$71,2,FALSE),"")</f>
        <v/>
      </c>
      <c r="AC109" s="38">
        <f t="shared" si="69"/>
        <v>45352</v>
      </c>
      <c r="AD109" s="38" t="str">
        <f t="shared" si="55"/>
        <v/>
      </c>
      <c r="AE109" s="38">
        <f t="shared" si="63"/>
        <v>45383</v>
      </c>
      <c r="AU109" s="4"/>
      <c r="AX109" s="7">
        <f t="shared" si="62"/>
        <v>45752</v>
      </c>
      <c r="AY109" s="5">
        <v>548.1</v>
      </c>
      <c r="AZ109" s="145">
        <f t="shared" si="56"/>
        <v>0</v>
      </c>
      <c r="BA109" s="141" t="str">
        <f>IFERROR(VLOOKUP(AX108,'Geração Equatorial x Medido'!$O$56:$P$98,2,FALSE),"")</f>
        <v/>
      </c>
      <c r="BB109" s="38">
        <f t="shared" si="65"/>
        <v>45748</v>
      </c>
      <c r="BC109" s="38" t="str">
        <f t="shared" si="57"/>
        <v/>
      </c>
      <c r="BD109" s="38">
        <f t="shared" si="67"/>
        <v>45748</v>
      </c>
      <c r="BT109" s="4"/>
      <c r="BZ109" s="7">
        <f t="shared" si="58"/>
        <v>46118</v>
      </c>
      <c r="CA109" s="5"/>
      <c r="CB109" s="145">
        <f t="shared" si="59"/>
        <v>1</v>
      </c>
      <c r="CC109" s="141" t="str">
        <f>IFERROR(VLOOKUP(BZ108,'Geração Equatorial x Medido'!$O$56:$P$97,2,FALSE),"")</f>
        <v/>
      </c>
      <c r="CD109" s="38">
        <f t="shared" si="66"/>
        <v>46113</v>
      </c>
      <c r="CE109" s="38" t="str">
        <f t="shared" si="52"/>
        <v/>
      </c>
      <c r="CF109" s="38">
        <f t="shared" si="53"/>
        <v>46113</v>
      </c>
      <c r="CV109" s="4"/>
    </row>
    <row r="110" spans="1:100" x14ac:dyDescent="0.25">
      <c r="A110" s="7">
        <f t="shared" si="60"/>
        <v>45033</v>
      </c>
      <c r="B110" s="5"/>
      <c r="C110" s="38" t="str">
        <f t="shared" si="51"/>
        <v/>
      </c>
      <c r="D110" s="38">
        <f t="shared" si="68"/>
        <v>44986</v>
      </c>
      <c r="E110" s="38" t="str">
        <f t="shared" si="54"/>
        <v/>
      </c>
      <c r="F110" s="38">
        <f t="shared" si="48"/>
        <v>45017</v>
      </c>
      <c r="Y110" s="7">
        <f t="shared" si="61"/>
        <v>45393</v>
      </c>
      <c r="Z110" s="5">
        <v>410.8</v>
      </c>
      <c r="AA110" s="111">
        <f t="shared" si="64"/>
        <v>0</v>
      </c>
      <c r="AB110" s="38" t="str">
        <f>IFERROR(VLOOKUP(Y110,'Geração Equatorial x Medido'!$O$56:$P$71,2,FALSE),"")</f>
        <v/>
      </c>
      <c r="AC110" s="38">
        <f t="shared" si="69"/>
        <v>45352</v>
      </c>
      <c r="AD110" s="38" t="str">
        <f t="shared" si="55"/>
        <v/>
      </c>
      <c r="AE110" s="38">
        <f t="shared" si="63"/>
        <v>45383</v>
      </c>
      <c r="AU110" s="4"/>
      <c r="AX110" s="7">
        <f t="shared" si="62"/>
        <v>45753</v>
      </c>
      <c r="AY110" s="5">
        <v>441.3</v>
      </c>
      <c r="AZ110" s="145">
        <f t="shared" si="56"/>
        <v>0</v>
      </c>
      <c r="BA110" s="141" t="str">
        <f>IFERROR(VLOOKUP(AX109,'Geração Equatorial x Medido'!$O$56:$P$98,2,FALSE),"")</f>
        <v/>
      </c>
      <c r="BB110" s="38">
        <f t="shared" si="65"/>
        <v>45748</v>
      </c>
      <c r="BC110" s="38" t="str">
        <f t="shared" si="57"/>
        <v/>
      </c>
      <c r="BD110" s="38">
        <f t="shared" si="67"/>
        <v>45748</v>
      </c>
      <c r="BT110" s="4"/>
      <c r="BZ110" s="7">
        <f t="shared" si="58"/>
        <v>46119</v>
      </c>
      <c r="CA110" s="5"/>
      <c r="CB110" s="145">
        <f t="shared" si="59"/>
        <v>1</v>
      </c>
      <c r="CC110" s="141" t="str">
        <f>IFERROR(VLOOKUP(BZ109,'Geração Equatorial x Medido'!$O$56:$P$97,2,FALSE),"")</f>
        <v/>
      </c>
      <c r="CD110" s="38">
        <f t="shared" si="66"/>
        <v>46113</v>
      </c>
      <c r="CE110" s="38" t="str">
        <f t="shared" si="52"/>
        <v/>
      </c>
      <c r="CF110" s="38">
        <f t="shared" si="53"/>
        <v>46113</v>
      </c>
      <c r="CV110" s="4"/>
    </row>
    <row r="111" spans="1:100" x14ac:dyDescent="0.25">
      <c r="A111" s="7">
        <f t="shared" si="60"/>
        <v>45034</v>
      </c>
      <c r="B111" s="5"/>
      <c r="C111" s="38" t="str">
        <f t="shared" si="51"/>
        <v/>
      </c>
      <c r="D111" s="38">
        <f t="shared" si="68"/>
        <v>44986</v>
      </c>
      <c r="E111" s="38" t="str">
        <f t="shared" si="54"/>
        <v/>
      </c>
      <c r="F111" s="38">
        <f t="shared" si="48"/>
        <v>45017</v>
      </c>
      <c r="Y111" s="7">
        <f t="shared" si="61"/>
        <v>45394</v>
      </c>
      <c r="Z111" s="5">
        <v>369.8</v>
      </c>
      <c r="AA111" s="111">
        <f t="shared" si="64"/>
        <v>0</v>
      </c>
      <c r="AB111" s="38" t="str">
        <f>IFERROR(VLOOKUP(Y111,'Geração Equatorial x Medido'!$O$56:$P$71,2,FALSE),"")</f>
        <v/>
      </c>
      <c r="AC111" s="38">
        <f t="shared" si="69"/>
        <v>45352</v>
      </c>
      <c r="AD111" s="38" t="str">
        <f t="shared" si="55"/>
        <v/>
      </c>
      <c r="AE111" s="38">
        <f t="shared" si="63"/>
        <v>45383</v>
      </c>
      <c r="AU111" s="4"/>
      <c r="AX111" s="7">
        <f t="shared" si="62"/>
        <v>45754</v>
      </c>
      <c r="AY111" s="5">
        <v>501.6</v>
      </c>
      <c r="AZ111" s="145">
        <f t="shared" si="56"/>
        <v>0</v>
      </c>
      <c r="BA111" s="141" t="str">
        <f>IFERROR(VLOOKUP(AX110,'Geração Equatorial x Medido'!$O$56:$P$98,2,FALSE),"")</f>
        <v/>
      </c>
      <c r="BB111" s="38">
        <f t="shared" si="65"/>
        <v>45748</v>
      </c>
      <c r="BC111" s="38" t="str">
        <f t="shared" si="57"/>
        <v/>
      </c>
      <c r="BD111" s="38">
        <f t="shared" si="67"/>
        <v>45748</v>
      </c>
      <c r="BT111" s="4"/>
      <c r="BZ111" s="7">
        <f t="shared" si="58"/>
        <v>46120</v>
      </c>
      <c r="CA111" s="5"/>
      <c r="CB111" s="145">
        <f t="shared" si="59"/>
        <v>1</v>
      </c>
      <c r="CC111" s="141" t="str">
        <f>IFERROR(VLOOKUP(BZ110,'Geração Equatorial x Medido'!$O$56:$P$97,2,FALSE),"")</f>
        <v/>
      </c>
      <c r="CD111" s="38">
        <f t="shared" si="66"/>
        <v>46113</v>
      </c>
      <c r="CE111" s="38" t="str">
        <f t="shared" si="52"/>
        <v/>
      </c>
      <c r="CF111" s="38">
        <f t="shared" si="53"/>
        <v>46113</v>
      </c>
      <c r="CV111" s="4"/>
    </row>
    <row r="112" spans="1:100" x14ac:dyDescent="0.25">
      <c r="A112" s="7">
        <f t="shared" si="60"/>
        <v>45035</v>
      </c>
      <c r="B112" s="5"/>
      <c r="C112" s="38" t="str">
        <f t="shared" si="51"/>
        <v/>
      </c>
      <c r="D112" s="38">
        <f t="shared" si="68"/>
        <v>44986</v>
      </c>
      <c r="E112" s="38" t="str">
        <f t="shared" si="54"/>
        <v/>
      </c>
      <c r="F112" s="38">
        <f t="shared" si="48"/>
        <v>45017</v>
      </c>
      <c r="Y112" s="7">
        <f t="shared" si="61"/>
        <v>45395</v>
      </c>
      <c r="Z112" s="5">
        <v>281.2</v>
      </c>
      <c r="AA112" s="111">
        <f t="shared" si="64"/>
        <v>0</v>
      </c>
      <c r="AB112" s="38" t="str">
        <f>IFERROR(VLOOKUP(Y112,'Geração Equatorial x Medido'!$O$56:$P$71,2,FALSE),"")</f>
        <v/>
      </c>
      <c r="AC112" s="38">
        <f t="shared" si="69"/>
        <v>45352</v>
      </c>
      <c r="AD112" s="38" t="str">
        <f t="shared" si="55"/>
        <v/>
      </c>
      <c r="AE112" s="38">
        <f t="shared" si="63"/>
        <v>45383</v>
      </c>
      <c r="AU112" s="4"/>
      <c r="AX112" s="7">
        <f t="shared" si="62"/>
        <v>45755</v>
      </c>
      <c r="AY112" s="5">
        <v>591.6</v>
      </c>
      <c r="AZ112" s="145">
        <f t="shared" si="56"/>
        <v>0</v>
      </c>
      <c r="BA112" s="141" t="str">
        <f>IFERROR(VLOOKUP(AX111,'Geração Equatorial x Medido'!$O$56:$P$98,2,FALSE),"")</f>
        <v/>
      </c>
      <c r="BB112" s="38">
        <f t="shared" si="65"/>
        <v>45748</v>
      </c>
      <c r="BC112" s="38" t="str">
        <f t="shared" si="57"/>
        <v/>
      </c>
      <c r="BD112" s="38">
        <f t="shared" si="67"/>
        <v>45748</v>
      </c>
      <c r="BT112" s="4"/>
      <c r="BZ112" s="7">
        <f t="shared" si="58"/>
        <v>46121</v>
      </c>
      <c r="CA112" s="5"/>
      <c r="CB112" s="145">
        <f t="shared" si="59"/>
        <v>1</v>
      </c>
      <c r="CC112" s="141" t="str">
        <f>IFERROR(VLOOKUP(BZ111,'Geração Equatorial x Medido'!$O$56:$P$97,2,FALSE),"")</f>
        <v/>
      </c>
      <c r="CD112" s="38">
        <f t="shared" si="66"/>
        <v>46113</v>
      </c>
      <c r="CE112" s="38" t="str">
        <f t="shared" si="52"/>
        <v/>
      </c>
      <c r="CF112" s="38">
        <f t="shared" si="53"/>
        <v>46113</v>
      </c>
      <c r="CV112" s="4"/>
    </row>
    <row r="113" spans="1:100" x14ac:dyDescent="0.25">
      <c r="A113" s="7">
        <f t="shared" si="60"/>
        <v>45036</v>
      </c>
      <c r="B113" s="5"/>
      <c r="C113" s="38" t="str">
        <f t="shared" si="51"/>
        <v/>
      </c>
      <c r="D113" s="38">
        <f t="shared" si="68"/>
        <v>44986</v>
      </c>
      <c r="E113" s="38" t="str">
        <f t="shared" si="54"/>
        <v/>
      </c>
      <c r="F113" s="38">
        <f t="shared" si="48"/>
        <v>45017</v>
      </c>
      <c r="Y113" s="7">
        <f t="shared" si="61"/>
        <v>45396</v>
      </c>
      <c r="Z113" s="5">
        <v>391.8</v>
      </c>
      <c r="AA113" s="111">
        <f t="shared" si="64"/>
        <v>0</v>
      </c>
      <c r="AB113" s="38" t="str">
        <f>IFERROR(VLOOKUP(Y113,'Geração Equatorial x Medido'!$O$56:$P$71,2,FALSE),"")</f>
        <v/>
      </c>
      <c r="AC113" s="38">
        <f t="shared" si="69"/>
        <v>45352</v>
      </c>
      <c r="AD113" s="38" t="str">
        <f t="shared" si="55"/>
        <v/>
      </c>
      <c r="AE113" s="38">
        <f t="shared" si="63"/>
        <v>45383</v>
      </c>
      <c r="AU113" s="4"/>
      <c r="AX113" s="7">
        <f t="shared" si="62"/>
        <v>45756</v>
      </c>
      <c r="AY113" s="5">
        <v>395.4</v>
      </c>
      <c r="AZ113" s="145">
        <f t="shared" si="56"/>
        <v>0</v>
      </c>
      <c r="BA113" s="141" t="str">
        <f>IFERROR(VLOOKUP(AX112,'Geração Equatorial x Medido'!$O$56:$P$98,2,FALSE),"")</f>
        <v/>
      </c>
      <c r="BB113" s="38">
        <f t="shared" si="65"/>
        <v>45748</v>
      </c>
      <c r="BC113" s="38" t="str">
        <f t="shared" si="57"/>
        <v/>
      </c>
      <c r="BD113" s="38">
        <f t="shared" si="67"/>
        <v>45748</v>
      </c>
      <c r="BT113" s="4"/>
      <c r="BZ113" s="7">
        <f t="shared" si="58"/>
        <v>46122</v>
      </c>
      <c r="CA113" s="5"/>
      <c r="CB113" s="145">
        <f t="shared" si="59"/>
        <v>1</v>
      </c>
      <c r="CC113" s="141" t="str">
        <f>IFERROR(VLOOKUP(BZ112,'Geração Equatorial x Medido'!$O$56:$P$97,2,FALSE),"")</f>
        <v/>
      </c>
      <c r="CD113" s="38">
        <f t="shared" si="66"/>
        <v>46113</v>
      </c>
      <c r="CE113" s="38" t="str">
        <f t="shared" si="52"/>
        <v/>
      </c>
      <c r="CF113" s="38">
        <f t="shared" si="53"/>
        <v>46113</v>
      </c>
      <c r="CV113" s="4"/>
    </row>
    <row r="114" spans="1:100" x14ac:dyDescent="0.25">
      <c r="A114" s="7">
        <f t="shared" si="60"/>
        <v>45037</v>
      </c>
      <c r="B114" s="5"/>
      <c r="C114" s="38" t="str">
        <f t="shared" si="51"/>
        <v/>
      </c>
      <c r="D114" s="38">
        <f t="shared" si="68"/>
        <v>44986</v>
      </c>
      <c r="E114" s="38" t="str">
        <f t="shared" si="54"/>
        <v/>
      </c>
      <c r="F114" s="38">
        <f t="shared" si="48"/>
        <v>45017</v>
      </c>
      <c r="Y114" s="7">
        <f t="shared" si="61"/>
        <v>45397</v>
      </c>
      <c r="Z114" s="5">
        <v>472.8</v>
      </c>
      <c r="AA114" s="111">
        <f t="shared" si="64"/>
        <v>0</v>
      </c>
      <c r="AB114" s="38" t="str">
        <f>IFERROR(VLOOKUP(Y114,'Geração Equatorial x Medido'!$O$56:$P$71,2,FALSE),"")</f>
        <v/>
      </c>
      <c r="AC114" s="38">
        <f t="shared" si="69"/>
        <v>45352</v>
      </c>
      <c r="AD114" s="38" t="str">
        <f t="shared" si="55"/>
        <v/>
      </c>
      <c r="AE114" s="38">
        <f t="shared" si="63"/>
        <v>45383</v>
      </c>
      <c r="AU114" s="4"/>
      <c r="AX114" s="7">
        <f t="shared" si="62"/>
        <v>45757</v>
      </c>
      <c r="AY114" s="5">
        <v>405.5</v>
      </c>
      <c r="AZ114" s="145">
        <f t="shared" si="56"/>
        <v>0</v>
      </c>
      <c r="BA114" s="141" t="str">
        <f>IFERROR(VLOOKUP(AX113,'Geração Equatorial x Medido'!$O$56:$P$98,2,FALSE),"")</f>
        <v/>
      </c>
      <c r="BB114" s="38">
        <f t="shared" si="65"/>
        <v>45748</v>
      </c>
      <c r="BC114" s="38" t="str">
        <f t="shared" si="57"/>
        <v/>
      </c>
      <c r="BD114" s="38">
        <f t="shared" si="67"/>
        <v>45748</v>
      </c>
      <c r="BT114" s="4"/>
      <c r="BZ114" s="7">
        <f t="shared" si="58"/>
        <v>46123</v>
      </c>
      <c r="CA114" s="5"/>
      <c r="CB114" s="145">
        <f t="shared" si="59"/>
        <v>1</v>
      </c>
      <c r="CC114" s="141" t="str">
        <f>IFERROR(VLOOKUP(BZ113,'Geração Equatorial x Medido'!$O$56:$P$97,2,FALSE),"")</f>
        <v/>
      </c>
      <c r="CD114" s="38">
        <f t="shared" si="66"/>
        <v>46113</v>
      </c>
      <c r="CE114" s="38" t="str">
        <f t="shared" si="52"/>
        <v/>
      </c>
      <c r="CF114" s="38">
        <f t="shared" si="53"/>
        <v>46113</v>
      </c>
      <c r="CV114" s="4"/>
    </row>
    <row r="115" spans="1:100" x14ac:dyDescent="0.25">
      <c r="A115" s="7">
        <f t="shared" si="60"/>
        <v>45038</v>
      </c>
      <c r="B115" s="5"/>
      <c r="C115" s="38" t="str">
        <f t="shared" si="51"/>
        <v/>
      </c>
      <c r="D115" s="38">
        <f t="shared" si="68"/>
        <v>44986</v>
      </c>
      <c r="E115" s="38" t="str">
        <f t="shared" si="54"/>
        <v/>
      </c>
      <c r="F115" s="38">
        <f t="shared" si="48"/>
        <v>45017</v>
      </c>
      <c r="Y115" s="7">
        <f t="shared" si="61"/>
        <v>45398</v>
      </c>
      <c r="Z115" s="5">
        <v>376.7</v>
      </c>
      <c r="AA115" s="111">
        <f t="shared" si="64"/>
        <v>0</v>
      </c>
      <c r="AB115" s="38" t="str">
        <f>IFERROR(VLOOKUP(Y115,'Geração Equatorial x Medido'!$O$56:$P$71,2,FALSE),"")</f>
        <v/>
      </c>
      <c r="AC115" s="38">
        <f t="shared" si="69"/>
        <v>45352</v>
      </c>
      <c r="AD115" s="38" t="str">
        <f t="shared" si="55"/>
        <v/>
      </c>
      <c r="AE115" s="38">
        <f t="shared" si="63"/>
        <v>45383</v>
      </c>
      <c r="AU115" s="4"/>
      <c r="AX115" s="7">
        <f t="shared" si="62"/>
        <v>45758</v>
      </c>
      <c r="AY115" s="5">
        <v>425.9</v>
      </c>
      <c r="AZ115" s="145">
        <f t="shared" si="56"/>
        <v>0</v>
      </c>
      <c r="BA115" s="141" t="str">
        <f>IFERROR(VLOOKUP(AX114,'Geração Equatorial x Medido'!$O$56:$P$98,2,FALSE),"")</f>
        <v/>
      </c>
      <c r="BB115" s="38">
        <f t="shared" si="65"/>
        <v>45748</v>
      </c>
      <c r="BC115" s="38" t="str">
        <f t="shared" si="57"/>
        <v/>
      </c>
      <c r="BD115" s="38">
        <f t="shared" si="67"/>
        <v>45748</v>
      </c>
      <c r="BT115" s="4"/>
      <c r="BZ115" s="7">
        <f t="shared" si="58"/>
        <v>46124</v>
      </c>
      <c r="CA115" s="5"/>
      <c r="CB115" s="145">
        <f t="shared" si="59"/>
        <v>1</v>
      </c>
      <c r="CC115" s="141" t="str">
        <f>IFERROR(VLOOKUP(BZ114,'Geração Equatorial x Medido'!$O$56:$P$97,2,FALSE),"")</f>
        <v/>
      </c>
      <c r="CD115" s="38">
        <f t="shared" si="66"/>
        <v>46113</v>
      </c>
      <c r="CE115" s="38" t="str">
        <f t="shared" si="52"/>
        <v/>
      </c>
      <c r="CF115" s="38">
        <f t="shared" si="53"/>
        <v>46113</v>
      </c>
      <c r="CV115" s="4"/>
    </row>
    <row r="116" spans="1:100" x14ac:dyDescent="0.25">
      <c r="A116" s="7">
        <f t="shared" si="60"/>
        <v>45039</v>
      </c>
      <c r="B116" s="5"/>
      <c r="C116" s="38" t="str">
        <f t="shared" si="51"/>
        <v/>
      </c>
      <c r="D116" s="38">
        <f t="shared" si="68"/>
        <v>44986</v>
      </c>
      <c r="E116" s="38" t="str">
        <f t="shared" si="54"/>
        <v/>
      </c>
      <c r="F116" s="38">
        <f t="shared" si="48"/>
        <v>45017</v>
      </c>
      <c r="Y116" s="7">
        <f t="shared" si="61"/>
        <v>45399</v>
      </c>
      <c r="Z116" s="5">
        <v>517</v>
      </c>
      <c r="AA116" s="111">
        <f t="shared" si="64"/>
        <v>0</v>
      </c>
      <c r="AB116" s="38" t="str">
        <f>IFERROR(VLOOKUP(Y116,'Geração Equatorial x Medido'!$O$56:$P$71,2,FALSE),"")</f>
        <v/>
      </c>
      <c r="AC116" s="38">
        <f t="shared" si="69"/>
        <v>45352</v>
      </c>
      <c r="AD116" s="38" t="str">
        <f t="shared" si="55"/>
        <v/>
      </c>
      <c r="AE116" s="38">
        <f t="shared" si="63"/>
        <v>45383</v>
      </c>
      <c r="AU116" s="4"/>
      <c r="AX116" s="7">
        <f t="shared" si="62"/>
        <v>45759</v>
      </c>
      <c r="AY116" s="5">
        <v>418.1</v>
      </c>
      <c r="AZ116" s="145">
        <f t="shared" si="56"/>
        <v>0</v>
      </c>
      <c r="BA116" s="141" t="str">
        <f>IFERROR(VLOOKUP(AX115,'Geração Equatorial x Medido'!$O$56:$P$98,2,FALSE),"")</f>
        <v/>
      </c>
      <c r="BB116" s="38">
        <f t="shared" si="65"/>
        <v>45748</v>
      </c>
      <c r="BC116" s="38" t="str">
        <f t="shared" si="57"/>
        <v/>
      </c>
      <c r="BD116" s="38">
        <f t="shared" si="67"/>
        <v>45748</v>
      </c>
      <c r="BT116" s="4"/>
      <c r="BZ116" s="7">
        <f t="shared" si="58"/>
        <v>46125</v>
      </c>
      <c r="CA116" s="5"/>
      <c r="CB116" s="145">
        <f t="shared" si="59"/>
        <v>1</v>
      </c>
      <c r="CC116" s="141" t="str">
        <f>IFERROR(VLOOKUP(BZ115,'Geração Equatorial x Medido'!$O$56:$P$97,2,FALSE),"")</f>
        <v/>
      </c>
      <c r="CD116" s="38">
        <f t="shared" si="66"/>
        <v>46113</v>
      </c>
      <c r="CE116" s="38" t="str">
        <f t="shared" si="52"/>
        <v/>
      </c>
      <c r="CF116" s="38">
        <f t="shared" si="53"/>
        <v>46113</v>
      </c>
      <c r="CV116" s="4"/>
    </row>
    <row r="117" spans="1:100" x14ac:dyDescent="0.25">
      <c r="A117" s="7">
        <f t="shared" si="60"/>
        <v>45040</v>
      </c>
      <c r="B117" s="5"/>
      <c r="C117" s="38" t="str">
        <f t="shared" si="51"/>
        <v/>
      </c>
      <c r="D117" s="38">
        <f t="shared" si="68"/>
        <v>44986</v>
      </c>
      <c r="E117" s="38" t="str">
        <f t="shared" si="54"/>
        <v/>
      </c>
      <c r="F117" s="38">
        <f t="shared" ref="F117:F180" si="70">IF(E117="",F116,E117)</f>
        <v>45017</v>
      </c>
      <c r="Y117" s="7">
        <f t="shared" si="61"/>
        <v>45400</v>
      </c>
      <c r="Z117" s="5">
        <v>131.5</v>
      </c>
      <c r="AA117" s="111">
        <f t="shared" si="64"/>
        <v>0</v>
      </c>
      <c r="AB117" s="38" t="str">
        <f>IFERROR(VLOOKUP(Y117,'Geração Equatorial x Medido'!$O$56:$P$71,2,FALSE),"")</f>
        <v/>
      </c>
      <c r="AC117" s="38">
        <f t="shared" si="69"/>
        <v>45352</v>
      </c>
      <c r="AD117" s="38" t="str">
        <f t="shared" si="55"/>
        <v/>
      </c>
      <c r="AE117" s="38">
        <f t="shared" si="63"/>
        <v>45383</v>
      </c>
      <c r="AU117" s="4"/>
      <c r="AX117" s="7">
        <f t="shared" si="62"/>
        <v>45760</v>
      </c>
      <c r="AY117" s="5">
        <v>469.3</v>
      </c>
      <c r="AZ117" s="145">
        <f t="shared" si="56"/>
        <v>0</v>
      </c>
      <c r="BA117" s="141" t="str">
        <f>IFERROR(VLOOKUP(AX116,'Geração Equatorial x Medido'!$O$56:$P$98,2,FALSE),"")</f>
        <v/>
      </c>
      <c r="BB117" s="38">
        <f t="shared" si="65"/>
        <v>45748</v>
      </c>
      <c r="BC117" s="38" t="str">
        <f t="shared" si="57"/>
        <v/>
      </c>
      <c r="BD117" s="38">
        <f t="shared" si="67"/>
        <v>45748</v>
      </c>
      <c r="BT117" s="4"/>
      <c r="BZ117" s="7">
        <f t="shared" si="58"/>
        <v>46126</v>
      </c>
      <c r="CA117" s="5"/>
      <c r="CB117" s="145">
        <f t="shared" si="59"/>
        <v>1</v>
      </c>
      <c r="CC117" s="141" t="str">
        <f>IFERROR(VLOOKUP(BZ116,'Geração Equatorial x Medido'!$O$56:$P$97,2,FALSE),"")</f>
        <v/>
      </c>
      <c r="CD117" s="38">
        <f t="shared" si="66"/>
        <v>46113</v>
      </c>
      <c r="CE117" s="38" t="str">
        <f t="shared" si="52"/>
        <v/>
      </c>
      <c r="CF117" s="38">
        <f t="shared" si="53"/>
        <v>46113</v>
      </c>
      <c r="CV117" s="4"/>
    </row>
    <row r="118" spans="1:100" x14ac:dyDescent="0.25">
      <c r="A118" s="7">
        <f t="shared" si="60"/>
        <v>45041</v>
      </c>
      <c r="B118" s="5"/>
      <c r="C118" s="38" t="str">
        <f t="shared" si="51"/>
        <v/>
      </c>
      <c r="D118" s="38">
        <f t="shared" si="68"/>
        <v>44986</v>
      </c>
      <c r="E118" s="38" t="str">
        <f t="shared" si="54"/>
        <v/>
      </c>
      <c r="F118" s="38">
        <f t="shared" si="70"/>
        <v>45017</v>
      </c>
      <c r="Y118" s="7">
        <f t="shared" si="61"/>
        <v>45401</v>
      </c>
      <c r="Z118" s="5">
        <v>324.5</v>
      </c>
      <c r="AA118" s="111">
        <f t="shared" si="64"/>
        <v>0</v>
      </c>
      <c r="AB118" s="38" t="str">
        <f>IFERROR(VLOOKUP(Y118,'Geração Equatorial x Medido'!$O$56:$P$71,2,FALSE),"")</f>
        <v/>
      </c>
      <c r="AC118" s="38">
        <f t="shared" si="69"/>
        <v>45352</v>
      </c>
      <c r="AD118" s="38" t="str">
        <f t="shared" si="55"/>
        <v/>
      </c>
      <c r="AE118" s="38">
        <f t="shared" si="63"/>
        <v>45383</v>
      </c>
      <c r="AU118" s="4"/>
      <c r="AX118" s="7">
        <f t="shared" si="62"/>
        <v>45761</v>
      </c>
      <c r="AY118" s="5">
        <v>558.9</v>
      </c>
      <c r="AZ118" s="145">
        <f t="shared" si="56"/>
        <v>0</v>
      </c>
      <c r="BA118" s="141" t="str">
        <f>IFERROR(VLOOKUP(AX117,'Geração Equatorial x Medido'!$O$56:$P$98,2,FALSE),"")</f>
        <v/>
      </c>
      <c r="BB118" s="38">
        <f t="shared" si="65"/>
        <v>45748</v>
      </c>
      <c r="BC118" s="38" t="str">
        <f t="shared" si="57"/>
        <v/>
      </c>
      <c r="BD118" s="38">
        <f t="shared" si="67"/>
        <v>45748</v>
      </c>
      <c r="BT118" s="4"/>
      <c r="BZ118" s="7">
        <f t="shared" si="58"/>
        <v>46127</v>
      </c>
      <c r="CA118" s="5"/>
      <c r="CB118" s="145">
        <f t="shared" si="59"/>
        <v>1</v>
      </c>
      <c r="CC118" s="141" t="str">
        <f>IFERROR(VLOOKUP(BZ117,'Geração Equatorial x Medido'!$O$56:$P$97,2,FALSE),"")</f>
        <v/>
      </c>
      <c r="CD118" s="38">
        <f t="shared" si="66"/>
        <v>46113</v>
      </c>
      <c r="CE118" s="38" t="str">
        <f t="shared" si="52"/>
        <v/>
      </c>
      <c r="CF118" s="38">
        <f t="shared" si="53"/>
        <v>46113</v>
      </c>
      <c r="CV118" s="4"/>
    </row>
    <row r="119" spans="1:100" x14ac:dyDescent="0.25">
      <c r="A119" s="7">
        <f t="shared" si="60"/>
        <v>45042</v>
      </c>
      <c r="B119" s="5"/>
      <c r="C119" s="38" t="str">
        <f t="shared" si="51"/>
        <v/>
      </c>
      <c r="D119" s="38">
        <f t="shared" si="68"/>
        <v>44986</v>
      </c>
      <c r="E119" s="38" t="str">
        <f t="shared" si="54"/>
        <v/>
      </c>
      <c r="F119" s="38">
        <f t="shared" si="70"/>
        <v>45017</v>
      </c>
      <c r="Y119" s="7">
        <f t="shared" si="61"/>
        <v>45402</v>
      </c>
      <c r="Z119" s="5">
        <v>347.2</v>
      </c>
      <c r="AA119" s="111">
        <f t="shared" si="64"/>
        <v>0</v>
      </c>
      <c r="AB119" s="38" t="str">
        <f>IFERROR(VLOOKUP(Y119,'Geração Equatorial x Medido'!$O$56:$P$71,2,FALSE),"")</f>
        <v/>
      </c>
      <c r="AC119" s="38">
        <f t="shared" si="69"/>
        <v>45352</v>
      </c>
      <c r="AD119" s="38" t="str">
        <f t="shared" si="55"/>
        <v/>
      </c>
      <c r="AE119" s="38">
        <f t="shared" si="63"/>
        <v>45383</v>
      </c>
      <c r="AU119" s="4"/>
      <c r="AX119" s="7">
        <f t="shared" si="62"/>
        <v>45762</v>
      </c>
      <c r="AY119" s="5">
        <v>545.4</v>
      </c>
      <c r="AZ119" s="145">
        <f t="shared" si="56"/>
        <v>0</v>
      </c>
      <c r="BA119" s="141" t="str">
        <f>IFERROR(VLOOKUP(AX118,'Geração Equatorial x Medido'!$O$56:$P$98,2,FALSE),"")</f>
        <v/>
      </c>
      <c r="BB119" s="38">
        <f t="shared" si="65"/>
        <v>45748</v>
      </c>
      <c r="BC119" s="38" t="str">
        <f t="shared" si="57"/>
        <v/>
      </c>
      <c r="BD119" s="38">
        <f t="shared" si="67"/>
        <v>45748</v>
      </c>
      <c r="BT119" s="4"/>
      <c r="BZ119" s="7">
        <f t="shared" si="58"/>
        <v>46128</v>
      </c>
      <c r="CA119" s="5"/>
      <c r="CB119" s="145">
        <f t="shared" si="59"/>
        <v>1</v>
      </c>
      <c r="CC119" s="141" t="str">
        <f>IFERROR(VLOOKUP(BZ118,'Geração Equatorial x Medido'!$O$56:$P$97,2,FALSE),"")</f>
        <v/>
      </c>
      <c r="CD119" s="38">
        <f t="shared" si="66"/>
        <v>46113</v>
      </c>
      <c r="CE119" s="38" t="str">
        <f t="shared" si="52"/>
        <v/>
      </c>
      <c r="CF119" s="38">
        <f t="shared" si="53"/>
        <v>46113</v>
      </c>
      <c r="CV119" s="4"/>
    </row>
    <row r="120" spans="1:100" x14ac:dyDescent="0.25">
      <c r="A120" s="7">
        <f t="shared" si="60"/>
        <v>45043</v>
      </c>
      <c r="B120" s="5"/>
      <c r="C120" s="38" t="str">
        <f t="shared" si="51"/>
        <v/>
      </c>
      <c r="D120" s="38">
        <f t="shared" si="68"/>
        <v>44986</v>
      </c>
      <c r="E120" s="38" t="str">
        <f t="shared" si="54"/>
        <v/>
      </c>
      <c r="F120" s="38">
        <f t="shared" si="70"/>
        <v>45017</v>
      </c>
      <c r="Y120" s="7">
        <f t="shared" si="61"/>
        <v>45403</v>
      </c>
      <c r="Z120" s="5">
        <v>575.9</v>
      </c>
      <c r="AA120" s="111">
        <f t="shared" si="64"/>
        <v>0</v>
      </c>
      <c r="AB120" s="38" t="str">
        <f>IFERROR(VLOOKUP(Y120,'Geração Equatorial x Medido'!$O$56:$P$71,2,FALSE),"")</f>
        <v/>
      </c>
      <c r="AC120" s="38">
        <f t="shared" si="69"/>
        <v>45352</v>
      </c>
      <c r="AD120" s="38" t="str">
        <f t="shared" si="55"/>
        <v/>
      </c>
      <c r="AE120" s="38">
        <f t="shared" si="63"/>
        <v>45383</v>
      </c>
      <c r="AU120" s="4"/>
      <c r="AX120" s="7">
        <f t="shared" si="62"/>
        <v>45763</v>
      </c>
      <c r="AY120" s="5">
        <v>544.4</v>
      </c>
      <c r="AZ120" s="145">
        <f t="shared" si="56"/>
        <v>0</v>
      </c>
      <c r="BA120" s="141" t="str">
        <f>IFERROR(VLOOKUP(AX119,'Geração Equatorial x Medido'!$O$56:$P$98,2,FALSE),"")</f>
        <v/>
      </c>
      <c r="BB120" s="38">
        <f t="shared" si="65"/>
        <v>45748</v>
      </c>
      <c r="BC120" s="38" t="str">
        <f t="shared" si="57"/>
        <v/>
      </c>
      <c r="BD120" s="38">
        <f t="shared" si="67"/>
        <v>45748</v>
      </c>
      <c r="BT120" s="4"/>
      <c r="BZ120" s="7">
        <f t="shared" si="58"/>
        <v>46129</v>
      </c>
      <c r="CA120" s="5"/>
      <c r="CB120" s="145">
        <f t="shared" si="59"/>
        <v>1</v>
      </c>
      <c r="CC120" s="141" t="str">
        <f>IFERROR(VLOOKUP(BZ119,'Geração Equatorial x Medido'!$O$56:$P$97,2,FALSE),"")</f>
        <v/>
      </c>
      <c r="CD120" s="38">
        <f t="shared" si="66"/>
        <v>46113</v>
      </c>
      <c r="CE120" s="38" t="str">
        <f t="shared" si="52"/>
        <v/>
      </c>
      <c r="CF120" s="38">
        <f t="shared" si="53"/>
        <v>46113</v>
      </c>
      <c r="CV120" s="4"/>
    </row>
    <row r="121" spans="1:100" x14ac:dyDescent="0.25">
      <c r="A121" s="7">
        <f t="shared" si="60"/>
        <v>45044</v>
      </c>
      <c r="B121" s="5"/>
      <c r="C121" s="38" t="str">
        <f t="shared" si="51"/>
        <v/>
      </c>
      <c r="D121" s="38">
        <f t="shared" si="68"/>
        <v>44986</v>
      </c>
      <c r="E121" s="38" t="str">
        <f t="shared" si="54"/>
        <v/>
      </c>
      <c r="F121" s="38">
        <f t="shared" si="70"/>
        <v>45017</v>
      </c>
      <c r="Y121" s="7">
        <f t="shared" si="61"/>
        <v>45404</v>
      </c>
      <c r="Z121" s="5">
        <v>308.60000000000002</v>
      </c>
      <c r="AA121" s="111">
        <f t="shared" si="64"/>
        <v>0</v>
      </c>
      <c r="AB121" s="38" t="str">
        <f>IFERROR(VLOOKUP(Y121,'Geração Equatorial x Medido'!$O$56:$P$71,2,FALSE),"")</f>
        <v/>
      </c>
      <c r="AC121" s="38">
        <f t="shared" si="69"/>
        <v>45352</v>
      </c>
      <c r="AD121" s="38" t="str">
        <f t="shared" si="55"/>
        <v/>
      </c>
      <c r="AE121" s="38">
        <f t="shared" si="63"/>
        <v>45383</v>
      </c>
      <c r="AU121" s="4"/>
      <c r="AX121" s="7">
        <f t="shared" si="62"/>
        <v>45764</v>
      </c>
      <c r="AY121" s="5">
        <v>559.4</v>
      </c>
      <c r="AZ121" s="145">
        <f t="shared" si="56"/>
        <v>0</v>
      </c>
      <c r="BA121" s="141" t="str">
        <f>IFERROR(VLOOKUP(AX120,'Geração Equatorial x Medido'!$O$56:$P$98,2,FALSE),"")</f>
        <v/>
      </c>
      <c r="BB121" s="38">
        <f t="shared" si="65"/>
        <v>45748</v>
      </c>
      <c r="BC121" s="38" t="str">
        <f t="shared" si="57"/>
        <v/>
      </c>
      <c r="BD121" s="38">
        <f t="shared" si="67"/>
        <v>45748</v>
      </c>
      <c r="BT121" s="4"/>
      <c r="BZ121" s="7">
        <f t="shared" si="58"/>
        <v>46130</v>
      </c>
      <c r="CA121" s="5"/>
      <c r="CB121" s="145">
        <f t="shared" si="59"/>
        <v>1</v>
      </c>
      <c r="CC121" s="141" t="str">
        <f>IFERROR(VLOOKUP(BZ120,'Geração Equatorial x Medido'!$O$56:$P$97,2,FALSE),"")</f>
        <v/>
      </c>
      <c r="CD121" s="38">
        <f t="shared" si="66"/>
        <v>46113</v>
      </c>
      <c r="CE121" s="38" t="str">
        <f t="shared" si="52"/>
        <v/>
      </c>
      <c r="CF121" s="38">
        <f t="shared" si="53"/>
        <v>46113</v>
      </c>
      <c r="CV121" s="4"/>
    </row>
    <row r="122" spans="1:100" x14ac:dyDescent="0.25">
      <c r="A122" s="7">
        <f t="shared" si="60"/>
        <v>45045</v>
      </c>
      <c r="B122" s="5"/>
      <c r="C122" s="38" t="str">
        <f t="shared" si="51"/>
        <v/>
      </c>
      <c r="D122" s="38">
        <f t="shared" si="68"/>
        <v>44986</v>
      </c>
      <c r="E122" s="38" t="str">
        <f t="shared" si="54"/>
        <v/>
      </c>
      <c r="F122" s="38">
        <f t="shared" si="70"/>
        <v>45017</v>
      </c>
      <c r="Y122" s="7">
        <f t="shared" si="61"/>
        <v>45405</v>
      </c>
      <c r="Z122" s="5">
        <v>476.2</v>
      </c>
      <c r="AA122" s="111">
        <f t="shared" si="64"/>
        <v>0</v>
      </c>
      <c r="AB122" s="38" t="str">
        <f>IFERROR(VLOOKUP(Y122,'Geração Equatorial x Medido'!$O$56:$P$71,2,FALSE),"")</f>
        <v/>
      </c>
      <c r="AC122" s="38">
        <f t="shared" si="69"/>
        <v>45352</v>
      </c>
      <c r="AD122" s="38" t="str">
        <f t="shared" si="55"/>
        <v/>
      </c>
      <c r="AE122" s="38">
        <f t="shared" si="63"/>
        <v>45383</v>
      </c>
      <c r="AU122" s="4"/>
      <c r="AX122" s="7">
        <f t="shared" si="62"/>
        <v>45765</v>
      </c>
      <c r="AY122" s="5">
        <v>515.4</v>
      </c>
      <c r="AZ122" s="145">
        <f t="shared" si="56"/>
        <v>0</v>
      </c>
      <c r="BA122" s="141" t="str">
        <f>IFERROR(VLOOKUP(AX121,'Geração Equatorial x Medido'!$O$56:$P$98,2,FALSE),"")</f>
        <v/>
      </c>
      <c r="BB122" s="38">
        <f t="shared" si="65"/>
        <v>45748</v>
      </c>
      <c r="BC122" s="38" t="str">
        <f t="shared" si="57"/>
        <v/>
      </c>
      <c r="BD122" s="38">
        <f t="shared" si="67"/>
        <v>45748</v>
      </c>
      <c r="BT122" s="4"/>
      <c r="BZ122" s="7">
        <f t="shared" si="58"/>
        <v>46131</v>
      </c>
      <c r="CA122" s="5"/>
      <c r="CB122" s="145">
        <f t="shared" si="59"/>
        <v>1</v>
      </c>
      <c r="CC122" s="141" t="str">
        <f>IFERROR(VLOOKUP(BZ121,'Geração Equatorial x Medido'!$O$56:$P$97,2,FALSE),"")</f>
        <v/>
      </c>
      <c r="CD122" s="38">
        <f t="shared" si="66"/>
        <v>46113</v>
      </c>
      <c r="CE122" s="38" t="str">
        <f t="shared" si="52"/>
        <v/>
      </c>
      <c r="CF122" s="38">
        <f t="shared" si="53"/>
        <v>46113</v>
      </c>
      <c r="CV122" s="4"/>
    </row>
    <row r="123" spans="1:100" x14ac:dyDescent="0.25">
      <c r="A123" s="7">
        <f t="shared" si="60"/>
        <v>45046</v>
      </c>
      <c r="B123" s="5"/>
      <c r="C123" s="38" t="str">
        <f t="shared" si="51"/>
        <v/>
      </c>
      <c r="D123" s="38">
        <f t="shared" si="68"/>
        <v>44986</v>
      </c>
      <c r="E123" s="38" t="str">
        <f t="shared" si="54"/>
        <v/>
      </c>
      <c r="F123" s="38">
        <f t="shared" si="70"/>
        <v>45017</v>
      </c>
      <c r="Y123" s="7">
        <f t="shared" si="61"/>
        <v>45406</v>
      </c>
      <c r="Z123" s="5">
        <v>495.7</v>
      </c>
      <c r="AA123" s="111">
        <f t="shared" si="64"/>
        <v>0</v>
      </c>
      <c r="AB123" s="38" t="str">
        <f>IFERROR(VLOOKUP(Y123,'Geração Equatorial x Medido'!$O$56:$P$71,2,FALSE),"")</f>
        <v/>
      </c>
      <c r="AC123" s="38">
        <f t="shared" si="69"/>
        <v>45352</v>
      </c>
      <c r="AD123" s="38" t="str">
        <f t="shared" si="55"/>
        <v/>
      </c>
      <c r="AE123" s="38">
        <f t="shared" si="63"/>
        <v>45383</v>
      </c>
      <c r="AU123" s="4"/>
      <c r="AX123" s="7">
        <f t="shared" si="62"/>
        <v>45766</v>
      </c>
      <c r="AY123" s="5">
        <v>415</v>
      </c>
      <c r="AZ123" s="145">
        <f t="shared" si="56"/>
        <v>0</v>
      </c>
      <c r="BA123" s="141" t="str">
        <f>IFERROR(VLOOKUP(AX122,'Geração Equatorial x Medido'!$O$56:$P$98,2,FALSE),"")</f>
        <v/>
      </c>
      <c r="BB123" s="38">
        <f t="shared" si="65"/>
        <v>45748</v>
      </c>
      <c r="BC123" s="38" t="str">
        <f t="shared" si="57"/>
        <v/>
      </c>
      <c r="BD123" s="38">
        <f t="shared" si="67"/>
        <v>45748</v>
      </c>
      <c r="BT123" s="4"/>
      <c r="BZ123" s="7">
        <f t="shared" si="58"/>
        <v>46132</v>
      </c>
      <c r="CA123" s="5"/>
      <c r="CB123" s="145">
        <f t="shared" si="59"/>
        <v>1</v>
      </c>
      <c r="CC123" s="141" t="str">
        <f>IFERROR(VLOOKUP(BZ122,'Geração Equatorial x Medido'!$O$56:$P$97,2,FALSE),"")</f>
        <v/>
      </c>
      <c r="CD123" s="38">
        <f t="shared" si="66"/>
        <v>46113</v>
      </c>
      <c r="CE123" s="38" t="str">
        <f t="shared" si="52"/>
        <v/>
      </c>
      <c r="CF123" s="38">
        <f t="shared" si="53"/>
        <v>46113</v>
      </c>
      <c r="CV123" s="4"/>
    </row>
    <row r="124" spans="1:100" x14ac:dyDescent="0.25">
      <c r="A124" s="7">
        <f t="shared" si="60"/>
        <v>45047</v>
      </c>
      <c r="B124" s="5"/>
      <c r="C124" s="38" t="str">
        <f t="shared" si="51"/>
        <v/>
      </c>
      <c r="D124" s="38">
        <f t="shared" si="68"/>
        <v>44986</v>
      </c>
      <c r="E124" s="38">
        <f t="shared" si="54"/>
        <v>45047</v>
      </c>
      <c r="F124" s="38">
        <f t="shared" si="70"/>
        <v>45047</v>
      </c>
      <c r="Y124" s="7">
        <f t="shared" si="61"/>
        <v>45407</v>
      </c>
      <c r="Z124" s="5">
        <v>331.3</v>
      </c>
      <c r="AA124" s="111">
        <f t="shared" si="64"/>
        <v>0</v>
      </c>
      <c r="AB124" s="38" t="str">
        <f>IFERROR(VLOOKUP(Y124,'Geração Equatorial x Medido'!$O$56:$P$71,2,FALSE),"")</f>
        <v/>
      </c>
      <c r="AC124" s="38">
        <f t="shared" si="69"/>
        <v>45352</v>
      </c>
      <c r="AD124" s="38" t="str">
        <f t="shared" si="55"/>
        <v/>
      </c>
      <c r="AE124" s="38">
        <f t="shared" si="63"/>
        <v>45383</v>
      </c>
      <c r="AU124" s="4"/>
      <c r="AX124" s="7">
        <f t="shared" si="62"/>
        <v>45767</v>
      </c>
      <c r="AY124" s="5">
        <v>439.3</v>
      </c>
      <c r="AZ124" s="145">
        <f t="shared" si="56"/>
        <v>0</v>
      </c>
      <c r="BA124" s="141" t="str">
        <f>IFERROR(VLOOKUP(AX123,'Geração Equatorial x Medido'!$O$56:$P$98,2,FALSE),"")</f>
        <v/>
      </c>
      <c r="BB124" s="38">
        <f t="shared" si="65"/>
        <v>45748</v>
      </c>
      <c r="BC124" s="38" t="str">
        <f t="shared" si="57"/>
        <v/>
      </c>
      <c r="BD124" s="38">
        <f t="shared" si="67"/>
        <v>45748</v>
      </c>
      <c r="BT124" s="4"/>
      <c r="BZ124" s="7">
        <f t="shared" si="58"/>
        <v>46133</v>
      </c>
      <c r="CA124" s="5"/>
      <c r="CB124" s="145">
        <f t="shared" si="59"/>
        <v>1</v>
      </c>
      <c r="CC124" s="141" t="str">
        <f>IFERROR(VLOOKUP(BZ123,'Geração Equatorial x Medido'!$O$56:$P$97,2,FALSE),"")</f>
        <v/>
      </c>
      <c r="CD124" s="38">
        <f t="shared" si="66"/>
        <v>46113</v>
      </c>
      <c r="CE124" s="38" t="str">
        <f t="shared" si="52"/>
        <v/>
      </c>
      <c r="CF124" s="38">
        <f t="shared" si="53"/>
        <v>46113</v>
      </c>
      <c r="CV124" s="4"/>
    </row>
    <row r="125" spans="1:100" x14ac:dyDescent="0.25">
      <c r="A125" s="7">
        <f t="shared" si="60"/>
        <v>45048</v>
      </c>
      <c r="B125" s="5"/>
      <c r="C125" s="38" t="str">
        <f t="shared" si="51"/>
        <v/>
      </c>
      <c r="D125" s="38">
        <f t="shared" si="68"/>
        <v>44986</v>
      </c>
      <c r="E125" s="38" t="str">
        <f t="shared" si="54"/>
        <v/>
      </c>
      <c r="F125" s="38">
        <f t="shared" si="70"/>
        <v>45047</v>
      </c>
      <c r="Y125" s="7">
        <f t="shared" si="61"/>
        <v>45408</v>
      </c>
      <c r="Z125" s="5">
        <v>498.8</v>
      </c>
      <c r="AA125" s="111">
        <f t="shared" si="64"/>
        <v>0</v>
      </c>
      <c r="AB125" s="38">
        <f>IFERROR(VLOOKUP(Y125,'Geração Equatorial x Medido'!$O$56:$P$71,2,FALSE),"")</f>
        <v>45383</v>
      </c>
      <c r="AC125" s="38">
        <f t="shared" si="69"/>
        <v>45383</v>
      </c>
      <c r="AD125" s="38" t="str">
        <f t="shared" si="55"/>
        <v/>
      </c>
      <c r="AE125" s="38">
        <f t="shared" si="63"/>
        <v>45383</v>
      </c>
      <c r="AU125" s="4"/>
      <c r="AX125" s="7">
        <f t="shared" si="62"/>
        <v>45768</v>
      </c>
      <c r="AY125" s="5">
        <v>402.3</v>
      </c>
      <c r="AZ125" s="145">
        <f t="shared" si="56"/>
        <v>0</v>
      </c>
      <c r="BA125" s="141" t="str">
        <f>IFERROR(VLOOKUP(AX124,'Geração Equatorial x Medido'!$O$56:$P$98,2,FALSE),"")</f>
        <v/>
      </c>
      <c r="BB125" s="38">
        <f t="shared" si="65"/>
        <v>45748</v>
      </c>
      <c r="BC125" s="38" t="str">
        <f t="shared" si="57"/>
        <v/>
      </c>
      <c r="BD125" s="38">
        <f t="shared" si="67"/>
        <v>45748</v>
      </c>
      <c r="BT125" s="4"/>
      <c r="BZ125" s="7">
        <f t="shared" si="58"/>
        <v>46134</v>
      </c>
      <c r="CA125" s="5"/>
      <c r="CB125" s="145">
        <f t="shared" si="59"/>
        <v>1</v>
      </c>
      <c r="CC125" s="141" t="str">
        <f>IFERROR(VLOOKUP(BZ124,'Geração Equatorial x Medido'!$O$56:$P$97,2,FALSE),"")</f>
        <v/>
      </c>
      <c r="CD125" s="38">
        <f t="shared" si="66"/>
        <v>46113</v>
      </c>
      <c r="CE125" s="38" t="str">
        <f t="shared" si="52"/>
        <v/>
      </c>
      <c r="CF125" s="38">
        <f t="shared" si="53"/>
        <v>46113</v>
      </c>
      <c r="CV125" s="4"/>
    </row>
    <row r="126" spans="1:100" x14ac:dyDescent="0.25">
      <c r="A126" s="7">
        <f t="shared" si="60"/>
        <v>45049</v>
      </c>
      <c r="B126" s="5"/>
      <c r="C126" s="38" t="str">
        <f t="shared" si="51"/>
        <v/>
      </c>
      <c r="D126" s="38">
        <f t="shared" si="68"/>
        <v>44986</v>
      </c>
      <c r="E126" s="38" t="str">
        <f t="shared" si="54"/>
        <v/>
      </c>
      <c r="F126" s="38">
        <f t="shared" si="70"/>
        <v>45047</v>
      </c>
      <c r="Y126" s="7">
        <f t="shared" si="61"/>
        <v>45409</v>
      </c>
      <c r="Z126" s="5">
        <v>257</v>
      </c>
      <c r="AA126" s="111">
        <f t="shared" si="64"/>
        <v>0</v>
      </c>
      <c r="AB126" s="38" t="str">
        <f>IFERROR(VLOOKUP(Y126,'Geração Equatorial x Medido'!$O$56:$P$71,2,FALSE),"")</f>
        <v/>
      </c>
      <c r="AC126" s="38">
        <f t="shared" si="69"/>
        <v>45383</v>
      </c>
      <c r="AD126" s="38" t="str">
        <f t="shared" si="55"/>
        <v/>
      </c>
      <c r="AE126" s="38">
        <f t="shared" si="63"/>
        <v>45383</v>
      </c>
      <c r="AU126" s="4"/>
      <c r="AX126" s="7">
        <f t="shared" si="62"/>
        <v>45769</v>
      </c>
      <c r="AY126" s="5">
        <v>497.7</v>
      </c>
      <c r="AZ126" s="145">
        <f t="shared" si="56"/>
        <v>0</v>
      </c>
      <c r="BA126" s="141" t="str">
        <f>IFERROR(VLOOKUP(AX125,'Geração Equatorial x Medido'!$O$56:$P$98,2,FALSE),"")</f>
        <v/>
      </c>
      <c r="BB126" s="38">
        <f t="shared" si="65"/>
        <v>45748</v>
      </c>
      <c r="BC126" s="38" t="str">
        <f t="shared" si="57"/>
        <v/>
      </c>
      <c r="BD126" s="38">
        <f t="shared" si="67"/>
        <v>45748</v>
      </c>
      <c r="BT126" s="4"/>
      <c r="BZ126" s="7">
        <f t="shared" si="58"/>
        <v>46135</v>
      </c>
      <c r="CA126" s="5"/>
      <c r="CB126" s="145">
        <f t="shared" si="59"/>
        <v>1</v>
      </c>
      <c r="CC126" s="141" t="str">
        <f>IFERROR(VLOOKUP(BZ125,'Geração Equatorial x Medido'!$O$56:$P$97,2,FALSE),"")</f>
        <v/>
      </c>
      <c r="CD126" s="38">
        <f t="shared" si="66"/>
        <v>46113</v>
      </c>
      <c r="CE126" s="38" t="str">
        <f t="shared" si="52"/>
        <v/>
      </c>
      <c r="CF126" s="38">
        <f t="shared" si="53"/>
        <v>46113</v>
      </c>
      <c r="CV126" s="4"/>
    </row>
    <row r="127" spans="1:100" x14ac:dyDescent="0.25">
      <c r="A127" s="7">
        <f t="shared" si="60"/>
        <v>45050</v>
      </c>
      <c r="B127" s="5"/>
      <c r="C127" s="38" t="str">
        <f t="shared" si="51"/>
        <v/>
      </c>
      <c r="D127" s="38">
        <f t="shared" si="68"/>
        <v>44986</v>
      </c>
      <c r="E127" s="38" t="str">
        <f t="shared" si="54"/>
        <v/>
      </c>
      <c r="F127" s="38">
        <f t="shared" si="70"/>
        <v>45047</v>
      </c>
      <c r="Y127" s="7">
        <f t="shared" si="61"/>
        <v>45410</v>
      </c>
      <c r="Z127" s="5">
        <v>412.8</v>
      </c>
      <c r="AA127" s="111">
        <f t="shared" si="64"/>
        <v>0</v>
      </c>
      <c r="AB127" s="38" t="str">
        <f>IFERROR(VLOOKUP(Y127,'Geração Equatorial x Medido'!$O$56:$P$71,2,FALSE),"")</f>
        <v/>
      </c>
      <c r="AC127" s="38">
        <f t="shared" si="69"/>
        <v>45383</v>
      </c>
      <c r="AD127" s="38" t="str">
        <f t="shared" si="55"/>
        <v/>
      </c>
      <c r="AE127" s="38">
        <f t="shared" si="63"/>
        <v>45383</v>
      </c>
      <c r="AU127" s="4"/>
      <c r="AX127" s="7">
        <f t="shared" si="62"/>
        <v>45770</v>
      </c>
      <c r="AY127" s="5">
        <v>451.7</v>
      </c>
      <c r="AZ127" s="145">
        <f t="shared" si="56"/>
        <v>0</v>
      </c>
      <c r="BA127" s="141" t="str">
        <f>IFERROR(VLOOKUP(AX126,'Geração Equatorial x Medido'!$O$56:$P$98,2,FALSE),"")</f>
        <v/>
      </c>
      <c r="BB127" s="38">
        <f t="shared" si="65"/>
        <v>45748</v>
      </c>
      <c r="BC127" s="38" t="str">
        <f t="shared" si="57"/>
        <v/>
      </c>
      <c r="BD127" s="38">
        <f t="shared" si="67"/>
        <v>45748</v>
      </c>
      <c r="BT127" s="4"/>
      <c r="BZ127" s="7">
        <f t="shared" si="58"/>
        <v>46136</v>
      </c>
      <c r="CA127" s="5"/>
      <c r="CB127" s="145">
        <f t="shared" si="59"/>
        <v>1</v>
      </c>
      <c r="CC127" s="141" t="str">
        <f>IFERROR(VLOOKUP(BZ126,'Geração Equatorial x Medido'!$O$56:$P$97,2,FALSE),"")</f>
        <v/>
      </c>
      <c r="CD127" s="38">
        <f t="shared" si="66"/>
        <v>46113</v>
      </c>
      <c r="CE127" s="38" t="str">
        <f t="shared" si="52"/>
        <v/>
      </c>
      <c r="CF127" s="38">
        <f t="shared" si="53"/>
        <v>46113</v>
      </c>
      <c r="CV127" s="4"/>
    </row>
    <row r="128" spans="1:100" x14ac:dyDescent="0.25">
      <c r="A128" s="7">
        <f t="shared" si="60"/>
        <v>45051</v>
      </c>
      <c r="B128" s="5"/>
      <c r="C128" s="38" t="str">
        <f t="shared" si="51"/>
        <v/>
      </c>
      <c r="D128" s="38">
        <f t="shared" si="68"/>
        <v>44986</v>
      </c>
      <c r="E128" s="38" t="str">
        <f t="shared" si="54"/>
        <v/>
      </c>
      <c r="F128" s="38">
        <f t="shared" si="70"/>
        <v>45047</v>
      </c>
      <c r="Y128" s="7">
        <f t="shared" si="61"/>
        <v>45411</v>
      </c>
      <c r="Z128" s="5">
        <v>605.4</v>
      </c>
      <c r="AA128" s="111">
        <f t="shared" si="64"/>
        <v>0</v>
      </c>
      <c r="AB128" s="38" t="str">
        <f>IFERROR(VLOOKUP(Y128,'Geração Equatorial x Medido'!$O$56:$P$71,2,FALSE),"")</f>
        <v/>
      </c>
      <c r="AC128" s="38">
        <f t="shared" si="69"/>
        <v>45383</v>
      </c>
      <c r="AD128" s="38" t="str">
        <f t="shared" si="55"/>
        <v/>
      </c>
      <c r="AE128" s="38">
        <f t="shared" si="63"/>
        <v>45383</v>
      </c>
      <c r="AU128" s="4"/>
      <c r="AX128" s="7">
        <f t="shared" si="62"/>
        <v>45771</v>
      </c>
      <c r="AY128" s="5">
        <v>522.70000000000005</v>
      </c>
      <c r="AZ128" s="145">
        <f t="shared" si="56"/>
        <v>0</v>
      </c>
      <c r="BA128" s="141" t="str">
        <f>IFERROR(VLOOKUP(AX127,'Geração Equatorial x Medido'!$O$56:$P$98,2,FALSE),"")</f>
        <v/>
      </c>
      <c r="BB128" s="38">
        <f t="shared" si="65"/>
        <v>45748</v>
      </c>
      <c r="BC128" s="38" t="str">
        <f t="shared" si="57"/>
        <v/>
      </c>
      <c r="BD128" s="38">
        <f t="shared" si="67"/>
        <v>45748</v>
      </c>
      <c r="BT128" s="4"/>
      <c r="BZ128" s="7">
        <f t="shared" si="58"/>
        <v>46137</v>
      </c>
      <c r="CA128" s="5"/>
      <c r="CB128" s="145">
        <f t="shared" si="59"/>
        <v>1</v>
      </c>
      <c r="CC128" s="141" t="str">
        <f>IFERROR(VLOOKUP(BZ127,'Geração Equatorial x Medido'!$O$56:$P$97,2,FALSE),"")</f>
        <v/>
      </c>
      <c r="CD128" s="38">
        <f t="shared" si="66"/>
        <v>46113</v>
      </c>
      <c r="CE128" s="38" t="str">
        <f t="shared" si="52"/>
        <v/>
      </c>
      <c r="CF128" s="38">
        <f t="shared" si="53"/>
        <v>46113</v>
      </c>
      <c r="CV128" s="4"/>
    </row>
    <row r="129" spans="1:100" x14ac:dyDescent="0.25">
      <c r="A129" s="7">
        <f t="shared" si="60"/>
        <v>45052</v>
      </c>
      <c r="B129" s="5"/>
      <c r="C129" s="38" t="str">
        <f t="shared" si="51"/>
        <v/>
      </c>
      <c r="D129" s="38">
        <f t="shared" si="68"/>
        <v>44986</v>
      </c>
      <c r="E129" s="38" t="str">
        <f t="shared" si="54"/>
        <v/>
      </c>
      <c r="F129" s="38">
        <f t="shared" si="70"/>
        <v>45047</v>
      </c>
      <c r="Y129" s="7">
        <f t="shared" si="61"/>
        <v>45412</v>
      </c>
      <c r="Z129" s="5">
        <v>415.7</v>
      </c>
      <c r="AA129" s="111">
        <f t="shared" si="64"/>
        <v>0</v>
      </c>
      <c r="AB129" s="38" t="str">
        <f>IFERROR(VLOOKUP(Y129,'Geração Equatorial x Medido'!$O$56:$P$71,2,FALSE),"")</f>
        <v/>
      </c>
      <c r="AC129" s="38">
        <f t="shared" si="69"/>
        <v>45383</v>
      </c>
      <c r="AD129" s="38" t="str">
        <f t="shared" si="55"/>
        <v/>
      </c>
      <c r="AE129" s="38">
        <f t="shared" si="63"/>
        <v>45383</v>
      </c>
      <c r="AU129" s="4"/>
      <c r="AX129" s="7">
        <f t="shared" si="62"/>
        <v>45772</v>
      </c>
      <c r="AY129" s="5">
        <v>274.89999999999998</v>
      </c>
      <c r="AZ129" s="145">
        <f t="shared" si="56"/>
        <v>0</v>
      </c>
      <c r="BA129" s="141" t="str">
        <f>IFERROR(VLOOKUP(AX128,'Geração Equatorial x Medido'!$O$56:$P$98,2,FALSE),"")</f>
        <v/>
      </c>
      <c r="BB129" s="38">
        <f t="shared" si="65"/>
        <v>45748</v>
      </c>
      <c r="BC129" s="38" t="str">
        <f t="shared" si="57"/>
        <v/>
      </c>
      <c r="BD129" s="38">
        <f t="shared" si="67"/>
        <v>45748</v>
      </c>
      <c r="BT129" s="4"/>
      <c r="BZ129" s="7">
        <f t="shared" si="58"/>
        <v>46138</v>
      </c>
      <c r="CA129" s="5"/>
      <c r="CB129" s="145">
        <f t="shared" si="59"/>
        <v>1</v>
      </c>
      <c r="CC129" s="141" t="str">
        <f>IFERROR(VLOOKUP(BZ128,'Geração Equatorial x Medido'!$O$56:$P$97,2,FALSE),"")</f>
        <v/>
      </c>
      <c r="CD129" s="38">
        <f t="shared" si="66"/>
        <v>46113</v>
      </c>
      <c r="CE129" s="38" t="str">
        <f t="shared" si="52"/>
        <v/>
      </c>
      <c r="CF129" s="38">
        <f t="shared" si="53"/>
        <v>46113</v>
      </c>
      <c r="CV129" s="4"/>
    </row>
    <row r="130" spans="1:100" x14ac:dyDescent="0.25">
      <c r="A130" s="7">
        <f t="shared" si="60"/>
        <v>45053</v>
      </c>
      <c r="B130" s="5"/>
      <c r="C130" s="38" t="str">
        <f t="shared" si="51"/>
        <v/>
      </c>
      <c r="D130" s="38">
        <f t="shared" si="68"/>
        <v>44986</v>
      </c>
      <c r="E130" s="38" t="str">
        <f t="shared" si="54"/>
        <v/>
      </c>
      <c r="F130" s="38">
        <f t="shared" si="70"/>
        <v>45047</v>
      </c>
      <c r="Y130" s="7">
        <f t="shared" si="61"/>
        <v>45413</v>
      </c>
      <c r="Z130" s="5">
        <v>400.1</v>
      </c>
      <c r="AA130" s="111">
        <f t="shared" si="64"/>
        <v>0</v>
      </c>
      <c r="AB130" s="38" t="str">
        <f>IFERROR(VLOOKUP(Y130,'Geração Equatorial x Medido'!$O$56:$P$71,2,FALSE),"")</f>
        <v/>
      </c>
      <c r="AC130" s="38">
        <f t="shared" si="69"/>
        <v>45383</v>
      </c>
      <c r="AD130" s="38">
        <f t="shared" si="55"/>
        <v>45413</v>
      </c>
      <c r="AE130" s="38">
        <f t="shared" si="63"/>
        <v>45413</v>
      </c>
      <c r="AU130" s="4"/>
      <c r="AX130" s="7">
        <f t="shared" si="62"/>
        <v>45773</v>
      </c>
      <c r="AY130" s="5">
        <v>563.6</v>
      </c>
      <c r="AZ130" s="145">
        <f t="shared" si="56"/>
        <v>0</v>
      </c>
      <c r="BA130" s="141">
        <f>IFERROR(VLOOKUP(AX129,'Geração Equatorial x Medido'!$O$56:$P$98,2,FALSE),"")</f>
        <v>45748</v>
      </c>
      <c r="BB130" s="38">
        <f t="shared" si="65"/>
        <v>45748</v>
      </c>
      <c r="BC130" s="38" t="str">
        <f t="shared" si="57"/>
        <v/>
      </c>
      <c r="BD130" s="38">
        <f t="shared" si="67"/>
        <v>45748</v>
      </c>
      <c r="BT130" s="4"/>
      <c r="BZ130" s="7">
        <f t="shared" si="58"/>
        <v>46139</v>
      </c>
      <c r="CA130" s="5"/>
      <c r="CB130" s="145">
        <f t="shared" si="59"/>
        <v>1</v>
      </c>
      <c r="CC130" s="141" t="str">
        <f>IFERROR(VLOOKUP(BZ129,'Geração Equatorial x Medido'!$O$56:$P$97,2,FALSE),"")</f>
        <v/>
      </c>
      <c r="CD130" s="38">
        <f t="shared" si="66"/>
        <v>46113</v>
      </c>
      <c r="CE130" s="38" t="str">
        <f t="shared" si="52"/>
        <v/>
      </c>
      <c r="CF130" s="38">
        <f t="shared" si="53"/>
        <v>46113</v>
      </c>
      <c r="CV130" s="4"/>
    </row>
    <row r="131" spans="1:100" x14ac:dyDescent="0.25">
      <c r="A131" s="7">
        <f t="shared" si="60"/>
        <v>45054</v>
      </c>
      <c r="B131" s="5"/>
      <c r="C131" s="38" t="str">
        <f t="shared" si="51"/>
        <v/>
      </c>
      <c r="D131" s="38">
        <f t="shared" si="68"/>
        <v>44986</v>
      </c>
      <c r="E131" s="38" t="str">
        <f t="shared" si="54"/>
        <v/>
      </c>
      <c r="F131" s="38">
        <f t="shared" si="70"/>
        <v>45047</v>
      </c>
      <c r="Y131" s="7">
        <f t="shared" si="61"/>
        <v>45414</v>
      </c>
      <c r="Z131" s="5">
        <v>512.1</v>
      </c>
      <c r="AA131" s="111">
        <f t="shared" si="64"/>
        <v>0</v>
      </c>
      <c r="AB131" s="38" t="str">
        <f>IFERROR(VLOOKUP(Y131,'Geração Equatorial x Medido'!$O$56:$P$71,2,FALSE),"")</f>
        <v/>
      </c>
      <c r="AC131" s="38">
        <f t="shared" si="69"/>
        <v>45383</v>
      </c>
      <c r="AD131" s="38" t="str">
        <f t="shared" si="55"/>
        <v/>
      </c>
      <c r="AE131" s="38">
        <f t="shared" si="63"/>
        <v>45413</v>
      </c>
      <c r="AU131" s="4"/>
      <c r="AX131" s="7">
        <f t="shared" si="62"/>
        <v>45774</v>
      </c>
      <c r="AY131" s="5">
        <v>424.7</v>
      </c>
      <c r="AZ131" s="145">
        <f t="shared" si="56"/>
        <v>0</v>
      </c>
      <c r="BA131" s="141" t="str">
        <f>IFERROR(VLOOKUP(AX130,'Geração Equatorial x Medido'!$O$56:$P$98,2,FALSE),"")</f>
        <v/>
      </c>
      <c r="BB131" s="38">
        <f t="shared" si="65"/>
        <v>45778</v>
      </c>
      <c r="BC131" s="38" t="str">
        <f t="shared" si="57"/>
        <v/>
      </c>
      <c r="BD131" s="38">
        <f t="shared" si="67"/>
        <v>45748</v>
      </c>
      <c r="BT131" s="4"/>
      <c r="BZ131" s="7">
        <f t="shared" si="58"/>
        <v>46140</v>
      </c>
      <c r="CA131" s="5"/>
      <c r="CB131" s="145">
        <f t="shared" si="59"/>
        <v>1</v>
      </c>
      <c r="CC131" s="141">
        <f>IFERROR(VLOOKUP(BZ130,'Geração Equatorial x Medido'!$O$56:$P$97,2,FALSE),"")</f>
        <v>46113</v>
      </c>
      <c r="CD131" s="38">
        <f t="shared" si="66"/>
        <v>46113</v>
      </c>
      <c r="CE131" s="38" t="str">
        <f t="shared" si="52"/>
        <v/>
      </c>
      <c r="CF131" s="38">
        <f t="shared" si="53"/>
        <v>46113</v>
      </c>
      <c r="CV131" s="4"/>
    </row>
    <row r="132" spans="1:100" x14ac:dyDescent="0.25">
      <c r="A132" s="7">
        <f t="shared" si="60"/>
        <v>45055</v>
      </c>
      <c r="B132" s="5"/>
      <c r="C132" s="38" t="str">
        <f t="shared" ref="C132:C195" si="71">IFERROR(VLOOKUP(A131,$H$381:$N$415,5,FALSE),"")</f>
        <v/>
      </c>
      <c r="D132" s="38">
        <f t="shared" si="68"/>
        <v>44986</v>
      </c>
      <c r="E132" s="38" t="str">
        <f t="shared" si="54"/>
        <v/>
      </c>
      <c r="F132" s="38">
        <f t="shared" si="70"/>
        <v>45047</v>
      </c>
      <c r="Y132" s="7">
        <f t="shared" si="61"/>
        <v>45415</v>
      </c>
      <c r="Z132" s="5">
        <v>492.5</v>
      </c>
      <c r="AA132" s="111">
        <f t="shared" si="64"/>
        <v>0</v>
      </c>
      <c r="AB132" s="38" t="str">
        <f>IFERROR(VLOOKUP(Y132,'Geração Equatorial x Medido'!$O$56:$P$71,2,FALSE),"")</f>
        <v/>
      </c>
      <c r="AC132" s="38">
        <f t="shared" si="69"/>
        <v>45383</v>
      </c>
      <c r="AD132" s="38" t="str">
        <f t="shared" si="55"/>
        <v/>
      </c>
      <c r="AE132" s="38">
        <f t="shared" si="63"/>
        <v>45413</v>
      </c>
      <c r="AU132" s="4"/>
      <c r="AX132" s="7">
        <f t="shared" si="62"/>
        <v>45775</v>
      </c>
      <c r="AY132" s="5">
        <v>151.1</v>
      </c>
      <c r="AZ132" s="145">
        <f t="shared" si="56"/>
        <v>0</v>
      </c>
      <c r="BA132" s="141" t="str">
        <f>IFERROR(VLOOKUP(AX131,'Geração Equatorial x Medido'!$O$56:$P$98,2,FALSE),"")</f>
        <v/>
      </c>
      <c r="BB132" s="38">
        <f t="shared" si="65"/>
        <v>45778</v>
      </c>
      <c r="BC132" s="38" t="str">
        <f t="shared" si="57"/>
        <v/>
      </c>
      <c r="BD132" s="38">
        <f t="shared" si="67"/>
        <v>45748</v>
      </c>
      <c r="BT132" s="4"/>
      <c r="BZ132" s="7">
        <f t="shared" si="58"/>
        <v>46141</v>
      </c>
      <c r="CA132" s="5"/>
      <c r="CB132" s="145">
        <f t="shared" si="59"/>
        <v>1</v>
      </c>
      <c r="CC132" s="141" t="str">
        <f>IFERROR(VLOOKUP(BZ131,'Geração Equatorial x Medido'!$O$56:$P$97,2,FALSE),"")</f>
        <v/>
      </c>
      <c r="CD132" s="38">
        <f t="shared" si="66"/>
        <v>46143</v>
      </c>
      <c r="CE132" s="38" t="str">
        <f t="shared" ref="CE132:CE195" si="72">IFERROR(VLOOKUP(BZ132,$H$422:$J$469,3,FALSE),"")</f>
        <v/>
      </c>
      <c r="CF132" s="38">
        <f t="shared" ref="CF132:CF195" si="73">IF(CE132="",CF131,CE132)</f>
        <v>46113</v>
      </c>
      <c r="CV132" s="4"/>
    </row>
    <row r="133" spans="1:100" x14ac:dyDescent="0.25">
      <c r="A133" s="7">
        <f t="shared" si="60"/>
        <v>45056</v>
      </c>
      <c r="B133" s="5"/>
      <c r="C133" s="38" t="str">
        <f t="shared" si="71"/>
        <v/>
      </c>
      <c r="D133" s="38">
        <f t="shared" si="68"/>
        <v>44986</v>
      </c>
      <c r="E133" s="38" t="str">
        <f t="shared" ref="E133:E196" si="74">IFERROR(VLOOKUP(A133,$H$422:$J$433,3,FALSE),"")</f>
        <v/>
      </c>
      <c r="F133" s="38">
        <f t="shared" si="70"/>
        <v>45047</v>
      </c>
      <c r="Y133" s="7">
        <f t="shared" si="61"/>
        <v>45416</v>
      </c>
      <c r="Z133" s="5">
        <v>368.4</v>
      </c>
      <c r="AA133" s="111">
        <f t="shared" si="64"/>
        <v>0</v>
      </c>
      <c r="AB133" s="38" t="str">
        <f>IFERROR(VLOOKUP(Y133,'Geração Equatorial x Medido'!$O$56:$P$71,2,FALSE),"")</f>
        <v/>
      </c>
      <c r="AC133" s="38">
        <f t="shared" si="69"/>
        <v>45383</v>
      </c>
      <c r="AD133" s="38" t="str">
        <f t="shared" ref="AD133:AD196" si="75">IFERROR(VLOOKUP(Y133,$H$422:$J$457,3,FALSE),"")</f>
        <v/>
      </c>
      <c r="AE133" s="38">
        <f t="shared" si="63"/>
        <v>45413</v>
      </c>
      <c r="AU133" s="4"/>
      <c r="AX133" s="7">
        <f t="shared" si="62"/>
        <v>45776</v>
      </c>
      <c r="AY133" s="5">
        <v>440.3</v>
      </c>
      <c r="AZ133" s="145">
        <f t="shared" ref="AZ133:AZ196" si="76">IF(AY133=0,1,0)</f>
        <v>0</v>
      </c>
      <c r="BA133" s="141" t="str">
        <f>IFERROR(VLOOKUP(AX132,'Geração Equatorial x Medido'!$O$56:$P$98,2,FALSE),"")</f>
        <v/>
      </c>
      <c r="BB133" s="38">
        <f t="shared" si="65"/>
        <v>45778</v>
      </c>
      <c r="BC133" s="38" t="str">
        <f t="shared" ref="BC133:BC196" si="77">IFERROR(VLOOKUP(AX133,$H$422:$J$457,3,FALSE),"")</f>
        <v/>
      </c>
      <c r="BD133" s="38">
        <f t="shared" si="67"/>
        <v>45748</v>
      </c>
      <c r="BT133" s="4"/>
      <c r="BZ133" s="7">
        <f t="shared" ref="BZ133:BZ196" si="78">BZ132+1</f>
        <v>46142</v>
      </c>
      <c r="CA133" s="5"/>
      <c r="CB133" s="145">
        <f t="shared" ref="CB133:CB196" si="79">IF(CA133=0,1,0)</f>
        <v>1</v>
      </c>
      <c r="CC133" s="141" t="str">
        <f>IFERROR(VLOOKUP(BZ132,'Geração Equatorial x Medido'!$O$56:$P$97,2,FALSE),"")</f>
        <v/>
      </c>
      <c r="CD133" s="38">
        <f t="shared" si="66"/>
        <v>46143</v>
      </c>
      <c r="CE133" s="38" t="str">
        <f t="shared" si="72"/>
        <v/>
      </c>
      <c r="CF133" s="38">
        <f t="shared" si="73"/>
        <v>46113</v>
      </c>
      <c r="CV133" s="4"/>
    </row>
    <row r="134" spans="1:100" x14ac:dyDescent="0.25">
      <c r="A134" s="7">
        <f t="shared" ref="A134:A197" si="80">A133+1</f>
        <v>45057</v>
      </c>
      <c r="B134" s="5"/>
      <c r="C134" s="38" t="str">
        <f t="shared" si="71"/>
        <v/>
      </c>
      <c r="D134" s="38">
        <f t="shared" si="68"/>
        <v>44986</v>
      </c>
      <c r="E134" s="38" t="str">
        <f t="shared" si="74"/>
        <v/>
      </c>
      <c r="F134" s="38">
        <f t="shared" si="70"/>
        <v>45047</v>
      </c>
      <c r="Y134" s="7">
        <f t="shared" ref="Y134:Y197" si="81">Y133+1</f>
        <v>45417</v>
      </c>
      <c r="Z134" s="5">
        <v>512.70000000000005</v>
      </c>
      <c r="AA134" s="111">
        <f t="shared" si="64"/>
        <v>0</v>
      </c>
      <c r="AB134" s="38" t="str">
        <f>IFERROR(VLOOKUP(Y134,'Geração Equatorial x Medido'!$O$56:$P$71,2,FALSE),"")</f>
        <v/>
      </c>
      <c r="AC134" s="38">
        <f t="shared" si="69"/>
        <v>45383</v>
      </c>
      <c r="AD134" s="38" t="str">
        <f t="shared" si="75"/>
        <v/>
      </c>
      <c r="AE134" s="38">
        <f t="shared" si="63"/>
        <v>45413</v>
      </c>
      <c r="AU134" s="4"/>
      <c r="AX134" s="7">
        <f t="shared" ref="AX134:AX197" si="82">AX133+1</f>
        <v>45777</v>
      </c>
      <c r="AY134" s="5">
        <v>579.70000000000005</v>
      </c>
      <c r="AZ134" s="145">
        <f t="shared" si="76"/>
        <v>0</v>
      </c>
      <c r="BA134" s="141" t="str">
        <f>IFERROR(VLOOKUP(AX133,'Geração Equatorial x Medido'!$O$56:$P$98,2,FALSE),"")</f>
        <v/>
      </c>
      <c r="BB134" s="38">
        <f t="shared" si="65"/>
        <v>45778</v>
      </c>
      <c r="BC134" s="38" t="str">
        <f t="shared" si="77"/>
        <v/>
      </c>
      <c r="BD134" s="38">
        <f t="shared" si="67"/>
        <v>45748</v>
      </c>
      <c r="BT134" s="4"/>
      <c r="BZ134" s="7">
        <f t="shared" si="78"/>
        <v>46143</v>
      </c>
      <c r="CA134" s="5"/>
      <c r="CB134" s="145">
        <f t="shared" si="79"/>
        <v>1</v>
      </c>
      <c r="CC134" s="141" t="str">
        <f>IFERROR(VLOOKUP(BZ133,'Geração Equatorial x Medido'!$O$56:$P$97,2,FALSE),"")</f>
        <v/>
      </c>
      <c r="CD134" s="38">
        <f t="shared" si="66"/>
        <v>46143</v>
      </c>
      <c r="CE134" s="38">
        <f t="shared" si="72"/>
        <v>46143</v>
      </c>
      <c r="CF134" s="38">
        <f t="shared" si="73"/>
        <v>46143</v>
      </c>
      <c r="CV134" s="4"/>
    </row>
    <row r="135" spans="1:100" x14ac:dyDescent="0.25">
      <c r="A135" s="7">
        <f t="shared" si="80"/>
        <v>45058</v>
      </c>
      <c r="B135" s="5"/>
      <c r="C135" s="38" t="str">
        <f t="shared" si="71"/>
        <v/>
      </c>
      <c r="D135" s="38">
        <f t="shared" si="68"/>
        <v>44986</v>
      </c>
      <c r="E135" s="38" t="str">
        <f t="shared" si="74"/>
        <v/>
      </c>
      <c r="F135" s="38">
        <f t="shared" si="70"/>
        <v>45047</v>
      </c>
      <c r="Y135" s="7">
        <f t="shared" si="81"/>
        <v>45418</v>
      </c>
      <c r="Z135" s="5">
        <v>411.9</v>
      </c>
      <c r="AA135" s="111">
        <f t="shared" si="64"/>
        <v>0</v>
      </c>
      <c r="AB135" s="38" t="str">
        <f>IFERROR(VLOOKUP(Y135,'Geração Equatorial x Medido'!$O$56:$P$71,2,FALSE),"")</f>
        <v/>
      </c>
      <c r="AC135" s="38">
        <f t="shared" si="69"/>
        <v>45383</v>
      </c>
      <c r="AD135" s="38" t="str">
        <f t="shared" si="75"/>
        <v/>
      </c>
      <c r="AE135" s="38">
        <f t="shared" si="63"/>
        <v>45413</v>
      </c>
      <c r="AU135" s="4"/>
      <c r="AX135" s="7">
        <f t="shared" si="82"/>
        <v>45778</v>
      </c>
      <c r="AY135" s="5">
        <v>540.9</v>
      </c>
      <c r="AZ135" s="145">
        <f t="shared" si="76"/>
        <v>0</v>
      </c>
      <c r="BA135" s="141" t="str">
        <f>IFERROR(VLOOKUP(AX134,'Geração Equatorial x Medido'!$O$56:$P$98,2,FALSE),"")</f>
        <v/>
      </c>
      <c r="BB135" s="38">
        <f t="shared" si="65"/>
        <v>45778</v>
      </c>
      <c r="BC135" s="38">
        <f t="shared" si="77"/>
        <v>45778</v>
      </c>
      <c r="BD135" s="38">
        <f t="shared" si="67"/>
        <v>45778</v>
      </c>
      <c r="BT135" s="4"/>
      <c r="BZ135" s="7">
        <f t="shared" si="78"/>
        <v>46144</v>
      </c>
      <c r="CA135" s="5"/>
      <c r="CB135" s="145">
        <f t="shared" si="79"/>
        <v>1</v>
      </c>
      <c r="CC135" s="141" t="str">
        <f>IFERROR(VLOOKUP(BZ134,'Geração Equatorial x Medido'!$O$56:$P$97,2,FALSE),"")</f>
        <v/>
      </c>
      <c r="CD135" s="38">
        <f t="shared" si="66"/>
        <v>46143</v>
      </c>
      <c r="CE135" s="38" t="str">
        <f t="shared" si="72"/>
        <v/>
      </c>
      <c r="CF135" s="38">
        <f t="shared" si="73"/>
        <v>46143</v>
      </c>
      <c r="CV135" s="4"/>
    </row>
    <row r="136" spans="1:100" x14ac:dyDescent="0.25">
      <c r="A136" s="7">
        <f t="shared" si="80"/>
        <v>45059</v>
      </c>
      <c r="B136" s="5"/>
      <c r="C136" s="38" t="str">
        <f t="shared" si="71"/>
        <v/>
      </c>
      <c r="D136" s="38">
        <f t="shared" si="68"/>
        <v>44986</v>
      </c>
      <c r="E136" s="38" t="str">
        <f t="shared" si="74"/>
        <v/>
      </c>
      <c r="F136" s="38">
        <f t="shared" si="70"/>
        <v>45047</v>
      </c>
      <c r="Y136" s="7">
        <f t="shared" si="81"/>
        <v>45419</v>
      </c>
      <c r="Z136" s="5">
        <v>495.8</v>
      </c>
      <c r="AA136" s="111">
        <f t="shared" si="64"/>
        <v>0</v>
      </c>
      <c r="AB136" s="38" t="str">
        <f>IFERROR(VLOOKUP(Y136,'Geração Equatorial x Medido'!$O$56:$P$71,2,FALSE),"")</f>
        <v/>
      </c>
      <c r="AC136" s="38">
        <f t="shared" si="69"/>
        <v>45383</v>
      </c>
      <c r="AD136" s="38" t="str">
        <f t="shared" si="75"/>
        <v/>
      </c>
      <c r="AE136" s="38">
        <f t="shared" si="63"/>
        <v>45413</v>
      </c>
      <c r="AU136" s="4"/>
      <c r="AX136" s="7">
        <f t="shared" si="82"/>
        <v>45779</v>
      </c>
      <c r="AY136" s="5">
        <v>524.5</v>
      </c>
      <c r="AZ136" s="145">
        <f t="shared" si="76"/>
        <v>0</v>
      </c>
      <c r="BA136" s="141" t="str">
        <f>IFERROR(VLOOKUP(AX135,'Geração Equatorial x Medido'!$O$56:$P$98,2,FALSE),"")</f>
        <v/>
      </c>
      <c r="BB136" s="38">
        <f t="shared" si="65"/>
        <v>45778</v>
      </c>
      <c r="BC136" s="38" t="str">
        <f t="shared" si="77"/>
        <v/>
      </c>
      <c r="BD136" s="38">
        <f t="shared" si="67"/>
        <v>45778</v>
      </c>
      <c r="BT136" s="4"/>
      <c r="BZ136" s="7">
        <f t="shared" si="78"/>
        <v>46145</v>
      </c>
      <c r="CA136" s="5"/>
      <c r="CB136" s="145">
        <f t="shared" si="79"/>
        <v>1</v>
      </c>
      <c r="CC136" s="141" t="str">
        <f>IFERROR(VLOOKUP(BZ135,'Geração Equatorial x Medido'!$O$56:$P$97,2,FALSE),"")</f>
        <v/>
      </c>
      <c r="CD136" s="38">
        <f t="shared" si="66"/>
        <v>46143</v>
      </c>
      <c r="CE136" s="38" t="str">
        <f t="shared" si="72"/>
        <v/>
      </c>
      <c r="CF136" s="38">
        <f t="shared" si="73"/>
        <v>46143</v>
      </c>
      <c r="CV136" s="4"/>
    </row>
    <row r="137" spans="1:100" x14ac:dyDescent="0.25">
      <c r="A137" s="7">
        <f t="shared" si="80"/>
        <v>45060</v>
      </c>
      <c r="B137" s="5"/>
      <c r="C137" s="38" t="str">
        <f t="shared" si="71"/>
        <v/>
      </c>
      <c r="D137" s="38">
        <f t="shared" si="68"/>
        <v>44986</v>
      </c>
      <c r="E137" s="38" t="str">
        <f t="shared" si="74"/>
        <v/>
      </c>
      <c r="F137" s="38">
        <f t="shared" si="70"/>
        <v>45047</v>
      </c>
      <c r="Y137" s="7">
        <f t="shared" si="81"/>
        <v>45420</v>
      </c>
      <c r="Z137" s="5">
        <v>459.1</v>
      </c>
      <c r="AA137" s="111">
        <f t="shared" si="64"/>
        <v>0</v>
      </c>
      <c r="AB137" s="38" t="str">
        <f>IFERROR(VLOOKUP(Y137,'Geração Equatorial x Medido'!$O$56:$P$71,2,FALSE),"")</f>
        <v/>
      </c>
      <c r="AC137" s="38">
        <f t="shared" si="69"/>
        <v>45383</v>
      </c>
      <c r="AD137" s="38" t="str">
        <f t="shared" si="75"/>
        <v/>
      </c>
      <c r="AE137" s="38">
        <f t="shared" ref="AE137:AE200" si="83">IF(AD137="",AE136,AD137)</f>
        <v>45413</v>
      </c>
      <c r="AU137" s="4"/>
      <c r="AX137" s="7">
        <f t="shared" si="82"/>
        <v>45780</v>
      </c>
      <c r="AY137" s="5">
        <v>501</v>
      </c>
      <c r="AZ137" s="145">
        <f t="shared" si="76"/>
        <v>0</v>
      </c>
      <c r="BA137" s="141" t="str">
        <f>IFERROR(VLOOKUP(AX136,'Geração Equatorial x Medido'!$O$56:$P$98,2,FALSE),"")</f>
        <v/>
      </c>
      <c r="BB137" s="38">
        <f t="shared" si="65"/>
        <v>45778</v>
      </c>
      <c r="BC137" s="38" t="str">
        <f t="shared" si="77"/>
        <v/>
      </c>
      <c r="BD137" s="38">
        <f t="shared" si="67"/>
        <v>45778</v>
      </c>
      <c r="BT137" s="4"/>
      <c r="BZ137" s="7">
        <f t="shared" si="78"/>
        <v>46146</v>
      </c>
      <c r="CA137" s="5"/>
      <c r="CB137" s="145">
        <f t="shared" si="79"/>
        <v>1</v>
      </c>
      <c r="CC137" s="141" t="str">
        <f>IFERROR(VLOOKUP(BZ136,'Geração Equatorial x Medido'!$O$56:$P$97,2,FALSE),"")</f>
        <v/>
      </c>
      <c r="CD137" s="38">
        <f t="shared" si="66"/>
        <v>46143</v>
      </c>
      <c r="CE137" s="38" t="str">
        <f t="shared" si="72"/>
        <v/>
      </c>
      <c r="CF137" s="38">
        <f t="shared" si="73"/>
        <v>46143</v>
      </c>
      <c r="CV137" s="4"/>
    </row>
    <row r="138" spans="1:100" x14ac:dyDescent="0.25">
      <c r="A138" s="7">
        <f t="shared" si="80"/>
        <v>45061</v>
      </c>
      <c r="B138" s="5"/>
      <c r="C138" s="38" t="str">
        <f t="shared" si="71"/>
        <v/>
      </c>
      <c r="D138" s="38">
        <f t="shared" si="68"/>
        <v>44986</v>
      </c>
      <c r="E138" s="38" t="str">
        <f t="shared" si="74"/>
        <v/>
      </c>
      <c r="F138" s="38">
        <f t="shared" si="70"/>
        <v>45047</v>
      </c>
      <c r="Y138" s="7">
        <f t="shared" si="81"/>
        <v>45421</v>
      </c>
      <c r="Z138" s="5">
        <v>526.20000000000005</v>
      </c>
      <c r="AA138" s="111">
        <f t="shared" si="64"/>
        <v>0</v>
      </c>
      <c r="AB138" s="38" t="str">
        <f>IFERROR(VLOOKUP(Y138,'Geração Equatorial x Medido'!$O$56:$P$71,2,FALSE),"")</f>
        <v/>
      </c>
      <c r="AC138" s="38">
        <f t="shared" si="69"/>
        <v>45383</v>
      </c>
      <c r="AD138" s="38" t="str">
        <f t="shared" si="75"/>
        <v/>
      </c>
      <c r="AE138" s="38">
        <f t="shared" si="83"/>
        <v>45413</v>
      </c>
      <c r="AU138" s="4"/>
      <c r="AX138" s="7">
        <f t="shared" si="82"/>
        <v>45781</v>
      </c>
      <c r="AY138" s="5">
        <v>483.3</v>
      </c>
      <c r="AZ138" s="145">
        <f t="shared" si="76"/>
        <v>0</v>
      </c>
      <c r="BA138" s="141" t="str">
        <f>IFERROR(VLOOKUP(AX137,'Geração Equatorial x Medido'!$O$56:$P$98,2,FALSE),"")</f>
        <v/>
      </c>
      <c r="BB138" s="38">
        <f t="shared" si="65"/>
        <v>45778</v>
      </c>
      <c r="BC138" s="38" t="str">
        <f t="shared" si="77"/>
        <v/>
      </c>
      <c r="BD138" s="38">
        <f t="shared" si="67"/>
        <v>45778</v>
      </c>
      <c r="BT138" s="4"/>
      <c r="BZ138" s="7">
        <f t="shared" si="78"/>
        <v>46147</v>
      </c>
      <c r="CA138" s="5"/>
      <c r="CB138" s="145">
        <f t="shared" si="79"/>
        <v>1</v>
      </c>
      <c r="CC138" s="141" t="str">
        <f>IFERROR(VLOOKUP(BZ137,'Geração Equatorial x Medido'!$O$56:$P$97,2,FALSE),"")</f>
        <v/>
      </c>
      <c r="CD138" s="38">
        <f t="shared" si="66"/>
        <v>46143</v>
      </c>
      <c r="CE138" s="38" t="str">
        <f t="shared" si="72"/>
        <v/>
      </c>
      <c r="CF138" s="38">
        <f t="shared" si="73"/>
        <v>46143</v>
      </c>
      <c r="CV138" s="4"/>
    </row>
    <row r="139" spans="1:100" x14ac:dyDescent="0.25">
      <c r="A139" s="7">
        <f t="shared" si="80"/>
        <v>45062</v>
      </c>
      <c r="B139" s="5"/>
      <c r="C139" s="38" t="str">
        <f t="shared" si="71"/>
        <v/>
      </c>
      <c r="D139" s="38">
        <f t="shared" si="68"/>
        <v>44986</v>
      </c>
      <c r="E139" s="38" t="str">
        <f t="shared" si="74"/>
        <v/>
      </c>
      <c r="F139" s="38">
        <f t="shared" si="70"/>
        <v>45047</v>
      </c>
      <c r="Y139" s="7">
        <f t="shared" si="81"/>
        <v>45422</v>
      </c>
      <c r="Z139" s="5">
        <v>551.1</v>
      </c>
      <c r="AA139" s="111">
        <f t="shared" si="64"/>
        <v>0</v>
      </c>
      <c r="AB139" s="38" t="str">
        <f>IFERROR(VLOOKUP(Y139,'Geração Equatorial x Medido'!$O$56:$P$71,2,FALSE),"")</f>
        <v/>
      </c>
      <c r="AC139" s="38">
        <f t="shared" si="69"/>
        <v>45383</v>
      </c>
      <c r="AD139" s="38" t="str">
        <f t="shared" si="75"/>
        <v/>
      </c>
      <c r="AE139" s="38">
        <f t="shared" si="83"/>
        <v>45413</v>
      </c>
      <c r="AU139" s="4"/>
      <c r="AX139" s="7">
        <f t="shared" si="82"/>
        <v>45782</v>
      </c>
      <c r="AY139" s="5">
        <v>563.79999999999995</v>
      </c>
      <c r="AZ139" s="145">
        <f t="shared" si="76"/>
        <v>0</v>
      </c>
      <c r="BA139" s="141" t="str">
        <f>IFERROR(VLOOKUP(AX138,'Geração Equatorial x Medido'!$O$56:$P$98,2,FALSE),"")</f>
        <v/>
      </c>
      <c r="BB139" s="38">
        <f t="shared" si="65"/>
        <v>45778</v>
      </c>
      <c r="BC139" s="38" t="str">
        <f t="shared" si="77"/>
        <v/>
      </c>
      <c r="BD139" s="38">
        <f t="shared" si="67"/>
        <v>45778</v>
      </c>
      <c r="BT139" s="4"/>
      <c r="BZ139" s="7">
        <f t="shared" si="78"/>
        <v>46148</v>
      </c>
      <c r="CA139" s="5"/>
      <c r="CB139" s="145">
        <f t="shared" si="79"/>
        <v>1</v>
      </c>
      <c r="CC139" s="141" t="str">
        <f>IFERROR(VLOOKUP(BZ138,'Geração Equatorial x Medido'!$O$56:$P$97,2,FALSE),"")</f>
        <v/>
      </c>
      <c r="CD139" s="38">
        <f t="shared" si="66"/>
        <v>46143</v>
      </c>
      <c r="CE139" s="38" t="str">
        <f t="shared" si="72"/>
        <v/>
      </c>
      <c r="CF139" s="38">
        <f t="shared" si="73"/>
        <v>46143</v>
      </c>
      <c r="CV139" s="4"/>
    </row>
    <row r="140" spans="1:100" x14ac:dyDescent="0.25">
      <c r="A140" s="7">
        <f t="shared" si="80"/>
        <v>45063</v>
      </c>
      <c r="B140" s="5"/>
      <c r="C140" s="38" t="str">
        <f t="shared" si="71"/>
        <v/>
      </c>
      <c r="D140" s="38">
        <f t="shared" si="68"/>
        <v>44986</v>
      </c>
      <c r="E140" s="38" t="str">
        <f t="shared" si="74"/>
        <v/>
      </c>
      <c r="F140" s="38">
        <f t="shared" si="70"/>
        <v>45047</v>
      </c>
      <c r="Y140" s="7">
        <f t="shared" si="81"/>
        <v>45423</v>
      </c>
      <c r="Z140" s="5">
        <v>361.7</v>
      </c>
      <c r="AA140" s="111">
        <f t="shared" ref="AA140:AA203" si="84">IF(Z140=0,1,0)</f>
        <v>0</v>
      </c>
      <c r="AB140" s="38" t="str">
        <f>IFERROR(VLOOKUP(Y140,'Geração Equatorial x Medido'!$O$56:$P$71,2,FALSE),"")</f>
        <v/>
      </c>
      <c r="AC140" s="38">
        <f t="shared" si="69"/>
        <v>45383</v>
      </c>
      <c r="AD140" s="38" t="str">
        <f t="shared" si="75"/>
        <v/>
      </c>
      <c r="AE140" s="38">
        <f t="shared" si="83"/>
        <v>45413</v>
      </c>
      <c r="AU140" s="4"/>
      <c r="AX140" s="7">
        <f t="shared" si="82"/>
        <v>45783</v>
      </c>
      <c r="AY140" s="5">
        <v>522.20000000000005</v>
      </c>
      <c r="AZ140" s="145">
        <f t="shared" si="76"/>
        <v>0</v>
      </c>
      <c r="BA140" s="141" t="str">
        <f>IFERROR(VLOOKUP(AX139,'Geração Equatorial x Medido'!$O$56:$P$98,2,FALSE),"")</f>
        <v/>
      </c>
      <c r="BB140" s="38">
        <f t="shared" ref="BB140:BB203" si="85">IF(BA140="",BB141,BA140)</f>
        <v>45778</v>
      </c>
      <c r="BC140" s="38" t="str">
        <f t="shared" si="77"/>
        <v/>
      </c>
      <c r="BD140" s="38">
        <f t="shared" si="67"/>
        <v>45778</v>
      </c>
      <c r="BT140" s="4"/>
      <c r="BZ140" s="7">
        <f t="shared" si="78"/>
        <v>46149</v>
      </c>
      <c r="CA140" s="5"/>
      <c r="CB140" s="145">
        <f t="shared" si="79"/>
        <v>1</v>
      </c>
      <c r="CC140" s="141" t="str">
        <f>IFERROR(VLOOKUP(BZ139,'Geração Equatorial x Medido'!$O$56:$P$97,2,FALSE),"")</f>
        <v/>
      </c>
      <c r="CD140" s="38">
        <f t="shared" si="66"/>
        <v>46143</v>
      </c>
      <c r="CE140" s="38" t="str">
        <f t="shared" si="72"/>
        <v/>
      </c>
      <c r="CF140" s="38">
        <f t="shared" si="73"/>
        <v>46143</v>
      </c>
      <c r="CV140" s="4"/>
    </row>
    <row r="141" spans="1:100" x14ac:dyDescent="0.25">
      <c r="A141" s="7">
        <f t="shared" si="80"/>
        <v>45064</v>
      </c>
      <c r="B141" s="5"/>
      <c r="C141" s="38" t="str">
        <f t="shared" si="71"/>
        <v/>
      </c>
      <c r="D141" s="38">
        <f t="shared" si="68"/>
        <v>44986</v>
      </c>
      <c r="E141" s="38" t="str">
        <f t="shared" si="74"/>
        <v/>
      </c>
      <c r="F141" s="38">
        <f t="shared" si="70"/>
        <v>45047</v>
      </c>
      <c r="Y141" s="7">
        <f t="shared" si="81"/>
        <v>45424</v>
      </c>
      <c r="Z141" s="5">
        <v>453.5</v>
      </c>
      <c r="AA141" s="111">
        <f t="shared" si="84"/>
        <v>0</v>
      </c>
      <c r="AB141" s="38" t="str">
        <f>IFERROR(VLOOKUP(Y141,'Geração Equatorial x Medido'!$O$56:$P$71,2,FALSE),"")</f>
        <v/>
      </c>
      <c r="AC141" s="38">
        <f t="shared" si="69"/>
        <v>45383</v>
      </c>
      <c r="AD141" s="38" t="str">
        <f t="shared" si="75"/>
        <v/>
      </c>
      <c r="AE141" s="38">
        <f t="shared" si="83"/>
        <v>45413</v>
      </c>
      <c r="AU141" s="4"/>
      <c r="AX141" s="7">
        <f t="shared" si="82"/>
        <v>45784</v>
      </c>
      <c r="AY141" s="5">
        <v>484.2</v>
      </c>
      <c r="AZ141" s="145">
        <f t="shared" si="76"/>
        <v>0</v>
      </c>
      <c r="BA141" s="141" t="str">
        <f>IFERROR(VLOOKUP(AX140,'Geração Equatorial x Medido'!$O$56:$P$98,2,FALSE),"")</f>
        <v/>
      </c>
      <c r="BB141" s="38">
        <f t="shared" si="85"/>
        <v>45778</v>
      </c>
      <c r="BC141" s="38" t="str">
        <f t="shared" si="77"/>
        <v/>
      </c>
      <c r="BD141" s="38">
        <f t="shared" si="67"/>
        <v>45778</v>
      </c>
      <c r="BT141" s="4"/>
      <c r="BZ141" s="7">
        <f t="shared" si="78"/>
        <v>46150</v>
      </c>
      <c r="CA141" s="5"/>
      <c r="CB141" s="145">
        <f t="shared" si="79"/>
        <v>1</v>
      </c>
      <c r="CC141" s="141" t="str">
        <f>IFERROR(VLOOKUP(BZ140,'Geração Equatorial x Medido'!$O$56:$P$97,2,FALSE),"")</f>
        <v/>
      </c>
      <c r="CD141" s="38">
        <f t="shared" ref="CD141:CD204" si="86">IF(CC141="",CD142,CC141)</f>
        <v>46143</v>
      </c>
      <c r="CE141" s="38" t="str">
        <f t="shared" si="72"/>
        <v/>
      </c>
      <c r="CF141" s="38">
        <f t="shared" si="73"/>
        <v>46143</v>
      </c>
      <c r="CV141" s="4"/>
    </row>
    <row r="142" spans="1:100" x14ac:dyDescent="0.25">
      <c r="A142" s="7">
        <f t="shared" si="80"/>
        <v>45065</v>
      </c>
      <c r="B142" s="5"/>
      <c r="C142" s="38" t="str">
        <f t="shared" si="71"/>
        <v/>
      </c>
      <c r="D142" s="38">
        <f t="shared" si="68"/>
        <v>44986</v>
      </c>
      <c r="E142" s="38" t="str">
        <f t="shared" si="74"/>
        <v/>
      </c>
      <c r="F142" s="38">
        <f t="shared" si="70"/>
        <v>45047</v>
      </c>
      <c r="Y142" s="7">
        <f t="shared" si="81"/>
        <v>45425</v>
      </c>
      <c r="Z142" s="5">
        <v>488.1</v>
      </c>
      <c r="AA142" s="111">
        <f t="shared" si="84"/>
        <v>0</v>
      </c>
      <c r="AB142" s="38" t="str">
        <f>IFERROR(VLOOKUP(Y142,'Geração Equatorial x Medido'!$O$56:$P$71,2,FALSE),"")</f>
        <v/>
      </c>
      <c r="AC142" s="38">
        <f t="shared" si="69"/>
        <v>45383</v>
      </c>
      <c r="AD142" s="38" t="str">
        <f t="shared" si="75"/>
        <v/>
      </c>
      <c r="AE142" s="38">
        <f t="shared" si="83"/>
        <v>45413</v>
      </c>
      <c r="AU142" s="4"/>
      <c r="AX142" s="7">
        <f t="shared" si="82"/>
        <v>45785</v>
      </c>
      <c r="AY142" s="5">
        <v>495.6</v>
      </c>
      <c r="AZ142" s="145">
        <f t="shared" si="76"/>
        <v>0</v>
      </c>
      <c r="BA142" s="141" t="str">
        <f>IFERROR(VLOOKUP(AX141,'Geração Equatorial x Medido'!$O$56:$P$98,2,FALSE),"")</f>
        <v/>
      </c>
      <c r="BB142" s="38">
        <f t="shared" si="85"/>
        <v>45778</v>
      </c>
      <c r="BC142" s="38" t="str">
        <f t="shared" si="77"/>
        <v/>
      </c>
      <c r="BD142" s="38">
        <f t="shared" si="67"/>
        <v>45778</v>
      </c>
      <c r="BT142" s="4"/>
      <c r="BZ142" s="7">
        <f t="shared" si="78"/>
        <v>46151</v>
      </c>
      <c r="CA142" s="5"/>
      <c r="CB142" s="145">
        <f t="shared" si="79"/>
        <v>1</v>
      </c>
      <c r="CC142" s="141" t="str">
        <f>IFERROR(VLOOKUP(BZ141,'Geração Equatorial x Medido'!$O$56:$P$97,2,FALSE),"")</f>
        <v/>
      </c>
      <c r="CD142" s="38">
        <f t="shared" si="86"/>
        <v>46143</v>
      </c>
      <c r="CE142" s="38" t="str">
        <f t="shared" si="72"/>
        <v/>
      </c>
      <c r="CF142" s="38">
        <f t="shared" si="73"/>
        <v>46143</v>
      </c>
      <c r="CV142" s="4"/>
    </row>
    <row r="143" spans="1:100" x14ac:dyDescent="0.25">
      <c r="A143" s="7">
        <f t="shared" si="80"/>
        <v>45066</v>
      </c>
      <c r="B143" s="5"/>
      <c r="C143" s="38" t="str">
        <f t="shared" si="71"/>
        <v/>
      </c>
      <c r="D143" s="38">
        <f t="shared" si="68"/>
        <v>44986</v>
      </c>
      <c r="E143" s="38" t="str">
        <f t="shared" si="74"/>
        <v/>
      </c>
      <c r="F143" s="38">
        <f t="shared" si="70"/>
        <v>45047</v>
      </c>
      <c r="Y143" s="7">
        <f t="shared" si="81"/>
        <v>45426</v>
      </c>
      <c r="Z143" s="5">
        <v>474.2</v>
      </c>
      <c r="AA143" s="111">
        <f t="shared" si="84"/>
        <v>0</v>
      </c>
      <c r="AB143" s="38" t="str">
        <f>IFERROR(VLOOKUP(Y143,'Geração Equatorial x Medido'!$O$56:$P$71,2,FALSE),"")</f>
        <v/>
      </c>
      <c r="AC143" s="38">
        <f t="shared" si="69"/>
        <v>45383</v>
      </c>
      <c r="AD143" s="38" t="str">
        <f t="shared" si="75"/>
        <v/>
      </c>
      <c r="AE143" s="38">
        <f t="shared" si="83"/>
        <v>45413</v>
      </c>
      <c r="AU143" s="4"/>
      <c r="AX143" s="7">
        <f t="shared" si="82"/>
        <v>45786</v>
      </c>
      <c r="AY143" s="5">
        <v>430.3</v>
      </c>
      <c r="AZ143" s="145">
        <f t="shared" si="76"/>
        <v>0</v>
      </c>
      <c r="BA143" s="141" t="str">
        <f>IFERROR(VLOOKUP(AX142,'Geração Equatorial x Medido'!$O$56:$P$98,2,FALSE),"")</f>
        <v/>
      </c>
      <c r="BB143" s="38">
        <f t="shared" si="85"/>
        <v>45778</v>
      </c>
      <c r="BC143" s="38" t="str">
        <f t="shared" si="77"/>
        <v/>
      </c>
      <c r="BD143" s="38">
        <f t="shared" ref="BD143:BD206" si="87">IF(BC143="",BD142,BC143)</f>
        <v>45778</v>
      </c>
      <c r="BT143" s="4"/>
      <c r="BZ143" s="7">
        <f t="shared" si="78"/>
        <v>46152</v>
      </c>
      <c r="CA143" s="5"/>
      <c r="CB143" s="145">
        <f t="shared" si="79"/>
        <v>1</v>
      </c>
      <c r="CC143" s="141" t="str">
        <f>IFERROR(VLOOKUP(BZ142,'Geração Equatorial x Medido'!$O$56:$P$97,2,FALSE),"")</f>
        <v/>
      </c>
      <c r="CD143" s="38">
        <f t="shared" si="86"/>
        <v>46143</v>
      </c>
      <c r="CE143" s="38" t="str">
        <f t="shared" si="72"/>
        <v/>
      </c>
      <c r="CF143" s="38">
        <f t="shared" si="73"/>
        <v>46143</v>
      </c>
      <c r="CV143" s="4"/>
    </row>
    <row r="144" spans="1:100" x14ac:dyDescent="0.25">
      <c r="A144" s="7">
        <f t="shared" si="80"/>
        <v>45067</v>
      </c>
      <c r="B144" s="5"/>
      <c r="C144" s="38" t="str">
        <f t="shared" si="71"/>
        <v/>
      </c>
      <c r="D144" s="38">
        <f t="shared" si="68"/>
        <v>44986</v>
      </c>
      <c r="E144" s="38" t="str">
        <f t="shared" si="74"/>
        <v/>
      </c>
      <c r="F144" s="38">
        <f t="shared" si="70"/>
        <v>45047</v>
      </c>
      <c r="Y144" s="7">
        <f t="shared" si="81"/>
        <v>45427</v>
      </c>
      <c r="Z144" s="5">
        <v>404.9</v>
      </c>
      <c r="AA144" s="111">
        <f t="shared" si="84"/>
        <v>0</v>
      </c>
      <c r="AB144" s="38" t="str">
        <f>IFERROR(VLOOKUP(Y144,'Geração Equatorial x Medido'!$O$56:$P$71,2,FALSE),"")</f>
        <v/>
      </c>
      <c r="AC144" s="38">
        <f t="shared" si="69"/>
        <v>45383</v>
      </c>
      <c r="AD144" s="38" t="str">
        <f t="shared" si="75"/>
        <v/>
      </c>
      <c r="AE144" s="38">
        <f t="shared" si="83"/>
        <v>45413</v>
      </c>
      <c r="AU144" s="4"/>
      <c r="AX144" s="7">
        <f t="shared" si="82"/>
        <v>45787</v>
      </c>
      <c r="AY144" s="5">
        <v>369.9</v>
      </c>
      <c r="AZ144" s="145">
        <f t="shared" si="76"/>
        <v>0</v>
      </c>
      <c r="BA144" s="141" t="str">
        <f>IFERROR(VLOOKUP(AX143,'Geração Equatorial x Medido'!$O$56:$P$98,2,FALSE),"")</f>
        <v/>
      </c>
      <c r="BB144" s="38">
        <f t="shared" si="85"/>
        <v>45778</v>
      </c>
      <c r="BC144" s="38" t="str">
        <f t="shared" si="77"/>
        <v/>
      </c>
      <c r="BD144" s="38">
        <f t="shared" si="87"/>
        <v>45778</v>
      </c>
      <c r="BT144" s="4"/>
      <c r="BZ144" s="7">
        <f t="shared" si="78"/>
        <v>46153</v>
      </c>
      <c r="CA144" s="5"/>
      <c r="CB144" s="145">
        <f t="shared" si="79"/>
        <v>1</v>
      </c>
      <c r="CC144" s="141" t="str">
        <f>IFERROR(VLOOKUP(BZ143,'Geração Equatorial x Medido'!$O$56:$P$97,2,FALSE),"")</f>
        <v/>
      </c>
      <c r="CD144" s="38">
        <f t="shared" si="86"/>
        <v>46143</v>
      </c>
      <c r="CE144" s="38" t="str">
        <f t="shared" si="72"/>
        <v/>
      </c>
      <c r="CF144" s="38">
        <f t="shared" si="73"/>
        <v>46143</v>
      </c>
      <c r="CV144" s="4"/>
    </row>
    <row r="145" spans="1:100" x14ac:dyDescent="0.25">
      <c r="A145" s="7">
        <f t="shared" si="80"/>
        <v>45068</v>
      </c>
      <c r="B145" s="5"/>
      <c r="C145" s="38" t="str">
        <f t="shared" si="71"/>
        <v/>
      </c>
      <c r="D145" s="38">
        <f t="shared" si="68"/>
        <v>44986</v>
      </c>
      <c r="E145" s="38" t="str">
        <f t="shared" si="74"/>
        <v/>
      </c>
      <c r="F145" s="38">
        <f t="shared" si="70"/>
        <v>45047</v>
      </c>
      <c r="Y145" s="7">
        <f t="shared" si="81"/>
        <v>45428</v>
      </c>
      <c r="Z145" s="5">
        <v>469.6</v>
      </c>
      <c r="AA145" s="111">
        <f t="shared" si="84"/>
        <v>0</v>
      </c>
      <c r="AB145" s="38" t="str">
        <f>IFERROR(VLOOKUP(Y145,'Geração Equatorial x Medido'!$O$56:$P$71,2,FALSE),"")</f>
        <v/>
      </c>
      <c r="AC145" s="38">
        <f t="shared" si="69"/>
        <v>45383</v>
      </c>
      <c r="AD145" s="38" t="str">
        <f t="shared" si="75"/>
        <v/>
      </c>
      <c r="AE145" s="38">
        <f t="shared" si="83"/>
        <v>45413</v>
      </c>
      <c r="AU145" s="4"/>
      <c r="AX145" s="7">
        <f t="shared" si="82"/>
        <v>45788</v>
      </c>
      <c r="AY145" s="5">
        <v>469.2</v>
      </c>
      <c r="AZ145" s="145">
        <f t="shared" si="76"/>
        <v>0</v>
      </c>
      <c r="BA145" s="141" t="str">
        <f>IFERROR(VLOOKUP(AX144,'Geração Equatorial x Medido'!$O$56:$P$98,2,FALSE),"")</f>
        <v/>
      </c>
      <c r="BB145" s="38">
        <f t="shared" si="85"/>
        <v>45778</v>
      </c>
      <c r="BC145" s="38" t="str">
        <f t="shared" si="77"/>
        <v/>
      </c>
      <c r="BD145" s="38">
        <f t="shared" si="87"/>
        <v>45778</v>
      </c>
      <c r="BT145" s="4"/>
      <c r="BZ145" s="7">
        <f t="shared" si="78"/>
        <v>46154</v>
      </c>
      <c r="CA145" s="5"/>
      <c r="CB145" s="145">
        <f t="shared" si="79"/>
        <v>1</v>
      </c>
      <c r="CC145" s="141" t="str">
        <f>IFERROR(VLOOKUP(BZ144,'Geração Equatorial x Medido'!$O$56:$P$97,2,FALSE),"")</f>
        <v/>
      </c>
      <c r="CD145" s="38">
        <f t="shared" si="86"/>
        <v>46143</v>
      </c>
      <c r="CE145" s="38" t="str">
        <f t="shared" si="72"/>
        <v/>
      </c>
      <c r="CF145" s="38">
        <f t="shared" si="73"/>
        <v>46143</v>
      </c>
      <c r="CV145" s="4"/>
    </row>
    <row r="146" spans="1:100" x14ac:dyDescent="0.25">
      <c r="A146" s="7">
        <f t="shared" si="80"/>
        <v>45069</v>
      </c>
      <c r="B146" s="5"/>
      <c r="C146" s="38" t="str">
        <f t="shared" si="71"/>
        <v/>
      </c>
      <c r="D146" s="38">
        <f t="shared" si="68"/>
        <v>44986</v>
      </c>
      <c r="E146" s="38" t="str">
        <f t="shared" si="74"/>
        <v/>
      </c>
      <c r="F146" s="38">
        <f t="shared" si="70"/>
        <v>45047</v>
      </c>
      <c r="Y146" s="7">
        <f t="shared" si="81"/>
        <v>45429</v>
      </c>
      <c r="Z146" s="5">
        <v>362</v>
      </c>
      <c r="AA146" s="111">
        <f t="shared" si="84"/>
        <v>0</v>
      </c>
      <c r="AB146" s="38" t="str">
        <f>IFERROR(VLOOKUP(Y146,'Geração Equatorial x Medido'!$O$56:$P$71,2,FALSE),"")</f>
        <v/>
      </c>
      <c r="AC146" s="38">
        <f t="shared" si="69"/>
        <v>45383</v>
      </c>
      <c r="AD146" s="38" t="str">
        <f t="shared" si="75"/>
        <v/>
      </c>
      <c r="AE146" s="38">
        <f t="shared" si="83"/>
        <v>45413</v>
      </c>
      <c r="AU146" s="4"/>
      <c r="AX146" s="7">
        <f t="shared" si="82"/>
        <v>45789</v>
      </c>
      <c r="AY146" s="5">
        <v>399.1</v>
      </c>
      <c r="AZ146" s="145">
        <f t="shared" si="76"/>
        <v>0</v>
      </c>
      <c r="BA146" s="141" t="str">
        <f>IFERROR(VLOOKUP(AX145,'Geração Equatorial x Medido'!$O$56:$P$98,2,FALSE),"")</f>
        <v/>
      </c>
      <c r="BB146" s="38">
        <f t="shared" si="85"/>
        <v>45778</v>
      </c>
      <c r="BC146" s="38" t="str">
        <f t="shared" si="77"/>
        <v/>
      </c>
      <c r="BD146" s="38">
        <f t="shared" si="87"/>
        <v>45778</v>
      </c>
      <c r="BT146" s="4"/>
      <c r="BZ146" s="7">
        <f t="shared" si="78"/>
        <v>46155</v>
      </c>
      <c r="CA146" s="5"/>
      <c r="CB146" s="145">
        <f t="shared" si="79"/>
        <v>1</v>
      </c>
      <c r="CC146" s="141" t="str">
        <f>IFERROR(VLOOKUP(BZ145,'Geração Equatorial x Medido'!$O$56:$P$97,2,FALSE),"")</f>
        <v/>
      </c>
      <c r="CD146" s="38">
        <f t="shared" si="86"/>
        <v>46143</v>
      </c>
      <c r="CE146" s="38" t="str">
        <f t="shared" si="72"/>
        <v/>
      </c>
      <c r="CF146" s="38">
        <f t="shared" si="73"/>
        <v>46143</v>
      </c>
      <c r="CV146" s="4"/>
    </row>
    <row r="147" spans="1:100" x14ac:dyDescent="0.25">
      <c r="A147" s="7">
        <f t="shared" si="80"/>
        <v>45070</v>
      </c>
      <c r="B147" s="5"/>
      <c r="C147" s="38" t="str">
        <f t="shared" si="71"/>
        <v/>
      </c>
      <c r="D147" s="38">
        <f t="shared" si="68"/>
        <v>44986</v>
      </c>
      <c r="E147" s="38" t="str">
        <f t="shared" si="74"/>
        <v/>
      </c>
      <c r="F147" s="38">
        <f t="shared" si="70"/>
        <v>45047</v>
      </c>
      <c r="Y147" s="7">
        <f t="shared" si="81"/>
        <v>45430</v>
      </c>
      <c r="Z147" s="5">
        <v>593.70000000000005</v>
      </c>
      <c r="AA147" s="111">
        <f t="shared" si="84"/>
        <v>0</v>
      </c>
      <c r="AB147" s="38" t="str">
        <f>IFERROR(VLOOKUP(Y147,'Geração Equatorial x Medido'!$O$56:$P$71,2,FALSE),"")</f>
        <v/>
      </c>
      <c r="AC147" s="38">
        <f t="shared" si="69"/>
        <v>45383</v>
      </c>
      <c r="AD147" s="38" t="str">
        <f t="shared" si="75"/>
        <v/>
      </c>
      <c r="AE147" s="38">
        <f t="shared" si="83"/>
        <v>45413</v>
      </c>
      <c r="AU147" s="4"/>
      <c r="AX147" s="7">
        <f t="shared" si="82"/>
        <v>45790</v>
      </c>
      <c r="AY147" s="5">
        <v>314.5</v>
      </c>
      <c r="AZ147" s="145">
        <f t="shared" si="76"/>
        <v>0</v>
      </c>
      <c r="BA147" s="141" t="str">
        <f>IFERROR(VLOOKUP(AX146,'Geração Equatorial x Medido'!$O$56:$P$98,2,FALSE),"")</f>
        <v/>
      </c>
      <c r="BB147" s="38">
        <f t="shared" si="85"/>
        <v>45778</v>
      </c>
      <c r="BC147" s="38" t="str">
        <f t="shared" si="77"/>
        <v/>
      </c>
      <c r="BD147" s="38">
        <f t="shared" si="87"/>
        <v>45778</v>
      </c>
      <c r="BT147" s="4"/>
      <c r="BZ147" s="7">
        <f t="shared" si="78"/>
        <v>46156</v>
      </c>
      <c r="CA147" s="5"/>
      <c r="CB147" s="145">
        <f t="shared" si="79"/>
        <v>1</v>
      </c>
      <c r="CC147" s="141" t="str">
        <f>IFERROR(VLOOKUP(BZ146,'Geração Equatorial x Medido'!$O$56:$P$97,2,FALSE),"")</f>
        <v/>
      </c>
      <c r="CD147" s="38">
        <f t="shared" si="86"/>
        <v>46143</v>
      </c>
      <c r="CE147" s="38" t="str">
        <f t="shared" si="72"/>
        <v/>
      </c>
      <c r="CF147" s="38">
        <f t="shared" si="73"/>
        <v>46143</v>
      </c>
      <c r="CV147" s="4"/>
    </row>
    <row r="148" spans="1:100" x14ac:dyDescent="0.25">
      <c r="A148" s="7">
        <f t="shared" si="80"/>
        <v>45071</v>
      </c>
      <c r="B148" s="5"/>
      <c r="C148" s="38" t="str">
        <f t="shared" si="71"/>
        <v/>
      </c>
      <c r="D148" s="38">
        <f t="shared" si="68"/>
        <v>44986</v>
      </c>
      <c r="E148" s="38" t="str">
        <f t="shared" si="74"/>
        <v/>
      </c>
      <c r="F148" s="38">
        <f t="shared" si="70"/>
        <v>45047</v>
      </c>
      <c r="Y148" s="7">
        <f t="shared" si="81"/>
        <v>45431</v>
      </c>
      <c r="Z148" s="5">
        <v>592</v>
      </c>
      <c r="AA148" s="111">
        <f t="shared" si="84"/>
        <v>0</v>
      </c>
      <c r="AB148" s="38" t="str">
        <f>IFERROR(VLOOKUP(Y148,'Geração Equatorial x Medido'!$O$56:$P$71,2,FALSE),"")</f>
        <v/>
      </c>
      <c r="AC148" s="38">
        <f t="shared" si="69"/>
        <v>45383</v>
      </c>
      <c r="AD148" s="38" t="str">
        <f t="shared" si="75"/>
        <v/>
      </c>
      <c r="AE148" s="38">
        <f t="shared" si="83"/>
        <v>45413</v>
      </c>
      <c r="AU148" s="4"/>
      <c r="AX148" s="7">
        <f t="shared" si="82"/>
        <v>45791</v>
      </c>
      <c r="AY148" s="5">
        <v>507.5</v>
      </c>
      <c r="AZ148" s="145">
        <f t="shared" si="76"/>
        <v>0</v>
      </c>
      <c r="BA148" s="141" t="str">
        <f>IFERROR(VLOOKUP(AX147,'Geração Equatorial x Medido'!$O$56:$P$98,2,FALSE),"")</f>
        <v/>
      </c>
      <c r="BB148" s="38">
        <f t="shared" si="85"/>
        <v>45778</v>
      </c>
      <c r="BC148" s="38" t="str">
        <f t="shared" si="77"/>
        <v/>
      </c>
      <c r="BD148" s="38">
        <f t="shared" si="87"/>
        <v>45778</v>
      </c>
      <c r="BT148" s="4"/>
      <c r="BZ148" s="7">
        <f t="shared" si="78"/>
        <v>46157</v>
      </c>
      <c r="CA148" s="5"/>
      <c r="CB148" s="145">
        <f t="shared" si="79"/>
        <v>1</v>
      </c>
      <c r="CC148" s="141" t="str">
        <f>IFERROR(VLOOKUP(BZ147,'Geração Equatorial x Medido'!$O$56:$P$97,2,FALSE),"")</f>
        <v/>
      </c>
      <c r="CD148" s="38">
        <f t="shared" si="86"/>
        <v>46143</v>
      </c>
      <c r="CE148" s="38" t="str">
        <f t="shared" si="72"/>
        <v/>
      </c>
      <c r="CF148" s="38">
        <f t="shared" si="73"/>
        <v>46143</v>
      </c>
      <c r="CV148" s="4"/>
    </row>
    <row r="149" spans="1:100" x14ac:dyDescent="0.25">
      <c r="A149" s="7">
        <f t="shared" si="80"/>
        <v>45072</v>
      </c>
      <c r="B149" s="5"/>
      <c r="C149" s="38" t="str">
        <f t="shared" si="71"/>
        <v/>
      </c>
      <c r="D149" s="38">
        <f t="shared" si="68"/>
        <v>44986</v>
      </c>
      <c r="E149" s="38" t="str">
        <f t="shared" si="74"/>
        <v/>
      </c>
      <c r="F149" s="38">
        <f t="shared" si="70"/>
        <v>45047</v>
      </c>
      <c r="Y149" s="7">
        <f t="shared" si="81"/>
        <v>45432</v>
      </c>
      <c r="Z149" s="5">
        <v>451.2</v>
      </c>
      <c r="AA149" s="111">
        <f t="shared" si="84"/>
        <v>0</v>
      </c>
      <c r="AB149" s="38" t="str">
        <f>IFERROR(VLOOKUP(Y149,'Geração Equatorial x Medido'!$O$56:$P$71,2,FALSE),"")</f>
        <v/>
      </c>
      <c r="AC149" s="38">
        <f t="shared" si="69"/>
        <v>45383</v>
      </c>
      <c r="AD149" s="38" t="str">
        <f t="shared" si="75"/>
        <v/>
      </c>
      <c r="AE149" s="38">
        <f t="shared" si="83"/>
        <v>45413</v>
      </c>
      <c r="AU149" s="4"/>
      <c r="AX149" s="7">
        <f t="shared" si="82"/>
        <v>45792</v>
      </c>
      <c r="AY149" s="5">
        <v>252</v>
      </c>
      <c r="AZ149" s="145">
        <f t="shared" si="76"/>
        <v>0</v>
      </c>
      <c r="BA149" s="141" t="str">
        <f>IFERROR(VLOOKUP(AX148,'Geração Equatorial x Medido'!$O$56:$P$98,2,FALSE),"")</f>
        <v/>
      </c>
      <c r="BB149" s="38">
        <f t="shared" si="85"/>
        <v>45778</v>
      </c>
      <c r="BC149" s="38" t="str">
        <f t="shared" si="77"/>
        <v/>
      </c>
      <c r="BD149" s="38">
        <f t="shared" si="87"/>
        <v>45778</v>
      </c>
      <c r="BT149" s="4"/>
      <c r="BZ149" s="7">
        <f t="shared" si="78"/>
        <v>46158</v>
      </c>
      <c r="CA149" s="5"/>
      <c r="CB149" s="145">
        <f t="shared" si="79"/>
        <v>1</v>
      </c>
      <c r="CC149" s="141" t="str">
        <f>IFERROR(VLOOKUP(BZ148,'Geração Equatorial x Medido'!$O$56:$P$97,2,FALSE),"")</f>
        <v/>
      </c>
      <c r="CD149" s="38">
        <f t="shared" si="86"/>
        <v>46143</v>
      </c>
      <c r="CE149" s="38" t="str">
        <f t="shared" si="72"/>
        <v/>
      </c>
      <c r="CF149" s="38">
        <f t="shared" si="73"/>
        <v>46143</v>
      </c>
      <c r="CV149" s="4"/>
    </row>
    <row r="150" spans="1:100" x14ac:dyDescent="0.25">
      <c r="A150" s="7">
        <f t="shared" si="80"/>
        <v>45073</v>
      </c>
      <c r="B150" s="5"/>
      <c r="C150" s="38" t="str">
        <f t="shared" si="71"/>
        <v/>
      </c>
      <c r="D150" s="38">
        <f t="shared" si="68"/>
        <v>44986</v>
      </c>
      <c r="E150" s="38" t="str">
        <f t="shared" si="74"/>
        <v/>
      </c>
      <c r="F150" s="38">
        <f t="shared" si="70"/>
        <v>45047</v>
      </c>
      <c r="Y150" s="7">
        <f t="shared" si="81"/>
        <v>45433</v>
      </c>
      <c r="Z150" s="5">
        <v>542.79999999999995</v>
      </c>
      <c r="AA150" s="111">
        <f t="shared" si="84"/>
        <v>0</v>
      </c>
      <c r="AB150" s="38" t="str">
        <f>IFERROR(VLOOKUP(Y150,'Geração Equatorial x Medido'!$O$56:$P$71,2,FALSE),"")</f>
        <v/>
      </c>
      <c r="AC150" s="38">
        <f t="shared" si="69"/>
        <v>45383</v>
      </c>
      <c r="AD150" s="38" t="str">
        <f t="shared" si="75"/>
        <v/>
      </c>
      <c r="AE150" s="38">
        <f t="shared" si="83"/>
        <v>45413</v>
      </c>
      <c r="AU150" s="4"/>
      <c r="AX150" s="7">
        <f t="shared" si="82"/>
        <v>45793</v>
      </c>
      <c r="AY150" s="5">
        <v>291.7</v>
      </c>
      <c r="AZ150" s="145">
        <f t="shared" si="76"/>
        <v>0</v>
      </c>
      <c r="BA150" s="141" t="str">
        <f>IFERROR(VLOOKUP(AX149,'Geração Equatorial x Medido'!$O$56:$P$98,2,FALSE),"")</f>
        <v/>
      </c>
      <c r="BB150" s="38">
        <f t="shared" si="85"/>
        <v>45778</v>
      </c>
      <c r="BC150" s="38" t="str">
        <f t="shared" si="77"/>
        <v/>
      </c>
      <c r="BD150" s="38">
        <f t="shared" si="87"/>
        <v>45778</v>
      </c>
      <c r="BT150" s="4"/>
      <c r="BZ150" s="7">
        <f t="shared" si="78"/>
        <v>46159</v>
      </c>
      <c r="CA150" s="5"/>
      <c r="CB150" s="145">
        <f t="shared" si="79"/>
        <v>1</v>
      </c>
      <c r="CC150" s="141" t="str">
        <f>IFERROR(VLOOKUP(BZ149,'Geração Equatorial x Medido'!$O$56:$P$97,2,FALSE),"")</f>
        <v/>
      </c>
      <c r="CD150" s="38">
        <f t="shared" si="86"/>
        <v>46143</v>
      </c>
      <c r="CE150" s="38" t="str">
        <f t="shared" si="72"/>
        <v/>
      </c>
      <c r="CF150" s="38">
        <f t="shared" si="73"/>
        <v>46143</v>
      </c>
      <c r="CV150" s="4"/>
    </row>
    <row r="151" spans="1:100" x14ac:dyDescent="0.25">
      <c r="A151" s="7">
        <f t="shared" si="80"/>
        <v>45074</v>
      </c>
      <c r="B151" s="5"/>
      <c r="C151" s="38" t="str">
        <f t="shared" si="71"/>
        <v/>
      </c>
      <c r="D151" s="38">
        <f t="shared" si="68"/>
        <v>44986</v>
      </c>
      <c r="E151" s="38" t="str">
        <f t="shared" si="74"/>
        <v/>
      </c>
      <c r="F151" s="38">
        <f t="shared" si="70"/>
        <v>45047</v>
      </c>
      <c r="Y151" s="7">
        <f t="shared" si="81"/>
        <v>45434</v>
      </c>
      <c r="Z151" s="5">
        <v>442.7</v>
      </c>
      <c r="AA151" s="111">
        <f t="shared" si="84"/>
        <v>0</v>
      </c>
      <c r="AB151" s="38" t="str">
        <f>IFERROR(VLOOKUP(Y151,'Geração Equatorial x Medido'!$O$56:$P$71,2,FALSE),"")</f>
        <v/>
      </c>
      <c r="AC151" s="38">
        <f t="shared" si="69"/>
        <v>45383</v>
      </c>
      <c r="AD151" s="38" t="str">
        <f t="shared" si="75"/>
        <v/>
      </c>
      <c r="AE151" s="38">
        <f t="shared" si="83"/>
        <v>45413</v>
      </c>
      <c r="AU151" s="4"/>
      <c r="AX151" s="7">
        <f t="shared" si="82"/>
        <v>45794</v>
      </c>
      <c r="AY151" s="5">
        <v>472.3</v>
      </c>
      <c r="AZ151" s="145">
        <f t="shared" si="76"/>
        <v>0</v>
      </c>
      <c r="BA151" s="141" t="str">
        <f>IFERROR(VLOOKUP(AX150,'Geração Equatorial x Medido'!$O$56:$P$98,2,FALSE),"")</f>
        <v/>
      </c>
      <c r="BB151" s="38">
        <f t="shared" si="85"/>
        <v>45778</v>
      </c>
      <c r="BC151" s="38" t="str">
        <f t="shared" si="77"/>
        <v/>
      </c>
      <c r="BD151" s="38">
        <f t="shared" si="87"/>
        <v>45778</v>
      </c>
      <c r="BT151" s="4"/>
      <c r="BZ151" s="7">
        <f t="shared" si="78"/>
        <v>46160</v>
      </c>
      <c r="CA151" s="5"/>
      <c r="CB151" s="145">
        <f t="shared" si="79"/>
        <v>1</v>
      </c>
      <c r="CC151" s="141" t="str">
        <f>IFERROR(VLOOKUP(BZ150,'Geração Equatorial x Medido'!$O$56:$P$97,2,FALSE),"")</f>
        <v/>
      </c>
      <c r="CD151" s="38">
        <f t="shared" si="86"/>
        <v>46143</v>
      </c>
      <c r="CE151" s="38" t="str">
        <f t="shared" si="72"/>
        <v/>
      </c>
      <c r="CF151" s="38">
        <f t="shared" si="73"/>
        <v>46143</v>
      </c>
      <c r="CV151" s="4"/>
    </row>
    <row r="152" spans="1:100" x14ac:dyDescent="0.25">
      <c r="A152" s="7">
        <f t="shared" si="80"/>
        <v>45075</v>
      </c>
      <c r="B152" s="5"/>
      <c r="C152" s="38" t="str">
        <f t="shared" si="71"/>
        <v/>
      </c>
      <c r="D152" s="38">
        <f t="shared" si="68"/>
        <v>44986</v>
      </c>
      <c r="E152" s="38" t="str">
        <f t="shared" si="74"/>
        <v/>
      </c>
      <c r="F152" s="38">
        <f t="shared" si="70"/>
        <v>45047</v>
      </c>
      <c r="Y152" s="7">
        <f t="shared" si="81"/>
        <v>45435</v>
      </c>
      <c r="Z152" s="5">
        <v>478.9</v>
      </c>
      <c r="AA152" s="111">
        <f t="shared" si="84"/>
        <v>0</v>
      </c>
      <c r="AB152" s="38" t="str">
        <f>IFERROR(VLOOKUP(Y152,'Geração Equatorial x Medido'!$O$56:$P$71,2,FALSE),"")</f>
        <v/>
      </c>
      <c r="AC152" s="38">
        <f t="shared" si="69"/>
        <v>45383</v>
      </c>
      <c r="AD152" s="38" t="str">
        <f t="shared" si="75"/>
        <v/>
      </c>
      <c r="AE152" s="38">
        <f t="shared" si="83"/>
        <v>45413</v>
      </c>
      <c r="AU152" s="4"/>
      <c r="AX152" s="7">
        <f t="shared" si="82"/>
        <v>45795</v>
      </c>
      <c r="AY152" s="5">
        <v>342.9</v>
      </c>
      <c r="AZ152" s="145">
        <f t="shared" si="76"/>
        <v>0</v>
      </c>
      <c r="BA152" s="141" t="str">
        <f>IFERROR(VLOOKUP(AX151,'Geração Equatorial x Medido'!$O$56:$P$98,2,FALSE),"")</f>
        <v/>
      </c>
      <c r="BB152" s="38">
        <f t="shared" si="85"/>
        <v>45778</v>
      </c>
      <c r="BC152" s="38" t="str">
        <f t="shared" si="77"/>
        <v/>
      </c>
      <c r="BD152" s="38">
        <f t="shared" si="87"/>
        <v>45778</v>
      </c>
      <c r="BT152" s="4"/>
      <c r="BZ152" s="7">
        <f t="shared" si="78"/>
        <v>46161</v>
      </c>
      <c r="CA152" s="5"/>
      <c r="CB152" s="145">
        <f t="shared" si="79"/>
        <v>1</v>
      </c>
      <c r="CC152" s="141" t="str">
        <f>IFERROR(VLOOKUP(BZ151,'Geração Equatorial x Medido'!$O$56:$P$97,2,FALSE),"")</f>
        <v/>
      </c>
      <c r="CD152" s="38">
        <f t="shared" si="86"/>
        <v>46143</v>
      </c>
      <c r="CE152" s="38" t="str">
        <f t="shared" si="72"/>
        <v/>
      </c>
      <c r="CF152" s="38">
        <f t="shared" si="73"/>
        <v>46143</v>
      </c>
      <c r="CV152" s="4"/>
    </row>
    <row r="153" spans="1:100" x14ac:dyDescent="0.25">
      <c r="A153" s="7">
        <f t="shared" si="80"/>
        <v>45076</v>
      </c>
      <c r="B153" s="5"/>
      <c r="C153" s="38" t="str">
        <f t="shared" si="71"/>
        <v/>
      </c>
      <c r="D153" s="38">
        <f t="shared" si="68"/>
        <v>44986</v>
      </c>
      <c r="E153" s="38" t="str">
        <f t="shared" si="74"/>
        <v/>
      </c>
      <c r="F153" s="38">
        <f t="shared" si="70"/>
        <v>45047</v>
      </c>
      <c r="Y153" s="7">
        <f t="shared" si="81"/>
        <v>45436</v>
      </c>
      <c r="Z153" s="5">
        <v>330.9</v>
      </c>
      <c r="AA153" s="111">
        <f t="shared" si="84"/>
        <v>0</v>
      </c>
      <c r="AB153" s="38" t="str">
        <f>IFERROR(VLOOKUP(Y153,'Geração Equatorial x Medido'!$O$56:$P$71,2,FALSE),"")</f>
        <v/>
      </c>
      <c r="AC153" s="38">
        <f t="shared" si="69"/>
        <v>45383</v>
      </c>
      <c r="AD153" s="38" t="str">
        <f t="shared" si="75"/>
        <v/>
      </c>
      <c r="AE153" s="38">
        <f t="shared" si="83"/>
        <v>45413</v>
      </c>
      <c r="AU153" s="4"/>
      <c r="AX153" s="7">
        <f t="shared" si="82"/>
        <v>45796</v>
      </c>
      <c r="AY153" s="5">
        <v>431.1</v>
      </c>
      <c r="AZ153" s="145">
        <f t="shared" si="76"/>
        <v>0</v>
      </c>
      <c r="BA153" s="141" t="str">
        <f>IFERROR(VLOOKUP(AX152,'Geração Equatorial x Medido'!$O$56:$P$98,2,FALSE),"")</f>
        <v/>
      </c>
      <c r="BB153" s="38">
        <f t="shared" si="85"/>
        <v>45778</v>
      </c>
      <c r="BC153" s="38" t="str">
        <f t="shared" si="77"/>
        <v/>
      </c>
      <c r="BD153" s="38">
        <f t="shared" si="87"/>
        <v>45778</v>
      </c>
      <c r="BT153" s="4"/>
      <c r="BZ153" s="7">
        <f t="shared" si="78"/>
        <v>46162</v>
      </c>
      <c r="CA153" s="5"/>
      <c r="CB153" s="145">
        <f t="shared" si="79"/>
        <v>1</v>
      </c>
      <c r="CC153" s="141" t="str">
        <f>IFERROR(VLOOKUP(BZ152,'Geração Equatorial x Medido'!$O$56:$P$97,2,FALSE),"")</f>
        <v/>
      </c>
      <c r="CD153" s="38">
        <f t="shared" si="86"/>
        <v>46143</v>
      </c>
      <c r="CE153" s="38" t="str">
        <f t="shared" si="72"/>
        <v/>
      </c>
      <c r="CF153" s="38">
        <f t="shared" si="73"/>
        <v>46143</v>
      </c>
      <c r="CV153" s="4"/>
    </row>
    <row r="154" spans="1:100" x14ac:dyDescent="0.25">
      <c r="A154" s="7">
        <f t="shared" si="80"/>
        <v>45077</v>
      </c>
      <c r="B154" s="5"/>
      <c r="C154" s="38" t="str">
        <f t="shared" si="71"/>
        <v/>
      </c>
      <c r="D154" s="38">
        <f t="shared" si="68"/>
        <v>44986</v>
      </c>
      <c r="E154" s="38" t="str">
        <f t="shared" si="74"/>
        <v/>
      </c>
      <c r="F154" s="38">
        <f t="shared" si="70"/>
        <v>45047</v>
      </c>
      <c r="Y154" s="7">
        <f t="shared" si="81"/>
        <v>45437</v>
      </c>
      <c r="Z154" s="5">
        <v>533.9</v>
      </c>
      <c r="AA154" s="111">
        <f t="shared" si="84"/>
        <v>0</v>
      </c>
      <c r="AB154" s="38" t="str">
        <f>IFERROR(VLOOKUP(Y154,'Geração Equatorial x Medido'!$O$56:$P$71,2,FALSE),"")</f>
        <v/>
      </c>
      <c r="AC154" s="38">
        <f t="shared" si="69"/>
        <v>45383</v>
      </c>
      <c r="AD154" s="38" t="str">
        <f t="shared" si="75"/>
        <v/>
      </c>
      <c r="AE154" s="38">
        <f t="shared" si="83"/>
        <v>45413</v>
      </c>
      <c r="AU154" s="4"/>
      <c r="AX154" s="7">
        <f t="shared" si="82"/>
        <v>45797</v>
      </c>
      <c r="AY154" s="5">
        <v>482.7</v>
      </c>
      <c r="AZ154" s="145">
        <f t="shared" si="76"/>
        <v>0</v>
      </c>
      <c r="BA154" s="141" t="str">
        <f>IFERROR(VLOOKUP(AX153,'Geração Equatorial x Medido'!$O$56:$P$98,2,FALSE),"")</f>
        <v/>
      </c>
      <c r="BB154" s="38">
        <f t="shared" si="85"/>
        <v>45778</v>
      </c>
      <c r="BC154" s="38" t="str">
        <f t="shared" si="77"/>
        <v/>
      </c>
      <c r="BD154" s="38">
        <f t="shared" si="87"/>
        <v>45778</v>
      </c>
      <c r="BT154" s="4"/>
      <c r="BZ154" s="7">
        <f t="shared" si="78"/>
        <v>46163</v>
      </c>
      <c r="CA154" s="5"/>
      <c r="CB154" s="145">
        <f t="shared" si="79"/>
        <v>1</v>
      </c>
      <c r="CC154" s="141" t="str">
        <f>IFERROR(VLOOKUP(BZ153,'Geração Equatorial x Medido'!$O$56:$P$97,2,FALSE),"")</f>
        <v/>
      </c>
      <c r="CD154" s="38">
        <f t="shared" si="86"/>
        <v>46143</v>
      </c>
      <c r="CE154" s="38" t="str">
        <f t="shared" si="72"/>
        <v/>
      </c>
      <c r="CF154" s="38">
        <f t="shared" si="73"/>
        <v>46143</v>
      </c>
      <c r="CV154" s="4"/>
    </row>
    <row r="155" spans="1:100" x14ac:dyDescent="0.25">
      <c r="A155" s="7">
        <f t="shared" si="80"/>
        <v>45078</v>
      </c>
      <c r="B155" s="5"/>
      <c r="C155" s="38" t="str">
        <f t="shared" si="71"/>
        <v/>
      </c>
      <c r="D155" s="38">
        <f t="shared" si="68"/>
        <v>44986</v>
      </c>
      <c r="E155" s="38">
        <f t="shared" si="74"/>
        <v>45078</v>
      </c>
      <c r="F155" s="38">
        <f t="shared" si="70"/>
        <v>45078</v>
      </c>
      <c r="Y155" s="7">
        <f t="shared" si="81"/>
        <v>45438</v>
      </c>
      <c r="Z155" s="5">
        <v>431.6</v>
      </c>
      <c r="AA155" s="111">
        <f t="shared" si="84"/>
        <v>0</v>
      </c>
      <c r="AB155" s="38">
        <f>IFERROR(VLOOKUP(Y155,'Geração Equatorial x Medido'!$O$56:$P$71,2,FALSE),"")</f>
        <v>45413</v>
      </c>
      <c r="AC155" s="38">
        <f t="shared" si="69"/>
        <v>45413</v>
      </c>
      <c r="AD155" s="38" t="str">
        <f t="shared" si="75"/>
        <v/>
      </c>
      <c r="AE155" s="38">
        <f t="shared" si="83"/>
        <v>45413</v>
      </c>
      <c r="AU155" s="4"/>
      <c r="AX155" s="7">
        <f t="shared" si="82"/>
        <v>45798</v>
      </c>
      <c r="AY155" s="5">
        <v>431.6</v>
      </c>
      <c r="AZ155" s="145">
        <f t="shared" si="76"/>
        <v>0</v>
      </c>
      <c r="BA155" s="141" t="str">
        <f>IFERROR(VLOOKUP(AX154,'Geração Equatorial x Medido'!$O$56:$P$98,2,FALSE),"")</f>
        <v/>
      </c>
      <c r="BB155" s="38">
        <f t="shared" si="85"/>
        <v>45778</v>
      </c>
      <c r="BC155" s="38" t="str">
        <f t="shared" si="77"/>
        <v/>
      </c>
      <c r="BD155" s="38">
        <f t="shared" si="87"/>
        <v>45778</v>
      </c>
      <c r="BT155" s="4"/>
      <c r="BZ155" s="7">
        <f t="shared" si="78"/>
        <v>46164</v>
      </c>
      <c r="CA155" s="5"/>
      <c r="CB155" s="145">
        <f t="shared" si="79"/>
        <v>1</v>
      </c>
      <c r="CC155" s="141" t="str">
        <f>IFERROR(VLOOKUP(BZ154,'Geração Equatorial x Medido'!$O$56:$P$97,2,FALSE),"")</f>
        <v/>
      </c>
      <c r="CD155" s="38">
        <f t="shared" si="86"/>
        <v>46143</v>
      </c>
      <c r="CE155" s="38" t="str">
        <f t="shared" si="72"/>
        <v/>
      </c>
      <c r="CF155" s="38">
        <f t="shared" si="73"/>
        <v>46143</v>
      </c>
      <c r="CV155" s="4"/>
    </row>
    <row r="156" spans="1:100" x14ac:dyDescent="0.25">
      <c r="A156" s="7">
        <f t="shared" si="80"/>
        <v>45079</v>
      </c>
      <c r="B156" s="5"/>
      <c r="C156" s="38" t="str">
        <f t="shared" si="71"/>
        <v/>
      </c>
      <c r="D156" s="38">
        <f t="shared" si="68"/>
        <v>44986</v>
      </c>
      <c r="E156" s="38" t="str">
        <f t="shared" si="74"/>
        <v/>
      </c>
      <c r="F156" s="38">
        <f t="shared" si="70"/>
        <v>45078</v>
      </c>
      <c r="Y156" s="7">
        <f t="shared" si="81"/>
        <v>45439</v>
      </c>
      <c r="Z156" s="5">
        <v>588.20000000000005</v>
      </c>
      <c r="AA156" s="111">
        <f t="shared" si="84"/>
        <v>0</v>
      </c>
      <c r="AB156" s="38" t="str">
        <f>IFERROR(VLOOKUP(Y156,'Geração Equatorial x Medido'!$O$56:$P$71,2,FALSE),"")</f>
        <v/>
      </c>
      <c r="AC156" s="38">
        <f t="shared" si="69"/>
        <v>45413</v>
      </c>
      <c r="AD156" s="38" t="str">
        <f t="shared" si="75"/>
        <v/>
      </c>
      <c r="AE156" s="38">
        <f t="shared" si="83"/>
        <v>45413</v>
      </c>
      <c r="AU156" s="4"/>
      <c r="AX156" s="7">
        <f t="shared" si="82"/>
        <v>45799</v>
      </c>
      <c r="AY156" s="5">
        <v>510.9</v>
      </c>
      <c r="AZ156" s="145">
        <f t="shared" si="76"/>
        <v>0</v>
      </c>
      <c r="BA156" s="141" t="str">
        <f>IFERROR(VLOOKUP(AX155,'Geração Equatorial x Medido'!$O$56:$P$98,2,FALSE),"")</f>
        <v/>
      </c>
      <c r="BB156" s="38">
        <f t="shared" si="85"/>
        <v>45778</v>
      </c>
      <c r="BC156" s="38" t="str">
        <f t="shared" si="77"/>
        <v/>
      </c>
      <c r="BD156" s="38">
        <f t="shared" si="87"/>
        <v>45778</v>
      </c>
      <c r="BT156" s="4"/>
      <c r="BZ156" s="7">
        <f t="shared" si="78"/>
        <v>46165</v>
      </c>
      <c r="CA156" s="5"/>
      <c r="CB156" s="145">
        <f t="shared" si="79"/>
        <v>1</v>
      </c>
      <c r="CC156" s="141" t="str">
        <f>IFERROR(VLOOKUP(BZ155,'Geração Equatorial x Medido'!$O$56:$P$97,2,FALSE),"")</f>
        <v/>
      </c>
      <c r="CD156" s="38">
        <f t="shared" si="86"/>
        <v>46143</v>
      </c>
      <c r="CE156" s="38" t="str">
        <f t="shared" si="72"/>
        <v/>
      </c>
      <c r="CF156" s="38">
        <f t="shared" si="73"/>
        <v>46143</v>
      </c>
      <c r="CV156" s="4"/>
    </row>
    <row r="157" spans="1:100" x14ac:dyDescent="0.25">
      <c r="A157" s="7">
        <f t="shared" si="80"/>
        <v>45080</v>
      </c>
      <c r="B157" s="5"/>
      <c r="C157" s="38" t="str">
        <f t="shared" si="71"/>
        <v/>
      </c>
      <c r="D157" s="38">
        <f t="shared" si="68"/>
        <v>44986</v>
      </c>
      <c r="E157" s="38" t="str">
        <f t="shared" si="74"/>
        <v/>
      </c>
      <c r="F157" s="38">
        <f t="shared" si="70"/>
        <v>45078</v>
      </c>
      <c r="Y157" s="7">
        <f t="shared" si="81"/>
        <v>45440</v>
      </c>
      <c r="Z157" s="5">
        <v>547.29999999999995</v>
      </c>
      <c r="AA157" s="111">
        <f t="shared" si="84"/>
        <v>0</v>
      </c>
      <c r="AB157" s="38" t="str">
        <f>IFERROR(VLOOKUP(Y157,'Geração Equatorial x Medido'!$O$56:$P$71,2,FALSE),"")</f>
        <v/>
      </c>
      <c r="AC157" s="38">
        <f t="shared" si="69"/>
        <v>45413</v>
      </c>
      <c r="AD157" s="38" t="str">
        <f t="shared" si="75"/>
        <v/>
      </c>
      <c r="AE157" s="38">
        <f t="shared" si="83"/>
        <v>45413</v>
      </c>
      <c r="AU157" s="4"/>
      <c r="AX157" s="7">
        <f t="shared" si="82"/>
        <v>45800</v>
      </c>
      <c r="AY157" s="5">
        <v>500.7</v>
      </c>
      <c r="AZ157" s="145">
        <f t="shared" si="76"/>
        <v>0</v>
      </c>
      <c r="BA157" s="141" t="str">
        <f>IFERROR(VLOOKUP(AX156,'Geração Equatorial x Medido'!$O$56:$P$98,2,FALSE),"")</f>
        <v/>
      </c>
      <c r="BB157" s="38">
        <f t="shared" si="85"/>
        <v>45778</v>
      </c>
      <c r="BC157" s="38" t="str">
        <f t="shared" si="77"/>
        <v/>
      </c>
      <c r="BD157" s="38">
        <f t="shared" si="87"/>
        <v>45778</v>
      </c>
      <c r="BT157" s="4"/>
      <c r="BZ157" s="7">
        <f t="shared" si="78"/>
        <v>46166</v>
      </c>
      <c r="CA157" s="5"/>
      <c r="CB157" s="145">
        <f t="shared" si="79"/>
        <v>1</v>
      </c>
      <c r="CC157" s="141" t="str">
        <f>IFERROR(VLOOKUP(BZ156,'Geração Equatorial x Medido'!$O$56:$P$97,2,FALSE),"")</f>
        <v/>
      </c>
      <c r="CD157" s="38">
        <f t="shared" si="86"/>
        <v>46143</v>
      </c>
      <c r="CE157" s="38" t="str">
        <f t="shared" si="72"/>
        <v/>
      </c>
      <c r="CF157" s="38">
        <f t="shared" si="73"/>
        <v>46143</v>
      </c>
      <c r="CV157" s="4"/>
    </row>
    <row r="158" spans="1:100" x14ac:dyDescent="0.25">
      <c r="A158" s="7">
        <f t="shared" si="80"/>
        <v>45081</v>
      </c>
      <c r="B158" s="5"/>
      <c r="C158" s="38" t="str">
        <f t="shared" si="71"/>
        <v/>
      </c>
      <c r="D158" s="38">
        <f t="shared" si="68"/>
        <v>44986</v>
      </c>
      <c r="E158" s="38" t="str">
        <f t="shared" si="74"/>
        <v/>
      </c>
      <c r="F158" s="38">
        <f t="shared" si="70"/>
        <v>45078</v>
      </c>
      <c r="Y158" s="7">
        <f t="shared" si="81"/>
        <v>45441</v>
      </c>
      <c r="Z158" s="5">
        <v>375.5</v>
      </c>
      <c r="AA158" s="111">
        <f t="shared" si="84"/>
        <v>0</v>
      </c>
      <c r="AB158" s="38" t="str">
        <f>IFERROR(VLOOKUP(Y158,'Geração Equatorial x Medido'!$O$56:$P$71,2,FALSE),"")</f>
        <v/>
      </c>
      <c r="AC158" s="38">
        <f t="shared" si="69"/>
        <v>45413</v>
      </c>
      <c r="AD158" s="38" t="str">
        <f t="shared" si="75"/>
        <v/>
      </c>
      <c r="AE158" s="38">
        <f t="shared" si="83"/>
        <v>45413</v>
      </c>
      <c r="AU158" s="4"/>
      <c r="AX158" s="7">
        <f t="shared" si="82"/>
        <v>45801</v>
      </c>
      <c r="AY158" s="5">
        <v>573.79999999999995</v>
      </c>
      <c r="AZ158" s="145">
        <f t="shared" si="76"/>
        <v>0</v>
      </c>
      <c r="BA158" s="141" t="str">
        <f>IFERROR(VLOOKUP(AX157,'Geração Equatorial x Medido'!$O$56:$P$98,2,FALSE),"")</f>
        <v/>
      </c>
      <c r="BB158" s="38">
        <f t="shared" si="85"/>
        <v>45778</v>
      </c>
      <c r="BC158" s="38" t="str">
        <f t="shared" si="77"/>
        <v/>
      </c>
      <c r="BD158" s="38">
        <f t="shared" si="87"/>
        <v>45778</v>
      </c>
      <c r="BT158" s="4"/>
      <c r="BZ158" s="7">
        <f t="shared" si="78"/>
        <v>46167</v>
      </c>
      <c r="CA158" s="5"/>
      <c r="CB158" s="145">
        <f t="shared" si="79"/>
        <v>1</v>
      </c>
      <c r="CC158" s="141" t="str">
        <f>IFERROR(VLOOKUP(BZ157,'Geração Equatorial x Medido'!$O$56:$P$97,2,FALSE),"")</f>
        <v/>
      </c>
      <c r="CD158" s="38">
        <f t="shared" si="86"/>
        <v>46143</v>
      </c>
      <c r="CE158" s="38" t="str">
        <f t="shared" si="72"/>
        <v/>
      </c>
      <c r="CF158" s="38">
        <f t="shared" si="73"/>
        <v>46143</v>
      </c>
      <c r="CV158" s="4"/>
    </row>
    <row r="159" spans="1:100" x14ac:dyDescent="0.25">
      <c r="A159" s="7">
        <f t="shared" si="80"/>
        <v>45082</v>
      </c>
      <c r="B159" s="5"/>
      <c r="C159" s="38" t="str">
        <f t="shared" si="71"/>
        <v/>
      </c>
      <c r="D159" s="38">
        <f t="shared" si="68"/>
        <v>44986</v>
      </c>
      <c r="E159" s="38" t="str">
        <f t="shared" si="74"/>
        <v/>
      </c>
      <c r="F159" s="38">
        <f t="shared" si="70"/>
        <v>45078</v>
      </c>
      <c r="Y159" s="7">
        <f t="shared" si="81"/>
        <v>45442</v>
      </c>
      <c r="Z159" s="5">
        <v>494.8</v>
      </c>
      <c r="AA159" s="111">
        <f t="shared" si="84"/>
        <v>0</v>
      </c>
      <c r="AB159" s="38" t="str">
        <f>IFERROR(VLOOKUP(Y159,'Geração Equatorial x Medido'!$O$56:$P$71,2,FALSE),"")</f>
        <v/>
      </c>
      <c r="AC159" s="38">
        <f t="shared" si="69"/>
        <v>45413</v>
      </c>
      <c r="AD159" s="38" t="str">
        <f t="shared" si="75"/>
        <v/>
      </c>
      <c r="AE159" s="38">
        <f t="shared" si="83"/>
        <v>45413</v>
      </c>
      <c r="AU159" s="4"/>
      <c r="AX159" s="7">
        <f t="shared" si="82"/>
        <v>45802</v>
      </c>
      <c r="AY159" s="5">
        <v>488.2</v>
      </c>
      <c r="AZ159" s="145">
        <f t="shared" si="76"/>
        <v>0</v>
      </c>
      <c r="BA159" s="141" t="str">
        <f>IFERROR(VLOOKUP(AX158,'Geração Equatorial x Medido'!$O$56:$P$98,2,FALSE),"")</f>
        <v/>
      </c>
      <c r="BB159" s="38">
        <f t="shared" si="85"/>
        <v>45778</v>
      </c>
      <c r="BC159" s="38" t="str">
        <f t="shared" si="77"/>
        <v/>
      </c>
      <c r="BD159" s="38">
        <f t="shared" si="87"/>
        <v>45778</v>
      </c>
      <c r="BT159" s="4"/>
      <c r="BZ159" s="7">
        <f t="shared" si="78"/>
        <v>46168</v>
      </c>
      <c r="CA159" s="5"/>
      <c r="CB159" s="145">
        <f t="shared" si="79"/>
        <v>1</v>
      </c>
      <c r="CC159" s="141" t="str">
        <f>IFERROR(VLOOKUP(BZ158,'Geração Equatorial x Medido'!$O$56:$P$97,2,FALSE),"")</f>
        <v/>
      </c>
      <c r="CD159" s="38">
        <f t="shared" si="86"/>
        <v>46143</v>
      </c>
      <c r="CE159" s="38" t="str">
        <f t="shared" si="72"/>
        <v/>
      </c>
      <c r="CF159" s="38">
        <f t="shared" si="73"/>
        <v>46143</v>
      </c>
      <c r="CV159" s="4"/>
    </row>
    <row r="160" spans="1:100" x14ac:dyDescent="0.25">
      <c r="A160" s="7">
        <f t="shared" si="80"/>
        <v>45083</v>
      </c>
      <c r="B160" s="5"/>
      <c r="C160" s="38" t="str">
        <f t="shared" si="71"/>
        <v/>
      </c>
      <c r="D160" s="38">
        <f t="shared" si="68"/>
        <v>44986</v>
      </c>
      <c r="E160" s="38" t="str">
        <f t="shared" si="74"/>
        <v/>
      </c>
      <c r="F160" s="38">
        <f t="shared" si="70"/>
        <v>45078</v>
      </c>
      <c r="Y160" s="7">
        <f t="shared" si="81"/>
        <v>45443</v>
      </c>
      <c r="Z160" s="5">
        <v>531.4</v>
      </c>
      <c r="AA160" s="111">
        <f t="shared" si="84"/>
        <v>0</v>
      </c>
      <c r="AB160" s="38" t="str">
        <f>IFERROR(VLOOKUP(Y160,'Geração Equatorial x Medido'!$O$56:$P$71,2,FALSE),"")</f>
        <v/>
      </c>
      <c r="AC160" s="38">
        <f t="shared" si="69"/>
        <v>45413</v>
      </c>
      <c r="AD160" s="38" t="str">
        <f t="shared" si="75"/>
        <v/>
      </c>
      <c r="AE160" s="38">
        <f t="shared" si="83"/>
        <v>45413</v>
      </c>
      <c r="AU160" s="4"/>
      <c r="AX160" s="7">
        <f t="shared" si="82"/>
        <v>45803</v>
      </c>
      <c r="AY160" s="5">
        <v>526.1</v>
      </c>
      <c r="AZ160" s="145">
        <f t="shared" si="76"/>
        <v>0</v>
      </c>
      <c r="BA160" s="141" t="str">
        <f>IFERROR(VLOOKUP(AX159,'Geração Equatorial x Medido'!$O$56:$P$98,2,FALSE),"")</f>
        <v/>
      </c>
      <c r="BB160" s="38">
        <f t="shared" si="85"/>
        <v>45778</v>
      </c>
      <c r="BC160" s="38" t="str">
        <f t="shared" si="77"/>
        <v/>
      </c>
      <c r="BD160" s="38">
        <f t="shared" si="87"/>
        <v>45778</v>
      </c>
      <c r="BT160" s="4"/>
      <c r="BZ160" s="7">
        <f t="shared" si="78"/>
        <v>46169</v>
      </c>
      <c r="CA160" s="5"/>
      <c r="CB160" s="145">
        <f t="shared" si="79"/>
        <v>1</v>
      </c>
      <c r="CC160" s="141" t="str">
        <f>IFERROR(VLOOKUP(BZ159,'Geração Equatorial x Medido'!$O$56:$P$97,2,FALSE),"")</f>
        <v/>
      </c>
      <c r="CD160" s="38">
        <f t="shared" si="86"/>
        <v>46143</v>
      </c>
      <c r="CE160" s="38" t="str">
        <f t="shared" si="72"/>
        <v/>
      </c>
      <c r="CF160" s="38">
        <f t="shared" si="73"/>
        <v>46143</v>
      </c>
      <c r="CV160" s="4"/>
    </row>
    <row r="161" spans="1:100" x14ac:dyDescent="0.25">
      <c r="A161" s="7">
        <f t="shared" si="80"/>
        <v>45084</v>
      </c>
      <c r="B161" s="5"/>
      <c r="C161" s="38" t="str">
        <f t="shared" si="71"/>
        <v/>
      </c>
      <c r="D161" s="38">
        <f t="shared" si="68"/>
        <v>44986</v>
      </c>
      <c r="E161" s="38" t="str">
        <f t="shared" si="74"/>
        <v/>
      </c>
      <c r="F161" s="38">
        <f t="shared" si="70"/>
        <v>45078</v>
      </c>
      <c r="Y161" s="7">
        <f t="shared" si="81"/>
        <v>45444</v>
      </c>
      <c r="Z161" s="5">
        <v>432.8</v>
      </c>
      <c r="AA161" s="111">
        <f t="shared" si="84"/>
        <v>0</v>
      </c>
      <c r="AB161" s="38" t="str">
        <f>IFERROR(VLOOKUP(Y161,'Geração Equatorial x Medido'!$O$56:$P$71,2,FALSE),"")</f>
        <v/>
      </c>
      <c r="AC161" s="38">
        <f t="shared" si="69"/>
        <v>45413</v>
      </c>
      <c r="AD161" s="38">
        <f t="shared" si="75"/>
        <v>45444</v>
      </c>
      <c r="AE161" s="38">
        <f t="shared" si="83"/>
        <v>45444</v>
      </c>
      <c r="AU161" s="4"/>
      <c r="AX161" s="7">
        <f t="shared" si="82"/>
        <v>45804</v>
      </c>
      <c r="AY161" s="5">
        <v>493.5</v>
      </c>
      <c r="AZ161" s="145">
        <f t="shared" si="76"/>
        <v>0</v>
      </c>
      <c r="BA161" s="141" t="str">
        <f>IFERROR(VLOOKUP(AX160,'Geração Equatorial x Medido'!$O$56:$P$98,2,FALSE),"")</f>
        <v/>
      </c>
      <c r="BB161" s="38">
        <f t="shared" si="85"/>
        <v>45778</v>
      </c>
      <c r="BC161" s="38" t="str">
        <f t="shared" si="77"/>
        <v/>
      </c>
      <c r="BD161" s="38">
        <f t="shared" si="87"/>
        <v>45778</v>
      </c>
      <c r="BT161" s="4"/>
      <c r="BZ161" s="7">
        <f t="shared" si="78"/>
        <v>46170</v>
      </c>
      <c r="CA161" s="5"/>
      <c r="CB161" s="145">
        <f t="shared" si="79"/>
        <v>1</v>
      </c>
      <c r="CC161" s="141">
        <f>IFERROR(VLOOKUP(BZ160,'Geração Equatorial x Medido'!$O$56:$P$97,2,FALSE),"")</f>
        <v>46143</v>
      </c>
      <c r="CD161" s="38">
        <f t="shared" si="86"/>
        <v>46143</v>
      </c>
      <c r="CE161" s="38" t="str">
        <f t="shared" si="72"/>
        <v/>
      </c>
      <c r="CF161" s="38">
        <f t="shared" si="73"/>
        <v>46143</v>
      </c>
      <c r="CV161" s="4"/>
    </row>
    <row r="162" spans="1:100" x14ac:dyDescent="0.25">
      <c r="A162" s="7">
        <f t="shared" si="80"/>
        <v>45085</v>
      </c>
      <c r="B162" s="5"/>
      <c r="C162" s="38" t="str">
        <f t="shared" si="71"/>
        <v/>
      </c>
      <c r="D162" s="38">
        <f t="shared" si="68"/>
        <v>44986</v>
      </c>
      <c r="E162" s="38" t="str">
        <f t="shared" si="74"/>
        <v/>
      </c>
      <c r="F162" s="38">
        <f t="shared" si="70"/>
        <v>45078</v>
      </c>
      <c r="Y162" s="7">
        <f t="shared" si="81"/>
        <v>45445</v>
      </c>
      <c r="Z162" s="5">
        <v>476.5</v>
      </c>
      <c r="AA162" s="111">
        <f t="shared" si="84"/>
        <v>0</v>
      </c>
      <c r="AB162" s="38" t="str">
        <f>IFERROR(VLOOKUP(Y162,'Geração Equatorial x Medido'!$O$56:$P$71,2,FALSE),"")</f>
        <v/>
      </c>
      <c r="AC162" s="38">
        <f t="shared" si="69"/>
        <v>45413</v>
      </c>
      <c r="AD162" s="38" t="str">
        <f t="shared" si="75"/>
        <v/>
      </c>
      <c r="AE162" s="38">
        <f t="shared" si="83"/>
        <v>45444</v>
      </c>
      <c r="AU162" s="4"/>
      <c r="AX162" s="7">
        <f t="shared" si="82"/>
        <v>45805</v>
      </c>
      <c r="AY162" s="5">
        <v>551.5</v>
      </c>
      <c r="AZ162" s="145">
        <f t="shared" si="76"/>
        <v>0</v>
      </c>
      <c r="BA162" s="141">
        <f>IFERROR(VLOOKUP(AX161,'Geração Equatorial x Medido'!$O$56:$P$98,2,FALSE),"")</f>
        <v>45778</v>
      </c>
      <c r="BB162" s="38">
        <f t="shared" si="85"/>
        <v>45778</v>
      </c>
      <c r="BC162" s="38" t="str">
        <f t="shared" si="77"/>
        <v/>
      </c>
      <c r="BD162" s="38">
        <f t="shared" si="87"/>
        <v>45778</v>
      </c>
      <c r="BT162" s="4"/>
      <c r="BZ162" s="7">
        <f t="shared" si="78"/>
        <v>46171</v>
      </c>
      <c r="CA162" s="5"/>
      <c r="CB162" s="145">
        <f t="shared" si="79"/>
        <v>1</v>
      </c>
      <c r="CC162" s="141" t="str">
        <f>IFERROR(VLOOKUP(BZ161,'Geração Equatorial x Medido'!$O$56:$P$97,2,FALSE),"")</f>
        <v/>
      </c>
      <c r="CD162" s="38">
        <f t="shared" si="86"/>
        <v>46174</v>
      </c>
      <c r="CE162" s="38" t="str">
        <f t="shared" si="72"/>
        <v/>
      </c>
      <c r="CF162" s="38">
        <f t="shared" si="73"/>
        <v>46143</v>
      </c>
      <c r="CV162" s="4"/>
    </row>
    <row r="163" spans="1:100" x14ac:dyDescent="0.25">
      <c r="A163" s="7">
        <f t="shared" si="80"/>
        <v>45086</v>
      </c>
      <c r="B163" s="5"/>
      <c r="C163" s="38" t="str">
        <f t="shared" si="71"/>
        <v/>
      </c>
      <c r="D163" s="38">
        <f t="shared" si="68"/>
        <v>44986</v>
      </c>
      <c r="E163" s="38" t="str">
        <f t="shared" si="74"/>
        <v/>
      </c>
      <c r="F163" s="38">
        <f t="shared" si="70"/>
        <v>45078</v>
      </c>
      <c r="Y163" s="7">
        <f t="shared" si="81"/>
        <v>45446</v>
      </c>
      <c r="Z163" s="5">
        <v>515.1</v>
      </c>
      <c r="AA163" s="111">
        <f t="shared" si="84"/>
        <v>0</v>
      </c>
      <c r="AB163" s="38" t="str">
        <f>IFERROR(VLOOKUP(Y163,'Geração Equatorial x Medido'!$O$56:$P$71,2,FALSE),"")</f>
        <v/>
      </c>
      <c r="AC163" s="38">
        <f t="shared" si="69"/>
        <v>45413</v>
      </c>
      <c r="AD163" s="38" t="str">
        <f t="shared" si="75"/>
        <v/>
      </c>
      <c r="AE163" s="38">
        <f t="shared" si="83"/>
        <v>45444</v>
      </c>
      <c r="AU163" s="4"/>
      <c r="AX163" s="7">
        <f t="shared" si="82"/>
        <v>45806</v>
      </c>
      <c r="AY163" s="5">
        <v>486.2</v>
      </c>
      <c r="AZ163" s="145">
        <f t="shared" si="76"/>
        <v>0</v>
      </c>
      <c r="BA163" s="141" t="str">
        <f>IFERROR(VLOOKUP(AX162,'Geração Equatorial x Medido'!$O$56:$P$98,2,FALSE),"")</f>
        <v/>
      </c>
      <c r="BB163" s="38">
        <f t="shared" si="85"/>
        <v>45809</v>
      </c>
      <c r="BC163" s="38" t="str">
        <f t="shared" si="77"/>
        <v/>
      </c>
      <c r="BD163" s="38">
        <f t="shared" si="87"/>
        <v>45778</v>
      </c>
      <c r="BT163" s="4"/>
      <c r="BZ163" s="7">
        <f t="shared" si="78"/>
        <v>46172</v>
      </c>
      <c r="CA163" s="5"/>
      <c r="CB163" s="145">
        <f t="shared" si="79"/>
        <v>1</v>
      </c>
      <c r="CC163" s="141" t="str">
        <f>IFERROR(VLOOKUP(BZ162,'Geração Equatorial x Medido'!$O$56:$P$97,2,FALSE),"")</f>
        <v/>
      </c>
      <c r="CD163" s="38">
        <f t="shared" si="86"/>
        <v>46174</v>
      </c>
      <c r="CE163" s="38" t="str">
        <f t="shared" si="72"/>
        <v/>
      </c>
      <c r="CF163" s="38">
        <f t="shared" si="73"/>
        <v>46143</v>
      </c>
      <c r="CV163" s="4"/>
    </row>
    <row r="164" spans="1:100" x14ac:dyDescent="0.25">
      <c r="A164" s="7">
        <f t="shared" si="80"/>
        <v>45087</v>
      </c>
      <c r="B164" s="5"/>
      <c r="C164" s="38" t="str">
        <f t="shared" si="71"/>
        <v/>
      </c>
      <c r="D164" s="38">
        <f t="shared" si="68"/>
        <v>44986</v>
      </c>
      <c r="E164" s="38" t="str">
        <f t="shared" si="74"/>
        <v/>
      </c>
      <c r="F164" s="38">
        <f t="shared" si="70"/>
        <v>45078</v>
      </c>
      <c r="Y164" s="7">
        <f t="shared" si="81"/>
        <v>45447</v>
      </c>
      <c r="Z164" s="5">
        <v>432.3</v>
      </c>
      <c r="AA164" s="111">
        <f t="shared" si="84"/>
        <v>0</v>
      </c>
      <c r="AB164" s="38" t="str">
        <f>IFERROR(VLOOKUP(Y164,'Geração Equatorial x Medido'!$O$56:$P$71,2,FALSE),"")</f>
        <v/>
      </c>
      <c r="AC164" s="38">
        <f t="shared" si="69"/>
        <v>45413</v>
      </c>
      <c r="AD164" s="38" t="str">
        <f t="shared" si="75"/>
        <v/>
      </c>
      <c r="AE164" s="38">
        <f t="shared" si="83"/>
        <v>45444</v>
      </c>
      <c r="AU164" s="4"/>
      <c r="AX164" s="7">
        <f t="shared" si="82"/>
        <v>45807</v>
      </c>
      <c r="AY164" s="5">
        <v>561.20000000000005</v>
      </c>
      <c r="AZ164" s="145">
        <f t="shared" si="76"/>
        <v>0</v>
      </c>
      <c r="BA164" s="141" t="str">
        <f>IFERROR(VLOOKUP(AX163,'Geração Equatorial x Medido'!$O$56:$P$98,2,FALSE),"")</f>
        <v/>
      </c>
      <c r="BB164" s="38">
        <f t="shared" si="85"/>
        <v>45809</v>
      </c>
      <c r="BC164" s="38" t="str">
        <f t="shared" si="77"/>
        <v/>
      </c>
      <c r="BD164" s="38">
        <f t="shared" si="87"/>
        <v>45778</v>
      </c>
      <c r="BT164" s="4"/>
      <c r="BZ164" s="7">
        <f t="shared" si="78"/>
        <v>46173</v>
      </c>
      <c r="CA164" s="5"/>
      <c r="CB164" s="145">
        <f t="shared" si="79"/>
        <v>1</v>
      </c>
      <c r="CC164" s="141" t="str">
        <f>IFERROR(VLOOKUP(BZ163,'Geração Equatorial x Medido'!$O$56:$P$97,2,FALSE),"")</f>
        <v/>
      </c>
      <c r="CD164" s="38">
        <f t="shared" si="86"/>
        <v>46174</v>
      </c>
      <c r="CE164" s="38" t="str">
        <f t="shared" si="72"/>
        <v/>
      </c>
      <c r="CF164" s="38">
        <f t="shared" si="73"/>
        <v>46143</v>
      </c>
      <c r="CV164" s="4"/>
    </row>
    <row r="165" spans="1:100" x14ac:dyDescent="0.25">
      <c r="A165" s="7">
        <f t="shared" si="80"/>
        <v>45088</v>
      </c>
      <c r="B165" s="5"/>
      <c r="C165" s="38" t="str">
        <f t="shared" si="71"/>
        <v/>
      </c>
      <c r="D165" s="38">
        <f t="shared" si="68"/>
        <v>44986</v>
      </c>
      <c r="E165" s="38" t="str">
        <f t="shared" si="74"/>
        <v/>
      </c>
      <c r="F165" s="38">
        <f t="shared" si="70"/>
        <v>45078</v>
      </c>
      <c r="Y165" s="7">
        <f t="shared" si="81"/>
        <v>45448</v>
      </c>
      <c r="Z165" s="5">
        <v>507.6</v>
      </c>
      <c r="AA165" s="111">
        <f t="shared" si="84"/>
        <v>0</v>
      </c>
      <c r="AB165" s="38" t="str">
        <f>IFERROR(VLOOKUP(Y165,'Geração Equatorial x Medido'!$O$56:$P$71,2,FALSE),"")</f>
        <v/>
      </c>
      <c r="AC165" s="38">
        <f t="shared" si="69"/>
        <v>45413</v>
      </c>
      <c r="AD165" s="38" t="str">
        <f t="shared" si="75"/>
        <v/>
      </c>
      <c r="AE165" s="38">
        <f t="shared" si="83"/>
        <v>45444</v>
      </c>
      <c r="AU165" s="4"/>
      <c r="AX165" s="7">
        <f t="shared" si="82"/>
        <v>45808</v>
      </c>
      <c r="AY165" s="5">
        <v>551.1</v>
      </c>
      <c r="AZ165" s="145">
        <f t="shared" si="76"/>
        <v>0</v>
      </c>
      <c r="BA165" s="141" t="str">
        <f>IFERROR(VLOOKUP(AX164,'Geração Equatorial x Medido'!$O$56:$P$98,2,FALSE),"")</f>
        <v/>
      </c>
      <c r="BB165" s="38">
        <f t="shared" si="85"/>
        <v>45809</v>
      </c>
      <c r="BC165" s="38" t="str">
        <f t="shared" si="77"/>
        <v/>
      </c>
      <c r="BD165" s="38">
        <f t="shared" si="87"/>
        <v>45778</v>
      </c>
      <c r="BT165" s="4"/>
      <c r="BZ165" s="7">
        <f t="shared" si="78"/>
        <v>46174</v>
      </c>
      <c r="CA165" s="5"/>
      <c r="CB165" s="145">
        <f t="shared" si="79"/>
        <v>1</v>
      </c>
      <c r="CC165" s="141" t="str">
        <f>IFERROR(VLOOKUP(BZ164,'Geração Equatorial x Medido'!$O$56:$P$97,2,FALSE),"")</f>
        <v/>
      </c>
      <c r="CD165" s="38">
        <f t="shared" si="86"/>
        <v>46174</v>
      </c>
      <c r="CE165" s="38">
        <f t="shared" si="72"/>
        <v>46174</v>
      </c>
      <c r="CF165" s="38">
        <f t="shared" si="73"/>
        <v>46174</v>
      </c>
      <c r="CV165" s="4"/>
    </row>
    <row r="166" spans="1:100" x14ac:dyDescent="0.25">
      <c r="A166" s="7">
        <f t="shared" si="80"/>
        <v>45089</v>
      </c>
      <c r="B166" s="5"/>
      <c r="C166" s="38" t="str">
        <f t="shared" si="71"/>
        <v/>
      </c>
      <c r="D166" s="38">
        <f t="shared" si="68"/>
        <v>44986</v>
      </c>
      <c r="E166" s="38" t="str">
        <f t="shared" si="74"/>
        <v/>
      </c>
      <c r="F166" s="38">
        <f t="shared" si="70"/>
        <v>45078</v>
      </c>
      <c r="Y166" s="7">
        <f t="shared" si="81"/>
        <v>45449</v>
      </c>
      <c r="Z166" s="5">
        <v>342.5</v>
      </c>
      <c r="AA166" s="111">
        <f t="shared" si="84"/>
        <v>0</v>
      </c>
      <c r="AB166" s="38" t="str">
        <f>IFERROR(VLOOKUP(Y166,'Geração Equatorial x Medido'!$O$56:$P$71,2,FALSE),"")</f>
        <v/>
      </c>
      <c r="AC166" s="38">
        <f t="shared" si="69"/>
        <v>45413</v>
      </c>
      <c r="AD166" s="38" t="str">
        <f t="shared" si="75"/>
        <v/>
      </c>
      <c r="AE166" s="38">
        <f t="shared" si="83"/>
        <v>45444</v>
      </c>
      <c r="AU166" s="4"/>
      <c r="AX166" s="7">
        <f t="shared" si="82"/>
        <v>45809</v>
      </c>
      <c r="AY166" s="5">
        <v>478.3</v>
      </c>
      <c r="AZ166" s="145">
        <f t="shared" si="76"/>
        <v>0</v>
      </c>
      <c r="BA166" s="141" t="str">
        <f>IFERROR(VLOOKUP(AX165,'Geração Equatorial x Medido'!$O$56:$P$98,2,FALSE),"")</f>
        <v/>
      </c>
      <c r="BB166" s="38">
        <f t="shared" si="85"/>
        <v>45809</v>
      </c>
      <c r="BC166" s="38">
        <f t="shared" si="77"/>
        <v>45809</v>
      </c>
      <c r="BD166" s="38">
        <f t="shared" si="87"/>
        <v>45809</v>
      </c>
      <c r="BT166" s="4"/>
      <c r="BZ166" s="7">
        <f t="shared" si="78"/>
        <v>46175</v>
      </c>
      <c r="CA166" s="5"/>
      <c r="CB166" s="145">
        <f t="shared" si="79"/>
        <v>1</v>
      </c>
      <c r="CC166" s="141" t="str">
        <f>IFERROR(VLOOKUP(BZ165,'Geração Equatorial x Medido'!$O$56:$P$97,2,FALSE),"")</f>
        <v/>
      </c>
      <c r="CD166" s="38">
        <f t="shared" si="86"/>
        <v>46174</v>
      </c>
      <c r="CE166" s="38" t="str">
        <f t="shared" si="72"/>
        <v/>
      </c>
      <c r="CF166" s="38">
        <f t="shared" si="73"/>
        <v>46174</v>
      </c>
      <c r="CV166" s="4"/>
    </row>
    <row r="167" spans="1:100" x14ac:dyDescent="0.25">
      <c r="A167" s="7">
        <f t="shared" si="80"/>
        <v>45090</v>
      </c>
      <c r="B167" s="5"/>
      <c r="C167" s="38" t="str">
        <f t="shared" si="71"/>
        <v/>
      </c>
      <c r="D167" s="38">
        <f t="shared" si="68"/>
        <v>44986</v>
      </c>
      <c r="E167" s="38" t="str">
        <f t="shared" si="74"/>
        <v/>
      </c>
      <c r="F167" s="38">
        <f t="shared" si="70"/>
        <v>45078</v>
      </c>
      <c r="Y167" s="7">
        <f t="shared" si="81"/>
        <v>45450</v>
      </c>
      <c r="Z167" s="5">
        <v>332.3</v>
      </c>
      <c r="AA167" s="111">
        <f t="shared" si="84"/>
        <v>0</v>
      </c>
      <c r="AB167" s="38" t="str">
        <f>IFERROR(VLOOKUP(Y167,'Geração Equatorial x Medido'!$O$56:$P$71,2,FALSE),"")</f>
        <v/>
      </c>
      <c r="AC167" s="38">
        <f t="shared" si="69"/>
        <v>45413</v>
      </c>
      <c r="AD167" s="38" t="str">
        <f t="shared" si="75"/>
        <v/>
      </c>
      <c r="AE167" s="38">
        <f t="shared" si="83"/>
        <v>45444</v>
      </c>
      <c r="AU167" s="4"/>
      <c r="AX167" s="7">
        <f t="shared" si="82"/>
        <v>45810</v>
      </c>
      <c r="AY167" s="5">
        <v>539</v>
      </c>
      <c r="AZ167" s="145">
        <f t="shared" si="76"/>
        <v>0</v>
      </c>
      <c r="BA167" s="141" t="str">
        <f>IFERROR(VLOOKUP(AX166,'Geração Equatorial x Medido'!$O$56:$P$98,2,FALSE),"")</f>
        <v/>
      </c>
      <c r="BB167" s="38">
        <f t="shared" si="85"/>
        <v>45809</v>
      </c>
      <c r="BC167" s="38" t="str">
        <f t="shared" si="77"/>
        <v/>
      </c>
      <c r="BD167" s="38">
        <f t="shared" si="87"/>
        <v>45809</v>
      </c>
      <c r="BT167" s="4"/>
      <c r="BZ167" s="7">
        <f t="shared" si="78"/>
        <v>46176</v>
      </c>
      <c r="CA167" s="5"/>
      <c r="CB167" s="145">
        <f t="shared" si="79"/>
        <v>1</v>
      </c>
      <c r="CC167" s="141" t="str">
        <f>IFERROR(VLOOKUP(BZ166,'Geração Equatorial x Medido'!$O$56:$P$97,2,FALSE),"")</f>
        <v/>
      </c>
      <c r="CD167" s="38">
        <f t="shared" si="86"/>
        <v>46174</v>
      </c>
      <c r="CE167" s="38" t="str">
        <f t="shared" si="72"/>
        <v/>
      </c>
      <c r="CF167" s="38">
        <f t="shared" si="73"/>
        <v>46174</v>
      </c>
      <c r="CV167" s="4"/>
    </row>
    <row r="168" spans="1:100" x14ac:dyDescent="0.25">
      <c r="A168" s="7">
        <f t="shared" si="80"/>
        <v>45091</v>
      </c>
      <c r="B168" s="5"/>
      <c r="C168" s="38" t="str">
        <f t="shared" si="71"/>
        <v/>
      </c>
      <c r="D168" s="38">
        <f t="shared" si="68"/>
        <v>44986</v>
      </c>
      <c r="E168" s="38" t="str">
        <f t="shared" si="74"/>
        <v/>
      </c>
      <c r="F168" s="38">
        <f t="shared" si="70"/>
        <v>45078</v>
      </c>
      <c r="Y168" s="7">
        <f t="shared" si="81"/>
        <v>45451</v>
      </c>
      <c r="Z168" s="5">
        <v>544</v>
      </c>
      <c r="AA168" s="111">
        <f t="shared" si="84"/>
        <v>0</v>
      </c>
      <c r="AB168" s="38" t="str">
        <f>IFERROR(VLOOKUP(Y168,'Geração Equatorial x Medido'!$O$56:$P$71,2,FALSE),"")</f>
        <v/>
      </c>
      <c r="AC168" s="38">
        <f t="shared" si="69"/>
        <v>45413</v>
      </c>
      <c r="AD168" s="38" t="str">
        <f t="shared" si="75"/>
        <v/>
      </c>
      <c r="AE168" s="38">
        <f t="shared" si="83"/>
        <v>45444</v>
      </c>
      <c r="AU168" s="4"/>
      <c r="AX168" s="7">
        <f t="shared" si="82"/>
        <v>45811</v>
      </c>
      <c r="AY168" s="5">
        <v>548.9</v>
      </c>
      <c r="AZ168" s="145">
        <f t="shared" si="76"/>
        <v>0</v>
      </c>
      <c r="BA168" s="141" t="str">
        <f>IFERROR(VLOOKUP(AX167,'Geração Equatorial x Medido'!$O$56:$P$98,2,FALSE),"")</f>
        <v/>
      </c>
      <c r="BB168" s="38">
        <f t="shared" si="85"/>
        <v>45809</v>
      </c>
      <c r="BC168" s="38" t="str">
        <f t="shared" si="77"/>
        <v/>
      </c>
      <c r="BD168" s="38">
        <f t="shared" si="87"/>
        <v>45809</v>
      </c>
      <c r="BT168" s="4"/>
      <c r="BZ168" s="7">
        <f t="shared" si="78"/>
        <v>46177</v>
      </c>
      <c r="CA168" s="5"/>
      <c r="CB168" s="145">
        <f t="shared" si="79"/>
        <v>1</v>
      </c>
      <c r="CC168" s="141" t="str">
        <f>IFERROR(VLOOKUP(BZ167,'Geração Equatorial x Medido'!$O$56:$P$97,2,FALSE),"")</f>
        <v/>
      </c>
      <c r="CD168" s="38">
        <f t="shared" si="86"/>
        <v>46174</v>
      </c>
      <c r="CE168" s="38" t="str">
        <f t="shared" si="72"/>
        <v/>
      </c>
      <c r="CF168" s="38">
        <f t="shared" si="73"/>
        <v>46174</v>
      </c>
      <c r="CV168" s="4"/>
    </row>
    <row r="169" spans="1:100" x14ac:dyDescent="0.25">
      <c r="A169" s="7">
        <f t="shared" si="80"/>
        <v>45092</v>
      </c>
      <c r="B169" s="5"/>
      <c r="C169" s="38" t="str">
        <f t="shared" si="71"/>
        <v/>
      </c>
      <c r="D169" s="38">
        <f t="shared" si="68"/>
        <v>44986</v>
      </c>
      <c r="E169" s="38" t="str">
        <f t="shared" si="74"/>
        <v/>
      </c>
      <c r="F169" s="38">
        <f t="shared" si="70"/>
        <v>45078</v>
      </c>
      <c r="Y169" s="7">
        <f t="shared" si="81"/>
        <v>45452</v>
      </c>
      <c r="Z169" s="5">
        <v>253.2</v>
      </c>
      <c r="AA169" s="111">
        <f t="shared" si="84"/>
        <v>0</v>
      </c>
      <c r="AB169" s="38" t="str">
        <f>IFERROR(VLOOKUP(Y169,'Geração Equatorial x Medido'!$O$56:$P$71,2,FALSE),"")</f>
        <v/>
      </c>
      <c r="AC169" s="38">
        <f t="shared" si="69"/>
        <v>45413</v>
      </c>
      <c r="AD169" s="38" t="str">
        <f t="shared" si="75"/>
        <v/>
      </c>
      <c r="AE169" s="38">
        <f t="shared" si="83"/>
        <v>45444</v>
      </c>
      <c r="AU169" s="4"/>
      <c r="AX169" s="7">
        <f t="shared" si="82"/>
        <v>45812</v>
      </c>
      <c r="AY169" s="5">
        <v>444.1</v>
      </c>
      <c r="AZ169" s="145">
        <f t="shared" si="76"/>
        <v>0</v>
      </c>
      <c r="BA169" s="141" t="str">
        <f>IFERROR(VLOOKUP(AX168,'Geração Equatorial x Medido'!$O$56:$P$98,2,FALSE),"")</f>
        <v/>
      </c>
      <c r="BB169" s="38">
        <f t="shared" si="85"/>
        <v>45809</v>
      </c>
      <c r="BC169" s="38" t="str">
        <f t="shared" si="77"/>
        <v/>
      </c>
      <c r="BD169" s="38">
        <f t="shared" si="87"/>
        <v>45809</v>
      </c>
      <c r="BT169" s="4"/>
      <c r="BZ169" s="7">
        <f t="shared" si="78"/>
        <v>46178</v>
      </c>
      <c r="CA169" s="5"/>
      <c r="CB169" s="145">
        <f t="shared" si="79"/>
        <v>1</v>
      </c>
      <c r="CC169" s="141" t="str">
        <f>IFERROR(VLOOKUP(BZ168,'Geração Equatorial x Medido'!$O$56:$P$97,2,FALSE),"")</f>
        <v/>
      </c>
      <c r="CD169" s="38">
        <f t="shared" si="86"/>
        <v>46174</v>
      </c>
      <c r="CE169" s="38" t="str">
        <f t="shared" si="72"/>
        <v/>
      </c>
      <c r="CF169" s="38">
        <f t="shared" si="73"/>
        <v>46174</v>
      </c>
      <c r="CV169" s="4"/>
    </row>
    <row r="170" spans="1:100" x14ac:dyDescent="0.25">
      <c r="A170" s="7">
        <f t="shared" si="80"/>
        <v>45093</v>
      </c>
      <c r="B170" s="5"/>
      <c r="C170" s="38" t="str">
        <f t="shared" si="71"/>
        <v/>
      </c>
      <c r="D170" s="38">
        <f t="shared" si="68"/>
        <v>44986</v>
      </c>
      <c r="E170" s="38" t="str">
        <f t="shared" si="74"/>
        <v/>
      </c>
      <c r="F170" s="38">
        <f t="shared" si="70"/>
        <v>45078</v>
      </c>
      <c r="Y170" s="7">
        <f t="shared" si="81"/>
        <v>45453</v>
      </c>
      <c r="Z170" s="5">
        <v>478</v>
      </c>
      <c r="AA170" s="111">
        <f t="shared" si="84"/>
        <v>0</v>
      </c>
      <c r="AB170" s="38" t="str">
        <f>IFERROR(VLOOKUP(Y170,'Geração Equatorial x Medido'!$O$56:$P$71,2,FALSE),"")</f>
        <v/>
      </c>
      <c r="AC170" s="38">
        <f t="shared" si="69"/>
        <v>45413</v>
      </c>
      <c r="AD170" s="38" t="str">
        <f t="shared" si="75"/>
        <v/>
      </c>
      <c r="AE170" s="38">
        <f t="shared" si="83"/>
        <v>45444</v>
      </c>
      <c r="AU170" s="4"/>
      <c r="AX170" s="7">
        <f t="shared" si="82"/>
        <v>45813</v>
      </c>
      <c r="AY170" s="5">
        <v>493.9</v>
      </c>
      <c r="AZ170" s="145">
        <f t="shared" si="76"/>
        <v>0</v>
      </c>
      <c r="BA170" s="141" t="str">
        <f>IFERROR(VLOOKUP(AX169,'Geração Equatorial x Medido'!$O$56:$P$98,2,FALSE),"")</f>
        <v/>
      </c>
      <c r="BB170" s="38">
        <f t="shared" si="85"/>
        <v>45809</v>
      </c>
      <c r="BC170" s="38" t="str">
        <f t="shared" si="77"/>
        <v/>
      </c>
      <c r="BD170" s="38">
        <f t="shared" si="87"/>
        <v>45809</v>
      </c>
      <c r="BT170" s="4"/>
      <c r="BZ170" s="7">
        <f t="shared" si="78"/>
        <v>46179</v>
      </c>
      <c r="CA170" s="5"/>
      <c r="CB170" s="145">
        <f t="shared" si="79"/>
        <v>1</v>
      </c>
      <c r="CC170" s="141" t="str">
        <f>IFERROR(VLOOKUP(BZ169,'Geração Equatorial x Medido'!$O$56:$P$97,2,FALSE),"")</f>
        <v/>
      </c>
      <c r="CD170" s="38">
        <f t="shared" si="86"/>
        <v>46174</v>
      </c>
      <c r="CE170" s="38" t="str">
        <f t="shared" si="72"/>
        <v/>
      </c>
      <c r="CF170" s="38">
        <f t="shared" si="73"/>
        <v>46174</v>
      </c>
      <c r="CV170" s="4"/>
    </row>
    <row r="171" spans="1:100" x14ac:dyDescent="0.25">
      <c r="A171" s="7">
        <f t="shared" si="80"/>
        <v>45094</v>
      </c>
      <c r="B171" s="5"/>
      <c r="C171" s="38" t="str">
        <f t="shared" si="71"/>
        <v/>
      </c>
      <c r="D171" s="38">
        <f t="shared" ref="D171:D234" si="88">IF(C171="",D170,C171)</f>
        <v>44986</v>
      </c>
      <c r="E171" s="38" t="str">
        <f t="shared" si="74"/>
        <v/>
      </c>
      <c r="F171" s="38">
        <f t="shared" si="70"/>
        <v>45078</v>
      </c>
      <c r="Y171" s="7">
        <f t="shared" si="81"/>
        <v>45454</v>
      </c>
      <c r="Z171" s="5">
        <v>523.1</v>
      </c>
      <c r="AA171" s="111">
        <f t="shared" si="84"/>
        <v>0</v>
      </c>
      <c r="AB171" s="38" t="str">
        <f>IFERROR(VLOOKUP(Y171,'Geração Equatorial x Medido'!$O$56:$P$71,2,FALSE),"")</f>
        <v/>
      </c>
      <c r="AC171" s="38">
        <f t="shared" ref="AC171:AC234" si="89">IF(AB171="",AC170,AB171)</f>
        <v>45413</v>
      </c>
      <c r="AD171" s="38" t="str">
        <f t="shared" si="75"/>
        <v/>
      </c>
      <c r="AE171" s="38">
        <f t="shared" si="83"/>
        <v>45444</v>
      </c>
      <c r="AU171" s="4"/>
      <c r="AX171" s="7">
        <f t="shared" si="82"/>
        <v>45814</v>
      </c>
      <c r="AY171" s="5">
        <v>420.6</v>
      </c>
      <c r="AZ171" s="145">
        <f t="shared" si="76"/>
        <v>0</v>
      </c>
      <c r="BA171" s="141" t="str">
        <f>IFERROR(VLOOKUP(AX170,'Geração Equatorial x Medido'!$O$56:$P$98,2,FALSE),"")</f>
        <v/>
      </c>
      <c r="BB171" s="38">
        <f t="shared" si="85"/>
        <v>45809</v>
      </c>
      <c r="BC171" s="38" t="str">
        <f t="shared" si="77"/>
        <v/>
      </c>
      <c r="BD171" s="38">
        <f t="shared" si="87"/>
        <v>45809</v>
      </c>
      <c r="BT171" s="4"/>
      <c r="BZ171" s="7">
        <f t="shared" si="78"/>
        <v>46180</v>
      </c>
      <c r="CA171" s="5"/>
      <c r="CB171" s="145">
        <f t="shared" si="79"/>
        <v>1</v>
      </c>
      <c r="CC171" s="141" t="str">
        <f>IFERROR(VLOOKUP(BZ170,'Geração Equatorial x Medido'!$O$56:$P$97,2,FALSE),"")</f>
        <v/>
      </c>
      <c r="CD171" s="38">
        <f t="shared" si="86"/>
        <v>46174</v>
      </c>
      <c r="CE171" s="38" t="str">
        <f t="shared" si="72"/>
        <v/>
      </c>
      <c r="CF171" s="38">
        <f t="shared" si="73"/>
        <v>46174</v>
      </c>
      <c r="CV171" s="4"/>
    </row>
    <row r="172" spans="1:100" x14ac:dyDescent="0.25">
      <c r="A172" s="7">
        <f t="shared" si="80"/>
        <v>45095</v>
      </c>
      <c r="B172" s="5"/>
      <c r="C172" s="38" t="str">
        <f t="shared" si="71"/>
        <v/>
      </c>
      <c r="D172" s="38">
        <f t="shared" si="88"/>
        <v>44986</v>
      </c>
      <c r="E172" s="38" t="str">
        <f t="shared" si="74"/>
        <v/>
      </c>
      <c r="F172" s="38">
        <f t="shared" si="70"/>
        <v>45078</v>
      </c>
      <c r="Y172" s="7">
        <f t="shared" si="81"/>
        <v>45455</v>
      </c>
      <c r="Z172" s="5">
        <v>528.1</v>
      </c>
      <c r="AA172" s="111">
        <f t="shared" si="84"/>
        <v>0</v>
      </c>
      <c r="AB172" s="38" t="str">
        <f>IFERROR(VLOOKUP(Y172,'Geração Equatorial x Medido'!$O$56:$P$71,2,FALSE),"")</f>
        <v/>
      </c>
      <c r="AC172" s="38">
        <f t="shared" si="89"/>
        <v>45413</v>
      </c>
      <c r="AD172" s="38" t="str">
        <f t="shared" si="75"/>
        <v/>
      </c>
      <c r="AE172" s="38">
        <f t="shared" si="83"/>
        <v>45444</v>
      </c>
      <c r="AU172" s="4"/>
      <c r="AX172" s="7">
        <f t="shared" si="82"/>
        <v>45815</v>
      </c>
      <c r="AY172" s="5">
        <v>531.4</v>
      </c>
      <c r="AZ172" s="145">
        <f t="shared" si="76"/>
        <v>0</v>
      </c>
      <c r="BA172" s="141" t="str">
        <f>IFERROR(VLOOKUP(AX171,'Geração Equatorial x Medido'!$O$56:$P$98,2,FALSE),"")</f>
        <v/>
      </c>
      <c r="BB172" s="38">
        <f t="shared" si="85"/>
        <v>45809</v>
      </c>
      <c r="BC172" s="38" t="str">
        <f t="shared" si="77"/>
        <v/>
      </c>
      <c r="BD172" s="38">
        <f t="shared" si="87"/>
        <v>45809</v>
      </c>
      <c r="BT172" s="4"/>
      <c r="BZ172" s="7">
        <f t="shared" si="78"/>
        <v>46181</v>
      </c>
      <c r="CA172" s="5"/>
      <c r="CB172" s="145">
        <f t="shared" si="79"/>
        <v>1</v>
      </c>
      <c r="CC172" s="141" t="str">
        <f>IFERROR(VLOOKUP(BZ171,'Geração Equatorial x Medido'!$O$56:$P$97,2,FALSE),"")</f>
        <v/>
      </c>
      <c r="CD172" s="38">
        <f t="shared" si="86"/>
        <v>46174</v>
      </c>
      <c r="CE172" s="38" t="str">
        <f t="shared" si="72"/>
        <v/>
      </c>
      <c r="CF172" s="38">
        <f t="shared" si="73"/>
        <v>46174</v>
      </c>
      <c r="CV172" s="4"/>
    </row>
    <row r="173" spans="1:100" x14ac:dyDescent="0.25">
      <c r="A173" s="7">
        <f t="shared" si="80"/>
        <v>45096</v>
      </c>
      <c r="B173" s="5"/>
      <c r="C173" s="38" t="str">
        <f t="shared" si="71"/>
        <v/>
      </c>
      <c r="D173" s="38">
        <f t="shared" si="88"/>
        <v>44986</v>
      </c>
      <c r="E173" s="38" t="str">
        <f t="shared" si="74"/>
        <v/>
      </c>
      <c r="F173" s="38">
        <f t="shared" si="70"/>
        <v>45078</v>
      </c>
      <c r="Y173" s="7">
        <f t="shared" si="81"/>
        <v>45456</v>
      </c>
      <c r="Z173" s="5">
        <v>544.1</v>
      </c>
      <c r="AA173" s="111">
        <f t="shared" si="84"/>
        <v>0</v>
      </c>
      <c r="AB173" s="38" t="str">
        <f>IFERROR(VLOOKUP(Y173,'Geração Equatorial x Medido'!$O$56:$P$71,2,FALSE),"")</f>
        <v/>
      </c>
      <c r="AC173" s="38">
        <f t="shared" si="89"/>
        <v>45413</v>
      </c>
      <c r="AD173" s="38" t="str">
        <f t="shared" si="75"/>
        <v/>
      </c>
      <c r="AE173" s="38">
        <f t="shared" si="83"/>
        <v>45444</v>
      </c>
      <c r="AU173" s="4"/>
      <c r="AX173" s="7">
        <f t="shared" si="82"/>
        <v>45816</v>
      </c>
      <c r="AY173" s="5">
        <v>525.79999999999995</v>
      </c>
      <c r="AZ173" s="145">
        <f t="shared" si="76"/>
        <v>0</v>
      </c>
      <c r="BA173" s="141" t="str">
        <f>IFERROR(VLOOKUP(AX172,'Geração Equatorial x Medido'!$O$56:$P$98,2,FALSE),"")</f>
        <v/>
      </c>
      <c r="BB173" s="38">
        <f t="shared" si="85"/>
        <v>45809</v>
      </c>
      <c r="BC173" s="38" t="str">
        <f t="shared" si="77"/>
        <v/>
      </c>
      <c r="BD173" s="38">
        <f t="shared" si="87"/>
        <v>45809</v>
      </c>
      <c r="BT173" s="4"/>
      <c r="BZ173" s="7">
        <f t="shared" si="78"/>
        <v>46182</v>
      </c>
      <c r="CA173" s="5"/>
      <c r="CB173" s="145">
        <f t="shared" si="79"/>
        <v>1</v>
      </c>
      <c r="CC173" s="141" t="str">
        <f>IFERROR(VLOOKUP(BZ172,'Geração Equatorial x Medido'!$O$56:$P$97,2,FALSE),"")</f>
        <v/>
      </c>
      <c r="CD173" s="38">
        <f t="shared" si="86"/>
        <v>46174</v>
      </c>
      <c r="CE173" s="38" t="str">
        <f t="shared" si="72"/>
        <v/>
      </c>
      <c r="CF173" s="38">
        <f t="shared" si="73"/>
        <v>46174</v>
      </c>
      <c r="CV173" s="4"/>
    </row>
    <row r="174" spans="1:100" x14ac:dyDescent="0.25">
      <c r="A174" s="7">
        <f t="shared" si="80"/>
        <v>45097</v>
      </c>
      <c r="B174" s="5"/>
      <c r="C174" s="38" t="str">
        <f t="shared" si="71"/>
        <v/>
      </c>
      <c r="D174" s="38">
        <f t="shared" si="88"/>
        <v>44986</v>
      </c>
      <c r="E174" s="38" t="str">
        <f t="shared" si="74"/>
        <v/>
      </c>
      <c r="F174" s="38">
        <f t="shared" si="70"/>
        <v>45078</v>
      </c>
      <c r="Y174" s="7">
        <f t="shared" si="81"/>
        <v>45457</v>
      </c>
      <c r="Z174" s="5">
        <v>416.4</v>
      </c>
      <c r="AA174" s="111">
        <f t="shared" si="84"/>
        <v>0</v>
      </c>
      <c r="AB174" s="38" t="str">
        <f>IFERROR(VLOOKUP(Y174,'Geração Equatorial x Medido'!$O$56:$P$71,2,FALSE),"")</f>
        <v/>
      </c>
      <c r="AC174" s="38">
        <f t="shared" si="89"/>
        <v>45413</v>
      </c>
      <c r="AD174" s="38" t="str">
        <f t="shared" si="75"/>
        <v/>
      </c>
      <c r="AE174" s="38">
        <f t="shared" si="83"/>
        <v>45444</v>
      </c>
      <c r="AU174" s="4"/>
      <c r="AX174" s="7">
        <f t="shared" si="82"/>
        <v>45817</v>
      </c>
      <c r="AY174" s="5">
        <v>500.2</v>
      </c>
      <c r="AZ174" s="145">
        <f t="shared" si="76"/>
        <v>0</v>
      </c>
      <c r="BA174" s="141" t="str">
        <f>IFERROR(VLOOKUP(AX173,'Geração Equatorial x Medido'!$O$56:$P$98,2,FALSE),"")</f>
        <v/>
      </c>
      <c r="BB174" s="38">
        <f t="shared" si="85"/>
        <v>45809</v>
      </c>
      <c r="BC174" s="38" t="str">
        <f t="shared" si="77"/>
        <v/>
      </c>
      <c r="BD174" s="38">
        <f t="shared" si="87"/>
        <v>45809</v>
      </c>
      <c r="BT174" s="4"/>
      <c r="BZ174" s="7">
        <f t="shared" si="78"/>
        <v>46183</v>
      </c>
      <c r="CA174" s="5"/>
      <c r="CB174" s="145">
        <f t="shared" si="79"/>
        <v>1</v>
      </c>
      <c r="CC174" s="141" t="str">
        <f>IFERROR(VLOOKUP(BZ173,'Geração Equatorial x Medido'!$O$56:$P$97,2,FALSE),"")</f>
        <v/>
      </c>
      <c r="CD174" s="38">
        <f t="shared" si="86"/>
        <v>46174</v>
      </c>
      <c r="CE174" s="38" t="str">
        <f t="shared" si="72"/>
        <v/>
      </c>
      <c r="CF174" s="38">
        <f t="shared" si="73"/>
        <v>46174</v>
      </c>
      <c r="CV174" s="4"/>
    </row>
    <row r="175" spans="1:100" x14ac:dyDescent="0.25">
      <c r="A175" s="7">
        <f t="shared" si="80"/>
        <v>45098</v>
      </c>
      <c r="B175" s="5"/>
      <c r="C175" s="38" t="str">
        <f t="shared" si="71"/>
        <v/>
      </c>
      <c r="D175" s="38">
        <f t="shared" si="88"/>
        <v>44986</v>
      </c>
      <c r="E175" s="38" t="str">
        <f t="shared" si="74"/>
        <v/>
      </c>
      <c r="F175" s="38">
        <f t="shared" si="70"/>
        <v>45078</v>
      </c>
      <c r="Y175" s="7">
        <f t="shared" si="81"/>
        <v>45458</v>
      </c>
      <c r="Z175" s="5">
        <v>558.4</v>
      </c>
      <c r="AA175" s="111">
        <f t="shared" si="84"/>
        <v>0</v>
      </c>
      <c r="AB175" s="38" t="str">
        <f>IFERROR(VLOOKUP(Y175,'Geração Equatorial x Medido'!$O$56:$P$71,2,FALSE),"")</f>
        <v/>
      </c>
      <c r="AC175" s="38">
        <f t="shared" si="89"/>
        <v>45413</v>
      </c>
      <c r="AD175" s="38" t="str">
        <f t="shared" si="75"/>
        <v/>
      </c>
      <c r="AE175" s="38">
        <f t="shared" si="83"/>
        <v>45444</v>
      </c>
      <c r="AU175" s="4"/>
      <c r="AX175" s="7">
        <f t="shared" si="82"/>
        <v>45818</v>
      </c>
      <c r="AY175" s="5">
        <v>550.5</v>
      </c>
      <c r="AZ175" s="145">
        <f t="shared" si="76"/>
        <v>0</v>
      </c>
      <c r="BA175" s="141" t="str">
        <f>IFERROR(VLOOKUP(AX174,'Geração Equatorial x Medido'!$O$56:$P$98,2,FALSE),"")</f>
        <v/>
      </c>
      <c r="BB175" s="38">
        <f t="shared" si="85"/>
        <v>45809</v>
      </c>
      <c r="BC175" s="38" t="str">
        <f t="shared" si="77"/>
        <v/>
      </c>
      <c r="BD175" s="38">
        <f t="shared" si="87"/>
        <v>45809</v>
      </c>
      <c r="BT175" s="4"/>
      <c r="BZ175" s="7">
        <f t="shared" si="78"/>
        <v>46184</v>
      </c>
      <c r="CA175" s="5"/>
      <c r="CB175" s="145">
        <f t="shared" si="79"/>
        <v>1</v>
      </c>
      <c r="CC175" s="141" t="str">
        <f>IFERROR(VLOOKUP(BZ174,'Geração Equatorial x Medido'!$O$56:$P$97,2,FALSE),"")</f>
        <v/>
      </c>
      <c r="CD175" s="38">
        <f t="shared" si="86"/>
        <v>46174</v>
      </c>
      <c r="CE175" s="38" t="str">
        <f t="shared" si="72"/>
        <v/>
      </c>
      <c r="CF175" s="38">
        <f t="shared" si="73"/>
        <v>46174</v>
      </c>
      <c r="CV175" s="4"/>
    </row>
    <row r="176" spans="1:100" x14ac:dyDescent="0.25">
      <c r="A176" s="7">
        <f t="shared" si="80"/>
        <v>45099</v>
      </c>
      <c r="B176" s="5"/>
      <c r="C176" s="38" t="str">
        <f t="shared" si="71"/>
        <v/>
      </c>
      <c r="D176" s="38">
        <f t="shared" si="88"/>
        <v>44986</v>
      </c>
      <c r="E176" s="38" t="str">
        <f t="shared" si="74"/>
        <v/>
      </c>
      <c r="F176" s="38">
        <f t="shared" si="70"/>
        <v>45078</v>
      </c>
      <c r="Y176" s="7">
        <f t="shared" si="81"/>
        <v>45459</v>
      </c>
      <c r="Z176" s="5">
        <v>502.4</v>
      </c>
      <c r="AA176" s="111">
        <f t="shared" si="84"/>
        <v>0</v>
      </c>
      <c r="AB176" s="38" t="str">
        <f>IFERROR(VLOOKUP(Y176,'Geração Equatorial x Medido'!$O$56:$P$71,2,FALSE),"")</f>
        <v/>
      </c>
      <c r="AC176" s="38">
        <f t="shared" si="89"/>
        <v>45413</v>
      </c>
      <c r="AD176" s="38" t="str">
        <f t="shared" si="75"/>
        <v/>
      </c>
      <c r="AE176" s="38">
        <f t="shared" si="83"/>
        <v>45444</v>
      </c>
      <c r="AU176" s="4"/>
      <c r="AX176" s="7">
        <f t="shared" si="82"/>
        <v>45819</v>
      </c>
      <c r="AY176" s="5">
        <v>531.5</v>
      </c>
      <c r="AZ176" s="145">
        <f t="shared" si="76"/>
        <v>0</v>
      </c>
      <c r="BA176" s="141" t="str">
        <f>IFERROR(VLOOKUP(AX175,'Geração Equatorial x Medido'!$O$56:$P$98,2,FALSE),"")</f>
        <v/>
      </c>
      <c r="BB176" s="38">
        <f t="shared" si="85"/>
        <v>45809</v>
      </c>
      <c r="BC176" s="38" t="str">
        <f t="shared" si="77"/>
        <v/>
      </c>
      <c r="BD176" s="38">
        <f t="shared" si="87"/>
        <v>45809</v>
      </c>
      <c r="BT176" s="4"/>
      <c r="BZ176" s="7">
        <f t="shared" si="78"/>
        <v>46185</v>
      </c>
      <c r="CA176" s="5"/>
      <c r="CB176" s="145">
        <f t="shared" si="79"/>
        <v>1</v>
      </c>
      <c r="CC176" s="141" t="str">
        <f>IFERROR(VLOOKUP(BZ175,'Geração Equatorial x Medido'!$O$56:$P$97,2,FALSE),"")</f>
        <v/>
      </c>
      <c r="CD176" s="38">
        <f t="shared" si="86"/>
        <v>46174</v>
      </c>
      <c r="CE176" s="38" t="str">
        <f t="shared" si="72"/>
        <v/>
      </c>
      <c r="CF176" s="38">
        <f t="shared" si="73"/>
        <v>46174</v>
      </c>
      <c r="CV176" s="4"/>
    </row>
    <row r="177" spans="1:100" x14ac:dyDescent="0.25">
      <c r="A177" s="7">
        <f t="shared" si="80"/>
        <v>45100</v>
      </c>
      <c r="B177" s="5"/>
      <c r="C177" s="38" t="str">
        <f t="shared" si="71"/>
        <v/>
      </c>
      <c r="D177" s="38">
        <f t="shared" si="88"/>
        <v>44986</v>
      </c>
      <c r="E177" s="38" t="str">
        <f t="shared" si="74"/>
        <v/>
      </c>
      <c r="F177" s="38">
        <f t="shared" si="70"/>
        <v>45078</v>
      </c>
      <c r="Y177" s="7">
        <f t="shared" si="81"/>
        <v>45460</v>
      </c>
      <c r="Z177" s="5">
        <v>466.9</v>
      </c>
      <c r="AA177" s="111">
        <f t="shared" si="84"/>
        <v>0</v>
      </c>
      <c r="AB177" s="38" t="str">
        <f>IFERROR(VLOOKUP(Y177,'Geração Equatorial x Medido'!$O$56:$P$71,2,FALSE),"")</f>
        <v/>
      </c>
      <c r="AC177" s="38">
        <f t="shared" si="89"/>
        <v>45413</v>
      </c>
      <c r="AD177" s="38" t="str">
        <f t="shared" si="75"/>
        <v/>
      </c>
      <c r="AE177" s="38">
        <f t="shared" si="83"/>
        <v>45444</v>
      </c>
      <c r="AU177" s="4"/>
      <c r="AX177" s="7">
        <f t="shared" si="82"/>
        <v>45820</v>
      </c>
      <c r="AY177" s="5">
        <v>439.4</v>
      </c>
      <c r="AZ177" s="145">
        <f t="shared" si="76"/>
        <v>0</v>
      </c>
      <c r="BA177" s="141" t="str">
        <f>IFERROR(VLOOKUP(AX176,'Geração Equatorial x Medido'!$O$56:$P$98,2,FALSE),"")</f>
        <v/>
      </c>
      <c r="BB177" s="38">
        <f t="shared" si="85"/>
        <v>45809</v>
      </c>
      <c r="BC177" s="38" t="str">
        <f t="shared" si="77"/>
        <v/>
      </c>
      <c r="BD177" s="38">
        <f t="shared" si="87"/>
        <v>45809</v>
      </c>
      <c r="BT177" s="4"/>
      <c r="BZ177" s="7">
        <f t="shared" si="78"/>
        <v>46186</v>
      </c>
      <c r="CA177" s="5"/>
      <c r="CB177" s="145">
        <f t="shared" si="79"/>
        <v>1</v>
      </c>
      <c r="CC177" s="141" t="str">
        <f>IFERROR(VLOOKUP(BZ176,'Geração Equatorial x Medido'!$O$56:$P$97,2,FALSE),"")</f>
        <v/>
      </c>
      <c r="CD177" s="38">
        <f t="shared" si="86"/>
        <v>46174</v>
      </c>
      <c r="CE177" s="38" t="str">
        <f t="shared" si="72"/>
        <v/>
      </c>
      <c r="CF177" s="38">
        <f t="shared" si="73"/>
        <v>46174</v>
      </c>
      <c r="CV177" s="4"/>
    </row>
    <row r="178" spans="1:100" x14ac:dyDescent="0.25">
      <c r="A178" s="7">
        <f t="shared" si="80"/>
        <v>45101</v>
      </c>
      <c r="B178" s="5"/>
      <c r="C178" s="38" t="str">
        <f t="shared" si="71"/>
        <v/>
      </c>
      <c r="D178" s="38">
        <f t="shared" si="88"/>
        <v>44986</v>
      </c>
      <c r="E178" s="38" t="str">
        <f t="shared" si="74"/>
        <v/>
      </c>
      <c r="F178" s="38">
        <f t="shared" si="70"/>
        <v>45078</v>
      </c>
      <c r="Y178" s="7">
        <f t="shared" si="81"/>
        <v>45461</v>
      </c>
      <c r="Z178" s="5">
        <v>569.9</v>
      </c>
      <c r="AA178" s="111">
        <f t="shared" si="84"/>
        <v>0</v>
      </c>
      <c r="AB178" s="38" t="str">
        <f>IFERROR(VLOOKUP(Y178,'Geração Equatorial x Medido'!$O$56:$P$71,2,FALSE),"")</f>
        <v/>
      </c>
      <c r="AC178" s="38">
        <f t="shared" si="89"/>
        <v>45413</v>
      </c>
      <c r="AD178" s="38" t="str">
        <f t="shared" si="75"/>
        <v/>
      </c>
      <c r="AE178" s="38">
        <f t="shared" si="83"/>
        <v>45444</v>
      </c>
      <c r="AU178" s="4"/>
      <c r="AX178" s="7">
        <f t="shared" si="82"/>
        <v>45821</v>
      </c>
      <c r="AY178" s="5">
        <v>476.6</v>
      </c>
      <c r="AZ178" s="145">
        <f t="shared" si="76"/>
        <v>0</v>
      </c>
      <c r="BA178" s="141" t="str">
        <f>IFERROR(VLOOKUP(AX177,'Geração Equatorial x Medido'!$O$56:$P$98,2,FALSE),"")</f>
        <v/>
      </c>
      <c r="BB178" s="38">
        <f t="shared" si="85"/>
        <v>45809</v>
      </c>
      <c r="BC178" s="38" t="str">
        <f t="shared" si="77"/>
        <v/>
      </c>
      <c r="BD178" s="38">
        <f t="shared" si="87"/>
        <v>45809</v>
      </c>
      <c r="BT178" s="4"/>
      <c r="BZ178" s="7">
        <f t="shared" si="78"/>
        <v>46187</v>
      </c>
      <c r="CA178" s="5"/>
      <c r="CB178" s="145">
        <f t="shared" si="79"/>
        <v>1</v>
      </c>
      <c r="CC178" s="141" t="str">
        <f>IFERROR(VLOOKUP(BZ177,'Geração Equatorial x Medido'!$O$56:$P$97,2,FALSE),"")</f>
        <v/>
      </c>
      <c r="CD178" s="38">
        <f t="shared" si="86"/>
        <v>46174</v>
      </c>
      <c r="CE178" s="38" t="str">
        <f t="shared" si="72"/>
        <v/>
      </c>
      <c r="CF178" s="38">
        <f t="shared" si="73"/>
        <v>46174</v>
      </c>
      <c r="CV178" s="4"/>
    </row>
    <row r="179" spans="1:100" x14ac:dyDescent="0.25">
      <c r="A179" s="7">
        <f t="shared" si="80"/>
        <v>45102</v>
      </c>
      <c r="B179" s="5"/>
      <c r="C179" s="38" t="str">
        <f t="shared" si="71"/>
        <v/>
      </c>
      <c r="D179" s="38">
        <f t="shared" si="88"/>
        <v>44986</v>
      </c>
      <c r="E179" s="38" t="str">
        <f t="shared" si="74"/>
        <v/>
      </c>
      <c r="F179" s="38">
        <f t="shared" si="70"/>
        <v>45078</v>
      </c>
      <c r="Y179" s="7">
        <f t="shared" si="81"/>
        <v>45462</v>
      </c>
      <c r="Z179" s="5">
        <v>517.6</v>
      </c>
      <c r="AA179" s="111">
        <f t="shared" si="84"/>
        <v>0</v>
      </c>
      <c r="AB179" s="38" t="str">
        <f>IFERROR(VLOOKUP(Y179,'Geração Equatorial x Medido'!$O$56:$P$71,2,FALSE),"")</f>
        <v/>
      </c>
      <c r="AC179" s="38">
        <f t="shared" si="89"/>
        <v>45413</v>
      </c>
      <c r="AD179" s="38" t="str">
        <f t="shared" si="75"/>
        <v/>
      </c>
      <c r="AE179" s="38">
        <f t="shared" si="83"/>
        <v>45444</v>
      </c>
      <c r="AU179" s="4"/>
      <c r="AX179" s="7">
        <f t="shared" si="82"/>
        <v>45822</v>
      </c>
      <c r="AY179" s="5">
        <v>431.7</v>
      </c>
      <c r="AZ179" s="145">
        <f t="shared" si="76"/>
        <v>0</v>
      </c>
      <c r="BA179" s="141" t="str">
        <f>IFERROR(VLOOKUP(AX178,'Geração Equatorial x Medido'!$O$56:$P$98,2,FALSE),"")</f>
        <v/>
      </c>
      <c r="BB179" s="38">
        <f t="shared" si="85"/>
        <v>45809</v>
      </c>
      <c r="BC179" s="38" t="str">
        <f t="shared" si="77"/>
        <v/>
      </c>
      <c r="BD179" s="38">
        <f t="shared" si="87"/>
        <v>45809</v>
      </c>
      <c r="BT179" s="4"/>
      <c r="BZ179" s="7">
        <f t="shared" si="78"/>
        <v>46188</v>
      </c>
      <c r="CA179" s="5"/>
      <c r="CB179" s="145">
        <f t="shared" si="79"/>
        <v>1</v>
      </c>
      <c r="CC179" s="141" t="str">
        <f>IFERROR(VLOOKUP(BZ178,'Geração Equatorial x Medido'!$O$56:$P$97,2,FALSE),"")</f>
        <v/>
      </c>
      <c r="CD179" s="38">
        <f t="shared" si="86"/>
        <v>46174</v>
      </c>
      <c r="CE179" s="38" t="str">
        <f t="shared" si="72"/>
        <v/>
      </c>
      <c r="CF179" s="38">
        <f t="shared" si="73"/>
        <v>46174</v>
      </c>
      <c r="CV179" s="4"/>
    </row>
    <row r="180" spans="1:100" x14ac:dyDescent="0.25">
      <c r="A180" s="7">
        <f t="shared" si="80"/>
        <v>45103</v>
      </c>
      <c r="B180" s="5"/>
      <c r="C180" s="38" t="str">
        <f t="shared" si="71"/>
        <v/>
      </c>
      <c r="D180" s="38">
        <f t="shared" si="88"/>
        <v>44986</v>
      </c>
      <c r="E180" s="38" t="str">
        <f t="shared" si="74"/>
        <v/>
      </c>
      <c r="F180" s="38">
        <f t="shared" si="70"/>
        <v>45078</v>
      </c>
      <c r="Y180" s="7">
        <f t="shared" si="81"/>
        <v>45463</v>
      </c>
      <c r="Z180" s="5">
        <v>437.7</v>
      </c>
      <c r="AA180" s="111">
        <f t="shared" si="84"/>
        <v>0</v>
      </c>
      <c r="AB180" s="38" t="str">
        <f>IFERROR(VLOOKUP(Y180,'Geração Equatorial x Medido'!$O$56:$P$71,2,FALSE),"")</f>
        <v/>
      </c>
      <c r="AC180" s="38">
        <f t="shared" si="89"/>
        <v>45413</v>
      </c>
      <c r="AD180" s="38" t="str">
        <f t="shared" si="75"/>
        <v/>
      </c>
      <c r="AE180" s="38">
        <f t="shared" si="83"/>
        <v>45444</v>
      </c>
      <c r="AU180" s="4"/>
      <c r="AX180" s="7">
        <f t="shared" si="82"/>
        <v>45823</v>
      </c>
      <c r="AY180" s="5">
        <v>366.8</v>
      </c>
      <c r="AZ180" s="145">
        <f t="shared" si="76"/>
        <v>0</v>
      </c>
      <c r="BA180" s="141" t="str">
        <f>IFERROR(VLOOKUP(AX179,'Geração Equatorial x Medido'!$O$56:$P$98,2,FALSE),"")</f>
        <v/>
      </c>
      <c r="BB180" s="38">
        <f t="shared" si="85"/>
        <v>45809</v>
      </c>
      <c r="BC180" s="38" t="str">
        <f t="shared" si="77"/>
        <v/>
      </c>
      <c r="BD180" s="38">
        <f t="shared" si="87"/>
        <v>45809</v>
      </c>
      <c r="BT180" s="4"/>
      <c r="BZ180" s="7">
        <f t="shared" si="78"/>
        <v>46189</v>
      </c>
      <c r="CA180" s="5"/>
      <c r="CB180" s="145">
        <f t="shared" si="79"/>
        <v>1</v>
      </c>
      <c r="CC180" s="141" t="str">
        <f>IFERROR(VLOOKUP(BZ179,'Geração Equatorial x Medido'!$O$56:$P$97,2,FALSE),"")</f>
        <v/>
      </c>
      <c r="CD180" s="38">
        <f t="shared" si="86"/>
        <v>46174</v>
      </c>
      <c r="CE180" s="38" t="str">
        <f t="shared" si="72"/>
        <v/>
      </c>
      <c r="CF180" s="38">
        <f t="shared" si="73"/>
        <v>46174</v>
      </c>
      <c r="CV180" s="4"/>
    </row>
    <row r="181" spans="1:100" x14ac:dyDescent="0.25">
      <c r="A181" s="7">
        <f t="shared" si="80"/>
        <v>45104</v>
      </c>
      <c r="B181" s="5"/>
      <c r="C181" s="38" t="str">
        <f t="shared" si="71"/>
        <v/>
      </c>
      <c r="D181" s="38">
        <f t="shared" si="88"/>
        <v>44986</v>
      </c>
      <c r="E181" s="38" t="str">
        <f t="shared" si="74"/>
        <v/>
      </c>
      <c r="F181" s="38">
        <f t="shared" ref="F181:F244" si="90">IF(E181="",F180,E181)</f>
        <v>45078</v>
      </c>
      <c r="Y181" s="7">
        <f t="shared" si="81"/>
        <v>45464</v>
      </c>
      <c r="Z181" s="5">
        <v>473.5</v>
      </c>
      <c r="AA181" s="111">
        <f t="shared" si="84"/>
        <v>0</v>
      </c>
      <c r="AB181" s="38" t="str">
        <f>IFERROR(VLOOKUP(Y181,'Geração Equatorial x Medido'!$O$56:$P$71,2,FALSE),"")</f>
        <v/>
      </c>
      <c r="AC181" s="38">
        <f t="shared" si="89"/>
        <v>45413</v>
      </c>
      <c r="AD181" s="38" t="str">
        <f t="shared" si="75"/>
        <v/>
      </c>
      <c r="AE181" s="38">
        <f t="shared" si="83"/>
        <v>45444</v>
      </c>
      <c r="AU181" s="4"/>
      <c r="AX181" s="7">
        <f t="shared" si="82"/>
        <v>45824</v>
      </c>
      <c r="AY181" s="5">
        <v>364.9</v>
      </c>
      <c r="AZ181" s="145">
        <f t="shared" si="76"/>
        <v>0</v>
      </c>
      <c r="BA181" s="141" t="str">
        <f>IFERROR(VLOOKUP(AX180,'Geração Equatorial x Medido'!$O$56:$P$98,2,FALSE),"")</f>
        <v/>
      </c>
      <c r="BB181" s="38">
        <f t="shared" si="85"/>
        <v>45809</v>
      </c>
      <c r="BC181" s="38" t="str">
        <f t="shared" si="77"/>
        <v/>
      </c>
      <c r="BD181" s="38">
        <f t="shared" si="87"/>
        <v>45809</v>
      </c>
      <c r="BT181" s="4"/>
      <c r="BZ181" s="7">
        <f t="shared" si="78"/>
        <v>46190</v>
      </c>
      <c r="CA181" s="5"/>
      <c r="CB181" s="145">
        <f t="shared" si="79"/>
        <v>1</v>
      </c>
      <c r="CC181" s="141" t="str">
        <f>IFERROR(VLOOKUP(BZ180,'Geração Equatorial x Medido'!$O$56:$P$97,2,FALSE),"")</f>
        <v/>
      </c>
      <c r="CD181" s="38">
        <f t="shared" si="86"/>
        <v>46174</v>
      </c>
      <c r="CE181" s="38" t="str">
        <f t="shared" si="72"/>
        <v/>
      </c>
      <c r="CF181" s="38">
        <f t="shared" si="73"/>
        <v>46174</v>
      </c>
      <c r="CV181" s="4"/>
    </row>
    <row r="182" spans="1:100" x14ac:dyDescent="0.25">
      <c r="A182" s="7">
        <f t="shared" si="80"/>
        <v>45105</v>
      </c>
      <c r="B182" s="5"/>
      <c r="C182" s="38" t="str">
        <f t="shared" si="71"/>
        <v/>
      </c>
      <c r="D182" s="38">
        <f t="shared" si="88"/>
        <v>44986</v>
      </c>
      <c r="E182" s="38" t="str">
        <f t="shared" si="74"/>
        <v/>
      </c>
      <c r="F182" s="38">
        <f t="shared" si="90"/>
        <v>45078</v>
      </c>
      <c r="Y182" s="7">
        <f t="shared" si="81"/>
        <v>45465</v>
      </c>
      <c r="Z182" s="5">
        <v>547.70000000000005</v>
      </c>
      <c r="AA182" s="111">
        <f t="shared" si="84"/>
        <v>0</v>
      </c>
      <c r="AB182" s="38" t="str">
        <f>IFERROR(VLOOKUP(Y182,'Geração Equatorial x Medido'!$O$56:$P$71,2,FALSE),"")</f>
        <v/>
      </c>
      <c r="AC182" s="38">
        <f t="shared" si="89"/>
        <v>45413</v>
      </c>
      <c r="AD182" s="38" t="str">
        <f t="shared" si="75"/>
        <v/>
      </c>
      <c r="AE182" s="38">
        <f t="shared" si="83"/>
        <v>45444</v>
      </c>
      <c r="AU182" s="4"/>
      <c r="AX182" s="7">
        <f t="shared" si="82"/>
        <v>45825</v>
      </c>
      <c r="AY182" s="5">
        <v>546</v>
      </c>
      <c r="AZ182" s="145">
        <f t="shared" si="76"/>
        <v>0</v>
      </c>
      <c r="BA182" s="141" t="str">
        <f>IFERROR(VLOOKUP(AX181,'Geração Equatorial x Medido'!$O$56:$P$98,2,FALSE),"")</f>
        <v/>
      </c>
      <c r="BB182" s="38">
        <f t="shared" si="85"/>
        <v>45809</v>
      </c>
      <c r="BC182" s="38" t="str">
        <f t="shared" si="77"/>
        <v/>
      </c>
      <c r="BD182" s="38">
        <f t="shared" si="87"/>
        <v>45809</v>
      </c>
      <c r="BT182" s="4"/>
      <c r="BZ182" s="7">
        <f t="shared" si="78"/>
        <v>46191</v>
      </c>
      <c r="CA182" s="5"/>
      <c r="CB182" s="145">
        <f t="shared" si="79"/>
        <v>1</v>
      </c>
      <c r="CC182" s="141" t="str">
        <f>IFERROR(VLOOKUP(BZ181,'Geração Equatorial x Medido'!$O$56:$P$97,2,FALSE),"")</f>
        <v/>
      </c>
      <c r="CD182" s="38">
        <f t="shared" si="86"/>
        <v>46174</v>
      </c>
      <c r="CE182" s="38" t="str">
        <f t="shared" si="72"/>
        <v/>
      </c>
      <c r="CF182" s="38">
        <f t="shared" si="73"/>
        <v>46174</v>
      </c>
      <c r="CV182" s="4"/>
    </row>
    <row r="183" spans="1:100" x14ac:dyDescent="0.25">
      <c r="A183" s="7">
        <f t="shared" si="80"/>
        <v>45106</v>
      </c>
      <c r="B183" s="5"/>
      <c r="C183" s="38" t="str">
        <f t="shared" si="71"/>
        <v/>
      </c>
      <c r="D183" s="38">
        <f t="shared" si="88"/>
        <v>44986</v>
      </c>
      <c r="E183" s="38" t="str">
        <f t="shared" si="74"/>
        <v/>
      </c>
      <c r="F183" s="38">
        <f t="shared" si="90"/>
        <v>45078</v>
      </c>
      <c r="Y183" s="7">
        <f t="shared" si="81"/>
        <v>45466</v>
      </c>
      <c r="Z183" s="5">
        <v>207</v>
      </c>
      <c r="AA183" s="111">
        <f t="shared" si="84"/>
        <v>0</v>
      </c>
      <c r="AB183" s="38" t="str">
        <f>IFERROR(VLOOKUP(Y183,'Geração Equatorial x Medido'!$O$56:$P$71,2,FALSE),"")</f>
        <v/>
      </c>
      <c r="AC183" s="38">
        <f t="shared" si="89"/>
        <v>45413</v>
      </c>
      <c r="AD183" s="38" t="str">
        <f t="shared" si="75"/>
        <v/>
      </c>
      <c r="AE183" s="38">
        <f t="shared" si="83"/>
        <v>45444</v>
      </c>
      <c r="AU183" s="4"/>
      <c r="AX183" s="7">
        <f t="shared" si="82"/>
        <v>45826</v>
      </c>
      <c r="AY183" s="5">
        <v>528.6</v>
      </c>
      <c r="AZ183" s="145">
        <f t="shared" si="76"/>
        <v>0</v>
      </c>
      <c r="BA183" s="141" t="str">
        <f>IFERROR(VLOOKUP(AX182,'Geração Equatorial x Medido'!$O$56:$P$98,2,FALSE),"")</f>
        <v/>
      </c>
      <c r="BB183" s="38">
        <f t="shared" si="85"/>
        <v>45809</v>
      </c>
      <c r="BC183" s="38" t="str">
        <f t="shared" si="77"/>
        <v/>
      </c>
      <c r="BD183" s="38">
        <f t="shared" si="87"/>
        <v>45809</v>
      </c>
      <c r="BT183" s="4"/>
      <c r="BZ183" s="7">
        <f t="shared" si="78"/>
        <v>46192</v>
      </c>
      <c r="CA183" s="5"/>
      <c r="CB183" s="145">
        <f t="shared" si="79"/>
        <v>1</v>
      </c>
      <c r="CC183" s="141" t="str">
        <f>IFERROR(VLOOKUP(BZ182,'Geração Equatorial x Medido'!$O$56:$P$97,2,FALSE),"")</f>
        <v/>
      </c>
      <c r="CD183" s="38">
        <f t="shared" si="86"/>
        <v>46174</v>
      </c>
      <c r="CE183" s="38" t="str">
        <f t="shared" si="72"/>
        <v/>
      </c>
      <c r="CF183" s="38">
        <f t="shared" si="73"/>
        <v>46174</v>
      </c>
      <c r="CV183" s="4"/>
    </row>
    <row r="184" spans="1:100" x14ac:dyDescent="0.25">
      <c r="A184" s="7">
        <f t="shared" si="80"/>
        <v>45107</v>
      </c>
      <c r="B184" s="5"/>
      <c r="C184" s="38" t="str">
        <f t="shared" si="71"/>
        <v/>
      </c>
      <c r="D184" s="38">
        <f t="shared" si="88"/>
        <v>44986</v>
      </c>
      <c r="E184" s="38" t="str">
        <f t="shared" si="74"/>
        <v/>
      </c>
      <c r="F184" s="38">
        <f t="shared" si="90"/>
        <v>45078</v>
      </c>
      <c r="Y184" s="7">
        <f t="shared" si="81"/>
        <v>45467</v>
      </c>
      <c r="Z184" s="5">
        <v>509</v>
      </c>
      <c r="AA184" s="111">
        <f t="shared" si="84"/>
        <v>0</v>
      </c>
      <c r="AB184" s="38" t="str">
        <f>IFERROR(VLOOKUP(Y184,'Geração Equatorial x Medido'!$O$56:$P$71,2,FALSE),"")</f>
        <v/>
      </c>
      <c r="AC184" s="38">
        <f t="shared" si="89"/>
        <v>45413</v>
      </c>
      <c r="AD184" s="38" t="str">
        <f t="shared" si="75"/>
        <v/>
      </c>
      <c r="AE184" s="38">
        <f t="shared" si="83"/>
        <v>45444</v>
      </c>
      <c r="AU184" s="4"/>
      <c r="AX184" s="7">
        <f t="shared" si="82"/>
        <v>45827</v>
      </c>
      <c r="AY184" s="5">
        <v>433.9</v>
      </c>
      <c r="AZ184" s="145">
        <f t="shared" si="76"/>
        <v>0</v>
      </c>
      <c r="BA184" s="141" t="str">
        <f>IFERROR(VLOOKUP(AX183,'Geração Equatorial x Medido'!$O$56:$P$98,2,FALSE),"")</f>
        <v/>
      </c>
      <c r="BB184" s="38">
        <f t="shared" si="85"/>
        <v>45809</v>
      </c>
      <c r="BC184" s="38" t="str">
        <f t="shared" si="77"/>
        <v/>
      </c>
      <c r="BD184" s="38">
        <f t="shared" si="87"/>
        <v>45809</v>
      </c>
      <c r="BT184" s="4"/>
      <c r="BZ184" s="7">
        <f t="shared" si="78"/>
        <v>46193</v>
      </c>
      <c r="CA184" s="5"/>
      <c r="CB184" s="145">
        <f t="shared" si="79"/>
        <v>1</v>
      </c>
      <c r="CC184" s="141" t="str">
        <f>IFERROR(VLOOKUP(BZ183,'Geração Equatorial x Medido'!$O$56:$P$97,2,FALSE),"")</f>
        <v/>
      </c>
      <c r="CD184" s="38">
        <f t="shared" si="86"/>
        <v>46174</v>
      </c>
      <c r="CE184" s="38" t="str">
        <f t="shared" si="72"/>
        <v/>
      </c>
      <c r="CF184" s="38">
        <f t="shared" si="73"/>
        <v>46174</v>
      </c>
      <c r="CV184" s="4"/>
    </row>
    <row r="185" spans="1:100" x14ac:dyDescent="0.25">
      <c r="A185" s="7">
        <f t="shared" si="80"/>
        <v>45108</v>
      </c>
      <c r="B185" s="5"/>
      <c r="C185" s="38" t="str">
        <f t="shared" si="71"/>
        <v/>
      </c>
      <c r="D185" s="38">
        <f t="shared" si="88"/>
        <v>44986</v>
      </c>
      <c r="E185" s="38">
        <f t="shared" si="74"/>
        <v>45108</v>
      </c>
      <c r="F185" s="38">
        <f t="shared" si="90"/>
        <v>45108</v>
      </c>
      <c r="Y185" s="7">
        <f t="shared" si="81"/>
        <v>45468</v>
      </c>
      <c r="Z185" s="5">
        <v>516.4</v>
      </c>
      <c r="AA185" s="111">
        <f t="shared" si="84"/>
        <v>0</v>
      </c>
      <c r="AB185" s="38" t="str">
        <f>IFERROR(VLOOKUP(Y185,'Geração Equatorial x Medido'!$O$56:$P$71,2,FALSE),"")</f>
        <v/>
      </c>
      <c r="AC185" s="38">
        <f t="shared" si="89"/>
        <v>45413</v>
      </c>
      <c r="AD185" s="38" t="str">
        <f t="shared" si="75"/>
        <v/>
      </c>
      <c r="AE185" s="38">
        <f t="shared" si="83"/>
        <v>45444</v>
      </c>
      <c r="AU185" s="4"/>
      <c r="AX185" s="7">
        <f t="shared" si="82"/>
        <v>45828</v>
      </c>
      <c r="AY185" s="5">
        <v>456.9</v>
      </c>
      <c r="AZ185" s="145">
        <f t="shared" si="76"/>
        <v>0</v>
      </c>
      <c r="BA185" s="141" t="str">
        <f>IFERROR(VLOOKUP(AX184,'Geração Equatorial x Medido'!$O$56:$P$98,2,FALSE),"")</f>
        <v/>
      </c>
      <c r="BB185" s="38">
        <f t="shared" si="85"/>
        <v>45809</v>
      </c>
      <c r="BC185" s="38" t="str">
        <f t="shared" si="77"/>
        <v/>
      </c>
      <c r="BD185" s="38">
        <f t="shared" si="87"/>
        <v>45809</v>
      </c>
      <c r="BT185" s="4"/>
      <c r="BZ185" s="7">
        <f t="shared" si="78"/>
        <v>46194</v>
      </c>
      <c r="CA185" s="5"/>
      <c r="CB185" s="145">
        <f t="shared" si="79"/>
        <v>1</v>
      </c>
      <c r="CC185" s="141" t="str">
        <f>IFERROR(VLOOKUP(BZ184,'Geração Equatorial x Medido'!$O$56:$P$97,2,FALSE),"")</f>
        <v/>
      </c>
      <c r="CD185" s="38">
        <f t="shared" si="86"/>
        <v>46174</v>
      </c>
      <c r="CE185" s="38" t="str">
        <f t="shared" si="72"/>
        <v/>
      </c>
      <c r="CF185" s="38">
        <f t="shared" si="73"/>
        <v>46174</v>
      </c>
      <c r="CV185" s="4"/>
    </row>
    <row r="186" spans="1:100" x14ac:dyDescent="0.25">
      <c r="A186" s="7">
        <f t="shared" si="80"/>
        <v>45109</v>
      </c>
      <c r="B186" s="5"/>
      <c r="C186" s="38" t="str">
        <f t="shared" si="71"/>
        <v/>
      </c>
      <c r="D186" s="38">
        <f t="shared" si="88"/>
        <v>44986</v>
      </c>
      <c r="E186" s="38" t="str">
        <f t="shared" si="74"/>
        <v/>
      </c>
      <c r="F186" s="38">
        <f t="shared" si="90"/>
        <v>45108</v>
      </c>
      <c r="Y186" s="7">
        <f t="shared" si="81"/>
        <v>45469</v>
      </c>
      <c r="Z186" s="5">
        <v>542.20000000000005</v>
      </c>
      <c r="AA186" s="111">
        <f t="shared" si="84"/>
        <v>0</v>
      </c>
      <c r="AB186" s="38">
        <f>IFERROR(VLOOKUP(Y186,'Geração Equatorial x Medido'!$O$56:$P$71,2,FALSE),"")</f>
        <v>45444</v>
      </c>
      <c r="AC186" s="38">
        <f>IF(AB186="",AC185,AB186)</f>
        <v>45444</v>
      </c>
      <c r="AD186" s="38" t="str">
        <f t="shared" si="75"/>
        <v/>
      </c>
      <c r="AE186" s="38">
        <f t="shared" si="83"/>
        <v>45444</v>
      </c>
      <c r="AU186" s="4"/>
      <c r="AX186" s="7">
        <f t="shared" si="82"/>
        <v>45829</v>
      </c>
      <c r="AY186" s="5">
        <v>559.6</v>
      </c>
      <c r="AZ186" s="145">
        <f t="shared" si="76"/>
        <v>0</v>
      </c>
      <c r="BA186" s="141" t="str">
        <f>IFERROR(VLOOKUP(AX185,'Geração Equatorial x Medido'!$O$56:$P$98,2,FALSE),"")</f>
        <v/>
      </c>
      <c r="BB186" s="38">
        <f t="shared" si="85"/>
        <v>45809</v>
      </c>
      <c r="BC186" s="38" t="str">
        <f t="shared" si="77"/>
        <v/>
      </c>
      <c r="BD186" s="38">
        <f t="shared" si="87"/>
        <v>45809</v>
      </c>
      <c r="BT186" s="4"/>
      <c r="BZ186" s="7">
        <f t="shared" si="78"/>
        <v>46195</v>
      </c>
      <c r="CA186" s="5"/>
      <c r="CB186" s="145">
        <f t="shared" si="79"/>
        <v>1</v>
      </c>
      <c r="CC186" s="141" t="str">
        <f>IFERROR(VLOOKUP(BZ185,'Geração Equatorial x Medido'!$O$56:$P$97,2,FALSE),"")</f>
        <v/>
      </c>
      <c r="CD186" s="38">
        <f t="shared" si="86"/>
        <v>46174</v>
      </c>
      <c r="CE186" s="38" t="str">
        <f t="shared" si="72"/>
        <v/>
      </c>
      <c r="CF186" s="38">
        <f t="shared" si="73"/>
        <v>46174</v>
      </c>
      <c r="CV186" s="4"/>
    </row>
    <row r="187" spans="1:100" x14ac:dyDescent="0.25">
      <c r="A187" s="7">
        <f t="shared" si="80"/>
        <v>45110</v>
      </c>
      <c r="B187" s="5"/>
      <c r="C187" s="38" t="str">
        <f t="shared" si="71"/>
        <v/>
      </c>
      <c r="D187" s="38">
        <f t="shared" si="88"/>
        <v>44986</v>
      </c>
      <c r="E187" s="38" t="str">
        <f t="shared" si="74"/>
        <v/>
      </c>
      <c r="F187" s="38">
        <f t="shared" si="90"/>
        <v>45108</v>
      </c>
      <c r="Y187" s="7">
        <f t="shared" si="81"/>
        <v>45470</v>
      </c>
      <c r="Z187" s="5">
        <v>564.79999999999995</v>
      </c>
      <c r="AA187" s="111">
        <f t="shared" si="84"/>
        <v>0</v>
      </c>
      <c r="AB187" s="38" t="str">
        <f>IFERROR(VLOOKUP(Y187,'Geração Equatorial x Medido'!$O$56:$P$71,2,FALSE),"")</f>
        <v/>
      </c>
      <c r="AC187" s="38">
        <f t="shared" si="89"/>
        <v>45444</v>
      </c>
      <c r="AD187" s="38" t="str">
        <f t="shared" si="75"/>
        <v/>
      </c>
      <c r="AE187" s="38">
        <f t="shared" si="83"/>
        <v>45444</v>
      </c>
      <c r="AU187" s="4"/>
      <c r="AX187" s="7">
        <f t="shared" si="82"/>
        <v>45830</v>
      </c>
      <c r="AY187" s="5">
        <v>446</v>
      </c>
      <c r="AZ187" s="145">
        <f t="shared" si="76"/>
        <v>0</v>
      </c>
      <c r="BA187" s="141" t="str">
        <f>IFERROR(VLOOKUP(AX186,'Geração Equatorial x Medido'!$O$56:$P$98,2,FALSE),"")</f>
        <v/>
      </c>
      <c r="BB187" s="38">
        <f t="shared" si="85"/>
        <v>45809</v>
      </c>
      <c r="BC187" s="38" t="str">
        <f t="shared" si="77"/>
        <v/>
      </c>
      <c r="BD187" s="38">
        <f t="shared" si="87"/>
        <v>45809</v>
      </c>
      <c r="BT187" s="4"/>
      <c r="BZ187" s="7">
        <f t="shared" si="78"/>
        <v>46196</v>
      </c>
      <c r="CA187" s="5"/>
      <c r="CB187" s="145">
        <f t="shared" si="79"/>
        <v>1</v>
      </c>
      <c r="CC187" s="141" t="str">
        <f>IFERROR(VLOOKUP(BZ186,'Geração Equatorial x Medido'!$O$56:$P$97,2,FALSE),"")</f>
        <v/>
      </c>
      <c r="CD187" s="38">
        <f t="shared" si="86"/>
        <v>46174</v>
      </c>
      <c r="CE187" s="38" t="str">
        <f t="shared" si="72"/>
        <v/>
      </c>
      <c r="CF187" s="38">
        <f t="shared" si="73"/>
        <v>46174</v>
      </c>
      <c r="CV187" s="4"/>
    </row>
    <row r="188" spans="1:100" x14ac:dyDescent="0.25">
      <c r="A188" s="7">
        <f t="shared" si="80"/>
        <v>45111</v>
      </c>
      <c r="B188" s="5"/>
      <c r="C188" s="38" t="str">
        <f t="shared" si="71"/>
        <v/>
      </c>
      <c r="D188" s="38">
        <f t="shared" si="88"/>
        <v>44986</v>
      </c>
      <c r="E188" s="38" t="str">
        <f t="shared" si="74"/>
        <v/>
      </c>
      <c r="F188" s="38">
        <f t="shared" si="90"/>
        <v>45108</v>
      </c>
      <c r="Y188" s="7">
        <f t="shared" si="81"/>
        <v>45471</v>
      </c>
      <c r="Z188" s="5">
        <v>532.70000000000005</v>
      </c>
      <c r="AA188" s="111">
        <f t="shared" si="84"/>
        <v>0</v>
      </c>
      <c r="AB188" s="38" t="str">
        <f>IFERROR(VLOOKUP(Y188,'Geração Equatorial x Medido'!$O$56:$P$71,2,FALSE),"")</f>
        <v/>
      </c>
      <c r="AC188" s="38">
        <f t="shared" si="89"/>
        <v>45444</v>
      </c>
      <c r="AD188" s="38" t="str">
        <f t="shared" si="75"/>
        <v/>
      </c>
      <c r="AE188" s="38">
        <f t="shared" si="83"/>
        <v>45444</v>
      </c>
      <c r="AU188" s="4"/>
      <c r="AX188" s="7">
        <f t="shared" si="82"/>
        <v>45831</v>
      </c>
      <c r="AY188" s="5">
        <v>543.1</v>
      </c>
      <c r="AZ188" s="145">
        <f t="shared" si="76"/>
        <v>0</v>
      </c>
      <c r="BA188" s="141" t="str">
        <f>IFERROR(VLOOKUP(AX187,'Geração Equatorial x Medido'!$O$56:$P$98,2,FALSE),"")</f>
        <v/>
      </c>
      <c r="BB188" s="38">
        <f t="shared" si="85"/>
        <v>45809</v>
      </c>
      <c r="BC188" s="38" t="str">
        <f t="shared" si="77"/>
        <v/>
      </c>
      <c r="BD188" s="38">
        <f t="shared" si="87"/>
        <v>45809</v>
      </c>
      <c r="BT188" s="4"/>
      <c r="BZ188" s="7">
        <f t="shared" si="78"/>
        <v>46197</v>
      </c>
      <c r="CA188" s="5"/>
      <c r="CB188" s="145">
        <f t="shared" si="79"/>
        <v>1</v>
      </c>
      <c r="CC188" s="141" t="str">
        <f>IFERROR(VLOOKUP(BZ187,'Geração Equatorial x Medido'!$O$56:$P$97,2,FALSE),"")</f>
        <v/>
      </c>
      <c r="CD188" s="38">
        <f t="shared" si="86"/>
        <v>46174</v>
      </c>
      <c r="CE188" s="38" t="str">
        <f t="shared" si="72"/>
        <v/>
      </c>
      <c r="CF188" s="38">
        <f t="shared" si="73"/>
        <v>46174</v>
      </c>
      <c r="CV188" s="4"/>
    </row>
    <row r="189" spans="1:100" x14ac:dyDescent="0.25">
      <c r="A189" s="7">
        <f t="shared" si="80"/>
        <v>45112</v>
      </c>
      <c r="B189" s="5"/>
      <c r="C189" s="38" t="str">
        <f t="shared" si="71"/>
        <v/>
      </c>
      <c r="D189" s="38">
        <f t="shared" si="88"/>
        <v>44986</v>
      </c>
      <c r="E189" s="38" t="str">
        <f t="shared" si="74"/>
        <v/>
      </c>
      <c r="F189" s="38">
        <f t="shared" si="90"/>
        <v>45108</v>
      </c>
      <c r="Y189" s="7">
        <f t="shared" si="81"/>
        <v>45472</v>
      </c>
      <c r="Z189" s="5">
        <v>527.5</v>
      </c>
      <c r="AA189" s="111">
        <f t="shared" si="84"/>
        <v>0</v>
      </c>
      <c r="AB189" s="38" t="str">
        <f>IFERROR(VLOOKUP(Y189,'Geração Equatorial x Medido'!$O$56:$P$71,2,FALSE),"")</f>
        <v/>
      </c>
      <c r="AC189" s="38">
        <f t="shared" si="89"/>
        <v>45444</v>
      </c>
      <c r="AD189" s="38" t="str">
        <f t="shared" si="75"/>
        <v/>
      </c>
      <c r="AE189" s="38">
        <f t="shared" si="83"/>
        <v>45444</v>
      </c>
      <c r="AU189" s="4"/>
      <c r="AX189" s="7">
        <f t="shared" si="82"/>
        <v>45832</v>
      </c>
      <c r="AY189" s="5">
        <v>451.3</v>
      </c>
      <c r="AZ189" s="145">
        <f t="shared" si="76"/>
        <v>0</v>
      </c>
      <c r="BA189" s="141" t="str">
        <f>IFERROR(VLOOKUP(AX188,'Geração Equatorial x Medido'!$O$56:$P$98,2,FALSE),"")</f>
        <v/>
      </c>
      <c r="BB189" s="38">
        <f t="shared" si="85"/>
        <v>45809</v>
      </c>
      <c r="BC189" s="38" t="str">
        <f t="shared" si="77"/>
        <v/>
      </c>
      <c r="BD189" s="38">
        <f t="shared" si="87"/>
        <v>45809</v>
      </c>
      <c r="BT189" s="4"/>
      <c r="BZ189" s="7">
        <f t="shared" si="78"/>
        <v>46198</v>
      </c>
      <c r="CA189" s="5"/>
      <c r="CB189" s="145">
        <f t="shared" si="79"/>
        <v>1</v>
      </c>
      <c r="CC189" s="141" t="str">
        <f>IFERROR(VLOOKUP(BZ188,'Geração Equatorial x Medido'!$O$56:$P$97,2,FALSE),"")</f>
        <v/>
      </c>
      <c r="CD189" s="38">
        <f t="shared" si="86"/>
        <v>46174</v>
      </c>
      <c r="CE189" s="38" t="str">
        <f t="shared" si="72"/>
        <v/>
      </c>
      <c r="CF189" s="38">
        <f t="shared" si="73"/>
        <v>46174</v>
      </c>
      <c r="CV189" s="4"/>
    </row>
    <row r="190" spans="1:100" x14ac:dyDescent="0.25">
      <c r="A190" s="7">
        <f t="shared" si="80"/>
        <v>45113</v>
      </c>
      <c r="B190" s="5"/>
      <c r="C190" s="38" t="str">
        <f t="shared" si="71"/>
        <v/>
      </c>
      <c r="D190" s="38">
        <f t="shared" si="88"/>
        <v>44986</v>
      </c>
      <c r="E190" s="38" t="str">
        <f t="shared" si="74"/>
        <v/>
      </c>
      <c r="F190" s="38">
        <f t="shared" si="90"/>
        <v>45108</v>
      </c>
      <c r="Y190" s="7">
        <f t="shared" si="81"/>
        <v>45473</v>
      </c>
      <c r="Z190" s="5">
        <v>529.5</v>
      </c>
      <c r="AA190" s="111">
        <f t="shared" si="84"/>
        <v>0</v>
      </c>
      <c r="AB190" s="38" t="str">
        <f>IFERROR(VLOOKUP(Y190,'Geração Equatorial x Medido'!$O$56:$P$71,2,FALSE),"")</f>
        <v/>
      </c>
      <c r="AC190" s="38">
        <f t="shared" si="89"/>
        <v>45444</v>
      </c>
      <c r="AD190" s="38" t="str">
        <f t="shared" si="75"/>
        <v/>
      </c>
      <c r="AE190" s="38">
        <f t="shared" si="83"/>
        <v>45444</v>
      </c>
      <c r="AU190" s="4"/>
      <c r="AX190" s="7">
        <f t="shared" si="82"/>
        <v>45833</v>
      </c>
      <c r="AY190" s="5">
        <v>555.79999999999995</v>
      </c>
      <c r="AZ190" s="145">
        <f t="shared" si="76"/>
        <v>0</v>
      </c>
      <c r="BA190" s="141" t="str">
        <f>IFERROR(VLOOKUP(AX189,'Geração Equatorial x Medido'!$O$56:$P$98,2,FALSE),"")</f>
        <v/>
      </c>
      <c r="BB190" s="38">
        <f t="shared" si="85"/>
        <v>45809</v>
      </c>
      <c r="BC190" s="38" t="str">
        <f t="shared" si="77"/>
        <v/>
      </c>
      <c r="BD190" s="38">
        <f t="shared" si="87"/>
        <v>45809</v>
      </c>
      <c r="BT190" s="4"/>
      <c r="BZ190" s="7">
        <f t="shared" si="78"/>
        <v>46199</v>
      </c>
      <c r="CA190" s="5"/>
      <c r="CB190" s="145">
        <f t="shared" si="79"/>
        <v>1</v>
      </c>
      <c r="CC190" s="141" t="str">
        <f>IFERROR(VLOOKUP(BZ189,'Geração Equatorial x Medido'!$O$56:$P$97,2,FALSE),"")</f>
        <v/>
      </c>
      <c r="CD190" s="38">
        <f t="shared" si="86"/>
        <v>46174</v>
      </c>
      <c r="CE190" s="38" t="str">
        <f t="shared" si="72"/>
        <v/>
      </c>
      <c r="CF190" s="38">
        <f t="shared" si="73"/>
        <v>46174</v>
      </c>
      <c r="CV190" s="4"/>
    </row>
    <row r="191" spans="1:100" x14ac:dyDescent="0.25">
      <c r="A191" s="7">
        <f t="shared" si="80"/>
        <v>45114</v>
      </c>
      <c r="B191" s="5"/>
      <c r="C191" s="38" t="str">
        <f t="shared" si="71"/>
        <v/>
      </c>
      <c r="D191" s="38">
        <f t="shared" si="88"/>
        <v>44986</v>
      </c>
      <c r="E191" s="38" t="str">
        <f t="shared" si="74"/>
        <v/>
      </c>
      <c r="F191" s="38">
        <f t="shared" si="90"/>
        <v>45108</v>
      </c>
      <c r="Y191" s="7">
        <f t="shared" si="81"/>
        <v>45474</v>
      </c>
      <c r="Z191" s="5">
        <v>544.9</v>
      </c>
      <c r="AA191" s="111">
        <f t="shared" si="84"/>
        <v>0</v>
      </c>
      <c r="AB191" s="38" t="str">
        <f>IFERROR(VLOOKUP(Y191,'Geração Equatorial x Medido'!$O$56:$P$71,2,FALSE),"")</f>
        <v/>
      </c>
      <c r="AC191" s="38">
        <f t="shared" si="89"/>
        <v>45444</v>
      </c>
      <c r="AD191" s="38">
        <f t="shared" si="75"/>
        <v>45474</v>
      </c>
      <c r="AE191" s="38">
        <f t="shared" si="83"/>
        <v>45474</v>
      </c>
      <c r="AU191" s="4"/>
      <c r="AX191" s="7">
        <f t="shared" si="82"/>
        <v>45834</v>
      </c>
      <c r="AY191" s="5">
        <v>446.8</v>
      </c>
      <c r="AZ191" s="145">
        <f t="shared" si="76"/>
        <v>0</v>
      </c>
      <c r="BA191" s="141">
        <f>IFERROR(VLOOKUP(AX190,'Geração Equatorial x Medido'!$O$56:$P$98,2,FALSE),"")</f>
        <v>45809</v>
      </c>
      <c r="BB191" s="38">
        <f t="shared" si="85"/>
        <v>45809</v>
      </c>
      <c r="BC191" s="38" t="str">
        <f t="shared" si="77"/>
        <v/>
      </c>
      <c r="BD191" s="38">
        <f t="shared" si="87"/>
        <v>45809</v>
      </c>
      <c r="BT191" s="4"/>
      <c r="BZ191" s="7">
        <f t="shared" si="78"/>
        <v>46200</v>
      </c>
      <c r="CA191" s="5"/>
      <c r="CB191" s="145">
        <f t="shared" si="79"/>
        <v>1</v>
      </c>
      <c r="CC191" s="141" t="str">
        <f>IFERROR(VLOOKUP(BZ190,'Geração Equatorial x Medido'!$O$56:$P$97,2,FALSE),"")</f>
        <v/>
      </c>
      <c r="CD191" s="38">
        <f t="shared" si="86"/>
        <v>46174</v>
      </c>
      <c r="CE191" s="38" t="str">
        <f t="shared" si="72"/>
        <v/>
      </c>
      <c r="CF191" s="38">
        <f t="shared" si="73"/>
        <v>46174</v>
      </c>
      <c r="CV191" s="4"/>
    </row>
    <row r="192" spans="1:100" x14ac:dyDescent="0.25">
      <c r="A192" s="7">
        <f t="shared" si="80"/>
        <v>45115</v>
      </c>
      <c r="B192" s="5"/>
      <c r="C192" s="38" t="str">
        <f t="shared" si="71"/>
        <v/>
      </c>
      <c r="D192" s="38">
        <f t="shared" si="88"/>
        <v>44986</v>
      </c>
      <c r="E192" s="38" t="str">
        <f t="shared" si="74"/>
        <v/>
      </c>
      <c r="F192" s="38">
        <f t="shared" si="90"/>
        <v>45108</v>
      </c>
      <c r="Y192" s="7">
        <f t="shared" si="81"/>
        <v>45475</v>
      </c>
      <c r="Z192" s="5">
        <v>542.4</v>
      </c>
      <c r="AA192" s="111">
        <f t="shared" si="84"/>
        <v>0</v>
      </c>
      <c r="AB192" s="38" t="str">
        <f>IFERROR(VLOOKUP(Y192,'Geração Equatorial x Medido'!$O$56:$P$71,2,FALSE),"")</f>
        <v/>
      </c>
      <c r="AC192" s="38">
        <f t="shared" si="89"/>
        <v>45444</v>
      </c>
      <c r="AD192" s="38" t="str">
        <f t="shared" si="75"/>
        <v/>
      </c>
      <c r="AE192" s="38">
        <f t="shared" si="83"/>
        <v>45474</v>
      </c>
      <c r="AU192" s="4"/>
      <c r="AX192" s="7">
        <f t="shared" si="82"/>
        <v>45835</v>
      </c>
      <c r="AY192" s="5">
        <v>519.1</v>
      </c>
      <c r="AZ192" s="145">
        <f t="shared" si="76"/>
        <v>0</v>
      </c>
      <c r="BA192" s="141" t="str">
        <f>IFERROR(VLOOKUP(AX191,'Geração Equatorial x Medido'!$O$56:$P$98,2,FALSE),"")</f>
        <v/>
      </c>
      <c r="BB192" s="38">
        <f t="shared" si="85"/>
        <v>45839</v>
      </c>
      <c r="BC192" s="38" t="str">
        <f t="shared" si="77"/>
        <v/>
      </c>
      <c r="BD192" s="38">
        <f t="shared" si="87"/>
        <v>45809</v>
      </c>
      <c r="BT192" s="4"/>
      <c r="BZ192" s="7">
        <f t="shared" si="78"/>
        <v>46201</v>
      </c>
      <c r="CA192" s="5"/>
      <c r="CB192" s="145">
        <f t="shared" si="79"/>
        <v>1</v>
      </c>
      <c r="CC192" s="141">
        <f>IFERROR(VLOOKUP(BZ191,'Geração Equatorial x Medido'!$O$56:$P$97,2,FALSE),"")</f>
        <v>46174</v>
      </c>
      <c r="CD192" s="38">
        <f t="shared" si="86"/>
        <v>46174</v>
      </c>
      <c r="CE192" s="38" t="str">
        <f t="shared" si="72"/>
        <v/>
      </c>
      <c r="CF192" s="38">
        <f t="shared" si="73"/>
        <v>46174</v>
      </c>
      <c r="CV192" s="4"/>
    </row>
    <row r="193" spans="1:100" x14ac:dyDescent="0.25">
      <c r="A193" s="7">
        <f t="shared" si="80"/>
        <v>45116</v>
      </c>
      <c r="B193" s="5"/>
      <c r="C193" s="38" t="str">
        <f t="shared" si="71"/>
        <v/>
      </c>
      <c r="D193" s="38">
        <f t="shared" si="88"/>
        <v>44986</v>
      </c>
      <c r="E193" s="38" t="str">
        <f t="shared" si="74"/>
        <v/>
      </c>
      <c r="F193" s="38">
        <f t="shared" si="90"/>
        <v>45108</v>
      </c>
      <c r="Y193" s="7">
        <f t="shared" si="81"/>
        <v>45476</v>
      </c>
      <c r="Z193" s="5">
        <v>398.8</v>
      </c>
      <c r="AA193" s="111">
        <f t="shared" si="84"/>
        <v>0</v>
      </c>
      <c r="AB193" s="38" t="str">
        <f>IFERROR(VLOOKUP(Y193,'Geração Equatorial x Medido'!$O$56:$P$71,2,FALSE),"")</f>
        <v/>
      </c>
      <c r="AC193" s="38">
        <f t="shared" si="89"/>
        <v>45444</v>
      </c>
      <c r="AD193" s="38" t="str">
        <f t="shared" si="75"/>
        <v/>
      </c>
      <c r="AE193" s="38">
        <f t="shared" si="83"/>
        <v>45474</v>
      </c>
      <c r="AU193" s="4"/>
      <c r="AX193" s="7">
        <f t="shared" si="82"/>
        <v>45836</v>
      </c>
      <c r="AY193" s="5">
        <v>533.9</v>
      </c>
      <c r="AZ193" s="145">
        <f t="shared" si="76"/>
        <v>0</v>
      </c>
      <c r="BA193" s="141" t="str">
        <f>IFERROR(VLOOKUP(AX192,'Geração Equatorial x Medido'!$O$56:$P$98,2,FALSE),"")</f>
        <v/>
      </c>
      <c r="BB193" s="38">
        <f t="shared" si="85"/>
        <v>45839</v>
      </c>
      <c r="BC193" s="38" t="str">
        <f t="shared" si="77"/>
        <v/>
      </c>
      <c r="BD193" s="38">
        <f t="shared" si="87"/>
        <v>45809</v>
      </c>
      <c r="BT193" s="4"/>
      <c r="BZ193" s="7">
        <f t="shared" si="78"/>
        <v>46202</v>
      </c>
      <c r="CA193" s="5"/>
      <c r="CB193" s="145">
        <f t="shared" si="79"/>
        <v>1</v>
      </c>
      <c r="CC193" s="141" t="str">
        <f>IFERROR(VLOOKUP(BZ192,'Geração Equatorial x Medido'!$O$56:$P$97,2,FALSE),"")</f>
        <v/>
      </c>
      <c r="CD193" s="38">
        <f t="shared" si="86"/>
        <v>46204</v>
      </c>
      <c r="CE193" s="38" t="str">
        <f t="shared" si="72"/>
        <v/>
      </c>
      <c r="CF193" s="38">
        <f t="shared" si="73"/>
        <v>46174</v>
      </c>
      <c r="CV193" s="4"/>
    </row>
    <row r="194" spans="1:100" x14ac:dyDescent="0.25">
      <c r="A194" s="7">
        <f t="shared" si="80"/>
        <v>45117</v>
      </c>
      <c r="B194" s="5"/>
      <c r="C194" s="38" t="str">
        <f t="shared" si="71"/>
        <v/>
      </c>
      <c r="D194" s="38">
        <f t="shared" si="88"/>
        <v>44986</v>
      </c>
      <c r="E194" s="38" t="str">
        <f t="shared" si="74"/>
        <v/>
      </c>
      <c r="F194" s="38">
        <f t="shared" si="90"/>
        <v>45108</v>
      </c>
      <c r="Y194" s="7">
        <f t="shared" si="81"/>
        <v>45477</v>
      </c>
      <c r="Z194" s="5">
        <v>443.5</v>
      </c>
      <c r="AA194" s="111">
        <f t="shared" si="84"/>
        <v>0</v>
      </c>
      <c r="AB194" s="38" t="str">
        <f>IFERROR(VLOOKUP(Y194,'Geração Equatorial x Medido'!$O$56:$P$71,2,FALSE),"")</f>
        <v/>
      </c>
      <c r="AC194" s="38">
        <f t="shared" si="89"/>
        <v>45444</v>
      </c>
      <c r="AD194" s="38" t="str">
        <f t="shared" si="75"/>
        <v/>
      </c>
      <c r="AE194" s="38">
        <f t="shared" si="83"/>
        <v>45474</v>
      </c>
      <c r="AU194" s="4"/>
      <c r="AX194" s="7">
        <f t="shared" si="82"/>
        <v>45837</v>
      </c>
      <c r="AY194" s="5">
        <v>405.8</v>
      </c>
      <c r="AZ194" s="145">
        <f t="shared" si="76"/>
        <v>0</v>
      </c>
      <c r="BA194" s="141" t="str">
        <f>IFERROR(VLOOKUP(AX193,'Geração Equatorial x Medido'!$O$56:$P$98,2,FALSE),"")</f>
        <v/>
      </c>
      <c r="BB194" s="38">
        <f t="shared" si="85"/>
        <v>45839</v>
      </c>
      <c r="BC194" s="38" t="str">
        <f t="shared" si="77"/>
        <v/>
      </c>
      <c r="BD194" s="38">
        <f t="shared" si="87"/>
        <v>45809</v>
      </c>
      <c r="BT194" s="4"/>
      <c r="BZ194" s="7">
        <f t="shared" si="78"/>
        <v>46203</v>
      </c>
      <c r="CA194" s="5"/>
      <c r="CB194" s="145">
        <f t="shared" si="79"/>
        <v>1</v>
      </c>
      <c r="CC194" s="141" t="str">
        <f>IFERROR(VLOOKUP(BZ193,'Geração Equatorial x Medido'!$O$56:$P$97,2,FALSE),"")</f>
        <v/>
      </c>
      <c r="CD194" s="38">
        <f t="shared" si="86"/>
        <v>46204</v>
      </c>
      <c r="CE194" s="38" t="str">
        <f t="shared" si="72"/>
        <v/>
      </c>
      <c r="CF194" s="38">
        <f t="shared" si="73"/>
        <v>46174</v>
      </c>
      <c r="CV194" s="4"/>
    </row>
    <row r="195" spans="1:100" x14ac:dyDescent="0.25">
      <c r="A195" s="7">
        <f t="shared" si="80"/>
        <v>45118</v>
      </c>
      <c r="B195" s="5"/>
      <c r="C195" s="38" t="str">
        <f t="shared" si="71"/>
        <v/>
      </c>
      <c r="D195" s="38">
        <f t="shared" si="88"/>
        <v>44986</v>
      </c>
      <c r="E195" s="38" t="str">
        <f t="shared" si="74"/>
        <v/>
      </c>
      <c r="F195" s="38">
        <f t="shared" si="90"/>
        <v>45108</v>
      </c>
      <c r="Y195" s="7">
        <f t="shared" si="81"/>
        <v>45478</v>
      </c>
      <c r="Z195" s="5">
        <v>508.9</v>
      </c>
      <c r="AA195" s="111">
        <f t="shared" si="84"/>
        <v>0</v>
      </c>
      <c r="AB195" s="38" t="str">
        <f>IFERROR(VLOOKUP(Y195,'Geração Equatorial x Medido'!$O$56:$P$71,2,FALSE),"")</f>
        <v/>
      </c>
      <c r="AC195" s="38">
        <f t="shared" si="89"/>
        <v>45444</v>
      </c>
      <c r="AD195" s="38" t="str">
        <f t="shared" si="75"/>
        <v/>
      </c>
      <c r="AE195" s="38">
        <f t="shared" si="83"/>
        <v>45474</v>
      </c>
      <c r="AU195" s="4"/>
      <c r="AX195" s="7">
        <f t="shared" si="82"/>
        <v>45838</v>
      </c>
      <c r="AY195" s="5">
        <v>435</v>
      </c>
      <c r="AZ195" s="145">
        <f t="shared" si="76"/>
        <v>0</v>
      </c>
      <c r="BA195" s="141" t="str">
        <f>IFERROR(VLOOKUP(AX194,'Geração Equatorial x Medido'!$O$56:$P$98,2,FALSE),"")</f>
        <v/>
      </c>
      <c r="BB195" s="38">
        <f t="shared" si="85"/>
        <v>45839</v>
      </c>
      <c r="BC195" s="38" t="str">
        <f t="shared" si="77"/>
        <v/>
      </c>
      <c r="BD195" s="38">
        <f t="shared" si="87"/>
        <v>45809</v>
      </c>
      <c r="BT195" s="4"/>
      <c r="BZ195" s="7">
        <f t="shared" si="78"/>
        <v>46204</v>
      </c>
      <c r="CA195" s="5"/>
      <c r="CB195" s="145">
        <f t="shared" si="79"/>
        <v>1</v>
      </c>
      <c r="CC195" s="141" t="str">
        <f>IFERROR(VLOOKUP(BZ194,'Geração Equatorial x Medido'!$O$56:$P$97,2,FALSE),"")</f>
        <v/>
      </c>
      <c r="CD195" s="38">
        <f t="shared" si="86"/>
        <v>46204</v>
      </c>
      <c r="CE195" s="38">
        <f t="shared" si="72"/>
        <v>46204</v>
      </c>
      <c r="CF195" s="38">
        <f t="shared" si="73"/>
        <v>46204</v>
      </c>
      <c r="CV195" s="4"/>
    </row>
    <row r="196" spans="1:100" x14ac:dyDescent="0.25">
      <c r="A196" s="7">
        <f t="shared" si="80"/>
        <v>45119</v>
      </c>
      <c r="B196" s="5"/>
      <c r="C196" s="38" t="str">
        <f t="shared" ref="C196:C259" si="91">IFERROR(VLOOKUP(A195,$H$381:$N$415,5,FALSE),"")</f>
        <v/>
      </c>
      <c r="D196" s="38">
        <f t="shared" si="88"/>
        <v>44986</v>
      </c>
      <c r="E196" s="38" t="str">
        <f t="shared" si="74"/>
        <v/>
      </c>
      <c r="F196" s="38">
        <f t="shared" si="90"/>
        <v>45108</v>
      </c>
      <c r="Y196" s="7">
        <f t="shared" si="81"/>
        <v>45479</v>
      </c>
      <c r="Z196" s="5">
        <v>568.5</v>
      </c>
      <c r="AA196" s="111">
        <f t="shared" si="84"/>
        <v>0</v>
      </c>
      <c r="AB196" s="38" t="str">
        <f>IFERROR(VLOOKUP(Y196,'Geração Equatorial x Medido'!$O$56:$P$71,2,FALSE),"")</f>
        <v/>
      </c>
      <c r="AC196" s="38">
        <f t="shared" si="89"/>
        <v>45444</v>
      </c>
      <c r="AD196" s="38" t="str">
        <f t="shared" si="75"/>
        <v/>
      </c>
      <c r="AE196" s="38">
        <f t="shared" si="83"/>
        <v>45474</v>
      </c>
      <c r="AU196" s="4"/>
      <c r="AX196" s="7">
        <f t="shared" si="82"/>
        <v>45839</v>
      </c>
      <c r="AY196" s="5">
        <v>466.2</v>
      </c>
      <c r="AZ196" s="145">
        <f t="shared" si="76"/>
        <v>0</v>
      </c>
      <c r="BA196" s="141" t="str">
        <f>IFERROR(VLOOKUP(AX195,'Geração Equatorial x Medido'!$O$56:$P$98,2,FALSE),"")</f>
        <v/>
      </c>
      <c r="BB196" s="38">
        <f t="shared" si="85"/>
        <v>45839</v>
      </c>
      <c r="BC196" s="38">
        <f t="shared" si="77"/>
        <v>45839</v>
      </c>
      <c r="BD196" s="38">
        <f t="shared" si="87"/>
        <v>45839</v>
      </c>
      <c r="BT196" s="4"/>
      <c r="BZ196" s="7">
        <f t="shared" si="78"/>
        <v>46205</v>
      </c>
      <c r="CA196" s="5"/>
      <c r="CB196" s="145">
        <f t="shared" si="79"/>
        <v>1</v>
      </c>
      <c r="CC196" s="141" t="str">
        <f>IFERROR(VLOOKUP(BZ195,'Geração Equatorial x Medido'!$O$56:$P$97,2,FALSE),"")</f>
        <v/>
      </c>
      <c r="CD196" s="38">
        <f t="shared" si="86"/>
        <v>46204</v>
      </c>
      <c r="CE196" s="38" t="str">
        <f t="shared" ref="CE196:CE259" si="92">IFERROR(VLOOKUP(BZ196,$H$422:$J$469,3,FALSE),"")</f>
        <v/>
      </c>
      <c r="CF196" s="38">
        <f t="shared" ref="CF196:CF259" si="93">IF(CE196="",CF195,CE196)</f>
        <v>46204</v>
      </c>
      <c r="CV196" s="4"/>
    </row>
    <row r="197" spans="1:100" x14ac:dyDescent="0.25">
      <c r="A197" s="7">
        <f t="shared" si="80"/>
        <v>45120</v>
      </c>
      <c r="B197" s="5"/>
      <c r="C197" s="38" t="str">
        <f t="shared" si="91"/>
        <v/>
      </c>
      <c r="D197" s="38">
        <f t="shared" si="88"/>
        <v>44986</v>
      </c>
      <c r="E197" s="38" t="str">
        <f t="shared" ref="E197:E260" si="94">IFERROR(VLOOKUP(A197,$H$422:$J$433,3,FALSE),"")</f>
        <v/>
      </c>
      <c r="F197" s="38">
        <f t="shared" si="90"/>
        <v>45108</v>
      </c>
      <c r="Y197" s="7">
        <f t="shared" si="81"/>
        <v>45480</v>
      </c>
      <c r="Z197" s="5">
        <v>460.1</v>
      </c>
      <c r="AA197" s="111">
        <f t="shared" si="84"/>
        <v>0</v>
      </c>
      <c r="AB197" s="38" t="str">
        <f>IFERROR(VLOOKUP(Y197,'Geração Equatorial x Medido'!$O$56:$P$71,2,FALSE),"")</f>
        <v/>
      </c>
      <c r="AC197" s="38">
        <f t="shared" si="89"/>
        <v>45444</v>
      </c>
      <c r="AD197" s="38" t="str">
        <f t="shared" ref="AD197:AD260" si="95">IFERROR(VLOOKUP(Y197,$H$422:$J$457,3,FALSE),"")</f>
        <v/>
      </c>
      <c r="AE197" s="38">
        <f t="shared" si="83"/>
        <v>45474</v>
      </c>
      <c r="AU197" s="4"/>
      <c r="AX197" s="7">
        <f t="shared" si="82"/>
        <v>45840</v>
      </c>
      <c r="AY197" s="5">
        <v>500</v>
      </c>
      <c r="AZ197" s="145">
        <f t="shared" ref="AZ197:AZ260" si="96">IF(AY197=0,1,0)</f>
        <v>0</v>
      </c>
      <c r="BA197" s="141" t="str">
        <f>IFERROR(VLOOKUP(AX196,'Geração Equatorial x Medido'!$O$56:$P$98,2,FALSE),"")</f>
        <v/>
      </c>
      <c r="BB197" s="38">
        <f t="shared" si="85"/>
        <v>45839</v>
      </c>
      <c r="BC197" s="38" t="str">
        <f t="shared" ref="BC197:BC260" si="97">IFERROR(VLOOKUP(AX197,$H$422:$J$457,3,FALSE),"")</f>
        <v/>
      </c>
      <c r="BD197" s="38">
        <f t="shared" si="87"/>
        <v>45839</v>
      </c>
      <c r="BT197" s="4"/>
      <c r="BZ197" s="7">
        <f t="shared" ref="BZ197:BZ260" si="98">BZ196+1</f>
        <v>46206</v>
      </c>
      <c r="CA197" s="5"/>
      <c r="CB197" s="145">
        <f t="shared" ref="CB197:CB260" si="99">IF(CA197=0,1,0)</f>
        <v>1</v>
      </c>
      <c r="CC197" s="141" t="str">
        <f>IFERROR(VLOOKUP(BZ196,'Geração Equatorial x Medido'!$O$56:$P$97,2,FALSE),"")</f>
        <v/>
      </c>
      <c r="CD197" s="38">
        <f t="shared" si="86"/>
        <v>46204</v>
      </c>
      <c r="CE197" s="38" t="str">
        <f t="shared" si="92"/>
        <v/>
      </c>
      <c r="CF197" s="38">
        <f t="shared" si="93"/>
        <v>46204</v>
      </c>
      <c r="CV197" s="4"/>
    </row>
    <row r="198" spans="1:100" x14ac:dyDescent="0.25">
      <c r="A198" s="7">
        <f t="shared" ref="A198:A261" si="100">A197+1</f>
        <v>45121</v>
      </c>
      <c r="B198" s="5"/>
      <c r="C198" s="38" t="str">
        <f t="shared" si="91"/>
        <v/>
      </c>
      <c r="D198" s="38">
        <f t="shared" si="88"/>
        <v>44986</v>
      </c>
      <c r="E198" s="38" t="str">
        <f t="shared" si="94"/>
        <v/>
      </c>
      <c r="F198" s="38">
        <f t="shared" si="90"/>
        <v>45108</v>
      </c>
      <c r="Y198" s="7">
        <f t="shared" ref="Y198:Y261" si="101">Y197+1</f>
        <v>45481</v>
      </c>
      <c r="Z198" s="5">
        <v>431.7</v>
      </c>
      <c r="AA198" s="111">
        <f t="shared" si="84"/>
        <v>0</v>
      </c>
      <c r="AB198" s="38" t="str">
        <f>IFERROR(VLOOKUP(Y198,'Geração Equatorial x Medido'!$O$56:$P$71,2,FALSE),"")</f>
        <v/>
      </c>
      <c r="AC198" s="38">
        <f t="shared" si="89"/>
        <v>45444</v>
      </c>
      <c r="AD198" s="38" t="str">
        <f t="shared" si="95"/>
        <v/>
      </c>
      <c r="AE198" s="38">
        <f t="shared" si="83"/>
        <v>45474</v>
      </c>
      <c r="AU198" s="4"/>
      <c r="AX198" s="7">
        <f t="shared" ref="AX198:AX261" si="102">AX197+1</f>
        <v>45841</v>
      </c>
      <c r="AY198" s="5">
        <v>508.9</v>
      </c>
      <c r="AZ198" s="145">
        <f t="shared" si="96"/>
        <v>0</v>
      </c>
      <c r="BA198" s="141" t="str">
        <f>IFERROR(VLOOKUP(AX197,'Geração Equatorial x Medido'!$O$56:$P$98,2,FALSE),"")</f>
        <v/>
      </c>
      <c r="BB198" s="38">
        <f t="shared" si="85"/>
        <v>45839</v>
      </c>
      <c r="BC198" s="38" t="str">
        <f t="shared" si="97"/>
        <v/>
      </c>
      <c r="BD198" s="38">
        <f t="shared" si="87"/>
        <v>45839</v>
      </c>
      <c r="BT198" s="4"/>
      <c r="BZ198" s="7">
        <f t="shared" si="98"/>
        <v>46207</v>
      </c>
      <c r="CA198" s="5"/>
      <c r="CB198" s="145">
        <f t="shared" si="99"/>
        <v>1</v>
      </c>
      <c r="CC198" s="141" t="str">
        <f>IFERROR(VLOOKUP(BZ197,'Geração Equatorial x Medido'!$O$56:$P$97,2,FALSE),"")</f>
        <v/>
      </c>
      <c r="CD198" s="38">
        <f t="shared" si="86"/>
        <v>46204</v>
      </c>
      <c r="CE198" s="38" t="str">
        <f t="shared" si="92"/>
        <v/>
      </c>
      <c r="CF198" s="38">
        <f t="shared" si="93"/>
        <v>46204</v>
      </c>
      <c r="CV198" s="4"/>
    </row>
    <row r="199" spans="1:100" x14ac:dyDescent="0.25">
      <c r="A199" s="7">
        <f t="shared" si="100"/>
        <v>45122</v>
      </c>
      <c r="B199" s="5"/>
      <c r="C199" s="38" t="str">
        <f t="shared" si="91"/>
        <v/>
      </c>
      <c r="D199" s="38">
        <f t="shared" si="88"/>
        <v>44986</v>
      </c>
      <c r="E199" s="38" t="str">
        <f t="shared" si="94"/>
        <v/>
      </c>
      <c r="F199" s="38">
        <f t="shared" si="90"/>
        <v>45108</v>
      </c>
      <c r="Y199" s="7">
        <f t="shared" si="101"/>
        <v>45482</v>
      </c>
      <c r="Z199" s="5">
        <v>580.70000000000005</v>
      </c>
      <c r="AA199" s="111">
        <f t="shared" si="84"/>
        <v>0</v>
      </c>
      <c r="AB199" s="38" t="str">
        <f>IFERROR(VLOOKUP(Y199,'Geração Equatorial x Medido'!$O$56:$P$71,2,FALSE),"")</f>
        <v/>
      </c>
      <c r="AC199" s="38">
        <f t="shared" si="89"/>
        <v>45444</v>
      </c>
      <c r="AD199" s="38" t="str">
        <f t="shared" si="95"/>
        <v/>
      </c>
      <c r="AE199" s="38">
        <f t="shared" si="83"/>
        <v>45474</v>
      </c>
      <c r="AU199" s="4"/>
      <c r="AX199" s="7">
        <f t="shared" si="102"/>
        <v>45842</v>
      </c>
      <c r="AY199" s="5">
        <v>557.6</v>
      </c>
      <c r="AZ199" s="145">
        <f t="shared" si="96"/>
        <v>0</v>
      </c>
      <c r="BA199" s="141" t="str">
        <f>IFERROR(VLOOKUP(AX198,'Geração Equatorial x Medido'!$O$56:$P$98,2,FALSE),"")</f>
        <v/>
      </c>
      <c r="BB199" s="38">
        <f t="shared" si="85"/>
        <v>45839</v>
      </c>
      <c r="BC199" s="38" t="str">
        <f t="shared" si="97"/>
        <v/>
      </c>
      <c r="BD199" s="38">
        <f t="shared" si="87"/>
        <v>45839</v>
      </c>
      <c r="BT199" s="4"/>
      <c r="BZ199" s="7">
        <f t="shared" si="98"/>
        <v>46208</v>
      </c>
      <c r="CA199" s="5"/>
      <c r="CB199" s="145">
        <f t="shared" si="99"/>
        <v>1</v>
      </c>
      <c r="CC199" s="141" t="str">
        <f>IFERROR(VLOOKUP(BZ198,'Geração Equatorial x Medido'!$O$56:$P$97,2,FALSE),"")</f>
        <v/>
      </c>
      <c r="CD199" s="38">
        <f t="shared" si="86"/>
        <v>46204</v>
      </c>
      <c r="CE199" s="38" t="str">
        <f t="shared" si="92"/>
        <v/>
      </c>
      <c r="CF199" s="38">
        <f t="shared" si="93"/>
        <v>46204</v>
      </c>
      <c r="CV199" s="4"/>
    </row>
    <row r="200" spans="1:100" x14ac:dyDescent="0.25">
      <c r="A200" s="7">
        <f t="shared" si="100"/>
        <v>45123</v>
      </c>
      <c r="B200" s="5"/>
      <c r="C200" s="38" t="str">
        <f t="shared" si="91"/>
        <v/>
      </c>
      <c r="D200" s="38">
        <f t="shared" si="88"/>
        <v>44986</v>
      </c>
      <c r="E200" s="38" t="str">
        <f t="shared" si="94"/>
        <v/>
      </c>
      <c r="F200" s="38">
        <f t="shared" si="90"/>
        <v>45108</v>
      </c>
      <c r="Y200" s="7">
        <f t="shared" si="101"/>
        <v>45483</v>
      </c>
      <c r="Z200" s="5">
        <v>544.6</v>
      </c>
      <c r="AA200" s="111">
        <f t="shared" si="84"/>
        <v>0</v>
      </c>
      <c r="AB200" s="38" t="str">
        <f>IFERROR(VLOOKUP(Y200,'Geração Equatorial x Medido'!$O$56:$P$71,2,FALSE),"")</f>
        <v/>
      </c>
      <c r="AC200" s="38">
        <f t="shared" si="89"/>
        <v>45444</v>
      </c>
      <c r="AD200" s="38" t="str">
        <f t="shared" si="95"/>
        <v/>
      </c>
      <c r="AE200" s="38">
        <f t="shared" si="83"/>
        <v>45474</v>
      </c>
      <c r="AU200" s="4"/>
      <c r="AX200" s="7">
        <f t="shared" si="102"/>
        <v>45843</v>
      </c>
      <c r="AY200" s="5">
        <v>431</v>
      </c>
      <c r="AZ200" s="145">
        <f t="shared" si="96"/>
        <v>0</v>
      </c>
      <c r="BA200" s="141" t="str">
        <f>IFERROR(VLOOKUP(AX199,'Geração Equatorial x Medido'!$O$56:$P$98,2,FALSE),"")</f>
        <v/>
      </c>
      <c r="BB200" s="38">
        <f t="shared" si="85"/>
        <v>45839</v>
      </c>
      <c r="BC200" s="38" t="str">
        <f t="shared" si="97"/>
        <v/>
      </c>
      <c r="BD200" s="38">
        <f t="shared" si="87"/>
        <v>45839</v>
      </c>
      <c r="BT200" s="4"/>
      <c r="BZ200" s="7">
        <f t="shared" si="98"/>
        <v>46209</v>
      </c>
      <c r="CA200" s="5"/>
      <c r="CB200" s="145">
        <f t="shared" si="99"/>
        <v>1</v>
      </c>
      <c r="CC200" s="141" t="str">
        <f>IFERROR(VLOOKUP(BZ199,'Geração Equatorial x Medido'!$O$56:$P$97,2,FALSE),"")</f>
        <v/>
      </c>
      <c r="CD200" s="38">
        <f t="shared" si="86"/>
        <v>46204</v>
      </c>
      <c r="CE200" s="38" t="str">
        <f t="shared" si="92"/>
        <v/>
      </c>
      <c r="CF200" s="38">
        <f t="shared" si="93"/>
        <v>46204</v>
      </c>
      <c r="CV200" s="4"/>
    </row>
    <row r="201" spans="1:100" x14ac:dyDescent="0.25">
      <c r="A201" s="7">
        <f t="shared" si="100"/>
        <v>45124</v>
      </c>
      <c r="B201" s="5"/>
      <c r="C201" s="38" t="str">
        <f t="shared" si="91"/>
        <v/>
      </c>
      <c r="D201" s="38">
        <f t="shared" si="88"/>
        <v>44986</v>
      </c>
      <c r="E201" s="38" t="str">
        <f t="shared" si="94"/>
        <v/>
      </c>
      <c r="F201" s="38">
        <f t="shared" si="90"/>
        <v>45108</v>
      </c>
      <c r="Y201" s="7">
        <f t="shared" si="101"/>
        <v>45484</v>
      </c>
      <c r="Z201" s="5">
        <v>518.5</v>
      </c>
      <c r="AA201" s="111">
        <f t="shared" si="84"/>
        <v>0</v>
      </c>
      <c r="AB201" s="38" t="str">
        <f>IFERROR(VLOOKUP(Y201,'Geração Equatorial x Medido'!$O$56:$P$71,2,FALSE),"")</f>
        <v/>
      </c>
      <c r="AC201" s="38">
        <f t="shared" si="89"/>
        <v>45444</v>
      </c>
      <c r="AD201" s="38" t="str">
        <f t="shared" si="95"/>
        <v/>
      </c>
      <c r="AE201" s="38">
        <f t="shared" ref="AE201:AE264" si="103">IF(AD201="",AE200,AD201)</f>
        <v>45474</v>
      </c>
      <c r="AU201" s="4"/>
      <c r="AX201" s="7">
        <f t="shared" si="102"/>
        <v>45844</v>
      </c>
      <c r="AY201" s="5">
        <v>514.20000000000005</v>
      </c>
      <c r="AZ201" s="145">
        <f t="shared" si="96"/>
        <v>0</v>
      </c>
      <c r="BA201" s="141" t="str">
        <f>IFERROR(VLOOKUP(AX200,'Geração Equatorial x Medido'!$O$56:$P$98,2,FALSE),"")</f>
        <v/>
      </c>
      <c r="BB201" s="38">
        <f t="shared" si="85"/>
        <v>45839</v>
      </c>
      <c r="BC201" s="38" t="str">
        <f t="shared" si="97"/>
        <v/>
      </c>
      <c r="BD201" s="38">
        <f t="shared" si="87"/>
        <v>45839</v>
      </c>
      <c r="BT201" s="4"/>
      <c r="BZ201" s="7">
        <f t="shared" si="98"/>
        <v>46210</v>
      </c>
      <c r="CA201" s="5"/>
      <c r="CB201" s="145">
        <f t="shared" si="99"/>
        <v>1</v>
      </c>
      <c r="CC201" s="141" t="str">
        <f>IFERROR(VLOOKUP(BZ200,'Geração Equatorial x Medido'!$O$56:$P$97,2,FALSE),"")</f>
        <v/>
      </c>
      <c r="CD201" s="38">
        <f t="shared" si="86"/>
        <v>46204</v>
      </c>
      <c r="CE201" s="38" t="str">
        <f t="shared" si="92"/>
        <v/>
      </c>
      <c r="CF201" s="38">
        <f t="shared" si="93"/>
        <v>46204</v>
      </c>
      <c r="CV201" s="4"/>
    </row>
    <row r="202" spans="1:100" x14ac:dyDescent="0.25">
      <c r="A202" s="7">
        <f t="shared" si="100"/>
        <v>45125</v>
      </c>
      <c r="B202" s="5"/>
      <c r="C202" s="38" t="str">
        <f t="shared" si="91"/>
        <v/>
      </c>
      <c r="D202" s="38">
        <f t="shared" si="88"/>
        <v>44986</v>
      </c>
      <c r="E202" s="38" t="str">
        <f t="shared" si="94"/>
        <v/>
      </c>
      <c r="F202" s="38">
        <f t="shared" si="90"/>
        <v>45108</v>
      </c>
      <c r="Y202" s="7">
        <f t="shared" si="101"/>
        <v>45485</v>
      </c>
      <c r="Z202" s="5">
        <v>536.9</v>
      </c>
      <c r="AA202" s="111">
        <f t="shared" si="84"/>
        <v>0</v>
      </c>
      <c r="AB202" s="38" t="str">
        <f>IFERROR(VLOOKUP(Y202,'Geração Equatorial x Medido'!$O$56:$P$71,2,FALSE),"")</f>
        <v/>
      </c>
      <c r="AC202" s="38">
        <f t="shared" si="89"/>
        <v>45444</v>
      </c>
      <c r="AD202" s="38" t="str">
        <f t="shared" si="95"/>
        <v/>
      </c>
      <c r="AE202" s="38">
        <f t="shared" si="103"/>
        <v>45474</v>
      </c>
      <c r="AU202" s="4"/>
      <c r="AX202" s="7">
        <f t="shared" si="102"/>
        <v>45845</v>
      </c>
      <c r="AY202" s="5">
        <v>378.6</v>
      </c>
      <c r="AZ202" s="145">
        <f t="shared" si="96"/>
        <v>0</v>
      </c>
      <c r="BA202" s="141" t="str">
        <f>IFERROR(VLOOKUP(AX201,'Geração Equatorial x Medido'!$O$56:$P$98,2,FALSE),"")</f>
        <v/>
      </c>
      <c r="BB202" s="38">
        <f t="shared" si="85"/>
        <v>45839</v>
      </c>
      <c r="BC202" s="38" t="str">
        <f t="shared" si="97"/>
        <v/>
      </c>
      <c r="BD202" s="38">
        <f t="shared" si="87"/>
        <v>45839</v>
      </c>
      <c r="BT202" s="4"/>
      <c r="BZ202" s="7">
        <f t="shared" si="98"/>
        <v>46211</v>
      </c>
      <c r="CA202" s="5"/>
      <c r="CB202" s="145">
        <f t="shared" si="99"/>
        <v>1</v>
      </c>
      <c r="CC202" s="141" t="str">
        <f>IFERROR(VLOOKUP(BZ201,'Geração Equatorial x Medido'!$O$56:$P$97,2,FALSE),"")</f>
        <v/>
      </c>
      <c r="CD202" s="38">
        <f t="shared" si="86"/>
        <v>46204</v>
      </c>
      <c r="CE202" s="38" t="str">
        <f t="shared" si="92"/>
        <v/>
      </c>
      <c r="CF202" s="38">
        <f t="shared" si="93"/>
        <v>46204</v>
      </c>
      <c r="CV202" s="4"/>
    </row>
    <row r="203" spans="1:100" x14ac:dyDescent="0.25">
      <c r="A203" s="7">
        <f t="shared" si="100"/>
        <v>45126</v>
      </c>
      <c r="B203" s="5"/>
      <c r="C203" s="38" t="str">
        <f t="shared" si="91"/>
        <v/>
      </c>
      <c r="D203" s="38">
        <f t="shared" si="88"/>
        <v>44986</v>
      </c>
      <c r="E203" s="38" t="str">
        <f t="shared" si="94"/>
        <v/>
      </c>
      <c r="F203" s="38">
        <f t="shared" si="90"/>
        <v>45108</v>
      </c>
      <c r="Y203" s="7">
        <f t="shared" si="101"/>
        <v>45486</v>
      </c>
      <c r="Z203" s="5">
        <v>463.6</v>
      </c>
      <c r="AA203" s="111">
        <f t="shared" si="84"/>
        <v>0</v>
      </c>
      <c r="AB203" s="38" t="str">
        <f>IFERROR(VLOOKUP(Y203,'Geração Equatorial x Medido'!$O$56:$P$71,2,FALSE),"")</f>
        <v/>
      </c>
      <c r="AC203" s="38">
        <f t="shared" si="89"/>
        <v>45444</v>
      </c>
      <c r="AD203" s="38" t="str">
        <f t="shared" si="95"/>
        <v/>
      </c>
      <c r="AE203" s="38">
        <f t="shared" si="103"/>
        <v>45474</v>
      </c>
      <c r="AU203" s="4"/>
      <c r="AX203" s="7">
        <f t="shared" si="102"/>
        <v>45846</v>
      </c>
      <c r="AY203" s="5">
        <v>435.2</v>
      </c>
      <c r="AZ203" s="145">
        <f t="shared" si="96"/>
        <v>0</v>
      </c>
      <c r="BA203" s="141" t="str">
        <f>IFERROR(VLOOKUP(AX202,'Geração Equatorial x Medido'!$O$56:$P$98,2,FALSE),"")</f>
        <v/>
      </c>
      <c r="BB203" s="38">
        <f t="shared" si="85"/>
        <v>45839</v>
      </c>
      <c r="BC203" s="38" t="str">
        <f t="shared" si="97"/>
        <v/>
      </c>
      <c r="BD203" s="38">
        <f t="shared" si="87"/>
        <v>45839</v>
      </c>
      <c r="BT203" s="4"/>
      <c r="BZ203" s="7">
        <f t="shared" si="98"/>
        <v>46212</v>
      </c>
      <c r="CA203" s="5"/>
      <c r="CB203" s="145">
        <f t="shared" si="99"/>
        <v>1</v>
      </c>
      <c r="CC203" s="141" t="str">
        <f>IFERROR(VLOOKUP(BZ202,'Geração Equatorial x Medido'!$O$56:$P$97,2,FALSE),"")</f>
        <v/>
      </c>
      <c r="CD203" s="38">
        <f t="shared" si="86"/>
        <v>46204</v>
      </c>
      <c r="CE203" s="38" t="str">
        <f t="shared" si="92"/>
        <v/>
      </c>
      <c r="CF203" s="38">
        <f t="shared" si="93"/>
        <v>46204</v>
      </c>
      <c r="CV203" s="4"/>
    </row>
    <row r="204" spans="1:100" x14ac:dyDescent="0.25">
      <c r="A204" s="7">
        <f t="shared" si="100"/>
        <v>45127</v>
      </c>
      <c r="B204" s="5"/>
      <c r="C204" s="38" t="str">
        <f t="shared" si="91"/>
        <v/>
      </c>
      <c r="D204" s="38">
        <f t="shared" si="88"/>
        <v>44986</v>
      </c>
      <c r="E204" s="38" t="str">
        <f t="shared" si="94"/>
        <v/>
      </c>
      <c r="F204" s="38">
        <f t="shared" si="90"/>
        <v>45108</v>
      </c>
      <c r="Y204" s="7">
        <f t="shared" si="101"/>
        <v>45487</v>
      </c>
      <c r="Z204" s="5">
        <v>583.20000000000005</v>
      </c>
      <c r="AA204" s="111">
        <f t="shared" ref="AA204:AA267" si="104">IF(Z204=0,1,0)</f>
        <v>0</v>
      </c>
      <c r="AB204" s="38" t="str">
        <f>IFERROR(VLOOKUP(Y204,'Geração Equatorial x Medido'!$O$56:$P$71,2,FALSE),"")</f>
        <v/>
      </c>
      <c r="AC204" s="38">
        <f t="shared" si="89"/>
        <v>45444</v>
      </c>
      <c r="AD204" s="38" t="str">
        <f t="shared" si="95"/>
        <v/>
      </c>
      <c r="AE204" s="38">
        <f t="shared" si="103"/>
        <v>45474</v>
      </c>
      <c r="AU204" s="4"/>
      <c r="AX204" s="7">
        <f t="shared" si="102"/>
        <v>45847</v>
      </c>
      <c r="AY204" s="5">
        <v>530.79999999999995</v>
      </c>
      <c r="AZ204" s="145">
        <f t="shared" si="96"/>
        <v>0</v>
      </c>
      <c r="BA204" s="141" t="str">
        <f>IFERROR(VLOOKUP(AX203,'Geração Equatorial x Medido'!$O$56:$P$98,2,FALSE),"")</f>
        <v/>
      </c>
      <c r="BB204" s="38">
        <f t="shared" ref="BB204:BB267" si="105">IF(BA204="",BB205,BA204)</f>
        <v>45839</v>
      </c>
      <c r="BC204" s="38" t="str">
        <f t="shared" si="97"/>
        <v/>
      </c>
      <c r="BD204" s="38">
        <f t="shared" si="87"/>
        <v>45839</v>
      </c>
      <c r="BT204" s="4"/>
      <c r="BZ204" s="7">
        <f t="shared" si="98"/>
        <v>46213</v>
      </c>
      <c r="CA204" s="5"/>
      <c r="CB204" s="145">
        <f t="shared" si="99"/>
        <v>1</v>
      </c>
      <c r="CC204" s="141" t="str">
        <f>IFERROR(VLOOKUP(BZ203,'Geração Equatorial x Medido'!$O$56:$P$97,2,FALSE),"")</f>
        <v/>
      </c>
      <c r="CD204" s="38">
        <f t="shared" si="86"/>
        <v>46204</v>
      </c>
      <c r="CE204" s="38" t="str">
        <f t="shared" si="92"/>
        <v/>
      </c>
      <c r="CF204" s="38">
        <f t="shared" si="93"/>
        <v>46204</v>
      </c>
      <c r="CV204" s="4"/>
    </row>
    <row r="205" spans="1:100" x14ac:dyDescent="0.25">
      <c r="A205" s="7">
        <f t="shared" si="100"/>
        <v>45128</v>
      </c>
      <c r="B205" s="5"/>
      <c r="C205" s="38" t="str">
        <f t="shared" si="91"/>
        <v/>
      </c>
      <c r="D205" s="38">
        <f t="shared" si="88"/>
        <v>44986</v>
      </c>
      <c r="E205" s="38" t="str">
        <f t="shared" si="94"/>
        <v/>
      </c>
      <c r="F205" s="38">
        <f t="shared" si="90"/>
        <v>45108</v>
      </c>
      <c r="Y205" s="7">
        <f t="shared" si="101"/>
        <v>45488</v>
      </c>
      <c r="Z205" s="5">
        <v>565.9</v>
      </c>
      <c r="AA205" s="111">
        <f t="shared" si="104"/>
        <v>0</v>
      </c>
      <c r="AB205" s="38" t="str">
        <f>IFERROR(VLOOKUP(Y205,'Geração Equatorial x Medido'!$O$56:$P$71,2,FALSE),"")</f>
        <v/>
      </c>
      <c r="AC205" s="38">
        <f t="shared" si="89"/>
        <v>45444</v>
      </c>
      <c r="AD205" s="38" t="str">
        <f t="shared" si="95"/>
        <v/>
      </c>
      <c r="AE205" s="38">
        <f t="shared" si="103"/>
        <v>45474</v>
      </c>
      <c r="AU205" s="4"/>
      <c r="AX205" s="7">
        <f t="shared" si="102"/>
        <v>45848</v>
      </c>
      <c r="AY205" s="5">
        <v>477.1</v>
      </c>
      <c r="AZ205" s="145">
        <f t="shared" si="96"/>
        <v>0</v>
      </c>
      <c r="BA205" s="141" t="str">
        <f>IFERROR(VLOOKUP(AX204,'Geração Equatorial x Medido'!$O$56:$P$98,2,FALSE),"")</f>
        <v/>
      </c>
      <c r="BB205" s="38">
        <f t="shared" si="105"/>
        <v>45839</v>
      </c>
      <c r="BC205" s="38" t="str">
        <f t="shared" si="97"/>
        <v/>
      </c>
      <c r="BD205" s="38">
        <f t="shared" si="87"/>
        <v>45839</v>
      </c>
      <c r="BT205" s="4"/>
      <c r="BZ205" s="7">
        <f t="shared" si="98"/>
        <v>46214</v>
      </c>
      <c r="CA205" s="5"/>
      <c r="CB205" s="145">
        <f t="shared" si="99"/>
        <v>1</v>
      </c>
      <c r="CC205" s="141" t="str">
        <f>IFERROR(VLOOKUP(BZ204,'Geração Equatorial x Medido'!$O$56:$P$97,2,FALSE),"")</f>
        <v/>
      </c>
      <c r="CD205" s="38">
        <f t="shared" ref="CD205:CD268" si="106">IF(CC205="",CD206,CC205)</f>
        <v>46204</v>
      </c>
      <c r="CE205" s="38" t="str">
        <f t="shared" si="92"/>
        <v/>
      </c>
      <c r="CF205" s="38">
        <f t="shared" si="93"/>
        <v>46204</v>
      </c>
      <c r="CV205" s="4"/>
    </row>
    <row r="206" spans="1:100" x14ac:dyDescent="0.25">
      <c r="A206" s="7">
        <f t="shared" si="100"/>
        <v>45129</v>
      </c>
      <c r="B206" s="5"/>
      <c r="C206" s="38" t="str">
        <f t="shared" si="91"/>
        <v/>
      </c>
      <c r="D206" s="38">
        <f t="shared" si="88"/>
        <v>44986</v>
      </c>
      <c r="E206" s="38" t="str">
        <f t="shared" si="94"/>
        <v/>
      </c>
      <c r="F206" s="38">
        <f t="shared" si="90"/>
        <v>45108</v>
      </c>
      <c r="Y206" s="7">
        <f t="shared" si="101"/>
        <v>45489</v>
      </c>
      <c r="Z206" s="5">
        <v>502.7</v>
      </c>
      <c r="AA206" s="111">
        <f t="shared" si="104"/>
        <v>0</v>
      </c>
      <c r="AB206" s="38" t="str">
        <f>IFERROR(VLOOKUP(Y206,'Geração Equatorial x Medido'!$O$56:$P$71,2,FALSE),"")</f>
        <v/>
      </c>
      <c r="AC206" s="38">
        <f t="shared" si="89"/>
        <v>45444</v>
      </c>
      <c r="AD206" s="38" t="str">
        <f t="shared" si="95"/>
        <v/>
      </c>
      <c r="AE206" s="38">
        <f t="shared" si="103"/>
        <v>45474</v>
      </c>
      <c r="AU206" s="4"/>
      <c r="AX206" s="7">
        <f t="shared" si="102"/>
        <v>45849</v>
      </c>
      <c r="AY206" s="5">
        <v>500.4</v>
      </c>
      <c r="AZ206" s="145">
        <f t="shared" si="96"/>
        <v>0</v>
      </c>
      <c r="BA206" s="141" t="str">
        <f>IFERROR(VLOOKUP(AX205,'Geração Equatorial x Medido'!$O$56:$P$98,2,FALSE),"")</f>
        <v/>
      </c>
      <c r="BB206" s="38">
        <f t="shared" si="105"/>
        <v>45839</v>
      </c>
      <c r="BC206" s="38" t="str">
        <f t="shared" si="97"/>
        <v/>
      </c>
      <c r="BD206" s="38">
        <f t="shared" si="87"/>
        <v>45839</v>
      </c>
      <c r="BT206" s="4"/>
      <c r="BZ206" s="7">
        <f t="shared" si="98"/>
        <v>46215</v>
      </c>
      <c r="CA206" s="5"/>
      <c r="CB206" s="145">
        <f t="shared" si="99"/>
        <v>1</v>
      </c>
      <c r="CC206" s="141" t="str">
        <f>IFERROR(VLOOKUP(BZ205,'Geração Equatorial x Medido'!$O$56:$P$97,2,FALSE),"")</f>
        <v/>
      </c>
      <c r="CD206" s="38">
        <f t="shared" si="106"/>
        <v>46204</v>
      </c>
      <c r="CE206" s="38" t="str">
        <f t="shared" si="92"/>
        <v/>
      </c>
      <c r="CF206" s="38">
        <f t="shared" si="93"/>
        <v>46204</v>
      </c>
      <c r="CV206" s="4"/>
    </row>
    <row r="207" spans="1:100" x14ac:dyDescent="0.25">
      <c r="A207" s="7">
        <f t="shared" si="100"/>
        <v>45130</v>
      </c>
      <c r="B207" s="5"/>
      <c r="C207" s="38" t="str">
        <f t="shared" si="91"/>
        <v/>
      </c>
      <c r="D207" s="38">
        <f t="shared" si="88"/>
        <v>44986</v>
      </c>
      <c r="E207" s="38" t="str">
        <f t="shared" si="94"/>
        <v/>
      </c>
      <c r="F207" s="38">
        <f t="shared" si="90"/>
        <v>45108</v>
      </c>
      <c r="Y207" s="7">
        <f t="shared" si="101"/>
        <v>45490</v>
      </c>
      <c r="Z207" s="5">
        <v>503.7</v>
      </c>
      <c r="AA207" s="111">
        <f t="shared" si="104"/>
        <v>0</v>
      </c>
      <c r="AB207" s="38" t="str">
        <f>IFERROR(VLOOKUP(Y207,'Geração Equatorial x Medido'!$O$56:$P$71,2,FALSE),"")</f>
        <v/>
      </c>
      <c r="AC207" s="38">
        <f t="shared" si="89"/>
        <v>45444</v>
      </c>
      <c r="AD207" s="38" t="str">
        <f t="shared" si="95"/>
        <v/>
      </c>
      <c r="AE207" s="38">
        <f t="shared" si="103"/>
        <v>45474</v>
      </c>
      <c r="AU207" s="4"/>
      <c r="AX207" s="7">
        <f t="shared" si="102"/>
        <v>45850</v>
      </c>
      <c r="AY207" s="5">
        <v>558.1</v>
      </c>
      <c r="AZ207" s="145">
        <f t="shared" si="96"/>
        <v>0</v>
      </c>
      <c r="BA207" s="141" t="str">
        <f>IFERROR(VLOOKUP(AX206,'Geração Equatorial x Medido'!$O$56:$P$98,2,FALSE),"")</f>
        <v/>
      </c>
      <c r="BB207" s="38">
        <f t="shared" si="105"/>
        <v>45839</v>
      </c>
      <c r="BC207" s="38" t="str">
        <f t="shared" si="97"/>
        <v/>
      </c>
      <c r="BD207" s="38">
        <f t="shared" ref="BD207:BD270" si="107">IF(BC207="",BD206,BC207)</f>
        <v>45839</v>
      </c>
      <c r="BT207" s="4"/>
      <c r="BZ207" s="7">
        <f t="shared" si="98"/>
        <v>46216</v>
      </c>
      <c r="CA207" s="5"/>
      <c r="CB207" s="145">
        <f t="shared" si="99"/>
        <v>1</v>
      </c>
      <c r="CC207" s="141" t="str">
        <f>IFERROR(VLOOKUP(BZ206,'Geração Equatorial x Medido'!$O$56:$P$97,2,FALSE),"")</f>
        <v/>
      </c>
      <c r="CD207" s="38">
        <f t="shared" si="106"/>
        <v>46204</v>
      </c>
      <c r="CE207" s="38" t="str">
        <f t="shared" si="92"/>
        <v/>
      </c>
      <c r="CF207" s="38">
        <f t="shared" si="93"/>
        <v>46204</v>
      </c>
      <c r="CV207" s="4"/>
    </row>
    <row r="208" spans="1:100" x14ac:dyDescent="0.25">
      <c r="A208" s="7">
        <f t="shared" si="100"/>
        <v>45131</v>
      </c>
      <c r="B208" s="5"/>
      <c r="C208" s="38" t="str">
        <f t="shared" si="91"/>
        <v/>
      </c>
      <c r="D208" s="38">
        <f t="shared" si="88"/>
        <v>44986</v>
      </c>
      <c r="E208" s="38" t="str">
        <f t="shared" si="94"/>
        <v/>
      </c>
      <c r="F208" s="38">
        <f t="shared" si="90"/>
        <v>45108</v>
      </c>
      <c r="Y208" s="7">
        <f t="shared" si="101"/>
        <v>45491</v>
      </c>
      <c r="Z208" s="5">
        <v>487</v>
      </c>
      <c r="AA208" s="111">
        <f t="shared" si="104"/>
        <v>0</v>
      </c>
      <c r="AB208" s="38" t="str">
        <f>IFERROR(VLOOKUP(Y208,'Geração Equatorial x Medido'!$O$56:$P$71,2,FALSE),"")</f>
        <v/>
      </c>
      <c r="AC208" s="38">
        <f t="shared" si="89"/>
        <v>45444</v>
      </c>
      <c r="AD208" s="38" t="str">
        <f t="shared" si="95"/>
        <v/>
      </c>
      <c r="AE208" s="38">
        <f t="shared" si="103"/>
        <v>45474</v>
      </c>
      <c r="AU208" s="4"/>
      <c r="AX208" s="7">
        <f t="shared" si="102"/>
        <v>45851</v>
      </c>
      <c r="AY208" s="5">
        <v>528</v>
      </c>
      <c r="AZ208" s="145">
        <f t="shared" si="96"/>
        <v>0</v>
      </c>
      <c r="BA208" s="141" t="str">
        <f>IFERROR(VLOOKUP(AX207,'Geração Equatorial x Medido'!$O$56:$P$98,2,FALSE),"")</f>
        <v/>
      </c>
      <c r="BB208" s="38">
        <f t="shared" si="105"/>
        <v>45839</v>
      </c>
      <c r="BC208" s="38" t="str">
        <f t="shared" si="97"/>
        <v/>
      </c>
      <c r="BD208" s="38">
        <f t="shared" si="107"/>
        <v>45839</v>
      </c>
      <c r="BT208" s="4"/>
      <c r="BZ208" s="7">
        <f t="shared" si="98"/>
        <v>46217</v>
      </c>
      <c r="CA208" s="5"/>
      <c r="CB208" s="145">
        <f t="shared" si="99"/>
        <v>1</v>
      </c>
      <c r="CC208" s="141" t="str">
        <f>IFERROR(VLOOKUP(BZ207,'Geração Equatorial x Medido'!$O$56:$P$97,2,FALSE),"")</f>
        <v/>
      </c>
      <c r="CD208" s="38">
        <f t="shared" si="106"/>
        <v>46204</v>
      </c>
      <c r="CE208" s="38" t="str">
        <f t="shared" si="92"/>
        <v/>
      </c>
      <c r="CF208" s="38">
        <f t="shared" si="93"/>
        <v>46204</v>
      </c>
      <c r="CV208" s="4"/>
    </row>
    <row r="209" spans="1:100" x14ac:dyDescent="0.25">
      <c r="A209" s="7">
        <f t="shared" si="100"/>
        <v>45132</v>
      </c>
      <c r="B209" s="5"/>
      <c r="C209" s="38" t="str">
        <f t="shared" si="91"/>
        <v/>
      </c>
      <c r="D209" s="38">
        <f t="shared" si="88"/>
        <v>44986</v>
      </c>
      <c r="E209" s="38" t="str">
        <f t="shared" si="94"/>
        <v/>
      </c>
      <c r="F209" s="38">
        <f t="shared" si="90"/>
        <v>45108</v>
      </c>
      <c r="Y209" s="7">
        <f t="shared" si="101"/>
        <v>45492</v>
      </c>
      <c r="Z209" s="5">
        <v>527.9</v>
      </c>
      <c r="AA209" s="111">
        <f t="shared" si="104"/>
        <v>0</v>
      </c>
      <c r="AB209" s="38" t="str">
        <f>IFERROR(VLOOKUP(Y209,'Geração Equatorial x Medido'!$O$56:$P$71,2,FALSE),"")</f>
        <v/>
      </c>
      <c r="AC209" s="38">
        <f t="shared" si="89"/>
        <v>45444</v>
      </c>
      <c r="AD209" s="38" t="str">
        <f t="shared" si="95"/>
        <v/>
      </c>
      <c r="AE209" s="38">
        <f t="shared" si="103"/>
        <v>45474</v>
      </c>
      <c r="AU209" s="4"/>
      <c r="AX209" s="7">
        <f t="shared" si="102"/>
        <v>45852</v>
      </c>
      <c r="AY209" s="5">
        <v>550.79999999999995</v>
      </c>
      <c r="AZ209" s="145">
        <f t="shared" si="96"/>
        <v>0</v>
      </c>
      <c r="BA209" s="141" t="str">
        <f>IFERROR(VLOOKUP(AX208,'Geração Equatorial x Medido'!$O$56:$P$98,2,FALSE),"")</f>
        <v/>
      </c>
      <c r="BB209" s="38">
        <f t="shared" si="105"/>
        <v>45839</v>
      </c>
      <c r="BC209" s="38" t="str">
        <f t="shared" si="97"/>
        <v/>
      </c>
      <c r="BD209" s="38">
        <f t="shared" si="107"/>
        <v>45839</v>
      </c>
      <c r="BT209" s="4"/>
      <c r="BZ209" s="7">
        <f t="shared" si="98"/>
        <v>46218</v>
      </c>
      <c r="CA209" s="5"/>
      <c r="CB209" s="145">
        <f t="shared" si="99"/>
        <v>1</v>
      </c>
      <c r="CC209" s="141" t="str">
        <f>IFERROR(VLOOKUP(BZ208,'Geração Equatorial x Medido'!$O$56:$P$97,2,FALSE),"")</f>
        <v/>
      </c>
      <c r="CD209" s="38">
        <f t="shared" si="106"/>
        <v>46204</v>
      </c>
      <c r="CE209" s="38" t="str">
        <f t="shared" si="92"/>
        <v/>
      </c>
      <c r="CF209" s="38">
        <f t="shared" si="93"/>
        <v>46204</v>
      </c>
      <c r="CV209" s="4"/>
    </row>
    <row r="210" spans="1:100" x14ac:dyDescent="0.25">
      <c r="A210" s="7">
        <f t="shared" si="100"/>
        <v>45133</v>
      </c>
      <c r="B210" s="5"/>
      <c r="C210" s="38" t="str">
        <f t="shared" si="91"/>
        <v/>
      </c>
      <c r="D210" s="38">
        <f t="shared" si="88"/>
        <v>44986</v>
      </c>
      <c r="E210" s="38" t="str">
        <f t="shared" si="94"/>
        <v/>
      </c>
      <c r="F210" s="38">
        <f t="shared" si="90"/>
        <v>45108</v>
      </c>
      <c r="Y210" s="7">
        <f t="shared" si="101"/>
        <v>45493</v>
      </c>
      <c r="Z210" s="5">
        <v>486.6</v>
      </c>
      <c r="AA210" s="111">
        <f t="shared" si="104"/>
        <v>0</v>
      </c>
      <c r="AB210" s="38" t="str">
        <f>IFERROR(VLOOKUP(Y210,'Geração Equatorial x Medido'!$O$56:$P$71,2,FALSE),"")</f>
        <v/>
      </c>
      <c r="AC210" s="38">
        <f t="shared" si="89"/>
        <v>45444</v>
      </c>
      <c r="AD210" s="38" t="str">
        <f t="shared" si="95"/>
        <v/>
      </c>
      <c r="AE210" s="38">
        <f t="shared" si="103"/>
        <v>45474</v>
      </c>
      <c r="AU210" s="4"/>
      <c r="AX210" s="7">
        <f t="shared" si="102"/>
        <v>45853</v>
      </c>
      <c r="AY210" s="5">
        <v>436.1</v>
      </c>
      <c r="AZ210" s="145">
        <f t="shared" si="96"/>
        <v>0</v>
      </c>
      <c r="BA210" s="141" t="str">
        <f>IFERROR(VLOOKUP(AX209,'Geração Equatorial x Medido'!$O$56:$P$98,2,FALSE),"")</f>
        <v/>
      </c>
      <c r="BB210" s="38">
        <f t="shared" si="105"/>
        <v>45839</v>
      </c>
      <c r="BC210" s="38" t="str">
        <f t="shared" si="97"/>
        <v/>
      </c>
      <c r="BD210" s="38">
        <f t="shared" si="107"/>
        <v>45839</v>
      </c>
      <c r="BT210" s="4"/>
      <c r="BZ210" s="7">
        <f t="shared" si="98"/>
        <v>46219</v>
      </c>
      <c r="CA210" s="5"/>
      <c r="CB210" s="145">
        <f t="shared" si="99"/>
        <v>1</v>
      </c>
      <c r="CC210" s="141" t="str">
        <f>IFERROR(VLOOKUP(BZ209,'Geração Equatorial x Medido'!$O$56:$P$97,2,FALSE),"")</f>
        <v/>
      </c>
      <c r="CD210" s="38">
        <f t="shared" si="106"/>
        <v>46204</v>
      </c>
      <c r="CE210" s="38" t="str">
        <f t="shared" si="92"/>
        <v/>
      </c>
      <c r="CF210" s="38">
        <f t="shared" si="93"/>
        <v>46204</v>
      </c>
      <c r="CV210" s="4"/>
    </row>
    <row r="211" spans="1:100" x14ac:dyDescent="0.25">
      <c r="A211" s="7">
        <f t="shared" si="100"/>
        <v>45134</v>
      </c>
      <c r="B211" s="5"/>
      <c r="C211" s="38" t="str">
        <f t="shared" si="91"/>
        <v/>
      </c>
      <c r="D211" s="38">
        <f t="shared" si="88"/>
        <v>44986</v>
      </c>
      <c r="E211" s="38" t="str">
        <f t="shared" si="94"/>
        <v/>
      </c>
      <c r="F211" s="38">
        <f t="shared" si="90"/>
        <v>45108</v>
      </c>
      <c r="Y211" s="7">
        <f t="shared" si="101"/>
        <v>45494</v>
      </c>
      <c r="Z211" s="5">
        <v>567.1</v>
      </c>
      <c r="AA211" s="111">
        <f t="shared" si="104"/>
        <v>0</v>
      </c>
      <c r="AB211" s="38" t="str">
        <f>IFERROR(VLOOKUP(Y211,'Geração Equatorial x Medido'!$O$56:$P$71,2,FALSE),"")</f>
        <v/>
      </c>
      <c r="AC211" s="38">
        <f t="shared" si="89"/>
        <v>45444</v>
      </c>
      <c r="AD211" s="38" t="str">
        <f t="shared" si="95"/>
        <v/>
      </c>
      <c r="AE211" s="38">
        <f t="shared" si="103"/>
        <v>45474</v>
      </c>
      <c r="AU211" s="4"/>
      <c r="AX211" s="7">
        <f t="shared" si="102"/>
        <v>45854</v>
      </c>
      <c r="AY211" s="5">
        <v>445.3</v>
      </c>
      <c r="AZ211" s="145">
        <f t="shared" si="96"/>
        <v>0</v>
      </c>
      <c r="BA211" s="141" t="str">
        <f>IFERROR(VLOOKUP(AX210,'Geração Equatorial x Medido'!$O$56:$P$98,2,FALSE),"")</f>
        <v/>
      </c>
      <c r="BB211" s="38">
        <f t="shared" si="105"/>
        <v>45839</v>
      </c>
      <c r="BC211" s="38" t="str">
        <f t="shared" si="97"/>
        <v/>
      </c>
      <c r="BD211" s="38">
        <f t="shared" si="107"/>
        <v>45839</v>
      </c>
      <c r="BT211" s="4"/>
      <c r="BZ211" s="7">
        <f t="shared" si="98"/>
        <v>46220</v>
      </c>
      <c r="CA211" s="5"/>
      <c r="CB211" s="145">
        <f t="shared" si="99"/>
        <v>1</v>
      </c>
      <c r="CC211" s="141" t="str">
        <f>IFERROR(VLOOKUP(BZ210,'Geração Equatorial x Medido'!$O$56:$P$97,2,FALSE),"")</f>
        <v/>
      </c>
      <c r="CD211" s="38">
        <f t="shared" si="106"/>
        <v>46204</v>
      </c>
      <c r="CE211" s="38" t="str">
        <f t="shared" si="92"/>
        <v/>
      </c>
      <c r="CF211" s="38">
        <f t="shared" si="93"/>
        <v>46204</v>
      </c>
      <c r="CV211" s="4"/>
    </row>
    <row r="212" spans="1:100" x14ac:dyDescent="0.25">
      <c r="A212" s="7">
        <f t="shared" si="100"/>
        <v>45135</v>
      </c>
      <c r="B212" s="5"/>
      <c r="C212" s="38" t="str">
        <f t="shared" si="91"/>
        <v/>
      </c>
      <c r="D212" s="38">
        <f t="shared" si="88"/>
        <v>44986</v>
      </c>
      <c r="E212" s="38" t="str">
        <f t="shared" si="94"/>
        <v/>
      </c>
      <c r="F212" s="38">
        <f t="shared" si="90"/>
        <v>45108</v>
      </c>
      <c r="Y212" s="7">
        <f t="shared" si="101"/>
        <v>45495</v>
      </c>
      <c r="Z212" s="5">
        <v>506.7</v>
      </c>
      <c r="AA212" s="111">
        <f t="shared" si="104"/>
        <v>0</v>
      </c>
      <c r="AB212" s="38" t="str">
        <f>IFERROR(VLOOKUP(Y212,'Geração Equatorial x Medido'!$O$56:$P$71,2,FALSE),"")</f>
        <v/>
      </c>
      <c r="AC212" s="38">
        <f t="shared" si="89"/>
        <v>45444</v>
      </c>
      <c r="AD212" s="38" t="str">
        <f t="shared" si="95"/>
        <v/>
      </c>
      <c r="AE212" s="38">
        <f t="shared" si="103"/>
        <v>45474</v>
      </c>
      <c r="AU212" s="4"/>
      <c r="AX212" s="7">
        <f t="shared" si="102"/>
        <v>45855</v>
      </c>
      <c r="AY212" s="5">
        <v>488.6</v>
      </c>
      <c r="AZ212" s="145">
        <f t="shared" si="96"/>
        <v>0</v>
      </c>
      <c r="BA212" s="141" t="str">
        <f>IFERROR(VLOOKUP(AX211,'Geração Equatorial x Medido'!$O$56:$P$98,2,FALSE),"")</f>
        <v/>
      </c>
      <c r="BB212" s="38">
        <f t="shared" si="105"/>
        <v>45839</v>
      </c>
      <c r="BC212" s="38" t="str">
        <f t="shared" si="97"/>
        <v/>
      </c>
      <c r="BD212" s="38">
        <f t="shared" si="107"/>
        <v>45839</v>
      </c>
      <c r="BT212" s="4"/>
      <c r="BZ212" s="7">
        <f t="shared" si="98"/>
        <v>46221</v>
      </c>
      <c r="CA212" s="5"/>
      <c r="CB212" s="145">
        <f t="shared" si="99"/>
        <v>1</v>
      </c>
      <c r="CC212" s="141" t="str">
        <f>IFERROR(VLOOKUP(BZ211,'Geração Equatorial x Medido'!$O$56:$P$97,2,FALSE),"")</f>
        <v/>
      </c>
      <c r="CD212" s="38">
        <f t="shared" si="106"/>
        <v>46204</v>
      </c>
      <c r="CE212" s="38" t="str">
        <f t="shared" si="92"/>
        <v/>
      </c>
      <c r="CF212" s="38">
        <f t="shared" si="93"/>
        <v>46204</v>
      </c>
      <c r="CV212" s="4"/>
    </row>
    <row r="213" spans="1:100" x14ac:dyDescent="0.25">
      <c r="A213" s="7">
        <f t="shared" si="100"/>
        <v>45136</v>
      </c>
      <c r="B213" s="5"/>
      <c r="C213" s="38" t="str">
        <f t="shared" si="91"/>
        <v/>
      </c>
      <c r="D213" s="38">
        <f t="shared" si="88"/>
        <v>44986</v>
      </c>
      <c r="E213" s="38" t="str">
        <f t="shared" si="94"/>
        <v/>
      </c>
      <c r="F213" s="38">
        <f t="shared" si="90"/>
        <v>45108</v>
      </c>
      <c r="Y213" s="7">
        <f t="shared" si="101"/>
        <v>45496</v>
      </c>
      <c r="Z213" s="5">
        <v>489.3</v>
      </c>
      <c r="AA213" s="111">
        <f t="shared" si="104"/>
        <v>0</v>
      </c>
      <c r="AB213" s="38" t="str">
        <f>IFERROR(VLOOKUP(Y213,'Geração Equatorial x Medido'!$O$56:$P$71,2,FALSE),"")</f>
        <v/>
      </c>
      <c r="AC213" s="38">
        <f t="shared" si="89"/>
        <v>45444</v>
      </c>
      <c r="AD213" s="38" t="str">
        <f t="shared" si="95"/>
        <v/>
      </c>
      <c r="AE213" s="38">
        <f t="shared" si="103"/>
        <v>45474</v>
      </c>
      <c r="AU213" s="4"/>
      <c r="AX213" s="7">
        <f t="shared" si="102"/>
        <v>45856</v>
      </c>
      <c r="AY213" s="5">
        <v>568.1</v>
      </c>
      <c r="AZ213" s="145">
        <f t="shared" si="96"/>
        <v>0</v>
      </c>
      <c r="BA213" s="141" t="str">
        <f>IFERROR(VLOOKUP(AX212,'Geração Equatorial x Medido'!$O$56:$P$98,2,FALSE),"")</f>
        <v/>
      </c>
      <c r="BB213" s="38">
        <f t="shared" si="105"/>
        <v>45839</v>
      </c>
      <c r="BC213" s="38" t="str">
        <f t="shared" si="97"/>
        <v/>
      </c>
      <c r="BD213" s="38">
        <f t="shared" si="107"/>
        <v>45839</v>
      </c>
      <c r="BT213" s="4"/>
      <c r="BZ213" s="7">
        <f t="shared" si="98"/>
        <v>46222</v>
      </c>
      <c r="CA213" s="5"/>
      <c r="CB213" s="145">
        <f t="shared" si="99"/>
        <v>1</v>
      </c>
      <c r="CC213" s="141" t="str">
        <f>IFERROR(VLOOKUP(BZ212,'Geração Equatorial x Medido'!$O$56:$P$97,2,FALSE),"")</f>
        <v/>
      </c>
      <c r="CD213" s="38">
        <f t="shared" si="106"/>
        <v>46204</v>
      </c>
      <c r="CE213" s="38" t="str">
        <f t="shared" si="92"/>
        <v/>
      </c>
      <c r="CF213" s="38">
        <f t="shared" si="93"/>
        <v>46204</v>
      </c>
      <c r="CV213" s="4"/>
    </row>
    <row r="214" spans="1:100" x14ac:dyDescent="0.25">
      <c r="A214" s="7">
        <f t="shared" si="100"/>
        <v>45137</v>
      </c>
      <c r="B214" s="5"/>
      <c r="C214" s="38" t="str">
        <f t="shared" si="91"/>
        <v/>
      </c>
      <c r="D214" s="38">
        <f t="shared" si="88"/>
        <v>44986</v>
      </c>
      <c r="E214" s="38" t="str">
        <f t="shared" si="94"/>
        <v/>
      </c>
      <c r="F214" s="38">
        <f t="shared" si="90"/>
        <v>45108</v>
      </c>
      <c r="Y214" s="7">
        <f t="shared" si="101"/>
        <v>45497</v>
      </c>
      <c r="Z214" s="5">
        <v>540.5</v>
      </c>
      <c r="AA214" s="111">
        <f t="shared" si="104"/>
        <v>0</v>
      </c>
      <c r="AB214" s="38" t="str">
        <f>IFERROR(VLOOKUP(Y214,'Geração Equatorial x Medido'!$O$56:$P$71,2,FALSE),"")</f>
        <v/>
      </c>
      <c r="AC214" s="38">
        <f t="shared" si="89"/>
        <v>45444</v>
      </c>
      <c r="AD214" s="38" t="str">
        <f t="shared" si="95"/>
        <v/>
      </c>
      <c r="AE214" s="38">
        <f t="shared" si="103"/>
        <v>45474</v>
      </c>
      <c r="AU214" s="4"/>
      <c r="AX214" s="7">
        <f t="shared" si="102"/>
        <v>45857</v>
      </c>
      <c r="AY214" s="5">
        <v>521.5</v>
      </c>
      <c r="AZ214" s="145">
        <f t="shared" si="96"/>
        <v>0</v>
      </c>
      <c r="BA214" s="141" t="str">
        <f>IFERROR(VLOOKUP(AX213,'Geração Equatorial x Medido'!$O$56:$P$98,2,FALSE),"")</f>
        <v/>
      </c>
      <c r="BB214" s="38">
        <f t="shared" si="105"/>
        <v>45839</v>
      </c>
      <c r="BC214" s="38" t="str">
        <f t="shared" si="97"/>
        <v/>
      </c>
      <c r="BD214" s="38">
        <f t="shared" si="107"/>
        <v>45839</v>
      </c>
      <c r="BT214" s="4"/>
      <c r="BZ214" s="7">
        <f t="shared" si="98"/>
        <v>46223</v>
      </c>
      <c r="CA214" s="5"/>
      <c r="CB214" s="145">
        <f t="shared" si="99"/>
        <v>1</v>
      </c>
      <c r="CC214" s="141" t="str">
        <f>IFERROR(VLOOKUP(BZ213,'Geração Equatorial x Medido'!$O$56:$P$97,2,FALSE),"")</f>
        <v/>
      </c>
      <c r="CD214" s="38">
        <f t="shared" si="106"/>
        <v>46204</v>
      </c>
      <c r="CE214" s="38" t="str">
        <f t="shared" si="92"/>
        <v/>
      </c>
      <c r="CF214" s="38">
        <f t="shared" si="93"/>
        <v>46204</v>
      </c>
      <c r="CV214" s="4"/>
    </row>
    <row r="215" spans="1:100" x14ac:dyDescent="0.25">
      <c r="A215" s="7">
        <f t="shared" si="100"/>
        <v>45138</v>
      </c>
      <c r="B215" s="5"/>
      <c r="C215" s="38" t="str">
        <f t="shared" si="91"/>
        <v/>
      </c>
      <c r="D215" s="38">
        <f t="shared" si="88"/>
        <v>44986</v>
      </c>
      <c r="E215" s="38" t="str">
        <f t="shared" si="94"/>
        <v/>
      </c>
      <c r="F215" s="38">
        <f t="shared" si="90"/>
        <v>45108</v>
      </c>
      <c r="Y215" s="7">
        <f t="shared" si="101"/>
        <v>45498</v>
      </c>
      <c r="Z215" s="5">
        <v>467</v>
      </c>
      <c r="AA215" s="111">
        <f t="shared" si="104"/>
        <v>0</v>
      </c>
      <c r="AB215" s="38" t="str">
        <f>IFERROR(VLOOKUP(Y215,'Geração Equatorial x Medido'!$O$56:$P$71,2,FALSE),"")</f>
        <v/>
      </c>
      <c r="AC215" s="38">
        <f t="shared" si="89"/>
        <v>45444</v>
      </c>
      <c r="AD215" s="38" t="str">
        <f t="shared" si="95"/>
        <v/>
      </c>
      <c r="AE215" s="38">
        <f t="shared" si="103"/>
        <v>45474</v>
      </c>
      <c r="AU215" s="4"/>
      <c r="AX215" s="7">
        <f t="shared" si="102"/>
        <v>45858</v>
      </c>
      <c r="AY215" s="5">
        <v>515.1</v>
      </c>
      <c r="AZ215" s="145">
        <f t="shared" si="96"/>
        <v>0</v>
      </c>
      <c r="BA215" s="141" t="str">
        <f>IFERROR(VLOOKUP(AX214,'Geração Equatorial x Medido'!$O$56:$P$98,2,FALSE),"")</f>
        <v/>
      </c>
      <c r="BB215" s="38">
        <f t="shared" si="105"/>
        <v>45839</v>
      </c>
      <c r="BC215" s="38" t="str">
        <f t="shared" si="97"/>
        <v/>
      </c>
      <c r="BD215" s="38">
        <f t="shared" si="107"/>
        <v>45839</v>
      </c>
      <c r="BT215" s="4"/>
      <c r="BZ215" s="7">
        <f t="shared" si="98"/>
        <v>46224</v>
      </c>
      <c r="CA215" s="5"/>
      <c r="CB215" s="145">
        <f t="shared" si="99"/>
        <v>1</v>
      </c>
      <c r="CC215" s="141" t="str">
        <f>IFERROR(VLOOKUP(BZ214,'Geração Equatorial x Medido'!$O$56:$P$97,2,FALSE),"")</f>
        <v/>
      </c>
      <c r="CD215" s="38">
        <f t="shared" si="106"/>
        <v>46204</v>
      </c>
      <c r="CE215" s="38" t="str">
        <f t="shared" si="92"/>
        <v/>
      </c>
      <c r="CF215" s="38">
        <f t="shared" si="93"/>
        <v>46204</v>
      </c>
      <c r="CV215" s="4"/>
    </row>
    <row r="216" spans="1:100" x14ac:dyDescent="0.25">
      <c r="A216" s="7">
        <f t="shared" si="100"/>
        <v>45139</v>
      </c>
      <c r="B216" s="5"/>
      <c r="C216" s="38" t="str">
        <f t="shared" si="91"/>
        <v/>
      </c>
      <c r="D216" s="38">
        <f t="shared" si="88"/>
        <v>44986</v>
      </c>
      <c r="E216" s="38">
        <f t="shared" si="94"/>
        <v>45139</v>
      </c>
      <c r="F216" s="38">
        <f t="shared" si="90"/>
        <v>45139</v>
      </c>
      <c r="Y216" s="7">
        <f t="shared" si="101"/>
        <v>45499</v>
      </c>
      <c r="Z216" s="5">
        <v>517.6</v>
      </c>
      <c r="AA216" s="111">
        <f t="shared" si="104"/>
        <v>0</v>
      </c>
      <c r="AB216" s="38">
        <f>IFERROR(VLOOKUP(Y216,'Geração Equatorial x Medido'!$O$56:$P$71,2,FALSE),"")</f>
        <v>45474</v>
      </c>
      <c r="AC216" s="38">
        <f t="shared" si="89"/>
        <v>45474</v>
      </c>
      <c r="AD216" s="38" t="str">
        <f t="shared" si="95"/>
        <v/>
      </c>
      <c r="AE216" s="38">
        <f t="shared" si="103"/>
        <v>45474</v>
      </c>
      <c r="AU216" s="4"/>
      <c r="AX216" s="7">
        <f t="shared" si="102"/>
        <v>45859</v>
      </c>
      <c r="AY216" s="5">
        <v>558</v>
      </c>
      <c r="AZ216" s="145">
        <f t="shared" si="96"/>
        <v>0</v>
      </c>
      <c r="BA216" s="141" t="str">
        <f>IFERROR(VLOOKUP(AX215,'Geração Equatorial x Medido'!$O$56:$P$98,2,FALSE),"")</f>
        <v/>
      </c>
      <c r="BB216" s="38">
        <f t="shared" si="105"/>
        <v>45839</v>
      </c>
      <c r="BC216" s="38" t="str">
        <f t="shared" si="97"/>
        <v/>
      </c>
      <c r="BD216" s="38">
        <f t="shared" si="107"/>
        <v>45839</v>
      </c>
      <c r="BT216" s="4"/>
      <c r="BZ216" s="7">
        <f t="shared" si="98"/>
        <v>46225</v>
      </c>
      <c r="CA216" s="5"/>
      <c r="CB216" s="145">
        <f t="shared" si="99"/>
        <v>1</v>
      </c>
      <c r="CC216" s="141" t="str">
        <f>IFERROR(VLOOKUP(BZ215,'Geração Equatorial x Medido'!$O$56:$P$97,2,FALSE),"")</f>
        <v/>
      </c>
      <c r="CD216" s="38">
        <f t="shared" si="106"/>
        <v>46204</v>
      </c>
      <c r="CE216" s="38" t="str">
        <f t="shared" si="92"/>
        <v/>
      </c>
      <c r="CF216" s="38">
        <f t="shared" si="93"/>
        <v>46204</v>
      </c>
      <c r="CV216" s="4"/>
    </row>
    <row r="217" spans="1:100" x14ac:dyDescent="0.25">
      <c r="A217" s="7">
        <f t="shared" si="100"/>
        <v>45140</v>
      </c>
      <c r="B217" s="5"/>
      <c r="C217" s="38" t="str">
        <f t="shared" si="91"/>
        <v/>
      </c>
      <c r="D217" s="38">
        <f t="shared" si="88"/>
        <v>44986</v>
      </c>
      <c r="E217" s="38" t="str">
        <f t="shared" si="94"/>
        <v/>
      </c>
      <c r="F217" s="38">
        <f t="shared" si="90"/>
        <v>45139</v>
      </c>
      <c r="Y217" s="7">
        <f t="shared" si="101"/>
        <v>45500</v>
      </c>
      <c r="Z217" s="5">
        <v>580</v>
      </c>
      <c r="AA217" s="111">
        <f t="shared" si="104"/>
        <v>0</v>
      </c>
      <c r="AB217" s="38" t="str">
        <f>IFERROR(VLOOKUP(Y217,'Geração Equatorial x Medido'!$O$56:$P$71,2,FALSE),"")</f>
        <v/>
      </c>
      <c r="AC217" s="38">
        <f t="shared" si="89"/>
        <v>45474</v>
      </c>
      <c r="AD217" s="38" t="str">
        <f t="shared" si="95"/>
        <v/>
      </c>
      <c r="AE217" s="38">
        <f t="shared" si="103"/>
        <v>45474</v>
      </c>
      <c r="AU217" s="4"/>
      <c r="AX217" s="7">
        <f t="shared" si="102"/>
        <v>45860</v>
      </c>
      <c r="AY217" s="5">
        <v>449.1</v>
      </c>
      <c r="AZ217" s="145">
        <f t="shared" si="96"/>
        <v>0</v>
      </c>
      <c r="BA217" s="141" t="str">
        <f>IFERROR(VLOOKUP(AX216,'Geração Equatorial x Medido'!$O$56:$P$98,2,FALSE),"")</f>
        <v/>
      </c>
      <c r="BB217" s="38">
        <f t="shared" si="105"/>
        <v>45839</v>
      </c>
      <c r="BC217" s="38" t="str">
        <f t="shared" si="97"/>
        <v/>
      </c>
      <c r="BD217" s="38">
        <f t="shared" si="107"/>
        <v>45839</v>
      </c>
      <c r="BT217" s="4"/>
      <c r="BZ217" s="7">
        <f t="shared" si="98"/>
        <v>46226</v>
      </c>
      <c r="CA217" s="5"/>
      <c r="CB217" s="145">
        <f t="shared" si="99"/>
        <v>1</v>
      </c>
      <c r="CC217" s="141" t="str">
        <f>IFERROR(VLOOKUP(BZ216,'Geração Equatorial x Medido'!$O$56:$P$97,2,FALSE),"")</f>
        <v/>
      </c>
      <c r="CD217" s="38">
        <f t="shared" si="106"/>
        <v>46204</v>
      </c>
      <c r="CE217" s="38" t="str">
        <f t="shared" si="92"/>
        <v/>
      </c>
      <c r="CF217" s="38">
        <f t="shared" si="93"/>
        <v>46204</v>
      </c>
      <c r="CV217" s="4"/>
    </row>
    <row r="218" spans="1:100" x14ac:dyDescent="0.25">
      <c r="A218" s="7">
        <f t="shared" si="100"/>
        <v>45141</v>
      </c>
      <c r="B218" s="5"/>
      <c r="C218" s="38" t="str">
        <f t="shared" si="91"/>
        <v/>
      </c>
      <c r="D218" s="38">
        <f t="shared" si="88"/>
        <v>44986</v>
      </c>
      <c r="E218" s="38" t="str">
        <f t="shared" si="94"/>
        <v/>
      </c>
      <c r="F218" s="38">
        <f t="shared" si="90"/>
        <v>45139</v>
      </c>
      <c r="Y218" s="7">
        <f t="shared" si="101"/>
        <v>45501</v>
      </c>
      <c r="Z218" s="5">
        <v>544.4</v>
      </c>
      <c r="AA218" s="111">
        <f t="shared" si="104"/>
        <v>0</v>
      </c>
      <c r="AB218" s="38" t="str">
        <f>IFERROR(VLOOKUP(Y218,'Geração Equatorial x Medido'!$O$56:$P$71,2,FALSE),"")</f>
        <v/>
      </c>
      <c r="AC218" s="38">
        <f t="shared" si="89"/>
        <v>45474</v>
      </c>
      <c r="AD218" s="38" t="str">
        <f t="shared" si="95"/>
        <v/>
      </c>
      <c r="AE218" s="38">
        <f t="shared" si="103"/>
        <v>45474</v>
      </c>
      <c r="AU218" s="4"/>
      <c r="AX218" s="7">
        <f t="shared" si="102"/>
        <v>45861</v>
      </c>
      <c r="AY218" s="5">
        <v>507.5</v>
      </c>
      <c r="AZ218" s="145">
        <f t="shared" si="96"/>
        <v>0</v>
      </c>
      <c r="BA218" s="141" t="str">
        <f>IFERROR(VLOOKUP(AX217,'Geração Equatorial x Medido'!$O$56:$P$98,2,FALSE),"")</f>
        <v/>
      </c>
      <c r="BB218" s="38">
        <f t="shared" si="105"/>
        <v>45839</v>
      </c>
      <c r="BC218" s="38" t="str">
        <f t="shared" si="97"/>
        <v/>
      </c>
      <c r="BD218" s="38">
        <f t="shared" si="107"/>
        <v>45839</v>
      </c>
      <c r="BT218" s="4"/>
      <c r="BZ218" s="7">
        <f t="shared" si="98"/>
        <v>46227</v>
      </c>
      <c r="CA218" s="5"/>
      <c r="CB218" s="145">
        <f t="shared" si="99"/>
        <v>1</v>
      </c>
      <c r="CC218" s="141" t="str">
        <f>IFERROR(VLOOKUP(BZ217,'Geração Equatorial x Medido'!$O$56:$P$97,2,FALSE),"")</f>
        <v/>
      </c>
      <c r="CD218" s="38">
        <f t="shared" si="106"/>
        <v>46204</v>
      </c>
      <c r="CE218" s="38" t="str">
        <f t="shared" si="92"/>
        <v/>
      </c>
      <c r="CF218" s="38">
        <f t="shared" si="93"/>
        <v>46204</v>
      </c>
      <c r="CV218" s="4"/>
    </row>
    <row r="219" spans="1:100" x14ac:dyDescent="0.25">
      <c r="A219" s="7">
        <f t="shared" si="100"/>
        <v>45142</v>
      </c>
      <c r="B219" s="5"/>
      <c r="C219" s="38" t="str">
        <f t="shared" si="91"/>
        <v/>
      </c>
      <c r="D219" s="38">
        <f t="shared" si="88"/>
        <v>44986</v>
      </c>
      <c r="E219" s="38" t="str">
        <f t="shared" si="94"/>
        <v/>
      </c>
      <c r="F219" s="38">
        <f t="shared" si="90"/>
        <v>45139</v>
      </c>
      <c r="Y219" s="7">
        <f t="shared" si="101"/>
        <v>45502</v>
      </c>
      <c r="Z219" s="5">
        <v>558</v>
      </c>
      <c r="AA219" s="111">
        <f t="shared" si="104"/>
        <v>0</v>
      </c>
      <c r="AB219" s="38" t="str">
        <f>IFERROR(VLOOKUP(Y219,'Geração Equatorial x Medido'!$O$56:$P$71,2,FALSE),"")</f>
        <v/>
      </c>
      <c r="AC219" s="38">
        <f t="shared" si="89"/>
        <v>45474</v>
      </c>
      <c r="AD219" s="38" t="str">
        <f t="shared" si="95"/>
        <v/>
      </c>
      <c r="AE219" s="38">
        <f t="shared" si="103"/>
        <v>45474</v>
      </c>
      <c r="AU219" s="4"/>
      <c r="AX219" s="7">
        <f t="shared" si="102"/>
        <v>45862</v>
      </c>
      <c r="AY219" s="5">
        <v>555.6</v>
      </c>
      <c r="AZ219" s="145">
        <f t="shared" si="96"/>
        <v>0</v>
      </c>
      <c r="BA219" s="141" t="str">
        <f>IFERROR(VLOOKUP(AX218,'Geração Equatorial x Medido'!$O$56:$P$98,2,FALSE),"")</f>
        <v/>
      </c>
      <c r="BB219" s="38">
        <f t="shared" si="105"/>
        <v>45839</v>
      </c>
      <c r="BC219" s="38" t="str">
        <f t="shared" si="97"/>
        <v/>
      </c>
      <c r="BD219" s="38">
        <f t="shared" si="107"/>
        <v>45839</v>
      </c>
      <c r="BT219" s="4"/>
      <c r="BZ219" s="7">
        <f t="shared" si="98"/>
        <v>46228</v>
      </c>
      <c r="CA219" s="5"/>
      <c r="CB219" s="145">
        <f t="shared" si="99"/>
        <v>1</v>
      </c>
      <c r="CC219" s="141" t="str">
        <f>IFERROR(VLOOKUP(BZ218,'Geração Equatorial x Medido'!$O$56:$P$97,2,FALSE),"")</f>
        <v/>
      </c>
      <c r="CD219" s="38">
        <f t="shared" si="106"/>
        <v>46204</v>
      </c>
      <c r="CE219" s="38" t="str">
        <f t="shared" si="92"/>
        <v/>
      </c>
      <c r="CF219" s="38">
        <f t="shared" si="93"/>
        <v>46204</v>
      </c>
      <c r="CV219" s="4"/>
    </row>
    <row r="220" spans="1:100" x14ac:dyDescent="0.25">
      <c r="A220" s="7">
        <f t="shared" si="100"/>
        <v>45143</v>
      </c>
      <c r="B220" s="5"/>
      <c r="C220" s="38" t="str">
        <f t="shared" si="91"/>
        <v/>
      </c>
      <c r="D220" s="38">
        <f t="shared" si="88"/>
        <v>44986</v>
      </c>
      <c r="E220" s="38" t="str">
        <f t="shared" si="94"/>
        <v/>
      </c>
      <c r="F220" s="38">
        <f t="shared" si="90"/>
        <v>45139</v>
      </c>
      <c r="Y220" s="7">
        <f t="shared" si="101"/>
        <v>45503</v>
      </c>
      <c r="Z220" s="5">
        <v>538.4</v>
      </c>
      <c r="AA220" s="111">
        <f t="shared" si="104"/>
        <v>0</v>
      </c>
      <c r="AB220" s="38" t="str">
        <f>IFERROR(VLOOKUP(Y220,'Geração Equatorial x Medido'!$O$56:$P$71,2,FALSE),"")</f>
        <v/>
      </c>
      <c r="AC220" s="38">
        <f t="shared" si="89"/>
        <v>45474</v>
      </c>
      <c r="AD220" s="38" t="str">
        <f t="shared" si="95"/>
        <v/>
      </c>
      <c r="AE220" s="38">
        <f t="shared" si="103"/>
        <v>45474</v>
      </c>
      <c r="AU220" s="4"/>
      <c r="AX220" s="7">
        <f t="shared" si="102"/>
        <v>45863</v>
      </c>
      <c r="AY220" s="5">
        <v>538.29999999999995</v>
      </c>
      <c r="AZ220" s="145">
        <f t="shared" si="96"/>
        <v>0</v>
      </c>
      <c r="BA220" s="141" t="str">
        <f>IFERROR(VLOOKUP(AX219,'Geração Equatorial x Medido'!$O$56:$P$98,2,FALSE),"")</f>
        <v/>
      </c>
      <c r="BB220" s="38">
        <f t="shared" si="105"/>
        <v>45839</v>
      </c>
      <c r="BC220" s="38" t="str">
        <f t="shared" si="97"/>
        <v/>
      </c>
      <c r="BD220" s="38">
        <f t="shared" si="107"/>
        <v>45839</v>
      </c>
      <c r="BT220" s="4"/>
      <c r="BZ220" s="7">
        <f t="shared" si="98"/>
        <v>46229</v>
      </c>
      <c r="CA220" s="5"/>
      <c r="CB220" s="145">
        <f t="shared" si="99"/>
        <v>1</v>
      </c>
      <c r="CC220" s="141" t="str">
        <f>IFERROR(VLOOKUP(BZ219,'Geração Equatorial x Medido'!$O$56:$P$97,2,FALSE),"")</f>
        <v/>
      </c>
      <c r="CD220" s="38">
        <f t="shared" si="106"/>
        <v>46204</v>
      </c>
      <c r="CE220" s="38" t="str">
        <f t="shared" si="92"/>
        <v/>
      </c>
      <c r="CF220" s="38">
        <f t="shared" si="93"/>
        <v>46204</v>
      </c>
      <c r="CV220" s="4"/>
    </row>
    <row r="221" spans="1:100" x14ac:dyDescent="0.25">
      <c r="A221" s="7">
        <f t="shared" si="100"/>
        <v>45144</v>
      </c>
      <c r="B221" s="5"/>
      <c r="C221" s="38" t="str">
        <f t="shared" si="91"/>
        <v/>
      </c>
      <c r="D221" s="38">
        <f t="shared" si="88"/>
        <v>44986</v>
      </c>
      <c r="E221" s="38" t="str">
        <f t="shared" si="94"/>
        <v/>
      </c>
      <c r="F221" s="38">
        <f t="shared" si="90"/>
        <v>45139</v>
      </c>
      <c r="Y221" s="7">
        <f t="shared" si="101"/>
        <v>45504</v>
      </c>
      <c r="Z221" s="5">
        <v>556.20000000000005</v>
      </c>
      <c r="AA221" s="111">
        <f t="shared" si="104"/>
        <v>0</v>
      </c>
      <c r="AB221" s="38" t="str">
        <f>IFERROR(VLOOKUP(Y221,'Geração Equatorial x Medido'!$O$56:$P$71,2,FALSE),"")</f>
        <v/>
      </c>
      <c r="AC221" s="38">
        <f t="shared" si="89"/>
        <v>45474</v>
      </c>
      <c r="AD221" s="38" t="str">
        <f t="shared" si="95"/>
        <v/>
      </c>
      <c r="AE221" s="38">
        <f t="shared" si="103"/>
        <v>45474</v>
      </c>
      <c r="AU221" s="4"/>
      <c r="AX221" s="7">
        <f t="shared" si="102"/>
        <v>45864</v>
      </c>
      <c r="AY221" s="5">
        <v>581.9</v>
      </c>
      <c r="AZ221" s="145">
        <f t="shared" si="96"/>
        <v>0</v>
      </c>
      <c r="BA221" s="141" t="str">
        <f>IFERROR(VLOOKUP(AX220,'Geração Equatorial x Medido'!$O$56:$P$98,2,FALSE),"")</f>
        <v/>
      </c>
      <c r="BB221" s="38">
        <f t="shared" si="105"/>
        <v>45839</v>
      </c>
      <c r="BC221" s="38" t="str">
        <f t="shared" si="97"/>
        <v/>
      </c>
      <c r="BD221" s="38">
        <f t="shared" si="107"/>
        <v>45839</v>
      </c>
      <c r="BT221" s="4"/>
      <c r="BZ221" s="7">
        <f t="shared" si="98"/>
        <v>46230</v>
      </c>
      <c r="CA221" s="5"/>
      <c r="CB221" s="145">
        <f t="shared" si="99"/>
        <v>1</v>
      </c>
      <c r="CC221" s="141" t="str">
        <f>IFERROR(VLOOKUP(BZ220,'Geração Equatorial x Medido'!$O$56:$P$97,2,FALSE),"")</f>
        <v/>
      </c>
      <c r="CD221" s="38">
        <f t="shared" si="106"/>
        <v>46204</v>
      </c>
      <c r="CE221" s="38" t="str">
        <f t="shared" si="92"/>
        <v/>
      </c>
      <c r="CF221" s="38">
        <f t="shared" si="93"/>
        <v>46204</v>
      </c>
      <c r="CV221" s="4"/>
    </row>
    <row r="222" spans="1:100" x14ac:dyDescent="0.25">
      <c r="A222" s="7">
        <f t="shared" si="100"/>
        <v>45145</v>
      </c>
      <c r="B222" s="5"/>
      <c r="C222" s="38" t="str">
        <f t="shared" si="91"/>
        <v/>
      </c>
      <c r="D222" s="38">
        <f t="shared" si="88"/>
        <v>44986</v>
      </c>
      <c r="E222" s="38" t="str">
        <f t="shared" si="94"/>
        <v/>
      </c>
      <c r="F222" s="38">
        <f t="shared" si="90"/>
        <v>45139</v>
      </c>
      <c r="Y222" s="7">
        <f t="shared" si="101"/>
        <v>45505</v>
      </c>
      <c r="Z222" s="5">
        <v>521.1</v>
      </c>
      <c r="AA222" s="111">
        <f t="shared" si="104"/>
        <v>0</v>
      </c>
      <c r="AB222" s="38" t="str">
        <f>IFERROR(VLOOKUP(Y222,'Geração Equatorial x Medido'!$O$56:$P$71,2,FALSE),"")</f>
        <v/>
      </c>
      <c r="AC222" s="38">
        <f t="shared" si="89"/>
        <v>45474</v>
      </c>
      <c r="AD222" s="38">
        <f t="shared" si="95"/>
        <v>45505</v>
      </c>
      <c r="AE222" s="38">
        <f t="shared" si="103"/>
        <v>45505</v>
      </c>
      <c r="AU222" s="4"/>
      <c r="AX222" s="7">
        <f t="shared" si="102"/>
        <v>45865</v>
      </c>
      <c r="AY222" s="5">
        <v>531.1</v>
      </c>
      <c r="AZ222" s="145">
        <f t="shared" si="96"/>
        <v>0</v>
      </c>
      <c r="BA222" s="141" t="str">
        <f>IFERROR(VLOOKUP(AX221,'Geração Equatorial x Medido'!$O$56:$P$98,2,FALSE),"")</f>
        <v/>
      </c>
      <c r="BB222" s="38">
        <f t="shared" si="105"/>
        <v>45839</v>
      </c>
      <c r="BC222" s="38" t="str">
        <f t="shared" si="97"/>
        <v/>
      </c>
      <c r="BD222" s="38">
        <f t="shared" si="107"/>
        <v>45839</v>
      </c>
      <c r="BT222" s="4"/>
      <c r="BZ222" s="7">
        <f t="shared" si="98"/>
        <v>46231</v>
      </c>
      <c r="CA222" s="5"/>
      <c r="CB222" s="145">
        <f t="shared" si="99"/>
        <v>1</v>
      </c>
      <c r="CC222" s="141">
        <f>IFERROR(VLOOKUP(BZ221,'Geração Equatorial x Medido'!$O$56:$P$97,2,FALSE),"")</f>
        <v>46204</v>
      </c>
      <c r="CD222" s="38">
        <f t="shared" si="106"/>
        <v>46204</v>
      </c>
      <c r="CE222" s="38" t="str">
        <f t="shared" si="92"/>
        <v/>
      </c>
      <c r="CF222" s="38">
        <f t="shared" si="93"/>
        <v>46204</v>
      </c>
      <c r="CV222" s="4"/>
    </row>
    <row r="223" spans="1:100" x14ac:dyDescent="0.25">
      <c r="A223" s="7">
        <f t="shared" si="100"/>
        <v>45146</v>
      </c>
      <c r="B223" s="5"/>
      <c r="C223" s="38" t="str">
        <f t="shared" si="91"/>
        <v/>
      </c>
      <c r="D223" s="38">
        <f t="shared" si="88"/>
        <v>44986</v>
      </c>
      <c r="E223" s="38" t="str">
        <f t="shared" si="94"/>
        <v/>
      </c>
      <c r="F223" s="38">
        <f t="shared" si="90"/>
        <v>45139</v>
      </c>
      <c r="Y223" s="7">
        <f t="shared" si="101"/>
        <v>45506</v>
      </c>
      <c r="Z223" s="5">
        <v>569.5</v>
      </c>
      <c r="AA223" s="111">
        <f t="shared" si="104"/>
        <v>0</v>
      </c>
      <c r="AB223" s="38" t="str">
        <f>IFERROR(VLOOKUP(Y223,'Geração Equatorial x Medido'!$O$56:$P$71,2,FALSE),"")</f>
        <v/>
      </c>
      <c r="AC223" s="38">
        <f t="shared" si="89"/>
        <v>45474</v>
      </c>
      <c r="AD223" s="38" t="str">
        <f t="shared" si="95"/>
        <v/>
      </c>
      <c r="AE223" s="38">
        <f t="shared" si="103"/>
        <v>45505</v>
      </c>
      <c r="AU223" s="4"/>
      <c r="AX223" s="7">
        <f t="shared" si="102"/>
        <v>45866</v>
      </c>
      <c r="AY223" s="5">
        <v>540.1</v>
      </c>
      <c r="AZ223" s="145">
        <f t="shared" si="96"/>
        <v>0</v>
      </c>
      <c r="BA223" s="141">
        <f>IFERROR(VLOOKUP(AX222,'Geração Equatorial x Medido'!$O$56:$P$98,2,FALSE),"")</f>
        <v>45839</v>
      </c>
      <c r="BB223" s="38">
        <f t="shared" si="105"/>
        <v>45839</v>
      </c>
      <c r="BC223" s="38" t="str">
        <f t="shared" si="97"/>
        <v/>
      </c>
      <c r="BD223" s="38">
        <f t="shared" si="107"/>
        <v>45839</v>
      </c>
      <c r="BT223" s="4"/>
      <c r="BZ223" s="7">
        <f t="shared" si="98"/>
        <v>46232</v>
      </c>
      <c r="CA223" s="5"/>
      <c r="CB223" s="145">
        <f t="shared" si="99"/>
        <v>1</v>
      </c>
      <c r="CC223" s="141" t="str">
        <f>IFERROR(VLOOKUP(BZ222,'Geração Equatorial x Medido'!$O$56:$P$97,2,FALSE),"")</f>
        <v/>
      </c>
      <c r="CD223" s="38">
        <f t="shared" si="106"/>
        <v>46235</v>
      </c>
      <c r="CE223" s="38" t="str">
        <f t="shared" si="92"/>
        <v/>
      </c>
      <c r="CF223" s="38">
        <f t="shared" si="93"/>
        <v>46204</v>
      </c>
      <c r="CV223" s="4"/>
    </row>
    <row r="224" spans="1:100" x14ac:dyDescent="0.25">
      <c r="A224" s="7">
        <f t="shared" si="100"/>
        <v>45147</v>
      </c>
      <c r="B224" s="5"/>
      <c r="C224" s="38" t="str">
        <f t="shared" si="91"/>
        <v/>
      </c>
      <c r="D224" s="38">
        <f t="shared" si="88"/>
        <v>44986</v>
      </c>
      <c r="E224" s="38" t="str">
        <f t="shared" si="94"/>
        <v/>
      </c>
      <c r="F224" s="38">
        <f t="shared" si="90"/>
        <v>45139</v>
      </c>
      <c r="Y224" s="7">
        <f t="shared" si="101"/>
        <v>45507</v>
      </c>
      <c r="Z224" s="5">
        <v>582.6</v>
      </c>
      <c r="AA224" s="111">
        <f t="shared" si="104"/>
        <v>0</v>
      </c>
      <c r="AB224" s="38" t="str">
        <f>IFERROR(VLOOKUP(Y224,'Geração Equatorial x Medido'!$O$56:$P$71,2,FALSE),"")</f>
        <v/>
      </c>
      <c r="AC224" s="38">
        <f t="shared" si="89"/>
        <v>45474</v>
      </c>
      <c r="AD224" s="38" t="str">
        <f t="shared" si="95"/>
        <v/>
      </c>
      <c r="AE224" s="38">
        <f t="shared" si="103"/>
        <v>45505</v>
      </c>
      <c r="AU224" s="4"/>
      <c r="AX224" s="7">
        <f t="shared" si="102"/>
        <v>45867</v>
      </c>
      <c r="AY224" s="5">
        <v>491</v>
      </c>
      <c r="AZ224" s="145">
        <f t="shared" si="96"/>
        <v>0</v>
      </c>
      <c r="BA224" s="141" t="str">
        <f>IFERROR(VLOOKUP(AX223,'Geração Equatorial x Medido'!$O$56:$P$98,2,FALSE),"")</f>
        <v/>
      </c>
      <c r="BB224" s="38">
        <f t="shared" si="105"/>
        <v>45870</v>
      </c>
      <c r="BC224" s="38" t="str">
        <f t="shared" si="97"/>
        <v/>
      </c>
      <c r="BD224" s="38">
        <f t="shared" si="107"/>
        <v>45839</v>
      </c>
      <c r="BT224" s="4"/>
      <c r="BZ224" s="7">
        <f t="shared" si="98"/>
        <v>46233</v>
      </c>
      <c r="CA224" s="5"/>
      <c r="CB224" s="145">
        <f t="shared" si="99"/>
        <v>1</v>
      </c>
      <c r="CC224" s="141" t="str">
        <f>IFERROR(VLOOKUP(BZ223,'Geração Equatorial x Medido'!$O$56:$P$97,2,FALSE),"")</f>
        <v/>
      </c>
      <c r="CD224" s="38">
        <f t="shared" si="106"/>
        <v>46235</v>
      </c>
      <c r="CE224" s="38" t="str">
        <f t="shared" si="92"/>
        <v/>
      </c>
      <c r="CF224" s="38">
        <f t="shared" si="93"/>
        <v>46204</v>
      </c>
      <c r="CV224" s="4"/>
    </row>
    <row r="225" spans="1:100" x14ac:dyDescent="0.25">
      <c r="A225" s="7">
        <f t="shared" si="100"/>
        <v>45148</v>
      </c>
      <c r="B225" s="5"/>
      <c r="C225" s="38" t="str">
        <f t="shared" si="91"/>
        <v/>
      </c>
      <c r="D225" s="38">
        <f t="shared" si="88"/>
        <v>44986</v>
      </c>
      <c r="E225" s="38" t="str">
        <f t="shared" si="94"/>
        <v/>
      </c>
      <c r="F225" s="38">
        <f t="shared" si="90"/>
        <v>45139</v>
      </c>
      <c r="Y225" s="7">
        <f t="shared" si="101"/>
        <v>45508</v>
      </c>
      <c r="Z225" s="5">
        <v>552.29999999999995</v>
      </c>
      <c r="AA225" s="111">
        <f t="shared" si="104"/>
        <v>0</v>
      </c>
      <c r="AB225" s="38" t="str">
        <f>IFERROR(VLOOKUP(Y225,'Geração Equatorial x Medido'!$O$56:$P$71,2,FALSE),"")</f>
        <v/>
      </c>
      <c r="AC225" s="38">
        <f t="shared" si="89"/>
        <v>45474</v>
      </c>
      <c r="AD225" s="38" t="str">
        <f t="shared" si="95"/>
        <v/>
      </c>
      <c r="AE225" s="38">
        <f t="shared" si="103"/>
        <v>45505</v>
      </c>
      <c r="AU225" s="4"/>
      <c r="AX225" s="7">
        <f t="shared" si="102"/>
        <v>45868</v>
      </c>
      <c r="AY225" s="5">
        <v>408.4</v>
      </c>
      <c r="AZ225" s="145">
        <f t="shared" si="96"/>
        <v>0</v>
      </c>
      <c r="BA225" s="141" t="str">
        <f>IFERROR(VLOOKUP(AX224,'Geração Equatorial x Medido'!$O$56:$P$98,2,FALSE),"")</f>
        <v/>
      </c>
      <c r="BB225" s="38">
        <f t="shared" si="105"/>
        <v>45870</v>
      </c>
      <c r="BC225" s="38" t="str">
        <f t="shared" si="97"/>
        <v/>
      </c>
      <c r="BD225" s="38">
        <f t="shared" si="107"/>
        <v>45839</v>
      </c>
      <c r="BT225" s="4"/>
      <c r="BZ225" s="7">
        <f t="shared" si="98"/>
        <v>46234</v>
      </c>
      <c r="CA225" s="5"/>
      <c r="CB225" s="145">
        <f t="shared" si="99"/>
        <v>1</v>
      </c>
      <c r="CC225" s="141" t="str">
        <f>IFERROR(VLOOKUP(BZ224,'Geração Equatorial x Medido'!$O$56:$P$97,2,FALSE),"")</f>
        <v/>
      </c>
      <c r="CD225" s="38">
        <f t="shared" si="106"/>
        <v>46235</v>
      </c>
      <c r="CE225" s="38" t="str">
        <f t="shared" si="92"/>
        <v/>
      </c>
      <c r="CF225" s="38">
        <f t="shared" si="93"/>
        <v>46204</v>
      </c>
      <c r="CV225" s="4"/>
    </row>
    <row r="226" spans="1:100" x14ac:dyDescent="0.25">
      <c r="A226" s="7">
        <f t="shared" si="100"/>
        <v>45149</v>
      </c>
      <c r="B226" s="5"/>
      <c r="C226" s="38" t="str">
        <f t="shared" si="91"/>
        <v/>
      </c>
      <c r="D226" s="38">
        <f t="shared" si="88"/>
        <v>44986</v>
      </c>
      <c r="E226" s="38" t="str">
        <f t="shared" si="94"/>
        <v/>
      </c>
      <c r="F226" s="38">
        <f t="shared" si="90"/>
        <v>45139</v>
      </c>
      <c r="Y226" s="7">
        <f t="shared" si="101"/>
        <v>45509</v>
      </c>
      <c r="Z226" s="5">
        <v>555.5</v>
      </c>
      <c r="AA226" s="111">
        <f t="shared" si="104"/>
        <v>0</v>
      </c>
      <c r="AB226" s="38" t="str">
        <f>IFERROR(VLOOKUP(Y226,'Geração Equatorial x Medido'!$O$56:$P$71,2,FALSE),"")</f>
        <v/>
      </c>
      <c r="AC226" s="38">
        <f t="shared" si="89"/>
        <v>45474</v>
      </c>
      <c r="AD226" s="38" t="str">
        <f t="shared" si="95"/>
        <v/>
      </c>
      <c r="AE226" s="38">
        <f t="shared" si="103"/>
        <v>45505</v>
      </c>
      <c r="AU226" s="4"/>
      <c r="AX226" s="7">
        <f t="shared" si="102"/>
        <v>45869</v>
      </c>
      <c r="AY226" s="5">
        <v>526.6</v>
      </c>
      <c r="AZ226" s="145">
        <f t="shared" si="96"/>
        <v>0</v>
      </c>
      <c r="BA226" s="141" t="str">
        <f>IFERROR(VLOOKUP(AX225,'Geração Equatorial x Medido'!$O$56:$P$98,2,FALSE),"")</f>
        <v/>
      </c>
      <c r="BB226" s="38">
        <f t="shared" si="105"/>
        <v>45870</v>
      </c>
      <c r="BC226" s="38" t="str">
        <f t="shared" si="97"/>
        <v/>
      </c>
      <c r="BD226" s="38">
        <f t="shared" si="107"/>
        <v>45839</v>
      </c>
      <c r="BT226" s="4"/>
      <c r="BZ226" s="7">
        <f t="shared" si="98"/>
        <v>46235</v>
      </c>
      <c r="CA226" s="5"/>
      <c r="CB226" s="145">
        <f t="shared" si="99"/>
        <v>1</v>
      </c>
      <c r="CC226" s="141" t="str">
        <f>IFERROR(VLOOKUP(BZ225,'Geração Equatorial x Medido'!$O$56:$P$97,2,FALSE),"")</f>
        <v/>
      </c>
      <c r="CD226" s="38">
        <f t="shared" si="106"/>
        <v>46235</v>
      </c>
      <c r="CE226" s="38">
        <f t="shared" si="92"/>
        <v>46235</v>
      </c>
      <c r="CF226" s="38">
        <f t="shared" si="93"/>
        <v>46235</v>
      </c>
      <c r="CV226" s="4"/>
    </row>
    <row r="227" spans="1:100" x14ac:dyDescent="0.25">
      <c r="A227" s="7">
        <f t="shared" si="100"/>
        <v>45150</v>
      </c>
      <c r="B227" s="5"/>
      <c r="C227" s="38" t="str">
        <f t="shared" si="91"/>
        <v/>
      </c>
      <c r="D227" s="38">
        <f t="shared" si="88"/>
        <v>44986</v>
      </c>
      <c r="E227" s="38" t="str">
        <f t="shared" si="94"/>
        <v/>
      </c>
      <c r="F227" s="38">
        <f t="shared" si="90"/>
        <v>45139</v>
      </c>
      <c r="Y227" s="7">
        <f t="shared" si="101"/>
        <v>45510</v>
      </c>
      <c r="Z227" s="5">
        <v>516.20000000000005</v>
      </c>
      <c r="AA227" s="111">
        <f t="shared" si="104"/>
        <v>0</v>
      </c>
      <c r="AB227" s="38" t="str">
        <f>IFERROR(VLOOKUP(Y227,'Geração Equatorial x Medido'!$O$56:$P$71,2,FALSE),"")</f>
        <v/>
      </c>
      <c r="AC227" s="38">
        <f t="shared" si="89"/>
        <v>45474</v>
      </c>
      <c r="AD227" s="38" t="str">
        <f t="shared" si="95"/>
        <v/>
      </c>
      <c r="AE227" s="38">
        <f t="shared" si="103"/>
        <v>45505</v>
      </c>
      <c r="AU227" s="4"/>
      <c r="AX227" s="7">
        <f t="shared" si="102"/>
        <v>45870</v>
      </c>
      <c r="AY227" s="5">
        <v>523.29999999999995</v>
      </c>
      <c r="AZ227" s="145">
        <f t="shared" si="96"/>
        <v>0</v>
      </c>
      <c r="BA227" s="141" t="str">
        <f>IFERROR(VLOOKUP(AX226,'Geração Equatorial x Medido'!$O$56:$P$98,2,FALSE),"")</f>
        <v/>
      </c>
      <c r="BB227" s="38">
        <f t="shared" si="105"/>
        <v>45870</v>
      </c>
      <c r="BC227" s="38">
        <f t="shared" si="97"/>
        <v>45870</v>
      </c>
      <c r="BD227" s="38">
        <f t="shared" si="107"/>
        <v>45870</v>
      </c>
      <c r="BT227" s="4"/>
      <c r="BZ227" s="7">
        <f t="shared" si="98"/>
        <v>46236</v>
      </c>
      <c r="CA227" s="5"/>
      <c r="CB227" s="145">
        <f t="shared" si="99"/>
        <v>1</v>
      </c>
      <c r="CC227" s="141" t="str">
        <f>IFERROR(VLOOKUP(BZ226,'Geração Equatorial x Medido'!$O$56:$P$97,2,FALSE),"")</f>
        <v/>
      </c>
      <c r="CD227" s="38">
        <f t="shared" si="106"/>
        <v>46235</v>
      </c>
      <c r="CE227" s="38" t="str">
        <f t="shared" si="92"/>
        <v/>
      </c>
      <c r="CF227" s="38">
        <f t="shared" si="93"/>
        <v>46235</v>
      </c>
      <c r="CV227" s="4"/>
    </row>
    <row r="228" spans="1:100" x14ac:dyDescent="0.25">
      <c r="A228" s="7">
        <f t="shared" si="100"/>
        <v>45151</v>
      </c>
      <c r="B228" s="5"/>
      <c r="C228" s="38" t="str">
        <f t="shared" si="91"/>
        <v/>
      </c>
      <c r="D228" s="38">
        <f t="shared" si="88"/>
        <v>44986</v>
      </c>
      <c r="E228" s="38" t="str">
        <f t="shared" si="94"/>
        <v/>
      </c>
      <c r="F228" s="38">
        <f t="shared" si="90"/>
        <v>45139</v>
      </c>
      <c r="Y228" s="7">
        <f t="shared" si="101"/>
        <v>45511</v>
      </c>
      <c r="Z228" s="5">
        <v>576.6</v>
      </c>
      <c r="AA228" s="111">
        <f t="shared" si="104"/>
        <v>0</v>
      </c>
      <c r="AB228" s="38" t="str">
        <f>IFERROR(VLOOKUP(Y228,'Geração Equatorial x Medido'!$O$56:$P$71,2,FALSE),"")</f>
        <v/>
      </c>
      <c r="AC228" s="38">
        <f t="shared" si="89"/>
        <v>45474</v>
      </c>
      <c r="AD228" s="38" t="str">
        <f t="shared" si="95"/>
        <v/>
      </c>
      <c r="AE228" s="38">
        <f t="shared" si="103"/>
        <v>45505</v>
      </c>
      <c r="AU228" s="4"/>
      <c r="AX228" s="7">
        <f t="shared" si="102"/>
        <v>45871</v>
      </c>
      <c r="AY228" s="5">
        <v>539</v>
      </c>
      <c r="AZ228" s="145">
        <f t="shared" si="96"/>
        <v>0</v>
      </c>
      <c r="BA228" s="141" t="str">
        <f>IFERROR(VLOOKUP(AX227,'Geração Equatorial x Medido'!$O$56:$P$98,2,FALSE),"")</f>
        <v/>
      </c>
      <c r="BB228" s="38">
        <f t="shared" si="105"/>
        <v>45870</v>
      </c>
      <c r="BC228" s="38" t="str">
        <f t="shared" si="97"/>
        <v/>
      </c>
      <c r="BD228" s="38">
        <f t="shared" si="107"/>
        <v>45870</v>
      </c>
      <c r="BT228" s="4"/>
      <c r="BZ228" s="7">
        <f t="shared" si="98"/>
        <v>46237</v>
      </c>
      <c r="CA228" s="5"/>
      <c r="CB228" s="145">
        <f t="shared" si="99"/>
        <v>1</v>
      </c>
      <c r="CC228" s="141" t="str">
        <f>IFERROR(VLOOKUP(BZ227,'Geração Equatorial x Medido'!$O$56:$P$97,2,FALSE),"")</f>
        <v/>
      </c>
      <c r="CD228" s="38">
        <f t="shared" si="106"/>
        <v>46235</v>
      </c>
      <c r="CE228" s="38" t="str">
        <f t="shared" si="92"/>
        <v/>
      </c>
      <c r="CF228" s="38">
        <f t="shared" si="93"/>
        <v>46235</v>
      </c>
      <c r="CV228" s="4"/>
    </row>
    <row r="229" spans="1:100" x14ac:dyDescent="0.25">
      <c r="A229" s="7">
        <f t="shared" si="100"/>
        <v>45152</v>
      </c>
      <c r="B229" s="5"/>
      <c r="C229" s="38" t="str">
        <f t="shared" si="91"/>
        <v/>
      </c>
      <c r="D229" s="38">
        <f t="shared" si="88"/>
        <v>44986</v>
      </c>
      <c r="E229" s="38" t="str">
        <f t="shared" si="94"/>
        <v/>
      </c>
      <c r="F229" s="38">
        <f t="shared" si="90"/>
        <v>45139</v>
      </c>
      <c r="Y229" s="7">
        <f t="shared" si="101"/>
        <v>45512</v>
      </c>
      <c r="Z229" s="5">
        <v>555</v>
      </c>
      <c r="AA229" s="111">
        <f t="shared" si="104"/>
        <v>0</v>
      </c>
      <c r="AB229" s="38" t="str">
        <f>IFERROR(VLOOKUP(Y229,'Geração Equatorial x Medido'!$O$56:$P$71,2,FALSE),"")</f>
        <v/>
      </c>
      <c r="AC229" s="38">
        <f t="shared" si="89"/>
        <v>45474</v>
      </c>
      <c r="AD229" s="38" t="str">
        <f t="shared" si="95"/>
        <v/>
      </c>
      <c r="AE229" s="38">
        <f t="shared" si="103"/>
        <v>45505</v>
      </c>
      <c r="AU229" s="4"/>
      <c r="AX229" s="7">
        <f t="shared" si="102"/>
        <v>45872</v>
      </c>
      <c r="AY229" s="5">
        <v>449.9</v>
      </c>
      <c r="AZ229" s="145">
        <f t="shared" si="96"/>
        <v>0</v>
      </c>
      <c r="BA229" s="141" t="str">
        <f>IFERROR(VLOOKUP(AX228,'Geração Equatorial x Medido'!$O$56:$P$98,2,FALSE),"")</f>
        <v/>
      </c>
      <c r="BB229" s="38">
        <f t="shared" si="105"/>
        <v>45870</v>
      </c>
      <c r="BC229" s="38" t="str">
        <f t="shared" si="97"/>
        <v/>
      </c>
      <c r="BD229" s="38">
        <f t="shared" si="107"/>
        <v>45870</v>
      </c>
      <c r="BT229" s="4"/>
      <c r="BZ229" s="7">
        <f t="shared" si="98"/>
        <v>46238</v>
      </c>
      <c r="CA229" s="5"/>
      <c r="CB229" s="145">
        <f t="shared" si="99"/>
        <v>1</v>
      </c>
      <c r="CC229" s="141" t="str">
        <f>IFERROR(VLOOKUP(BZ228,'Geração Equatorial x Medido'!$O$56:$P$97,2,FALSE),"")</f>
        <v/>
      </c>
      <c r="CD229" s="38">
        <f t="shared" si="106"/>
        <v>46235</v>
      </c>
      <c r="CE229" s="38" t="str">
        <f t="shared" si="92"/>
        <v/>
      </c>
      <c r="CF229" s="38">
        <f t="shared" si="93"/>
        <v>46235</v>
      </c>
      <c r="CV229" s="4"/>
    </row>
    <row r="230" spans="1:100" x14ac:dyDescent="0.25">
      <c r="A230" s="7">
        <f t="shared" si="100"/>
        <v>45153</v>
      </c>
      <c r="B230" s="5"/>
      <c r="C230" s="38" t="str">
        <f t="shared" si="91"/>
        <v/>
      </c>
      <c r="D230" s="38">
        <f t="shared" si="88"/>
        <v>44986</v>
      </c>
      <c r="E230" s="38" t="str">
        <f t="shared" si="94"/>
        <v/>
      </c>
      <c r="F230" s="38">
        <f t="shared" si="90"/>
        <v>45139</v>
      </c>
      <c r="Y230" s="7">
        <f t="shared" si="101"/>
        <v>45513</v>
      </c>
      <c r="Z230" s="5">
        <v>588.20000000000005</v>
      </c>
      <c r="AA230" s="111">
        <f t="shared" si="104"/>
        <v>0</v>
      </c>
      <c r="AB230" s="38" t="str">
        <f>IFERROR(VLOOKUP(Y230,'Geração Equatorial x Medido'!$O$56:$P$71,2,FALSE),"")</f>
        <v/>
      </c>
      <c r="AC230" s="38">
        <f t="shared" si="89"/>
        <v>45474</v>
      </c>
      <c r="AD230" s="38" t="str">
        <f t="shared" si="95"/>
        <v/>
      </c>
      <c r="AE230" s="38">
        <f t="shared" si="103"/>
        <v>45505</v>
      </c>
      <c r="AU230" s="4"/>
      <c r="AX230" s="7">
        <f t="shared" si="102"/>
        <v>45873</v>
      </c>
      <c r="AY230" s="5">
        <v>542</v>
      </c>
      <c r="AZ230" s="145">
        <f t="shared" si="96"/>
        <v>0</v>
      </c>
      <c r="BA230" s="141" t="str">
        <f>IFERROR(VLOOKUP(AX229,'Geração Equatorial x Medido'!$O$56:$P$98,2,FALSE),"")</f>
        <v/>
      </c>
      <c r="BB230" s="38">
        <f t="shared" si="105"/>
        <v>45870</v>
      </c>
      <c r="BC230" s="38" t="str">
        <f t="shared" si="97"/>
        <v/>
      </c>
      <c r="BD230" s="38">
        <f t="shared" si="107"/>
        <v>45870</v>
      </c>
      <c r="BT230" s="4"/>
      <c r="BZ230" s="7">
        <f t="shared" si="98"/>
        <v>46239</v>
      </c>
      <c r="CA230" s="5"/>
      <c r="CB230" s="145">
        <f t="shared" si="99"/>
        <v>1</v>
      </c>
      <c r="CC230" s="141" t="str">
        <f>IFERROR(VLOOKUP(BZ229,'Geração Equatorial x Medido'!$O$56:$P$97,2,FALSE),"")</f>
        <v/>
      </c>
      <c r="CD230" s="38">
        <f t="shared" si="106"/>
        <v>46235</v>
      </c>
      <c r="CE230" s="38" t="str">
        <f t="shared" si="92"/>
        <v/>
      </c>
      <c r="CF230" s="38">
        <f t="shared" si="93"/>
        <v>46235</v>
      </c>
      <c r="CV230" s="4"/>
    </row>
    <row r="231" spans="1:100" x14ac:dyDescent="0.25">
      <c r="A231" s="7">
        <f t="shared" si="100"/>
        <v>45154</v>
      </c>
      <c r="B231" s="5"/>
      <c r="C231" s="38" t="str">
        <f t="shared" si="91"/>
        <v/>
      </c>
      <c r="D231" s="38">
        <f t="shared" si="88"/>
        <v>44986</v>
      </c>
      <c r="E231" s="38" t="str">
        <f t="shared" si="94"/>
        <v/>
      </c>
      <c r="F231" s="38">
        <f t="shared" si="90"/>
        <v>45139</v>
      </c>
      <c r="Y231" s="7">
        <f t="shared" si="101"/>
        <v>45514</v>
      </c>
      <c r="Z231" s="5">
        <v>562.6</v>
      </c>
      <c r="AA231" s="111">
        <f t="shared" si="104"/>
        <v>0</v>
      </c>
      <c r="AB231" s="38" t="str">
        <f>IFERROR(VLOOKUP(Y231,'Geração Equatorial x Medido'!$O$56:$P$71,2,FALSE),"")</f>
        <v/>
      </c>
      <c r="AC231" s="38">
        <f t="shared" si="89"/>
        <v>45474</v>
      </c>
      <c r="AD231" s="38" t="str">
        <f t="shared" si="95"/>
        <v/>
      </c>
      <c r="AE231" s="38">
        <f t="shared" si="103"/>
        <v>45505</v>
      </c>
      <c r="AU231" s="4"/>
      <c r="AX231" s="7">
        <f t="shared" si="102"/>
        <v>45874</v>
      </c>
      <c r="AY231" s="5">
        <v>529.79999999999995</v>
      </c>
      <c r="AZ231" s="145">
        <f t="shared" si="96"/>
        <v>0</v>
      </c>
      <c r="BA231" s="141" t="str">
        <f>IFERROR(VLOOKUP(AX230,'Geração Equatorial x Medido'!$O$56:$P$98,2,FALSE),"")</f>
        <v/>
      </c>
      <c r="BB231" s="38">
        <f t="shared" si="105"/>
        <v>45870</v>
      </c>
      <c r="BC231" s="38" t="str">
        <f t="shared" si="97"/>
        <v/>
      </c>
      <c r="BD231" s="38">
        <f t="shared" si="107"/>
        <v>45870</v>
      </c>
      <c r="BT231" s="4"/>
      <c r="BZ231" s="7">
        <f t="shared" si="98"/>
        <v>46240</v>
      </c>
      <c r="CA231" s="5"/>
      <c r="CB231" s="145">
        <f t="shared" si="99"/>
        <v>1</v>
      </c>
      <c r="CC231" s="141" t="str">
        <f>IFERROR(VLOOKUP(BZ230,'Geração Equatorial x Medido'!$O$56:$P$97,2,FALSE),"")</f>
        <v/>
      </c>
      <c r="CD231" s="38">
        <f t="shared" si="106"/>
        <v>46235</v>
      </c>
      <c r="CE231" s="38" t="str">
        <f t="shared" si="92"/>
        <v/>
      </c>
      <c r="CF231" s="38">
        <f t="shared" si="93"/>
        <v>46235</v>
      </c>
      <c r="CV231" s="4"/>
    </row>
    <row r="232" spans="1:100" x14ac:dyDescent="0.25">
      <c r="A232" s="7">
        <f t="shared" si="100"/>
        <v>45155</v>
      </c>
      <c r="B232" s="5"/>
      <c r="C232" s="38" t="str">
        <f t="shared" si="91"/>
        <v/>
      </c>
      <c r="D232" s="38">
        <f t="shared" si="88"/>
        <v>44986</v>
      </c>
      <c r="E232" s="38" t="str">
        <f t="shared" si="94"/>
        <v/>
      </c>
      <c r="F232" s="38">
        <f t="shared" si="90"/>
        <v>45139</v>
      </c>
      <c r="Y232" s="7">
        <f t="shared" si="101"/>
        <v>45515</v>
      </c>
      <c r="Z232" s="5">
        <v>542.70000000000005</v>
      </c>
      <c r="AA232" s="111">
        <f t="shared" si="104"/>
        <v>0</v>
      </c>
      <c r="AB232" s="38" t="str">
        <f>IFERROR(VLOOKUP(Y232,'Geração Equatorial x Medido'!$O$56:$P$71,2,FALSE),"")</f>
        <v/>
      </c>
      <c r="AC232" s="38">
        <f t="shared" si="89"/>
        <v>45474</v>
      </c>
      <c r="AD232" s="38" t="str">
        <f t="shared" si="95"/>
        <v/>
      </c>
      <c r="AE232" s="38">
        <f t="shared" si="103"/>
        <v>45505</v>
      </c>
      <c r="AU232" s="4"/>
      <c r="AX232" s="7">
        <f t="shared" si="102"/>
        <v>45875</v>
      </c>
      <c r="AY232" s="5">
        <v>569.70000000000005</v>
      </c>
      <c r="AZ232" s="145">
        <f t="shared" si="96"/>
        <v>0</v>
      </c>
      <c r="BA232" s="141" t="str">
        <f>IFERROR(VLOOKUP(AX231,'Geração Equatorial x Medido'!$O$56:$P$98,2,FALSE),"")</f>
        <v/>
      </c>
      <c r="BB232" s="38">
        <f t="shared" si="105"/>
        <v>45870</v>
      </c>
      <c r="BC232" s="38" t="str">
        <f t="shared" si="97"/>
        <v/>
      </c>
      <c r="BD232" s="38">
        <f t="shared" si="107"/>
        <v>45870</v>
      </c>
      <c r="BT232" s="4"/>
      <c r="BZ232" s="7">
        <f t="shared" si="98"/>
        <v>46241</v>
      </c>
      <c r="CA232" s="5"/>
      <c r="CB232" s="145">
        <f t="shared" si="99"/>
        <v>1</v>
      </c>
      <c r="CC232" s="141" t="str">
        <f>IFERROR(VLOOKUP(BZ231,'Geração Equatorial x Medido'!$O$56:$P$97,2,FALSE),"")</f>
        <v/>
      </c>
      <c r="CD232" s="38">
        <f t="shared" si="106"/>
        <v>46235</v>
      </c>
      <c r="CE232" s="38" t="str">
        <f t="shared" si="92"/>
        <v/>
      </c>
      <c r="CF232" s="38">
        <f t="shared" si="93"/>
        <v>46235</v>
      </c>
      <c r="CV232" s="4"/>
    </row>
    <row r="233" spans="1:100" x14ac:dyDescent="0.25">
      <c r="A233" s="7">
        <f t="shared" si="100"/>
        <v>45156</v>
      </c>
      <c r="B233" s="5"/>
      <c r="C233" s="38" t="str">
        <f t="shared" si="91"/>
        <v/>
      </c>
      <c r="D233" s="38">
        <f t="shared" si="88"/>
        <v>44986</v>
      </c>
      <c r="E233" s="38" t="str">
        <f t="shared" si="94"/>
        <v/>
      </c>
      <c r="F233" s="38">
        <f t="shared" si="90"/>
        <v>45139</v>
      </c>
      <c r="Y233" s="7">
        <f t="shared" si="101"/>
        <v>45516</v>
      </c>
      <c r="Z233" s="5">
        <v>554.6</v>
      </c>
      <c r="AA233" s="111">
        <f t="shared" si="104"/>
        <v>0</v>
      </c>
      <c r="AB233" s="38" t="str">
        <f>IFERROR(VLOOKUP(Y233,'Geração Equatorial x Medido'!$O$56:$P$71,2,FALSE),"")</f>
        <v/>
      </c>
      <c r="AC233" s="38">
        <f t="shared" si="89"/>
        <v>45474</v>
      </c>
      <c r="AD233" s="38" t="str">
        <f t="shared" si="95"/>
        <v/>
      </c>
      <c r="AE233" s="38">
        <f t="shared" si="103"/>
        <v>45505</v>
      </c>
      <c r="AU233" s="4"/>
      <c r="AX233" s="7">
        <f t="shared" si="102"/>
        <v>45876</v>
      </c>
      <c r="AY233" s="5">
        <v>556.5</v>
      </c>
      <c r="AZ233" s="145">
        <f t="shared" si="96"/>
        <v>0</v>
      </c>
      <c r="BA233" s="141" t="str">
        <f>IFERROR(VLOOKUP(AX232,'Geração Equatorial x Medido'!$O$56:$P$98,2,FALSE),"")</f>
        <v/>
      </c>
      <c r="BB233" s="38">
        <f t="shared" si="105"/>
        <v>45870</v>
      </c>
      <c r="BC233" s="38" t="str">
        <f t="shared" si="97"/>
        <v/>
      </c>
      <c r="BD233" s="38">
        <f t="shared" si="107"/>
        <v>45870</v>
      </c>
      <c r="BT233" s="4"/>
      <c r="BZ233" s="7">
        <f t="shared" si="98"/>
        <v>46242</v>
      </c>
      <c r="CA233" s="5"/>
      <c r="CB233" s="145">
        <f t="shared" si="99"/>
        <v>1</v>
      </c>
      <c r="CC233" s="141" t="str">
        <f>IFERROR(VLOOKUP(BZ232,'Geração Equatorial x Medido'!$O$56:$P$97,2,FALSE),"")</f>
        <v/>
      </c>
      <c r="CD233" s="38">
        <f t="shared" si="106"/>
        <v>46235</v>
      </c>
      <c r="CE233" s="38" t="str">
        <f t="shared" si="92"/>
        <v/>
      </c>
      <c r="CF233" s="38">
        <f t="shared" si="93"/>
        <v>46235</v>
      </c>
      <c r="CV233" s="4"/>
    </row>
    <row r="234" spans="1:100" x14ac:dyDescent="0.25">
      <c r="A234" s="7">
        <f t="shared" si="100"/>
        <v>45157</v>
      </c>
      <c r="B234" s="5"/>
      <c r="C234" s="38" t="str">
        <f t="shared" si="91"/>
        <v/>
      </c>
      <c r="D234" s="38">
        <f t="shared" si="88"/>
        <v>44986</v>
      </c>
      <c r="E234" s="38" t="str">
        <f t="shared" si="94"/>
        <v/>
      </c>
      <c r="F234" s="38">
        <f t="shared" si="90"/>
        <v>45139</v>
      </c>
      <c r="Y234" s="7">
        <f t="shared" si="101"/>
        <v>45517</v>
      </c>
      <c r="Z234" s="5">
        <v>564.70000000000005</v>
      </c>
      <c r="AA234" s="111">
        <f t="shared" si="104"/>
        <v>0</v>
      </c>
      <c r="AB234" s="38" t="str">
        <f>IFERROR(VLOOKUP(Y234,'Geração Equatorial x Medido'!$O$56:$P$71,2,FALSE),"")</f>
        <v/>
      </c>
      <c r="AC234" s="38">
        <f t="shared" si="89"/>
        <v>45474</v>
      </c>
      <c r="AD234" s="38" t="str">
        <f t="shared" si="95"/>
        <v/>
      </c>
      <c r="AE234" s="38">
        <f t="shared" si="103"/>
        <v>45505</v>
      </c>
      <c r="AU234" s="4"/>
      <c r="AX234" s="7">
        <f t="shared" si="102"/>
        <v>45877</v>
      </c>
      <c r="AY234" s="5">
        <v>583.29999999999995</v>
      </c>
      <c r="AZ234" s="145">
        <f t="shared" si="96"/>
        <v>0</v>
      </c>
      <c r="BA234" s="141" t="str">
        <f>IFERROR(VLOOKUP(AX233,'Geração Equatorial x Medido'!$O$56:$P$98,2,FALSE),"")</f>
        <v/>
      </c>
      <c r="BB234" s="38">
        <f t="shared" si="105"/>
        <v>45870</v>
      </c>
      <c r="BC234" s="38" t="str">
        <f t="shared" si="97"/>
        <v/>
      </c>
      <c r="BD234" s="38">
        <f t="shared" si="107"/>
        <v>45870</v>
      </c>
      <c r="BT234" s="4"/>
      <c r="BZ234" s="7">
        <f t="shared" si="98"/>
        <v>46243</v>
      </c>
      <c r="CA234" s="5"/>
      <c r="CB234" s="145">
        <f t="shared" si="99"/>
        <v>1</v>
      </c>
      <c r="CC234" s="141" t="str">
        <f>IFERROR(VLOOKUP(BZ233,'Geração Equatorial x Medido'!$O$56:$P$97,2,FALSE),"")</f>
        <v/>
      </c>
      <c r="CD234" s="38">
        <f t="shared" si="106"/>
        <v>46235</v>
      </c>
      <c r="CE234" s="38" t="str">
        <f t="shared" si="92"/>
        <v/>
      </c>
      <c r="CF234" s="38">
        <f t="shared" si="93"/>
        <v>46235</v>
      </c>
      <c r="CV234" s="4"/>
    </row>
    <row r="235" spans="1:100" x14ac:dyDescent="0.25">
      <c r="A235" s="7">
        <f t="shared" si="100"/>
        <v>45158</v>
      </c>
      <c r="B235" s="5"/>
      <c r="C235" s="38" t="str">
        <f t="shared" si="91"/>
        <v/>
      </c>
      <c r="D235" s="38">
        <f t="shared" ref="D235:D298" si="108">IF(C235="",D234,C235)</f>
        <v>44986</v>
      </c>
      <c r="E235" s="38" t="str">
        <f t="shared" si="94"/>
        <v/>
      </c>
      <c r="F235" s="38">
        <f t="shared" si="90"/>
        <v>45139</v>
      </c>
      <c r="Y235" s="7">
        <f t="shared" si="101"/>
        <v>45518</v>
      </c>
      <c r="Z235" s="5">
        <v>521.6</v>
      </c>
      <c r="AA235" s="111">
        <f t="shared" si="104"/>
        <v>0</v>
      </c>
      <c r="AB235" s="38" t="str">
        <f>IFERROR(VLOOKUP(Y235,'Geração Equatorial x Medido'!$O$56:$P$71,2,FALSE),"")</f>
        <v/>
      </c>
      <c r="AC235" s="38">
        <f t="shared" ref="AC235:AC298" si="109">IF(AB235="",AC234,AB235)</f>
        <v>45474</v>
      </c>
      <c r="AD235" s="38" t="str">
        <f t="shared" si="95"/>
        <v/>
      </c>
      <c r="AE235" s="38">
        <f t="shared" si="103"/>
        <v>45505</v>
      </c>
      <c r="AU235" s="4"/>
      <c r="AX235" s="7">
        <f t="shared" si="102"/>
        <v>45878</v>
      </c>
      <c r="AY235" s="5">
        <v>509.2</v>
      </c>
      <c r="AZ235" s="145">
        <f t="shared" si="96"/>
        <v>0</v>
      </c>
      <c r="BA235" s="141" t="str">
        <f>IFERROR(VLOOKUP(AX234,'Geração Equatorial x Medido'!$O$56:$P$98,2,FALSE),"")</f>
        <v/>
      </c>
      <c r="BB235" s="38">
        <f t="shared" si="105"/>
        <v>45870</v>
      </c>
      <c r="BC235" s="38" t="str">
        <f t="shared" si="97"/>
        <v/>
      </c>
      <c r="BD235" s="38">
        <f t="shared" si="107"/>
        <v>45870</v>
      </c>
      <c r="BT235" s="4"/>
      <c r="BZ235" s="7">
        <f t="shared" si="98"/>
        <v>46244</v>
      </c>
      <c r="CA235" s="5"/>
      <c r="CB235" s="145">
        <f t="shared" si="99"/>
        <v>1</v>
      </c>
      <c r="CC235" s="141" t="str">
        <f>IFERROR(VLOOKUP(BZ234,'Geração Equatorial x Medido'!$O$56:$P$97,2,FALSE),"")</f>
        <v/>
      </c>
      <c r="CD235" s="38">
        <f t="shared" si="106"/>
        <v>46235</v>
      </c>
      <c r="CE235" s="38" t="str">
        <f t="shared" si="92"/>
        <v/>
      </c>
      <c r="CF235" s="38">
        <f t="shared" si="93"/>
        <v>46235</v>
      </c>
      <c r="CV235" s="4"/>
    </row>
    <row r="236" spans="1:100" x14ac:dyDescent="0.25">
      <c r="A236" s="7">
        <f t="shared" si="100"/>
        <v>45159</v>
      </c>
      <c r="B236" s="5"/>
      <c r="C236" s="38" t="str">
        <f t="shared" si="91"/>
        <v/>
      </c>
      <c r="D236" s="38">
        <f t="shared" si="108"/>
        <v>44986</v>
      </c>
      <c r="E236" s="38" t="str">
        <f t="shared" si="94"/>
        <v/>
      </c>
      <c r="F236" s="38">
        <f t="shared" si="90"/>
        <v>45139</v>
      </c>
      <c r="Y236" s="7">
        <f t="shared" si="101"/>
        <v>45519</v>
      </c>
      <c r="Z236" s="5">
        <v>542.79999999999995</v>
      </c>
      <c r="AA236" s="111">
        <f t="shared" si="104"/>
        <v>0</v>
      </c>
      <c r="AB236" s="38" t="str">
        <f>IFERROR(VLOOKUP(Y236,'Geração Equatorial x Medido'!$O$56:$P$71,2,FALSE),"")</f>
        <v/>
      </c>
      <c r="AC236" s="38">
        <f t="shared" si="109"/>
        <v>45474</v>
      </c>
      <c r="AD236" s="38" t="str">
        <f t="shared" si="95"/>
        <v/>
      </c>
      <c r="AE236" s="38">
        <f t="shared" si="103"/>
        <v>45505</v>
      </c>
      <c r="AU236" s="4"/>
      <c r="AX236" s="7">
        <f t="shared" si="102"/>
        <v>45879</v>
      </c>
      <c r="AY236" s="5">
        <v>552.5</v>
      </c>
      <c r="AZ236" s="145">
        <f t="shared" si="96"/>
        <v>0</v>
      </c>
      <c r="BA236" s="141" t="str">
        <f>IFERROR(VLOOKUP(AX235,'Geração Equatorial x Medido'!$O$56:$P$98,2,FALSE),"")</f>
        <v/>
      </c>
      <c r="BB236" s="38">
        <f t="shared" si="105"/>
        <v>45870</v>
      </c>
      <c r="BC236" s="38" t="str">
        <f t="shared" si="97"/>
        <v/>
      </c>
      <c r="BD236" s="38">
        <f t="shared" si="107"/>
        <v>45870</v>
      </c>
      <c r="BT236" s="4"/>
      <c r="BZ236" s="7">
        <f t="shared" si="98"/>
        <v>46245</v>
      </c>
      <c r="CA236" s="5"/>
      <c r="CB236" s="145">
        <f t="shared" si="99"/>
        <v>1</v>
      </c>
      <c r="CC236" s="141" t="str">
        <f>IFERROR(VLOOKUP(BZ235,'Geração Equatorial x Medido'!$O$56:$P$97,2,FALSE),"")</f>
        <v/>
      </c>
      <c r="CD236" s="38">
        <f t="shared" si="106"/>
        <v>46235</v>
      </c>
      <c r="CE236" s="38" t="str">
        <f t="shared" si="92"/>
        <v/>
      </c>
      <c r="CF236" s="38">
        <f t="shared" si="93"/>
        <v>46235</v>
      </c>
      <c r="CV236" s="4"/>
    </row>
    <row r="237" spans="1:100" x14ac:dyDescent="0.25">
      <c r="A237" s="7">
        <f t="shared" si="100"/>
        <v>45160</v>
      </c>
      <c r="B237" s="5"/>
      <c r="C237" s="38" t="str">
        <f t="shared" si="91"/>
        <v/>
      </c>
      <c r="D237" s="38">
        <f t="shared" si="108"/>
        <v>44986</v>
      </c>
      <c r="E237" s="38" t="str">
        <f t="shared" si="94"/>
        <v/>
      </c>
      <c r="F237" s="38">
        <f t="shared" si="90"/>
        <v>45139</v>
      </c>
      <c r="Y237" s="7">
        <f t="shared" si="101"/>
        <v>45520</v>
      </c>
      <c r="Z237" s="5">
        <v>535.20000000000005</v>
      </c>
      <c r="AA237" s="111">
        <f t="shared" si="104"/>
        <v>0</v>
      </c>
      <c r="AB237" s="38" t="str">
        <f>IFERROR(VLOOKUP(Y237,'Geração Equatorial x Medido'!$O$56:$P$71,2,FALSE),"")</f>
        <v/>
      </c>
      <c r="AC237" s="38">
        <f t="shared" si="109"/>
        <v>45474</v>
      </c>
      <c r="AD237" s="38" t="str">
        <f t="shared" si="95"/>
        <v/>
      </c>
      <c r="AE237" s="38">
        <f t="shared" si="103"/>
        <v>45505</v>
      </c>
      <c r="AU237" s="4"/>
      <c r="AX237" s="7">
        <f t="shared" si="102"/>
        <v>45880</v>
      </c>
      <c r="AY237" s="5">
        <v>415.5</v>
      </c>
      <c r="AZ237" s="145">
        <f t="shared" si="96"/>
        <v>0</v>
      </c>
      <c r="BA237" s="141" t="str">
        <f>IFERROR(VLOOKUP(AX236,'Geração Equatorial x Medido'!$O$56:$P$98,2,FALSE),"")</f>
        <v/>
      </c>
      <c r="BB237" s="38">
        <f t="shared" si="105"/>
        <v>45870</v>
      </c>
      <c r="BC237" s="38" t="str">
        <f t="shared" si="97"/>
        <v/>
      </c>
      <c r="BD237" s="38">
        <f t="shared" si="107"/>
        <v>45870</v>
      </c>
      <c r="BT237" s="4"/>
      <c r="BZ237" s="7">
        <f t="shared" si="98"/>
        <v>46246</v>
      </c>
      <c r="CA237" s="5"/>
      <c r="CB237" s="145">
        <f t="shared" si="99"/>
        <v>1</v>
      </c>
      <c r="CC237" s="141" t="str">
        <f>IFERROR(VLOOKUP(BZ236,'Geração Equatorial x Medido'!$O$56:$P$97,2,FALSE),"")</f>
        <v/>
      </c>
      <c r="CD237" s="38">
        <f t="shared" si="106"/>
        <v>46235</v>
      </c>
      <c r="CE237" s="38" t="str">
        <f t="shared" si="92"/>
        <v/>
      </c>
      <c r="CF237" s="38">
        <f t="shared" si="93"/>
        <v>46235</v>
      </c>
      <c r="CV237" s="4"/>
    </row>
    <row r="238" spans="1:100" x14ac:dyDescent="0.25">
      <c r="A238" s="7">
        <f t="shared" si="100"/>
        <v>45161</v>
      </c>
      <c r="B238" s="5"/>
      <c r="C238" s="38" t="str">
        <f t="shared" si="91"/>
        <v/>
      </c>
      <c r="D238" s="38">
        <f t="shared" si="108"/>
        <v>44986</v>
      </c>
      <c r="E238" s="38" t="str">
        <f t="shared" si="94"/>
        <v/>
      </c>
      <c r="F238" s="38">
        <f t="shared" si="90"/>
        <v>45139</v>
      </c>
      <c r="Y238" s="7">
        <f t="shared" si="101"/>
        <v>45521</v>
      </c>
      <c r="Z238" s="5">
        <v>554.79999999999995</v>
      </c>
      <c r="AA238" s="111">
        <f t="shared" si="104"/>
        <v>0</v>
      </c>
      <c r="AB238" s="38" t="str">
        <f>IFERROR(VLOOKUP(Y238,'Geração Equatorial x Medido'!$O$56:$P$71,2,FALSE),"")</f>
        <v/>
      </c>
      <c r="AC238" s="38">
        <f t="shared" si="109"/>
        <v>45474</v>
      </c>
      <c r="AD238" s="38" t="str">
        <f t="shared" si="95"/>
        <v/>
      </c>
      <c r="AE238" s="38">
        <f t="shared" si="103"/>
        <v>45505</v>
      </c>
      <c r="AU238" s="4"/>
      <c r="AX238" s="7">
        <f t="shared" si="102"/>
        <v>45881</v>
      </c>
      <c r="AY238" s="5">
        <v>213.8</v>
      </c>
      <c r="AZ238" s="145">
        <f t="shared" si="96"/>
        <v>0</v>
      </c>
      <c r="BA238" s="141" t="str">
        <f>IFERROR(VLOOKUP(AX237,'Geração Equatorial x Medido'!$O$56:$P$98,2,FALSE),"")</f>
        <v/>
      </c>
      <c r="BB238" s="38">
        <f t="shared" si="105"/>
        <v>45870</v>
      </c>
      <c r="BC238" s="38" t="str">
        <f t="shared" si="97"/>
        <v/>
      </c>
      <c r="BD238" s="38">
        <f t="shared" si="107"/>
        <v>45870</v>
      </c>
      <c r="BT238" s="4"/>
      <c r="BZ238" s="7">
        <f t="shared" si="98"/>
        <v>46247</v>
      </c>
      <c r="CA238" s="5"/>
      <c r="CB238" s="145">
        <f t="shared" si="99"/>
        <v>1</v>
      </c>
      <c r="CC238" s="141" t="str">
        <f>IFERROR(VLOOKUP(BZ237,'Geração Equatorial x Medido'!$O$56:$P$97,2,FALSE),"")</f>
        <v/>
      </c>
      <c r="CD238" s="38">
        <f t="shared" si="106"/>
        <v>46235</v>
      </c>
      <c r="CE238" s="38" t="str">
        <f t="shared" si="92"/>
        <v/>
      </c>
      <c r="CF238" s="38">
        <f t="shared" si="93"/>
        <v>46235</v>
      </c>
      <c r="CV238" s="4"/>
    </row>
    <row r="239" spans="1:100" x14ac:dyDescent="0.25">
      <c r="A239" s="7">
        <f t="shared" si="100"/>
        <v>45162</v>
      </c>
      <c r="B239" s="5"/>
      <c r="C239" s="38" t="str">
        <f t="shared" si="91"/>
        <v/>
      </c>
      <c r="D239" s="38">
        <f t="shared" si="108"/>
        <v>44986</v>
      </c>
      <c r="E239" s="38" t="str">
        <f t="shared" si="94"/>
        <v/>
      </c>
      <c r="F239" s="38">
        <f t="shared" si="90"/>
        <v>45139</v>
      </c>
      <c r="Y239" s="7">
        <f t="shared" si="101"/>
        <v>45522</v>
      </c>
      <c r="Z239" s="5">
        <v>556</v>
      </c>
      <c r="AA239" s="111">
        <f t="shared" si="104"/>
        <v>0</v>
      </c>
      <c r="AB239" s="38" t="str">
        <f>IFERROR(VLOOKUP(Y239,'Geração Equatorial x Medido'!$O$56:$P$71,2,FALSE),"")</f>
        <v/>
      </c>
      <c r="AC239" s="38">
        <f t="shared" si="109"/>
        <v>45474</v>
      </c>
      <c r="AD239" s="38" t="str">
        <f t="shared" si="95"/>
        <v/>
      </c>
      <c r="AE239" s="38">
        <f t="shared" si="103"/>
        <v>45505</v>
      </c>
      <c r="AU239" s="4"/>
      <c r="AX239" s="7">
        <f t="shared" si="102"/>
        <v>45882</v>
      </c>
      <c r="AY239" s="5">
        <v>543.4</v>
      </c>
      <c r="AZ239" s="145">
        <f t="shared" si="96"/>
        <v>0</v>
      </c>
      <c r="BA239" s="141" t="str">
        <f>IFERROR(VLOOKUP(AX238,'Geração Equatorial x Medido'!$O$56:$P$98,2,FALSE),"")</f>
        <v/>
      </c>
      <c r="BB239" s="38">
        <f t="shared" si="105"/>
        <v>45870</v>
      </c>
      <c r="BC239" s="38" t="str">
        <f t="shared" si="97"/>
        <v/>
      </c>
      <c r="BD239" s="38">
        <f t="shared" si="107"/>
        <v>45870</v>
      </c>
      <c r="BT239" s="4"/>
      <c r="BZ239" s="7">
        <f t="shared" si="98"/>
        <v>46248</v>
      </c>
      <c r="CA239" s="5"/>
      <c r="CB239" s="145">
        <f t="shared" si="99"/>
        <v>1</v>
      </c>
      <c r="CC239" s="141" t="str">
        <f>IFERROR(VLOOKUP(BZ238,'Geração Equatorial x Medido'!$O$56:$P$97,2,FALSE),"")</f>
        <v/>
      </c>
      <c r="CD239" s="38">
        <f t="shared" si="106"/>
        <v>46235</v>
      </c>
      <c r="CE239" s="38" t="str">
        <f t="shared" si="92"/>
        <v/>
      </c>
      <c r="CF239" s="38">
        <f t="shared" si="93"/>
        <v>46235</v>
      </c>
      <c r="CV239" s="4"/>
    </row>
    <row r="240" spans="1:100" x14ac:dyDescent="0.25">
      <c r="A240" s="7">
        <f t="shared" si="100"/>
        <v>45163</v>
      </c>
      <c r="B240" s="5"/>
      <c r="C240" s="38" t="str">
        <f t="shared" si="91"/>
        <v/>
      </c>
      <c r="D240" s="38">
        <f t="shared" si="108"/>
        <v>44986</v>
      </c>
      <c r="E240" s="38" t="str">
        <f t="shared" si="94"/>
        <v/>
      </c>
      <c r="F240" s="38">
        <f t="shared" si="90"/>
        <v>45139</v>
      </c>
      <c r="Y240" s="7">
        <f t="shared" si="101"/>
        <v>45523</v>
      </c>
      <c r="Z240" s="5">
        <v>545.6</v>
      </c>
      <c r="AA240" s="111">
        <f t="shared" si="104"/>
        <v>0</v>
      </c>
      <c r="AB240" s="38" t="str">
        <f>IFERROR(VLOOKUP(Y240,'Geração Equatorial x Medido'!$O$56:$P$71,2,FALSE),"")</f>
        <v/>
      </c>
      <c r="AC240" s="38">
        <f t="shared" si="109"/>
        <v>45474</v>
      </c>
      <c r="AD240" s="38" t="str">
        <f t="shared" si="95"/>
        <v/>
      </c>
      <c r="AE240" s="38">
        <f t="shared" si="103"/>
        <v>45505</v>
      </c>
      <c r="AU240" s="4"/>
      <c r="AX240" s="7">
        <f t="shared" si="102"/>
        <v>45883</v>
      </c>
      <c r="AY240" s="5">
        <v>599</v>
      </c>
      <c r="AZ240" s="145">
        <f t="shared" si="96"/>
        <v>0</v>
      </c>
      <c r="BA240" s="141" t="str">
        <f>IFERROR(VLOOKUP(AX239,'Geração Equatorial x Medido'!$O$56:$P$98,2,FALSE),"")</f>
        <v/>
      </c>
      <c r="BB240" s="38">
        <f t="shared" si="105"/>
        <v>45870</v>
      </c>
      <c r="BC240" s="38" t="str">
        <f t="shared" si="97"/>
        <v/>
      </c>
      <c r="BD240" s="38">
        <f t="shared" si="107"/>
        <v>45870</v>
      </c>
      <c r="BT240" s="4"/>
      <c r="BZ240" s="7">
        <f t="shared" si="98"/>
        <v>46249</v>
      </c>
      <c r="CA240" s="5"/>
      <c r="CB240" s="145">
        <f t="shared" si="99"/>
        <v>1</v>
      </c>
      <c r="CC240" s="141" t="str">
        <f>IFERROR(VLOOKUP(BZ239,'Geração Equatorial x Medido'!$O$56:$P$97,2,FALSE),"")</f>
        <v/>
      </c>
      <c r="CD240" s="38">
        <f t="shared" si="106"/>
        <v>46235</v>
      </c>
      <c r="CE240" s="38" t="str">
        <f t="shared" si="92"/>
        <v/>
      </c>
      <c r="CF240" s="38">
        <f t="shared" si="93"/>
        <v>46235</v>
      </c>
      <c r="CV240" s="4"/>
    </row>
    <row r="241" spans="1:100" x14ac:dyDescent="0.25">
      <c r="A241" s="7">
        <f t="shared" si="100"/>
        <v>45164</v>
      </c>
      <c r="B241" s="5"/>
      <c r="C241" s="38" t="str">
        <f t="shared" si="91"/>
        <v/>
      </c>
      <c r="D241" s="38">
        <f t="shared" si="108"/>
        <v>44986</v>
      </c>
      <c r="E241" s="38" t="str">
        <f t="shared" si="94"/>
        <v/>
      </c>
      <c r="F241" s="38">
        <f t="shared" si="90"/>
        <v>45139</v>
      </c>
      <c r="Y241" s="7">
        <f t="shared" si="101"/>
        <v>45524</v>
      </c>
      <c r="Z241" s="5">
        <v>572.5</v>
      </c>
      <c r="AA241" s="111">
        <f t="shared" si="104"/>
        <v>0</v>
      </c>
      <c r="AB241" s="38" t="str">
        <f>IFERROR(VLOOKUP(Y241,'Geração Equatorial x Medido'!$O$56:$P$71,2,FALSE),"")</f>
        <v/>
      </c>
      <c r="AC241" s="38">
        <f t="shared" si="109"/>
        <v>45474</v>
      </c>
      <c r="AD241" s="38" t="str">
        <f t="shared" si="95"/>
        <v/>
      </c>
      <c r="AE241" s="38">
        <f t="shared" si="103"/>
        <v>45505</v>
      </c>
      <c r="AU241" s="4"/>
      <c r="AX241" s="7">
        <f t="shared" si="102"/>
        <v>45884</v>
      </c>
      <c r="AY241" s="5">
        <v>514.70000000000005</v>
      </c>
      <c r="AZ241" s="145">
        <f t="shared" si="96"/>
        <v>0</v>
      </c>
      <c r="BA241" s="141" t="str">
        <f>IFERROR(VLOOKUP(AX240,'Geração Equatorial x Medido'!$O$56:$P$98,2,FALSE),"")</f>
        <v/>
      </c>
      <c r="BB241" s="38">
        <f t="shared" si="105"/>
        <v>45870</v>
      </c>
      <c r="BC241" s="38" t="str">
        <f t="shared" si="97"/>
        <v/>
      </c>
      <c r="BD241" s="38">
        <f t="shared" si="107"/>
        <v>45870</v>
      </c>
      <c r="BT241" s="4"/>
      <c r="BZ241" s="7">
        <f t="shared" si="98"/>
        <v>46250</v>
      </c>
      <c r="CA241" s="5"/>
      <c r="CB241" s="145">
        <f t="shared" si="99"/>
        <v>1</v>
      </c>
      <c r="CC241" s="141" t="str">
        <f>IFERROR(VLOOKUP(BZ240,'Geração Equatorial x Medido'!$O$56:$P$97,2,FALSE),"")</f>
        <v/>
      </c>
      <c r="CD241" s="38">
        <f t="shared" si="106"/>
        <v>46235</v>
      </c>
      <c r="CE241" s="38" t="str">
        <f t="shared" si="92"/>
        <v/>
      </c>
      <c r="CF241" s="38">
        <f t="shared" si="93"/>
        <v>46235</v>
      </c>
      <c r="CV241" s="4"/>
    </row>
    <row r="242" spans="1:100" x14ac:dyDescent="0.25">
      <c r="A242" s="7">
        <f t="shared" si="100"/>
        <v>45165</v>
      </c>
      <c r="B242" s="5"/>
      <c r="C242" s="38" t="str">
        <f t="shared" si="91"/>
        <v/>
      </c>
      <c r="D242" s="38">
        <f t="shared" si="108"/>
        <v>44986</v>
      </c>
      <c r="E242" s="38" t="str">
        <f t="shared" si="94"/>
        <v/>
      </c>
      <c r="F242" s="38">
        <f t="shared" si="90"/>
        <v>45139</v>
      </c>
      <c r="Y242" s="7">
        <f t="shared" si="101"/>
        <v>45525</v>
      </c>
      <c r="Z242" s="5">
        <v>556.29999999999995</v>
      </c>
      <c r="AA242" s="111">
        <f t="shared" si="104"/>
        <v>0</v>
      </c>
      <c r="AB242" s="38" t="str">
        <f>IFERROR(VLOOKUP(Y242,'Geração Equatorial x Medido'!$O$56:$P$71,2,FALSE),"")</f>
        <v/>
      </c>
      <c r="AC242" s="38">
        <f t="shared" si="109"/>
        <v>45474</v>
      </c>
      <c r="AD242" s="38" t="str">
        <f t="shared" si="95"/>
        <v/>
      </c>
      <c r="AE242" s="38">
        <f t="shared" si="103"/>
        <v>45505</v>
      </c>
      <c r="AU242" s="4"/>
      <c r="AX242" s="7">
        <f t="shared" si="102"/>
        <v>45885</v>
      </c>
      <c r="AY242" s="5">
        <v>528.4</v>
      </c>
      <c r="AZ242" s="145">
        <f t="shared" si="96"/>
        <v>0</v>
      </c>
      <c r="BA242" s="141" t="str">
        <f>IFERROR(VLOOKUP(AX241,'Geração Equatorial x Medido'!$O$56:$P$98,2,FALSE),"")</f>
        <v/>
      </c>
      <c r="BB242" s="38">
        <f t="shared" si="105"/>
        <v>45870</v>
      </c>
      <c r="BC242" s="38" t="str">
        <f t="shared" si="97"/>
        <v/>
      </c>
      <c r="BD242" s="38">
        <f t="shared" si="107"/>
        <v>45870</v>
      </c>
      <c r="BT242" s="4"/>
      <c r="BZ242" s="7">
        <f t="shared" si="98"/>
        <v>46251</v>
      </c>
      <c r="CA242" s="5"/>
      <c r="CB242" s="145">
        <f t="shared" si="99"/>
        <v>1</v>
      </c>
      <c r="CC242" s="141" t="str">
        <f>IFERROR(VLOOKUP(BZ241,'Geração Equatorial x Medido'!$O$56:$P$97,2,FALSE),"")</f>
        <v/>
      </c>
      <c r="CD242" s="38">
        <f t="shared" si="106"/>
        <v>46235</v>
      </c>
      <c r="CE242" s="38" t="str">
        <f t="shared" si="92"/>
        <v/>
      </c>
      <c r="CF242" s="38">
        <f t="shared" si="93"/>
        <v>46235</v>
      </c>
      <c r="CV242" s="4"/>
    </row>
    <row r="243" spans="1:100" x14ac:dyDescent="0.25">
      <c r="A243" s="7">
        <f t="shared" si="100"/>
        <v>45166</v>
      </c>
      <c r="B243" s="5"/>
      <c r="C243" s="38" t="str">
        <f t="shared" si="91"/>
        <v/>
      </c>
      <c r="D243" s="38">
        <f t="shared" si="108"/>
        <v>44986</v>
      </c>
      <c r="E243" s="38" t="str">
        <f t="shared" si="94"/>
        <v/>
      </c>
      <c r="F243" s="38">
        <f t="shared" si="90"/>
        <v>45139</v>
      </c>
      <c r="Y243" s="7">
        <f t="shared" si="101"/>
        <v>45526</v>
      </c>
      <c r="Z243" s="5">
        <v>529.70000000000005</v>
      </c>
      <c r="AA243" s="111">
        <f t="shared" si="104"/>
        <v>0</v>
      </c>
      <c r="AB243" s="38" t="str">
        <f>IFERROR(VLOOKUP(Y243,'Geração Equatorial x Medido'!$O$56:$P$71,2,FALSE),"")</f>
        <v/>
      </c>
      <c r="AC243" s="38">
        <f t="shared" si="109"/>
        <v>45474</v>
      </c>
      <c r="AD243" s="38" t="str">
        <f t="shared" si="95"/>
        <v/>
      </c>
      <c r="AE243" s="38">
        <f t="shared" si="103"/>
        <v>45505</v>
      </c>
      <c r="AU243" s="4"/>
      <c r="AX243" s="7">
        <f t="shared" si="102"/>
        <v>45886</v>
      </c>
      <c r="AY243" s="5">
        <v>532.20000000000005</v>
      </c>
      <c r="AZ243" s="145">
        <f t="shared" si="96"/>
        <v>0</v>
      </c>
      <c r="BA243" s="141" t="str">
        <f>IFERROR(VLOOKUP(AX242,'Geração Equatorial x Medido'!$O$56:$P$98,2,FALSE),"")</f>
        <v/>
      </c>
      <c r="BB243" s="38">
        <f t="shared" si="105"/>
        <v>45870</v>
      </c>
      <c r="BC243" s="38" t="str">
        <f t="shared" si="97"/>
        <v/>
      </c>
      <c r="BD243" s="38">
        <f t="shared" si="107"/>
        <v>45870</v>
      </c>
      <c r="BT243" s="4"/>
      <c r="BZ243" s="7">
        <f t="shared" si="98"/>
        <v>46252</v>
      </c>
      <c r="CA243" s="5"/>
      <c r="CB243" s="145">
        <f t="shared" si="99"/>
        <v>1</v>
      </c>
      <c r="CC243" s="141" t="str">
        <f>IFERROR(VLOOKUP(BZ242,'Geração Equatorial x Medido'!$O$56:$P$97,2,FALSE),"")</f>
        <v/>
      </c>
      <c r="CD243" s="38">
        <f t="shared" si="106"/>
        <v>46235</v>
      </c>
      <c r="CE243" s="38" t="str">
        <f t="shared" si="92"/>
        <v/>
      </c>
      <c r="CF243" s="38">
        <f t="shared" si="93"/>
        <v>46235</v>
      </c>
      <c r="CV243" s="4"/>
    </row>
    <row r="244" spans="1:100" x14ac:dyDescent="0.25">
      <c r="A244" s="7">
        <f t="shared" si="100"/>
        <v>45167</v>
      </c>
      <c r="B244" s="5"/>
      <c r="C244" s="38" t="str">
        <f t="shared" si="91"/>
        <v/>
      </c>
      <c r="D244" s="38">
        <f t="shared" si="108"/>
        <v>44986</v>
      </c>
      <c r="E244" s="38" t="str">
        <f t="shared" si="94"/>
        <v/>
      </c>
      <c r="F244" s="38">
        <f t="shared" si="90"/>
        <v>45139</v>
      </c>
      <c r="Y244" s="7">
        <f t="shared" si="101"/>
        <v>45527</v>
      </c>
      <c r="Z244" s="5">
        <v>558.20000000000005</v>
      </c>
      <c r="AA244" s="111">
        <f t="shared" si="104"/>
        <v>0</v>
      </c>
      <c r="AB244" s="38" t="str">
        <f>IFERROR(VLOOKUP(Y244,'Geração Equatorial x Medido'!$O$56:$P$71,2,FALSE),"")</f>
        <v/>
      </c>
      <c r="AC244" s="38">
        <f t="shared" si="109"/>
        <v>45474</v>
      </c>
      <c r="AD244" s="38" t="str">
        <f t="shared" si="95"/>
        <v/>
      </c>
      <c r="AE244" s="38">
        <f t="shared" si="103"/>
        <v>45505</v>
      </c>
      <c r="AU244" s="4"/>
      <c r="AX244" s="7">
        <f t="shared" si="102"/>
        <v>45887</v>
      </c>
      <c r="AY244" s="5">
        <v>555.79999999999995</v>
      </c>
      <c r="AZ244" s="145">
        <f t="shared" si="96"/>
        <v>0</v>
      </c>
      <c r="BA244" s="141" t="str">
        <f>IFERROR(VLOOKUP(AX243,'Geração Equatorial x Medido'!$O$56:$P$98,2,FALSE),"")</f>
        <v/>
      </c>
      <c r="BB244" s="38">
        <f t="shared" si="105"/>
        <v>45870</v>
      </c>
      <c r="BC244" s="38" t="str">
        <f t="shared" si="97"/>
        <v/>
      </c>
      <c r="BD244" s="38">
        <f t="shared" si="107"/>
        <v>45870</v>
      </c>
      <c r="BT244" s="4"/>
      <c r="BZ244" s="7">
        <f t="shared" si="98"/>
        <v>46253</v>
      </c>
      <c r="CA244" s="5"/>
      <c r="CB244" s="145">
        <f t="shared" si="99"/>
        <v>1</v>
      </c>
      <c r="CC244" s="141" t="str">
        <f>IFERROR(VLOOKUP(BZ243,'Geração Equatorial x Medido'!$O$56:$P$97,2,FALSE),"")</f>
        <v/>
      </c>
      <c r="CD244" s="38">
        <f t="shared" si="106"/>
        <v>46235</v>
      </c>
      <c r="CE244" s="38" t="str">
        <f t="shared" si="92"/>
        <v/>
      </c>
      <c r="CF244" s="38">
        <f t="shared" si="93"/>
        <v>46235</v>
      </c>
      <c r="CV244" s="4"/>
    </row>
    <row r="245" spans="1:100" x14ac:dyDescent="0.25">
      <c r="A245" s="7">
        <f t="shared" si="100"/>
        <v>45168</v>
      </c>
      <c r="B245" s="5"/>
      <c r="C245" s="38" t="str">
        <f t="shared" si="91"/>
        <v/>
      </c>
      <c r="D245" s="38">
        <f t="shared" si="108"/>
        <v>44986</v>
      </c>
      <c r="E245" s="38" t="str">
        <f t="shared" si="94"/>
        <v/>
      </c>
      <c r="F245" s="38">
        <f t="shared" ref="F245:F308" si="110">IF(E245="",F244,E245)</f>
        <v>45139</v>
      </c>
      <c r="Y245" s="7">
        <f t="shared" si="101"/>
        <v>45528</v>
      </c>
      <c r="Z245" s="5">
        <v>553.79999999999995</v>
      </c>
      <c r="AA245" s="111">
        <f t="shared" si="104"/>
        <v>0</v>
      </c>
      <c r="AB245" s="38" t="str">
        <f>IFERROR(VLOOKUP(Y245,'Geração Equatorial x Medido'!$O$56:$P$71,2,FALSE),"")</f>
        <v/>
      </c>
      <c r="AC245" s="38">
        <f t="shared" si="109"/>
        <v>45474</v>
      </c>
      <c r="AD245" s="38" t="str">
        <f t="shared" si="95"/>
        <v/>
      </c>
      <c r="AE245" s="38">
        <f t="shared" si="103"/>
        <v>45505</v>
      </c>
      <c r="AU245" s="4"/>
      <c r="AX245" s="7">
        <f t="shared" si="102"/>
        <v>45888</v>
      </c>
      <c r="AY245" s="5">
        <v>584.70000000000005</v>
      </c>
      <c r="AZ245" s="145">
        <f t="shared" si="96"/>
        <v>0</v>
      </c>
      <c r="BA245" s="141" t="str">
        <f>IFERROR(VLOOKUP(AX244,'Geração Equatorial x Medido'!$O$56:$P$98,2,FALSE),"")</f>
        <v/>
      </c>
      <c r="BB245" s="38">
        <f t="shared" si="105"/>
        <v>45870</v>
      </c>
      <c r="BC245" s="38" t="str">
        <f t="shared" si="97"/>
        <v/>
      </c>
      <c r="BD245" s="38">
        <f t="shared" si="107"/>
        <v>45870</v>
      </c>
      <c r="BT245" s="4"/>
      <c r="BZ245" s="7">
        <f t="shared" si="98"/>
        <v>46254</v>
      </c>
      <c r="CA245" s="5"/>
      <c r="CB245" s="145">
        <f t="shared" si="99"/>
        <v>1</v>
      </c>
      <c r="CC245" s="141" t="str">
        <f>IFERROR(VLOOKUP(BZ244,'Geração Equatorial x Medido'!$O$56:$P$97,2,FALSE),"")</f>
        <v/>
      </c>
      <c r="CD245" s="38">
        <f t="shared" si="106"/>
        <v>46235</v>
      </c>
      <c r="CE245" s="38" t="str">
        <f t="shared" si="92"/>
        <v/>
      </c>
      <c r="CF245" s="38">
        <f t="shared" si="93"/>
        <v>46235</v>
      </c>
      <c r="CV245" s="4"/>
    </row>
    <row r="246" spans="1:100" x14ac:dyDescent="0.25">
      <c r="A246" s="7">
        <f t="shared" si="100"/>
        <v>45169</v>
      </c>
      <c r="B246" s="5"/>
      <c r="C246" s="38" t="str">
        <f t="shared" si="91"/>
        <v/>
      </c>
      <c r="D246" s="38">
        <f t="shared" si="108"/>
        <v>44986</v>
      </c>
      <c r="E246" s="38" t="str">
        <f t="shared" si="94"/>
        <v/>
      </c>
      <c r="F246" s="38">
        <f t="shared" si="110"/>
        <v>45139</v>
      </c>
      <c r="Y246" s="7">
        <f t="shared" si="101"/>
        <v>45529</v>
      </c>
      <c r="Z246" s="5">
        <v>554.1</v>
      </c>
      <c r="AA246" s="111">
        <f t="shared" si="104"/>
        <v>0</v>
      </c>
      <c r="AB246" s="38" t="str">
        <f>IFERROR(VLOOKUP(Y246,'Geração Equatorial x Medido'!$O$56:$P$71,2,FALSE),"")</f>
        <v/>
      </c>
      <c r="AC246" s="38">
        <f t="shared" si="109"/>
        <v>45474</v>
      </c>
      <c r="AD246" s="38" t="str">
        <f t="shared" si="95"/>
        <v/>
      </c>
      <c r="AE246" s="38">
        <f t="shared" si="103"/>
        <v>45505</v>
      </c>
      <c r="AU246" s="4"/>
      <c r="AX246" s="7">
        <f t="shared" si="102"/>
        <v>45889</v>
      </c>
      <c r="AY246" s="5">
        <v>589.4</v>
      </c>
      <c r="AZ246" s="145">
        <f t="shared" si="96"/>
        <v>0</v>
      </c>
      <c r="BA246" s="141" t="str">
        <f>IFERROR(VLOOKUP(AX245,'Geração Equatorial x Medido'!$O$56:$P$98,2,FALSE),"")</f>
        <v/>
      </c>
      <c r="BB246" s="38">
        <f t="shared" si="105"/>
        <v>45870</v>
      </c>
      <c r="BC246" s="38" t="str">
        <f t="shared" si="97"/>
        <v/>
      </c>
      <c r="BD246" s="38">
        <f t="shared" si="107"/>
        <v>45870</v>
      </c>
      <c r="BT246" s="4"/>
      <c r="BZ246" s="7">
        <f t="shared" si="98"/>
        <v>46255</v>
      </c>
      <c r="CA246" s="5"/>
      <c r="CB246" s="145">
        <f t="shared" si="99"/>
        <v>1</v>
      </c>
      <c r="CC246" s="141" t="str">
        <f>IFERROR(VLOOKUP(BZ245,'Geração Equatorial x Medido'!$O$56:$P$97,2,FALSE),"")</f>
        <v/>
      </c>
      <c r="CD246" s="38">
        <f t="shared" si="106"/>
        <v>46235</v>
      </c>
      <c r="CE246" s="38" t="str">
        <f t="shared" si="92"/>
        <v/>
      </c>
      <c r="CF246" s="38">
        <f t="shared" si="93"/>
        <v>46235</v>
      </c>
      <c r="CV246" s="4"/>
    </row>
    <row r="247" spans="1:100" x14ac:dyDescent="0.25">
      <c r="A247" s="7">
        <f t="shared" si="100"/>
        <v>45170</v>
      </c>
      <c r="B247" s="5"/>
      <c r="C247" s="38" t="str">
        <f t="shared" si="91"/>
        <v/>
      </c>
      <c r="D247" s="38">
        <f t="shared" si="108"/>
        <v>44986</v>
      </c>
      <c r="E247" s="38">
        <f t="shared" si="94"/>
        <v>45170</v>
      </c>
      <c r="F247" s="38">
        <f t="shared" si="110"/>
        <v>45170</v>
      </c>
      <c r="Y247" s="7">
        <f t="shared" si="101"/>
        <v>45530</v>
      </c>
      <c r="Z247" s="5">
        <v>547.9</v>
      </c>
      <c r="AA247" s="111">
        <f t="shared" si="104"/>
        <v>0</v>
      </c>
      <c r="AB247" s="38">
        <f>IFERROR(VLOOKUP(Y247,'Geração Equatorial x Medido'!$O$56:$P$71,2,FALSE),"")</f>
        <v>45505</v>
      </c>
      <c r="AC247" s="38">
        <f t="shared" si="109"/>
        <v>45505</v>
      </c>
      <c r="AD247" s="38" t="str">
        <f t="shared" si="95"/>
        <v/>
      </c>
      <c r="AE247" s="38">
        <f t="shared" si="103"/>
        <v>45505</v>
      </c>
      <c r="AU247" s="4"/>
      <c r="AX247" s="7">
        <f t="shared" si="102"/>
        <v>45890</v>
      </c>
      <c r="AY247" s="5">
        <v>595.20000000000005</v>
      </c>
      <c r="AZ247" s="145">
        <f t="shared" si="96"/>
        <v>0</v>
      </c>
      <c r="BA247" s="141" t="str">
        <f>IFERROR(VLOOKUP(AX246,'Geração Equatorial x Medido'!$O$56:$P$98,2,FALSE),"")</f>
        <v/>
      </c>
      <c r="BB247" s="38">
        <f t="shared" si="105"/>
        <v>45870</v>
      </c>
      <c r="BC247" s="38" t="str">
        <f t="shared" si="97"/>
        <v/>
      </c>
      <c r="BD247" s="38">
        <f t="shared" si="107"/>
        <v>45870</v>
      </c>
      <c r="BT247" s="4"/>
      <c r="BZ247" s="7">
        <f t="shared" si="98"/>
        <v>46256</v>
      </c>
      <c r="CA247" s="5"/>
      <c r="CB247" s="145">
        <f t="shared" si="99"/>
        <v>1</v>
      </c>
      <c r="CC247" s="141" t="str">
        <f>IFERROR(VLOOKUP(BZ246,'Geração Equatorial x Medido'!$O$56:$P$97,2,FALSE),"")</f>
        <v/>
      </c>
      <c r="CD247" s="38">
        <f t="shared" si="106"/>
        <v>46235</v>
      </c>
      <c r="CE247" s="38" t="str">
        <f t="shared" si="92"/>
        <v/>
      </c>
      <c r="CF247" s="38">
        <f t="shared" si="93"/>
        <v>46235</v>
      </c>
      <c r="CV247" s="4"/>
    </row>
    <row r="248" spans="1:100" x14ac:dyDescent="0.25">
      <c r="A248" s="7">
        <f t="shared" si="100"/>
        <v>45171</v>
      </c>
      <c r="B248" s="5"/>
      <c r="C248" s="38" t="str">
        <f t="shared" si="91"/>
        <v/>
      </c>
      <c r="D248" s="38">
        <f t="shared" si="108"/>
        <v>44986</v>
      </c>
      <c r="E248" s="38" t="str">
        <f t="shared" si="94"/>
        <v/>
      </c>
      <c r="F248" s="38">
        <f t="shared" si="110"/>
        <v>45170</v>
      </c>
      <c r="Y248" s="7">
        <f t="shared" si="101"/>
        <v>45531</v>
      </c>
      <c r="Z248" s="5">
        <v>543.5</v>
      </c>
      <c r="AA248" s="111">
        <f t="shared" si="104"/>
        <v>0</v>
      </c>
      <c r="AB248" s="38" t="str">
        <f>IFERROR(VLOOKUP(Y248,'Geração Equatorial x Medido'!$O$56:$P$71,2,FALSE),"")</f>
        <v/>
      </c>
      <c r="AC248" s="38">
        <f t="shared" si="109"/>
        <v>45505</v>
      </c>
      <c r="AD248" s="38" t="str">
        <f t="shared" si="95"/>
        <v/>
      </c>
      <c r="AE248" s="38">
        <f t="shared" si="103"/>
        <v>45505</v>
      </c>
      <c r="AU248" s="4"/>
      <c r="AX248" s="7">
        <f t="shared" si="102"/>
        <v>45891</v>
      </c>
      <c r="AY248" s="5">
        <v>586.79999999999995</v>
      </c>
      <c r="AZ248" s="145">
        <f t="shared" si="96"/>
        <v>0</v>
      </c>
      <c r="BA248" s="141" t="str">
        <f>IFERROR(VLOOKUP(AX247,'Geração Equatorial x Medido'!$O$56:$P$98,2,FALSE),"")</f>
        <v/>
      </c>
      <c r="BB248" s="38">
        <f t="shared" si="105"/>
        <v>45870</v>
      </c>
      <c r="BC248" s="38" t="str">
        <f t="shared" si="97"/>
        <v/>
      </c>
      <c r="BD248" s="38">
        <f t="shared" si="107"/>
        <v>45870</v>
      </c>
      <c r="BT248" s="4"/>
      <c r="BZ248" s="7">
        <f t="shared" si="98"/>
        <v>46257</v>
      </c>
      <c r="CA248" s="5"/>
      <c r="CB248" s="145">
        <f t="shared" si="99"/>
        <v>1</v>
      </c>
      <c r="CC248" s="141" t="str">
        <f>IFERROR(VLOOKUP(BZ247,'Geração Equatorial x Medido'!$O$56:$P$97,2,FALSE),"")</f>
        <v/>
      </c>
      <c r="CD248" s="38">
        <f t="shared" si="106"/>
        <v>46235</v>
      </c>
      <c r="CE248" s="38" t="str">
        <f t="shared" si="92"/>
        <v/>
      </c>
      <c r="CF248" s="38">
        <f t="shared" si="93"/>
        <v>46235</v>
      </c>
      <c r="CV248" s="4"/>
    </row>
    <row r="249" spans="1:100" x14ac:dyDescent="0.25">
      <c r="A249" s="7">
        <f t="shared" si="100"/>
        <v>45172</v>
      </c>
      <c r="B249" s="5"/>
      <c r="C249" s="38" t="str">
        <f t="shared" si="91"/>
        <v/>
      </c>
      <c r="D249" s="38">
        <f t="shared" si="108"/>
        <v>44986</v>
      </c>
      <c r="E249" s="38" t="str">
        <f t="shared" si="94"/>
        <v/>
      </c>
      <c r="F249" s="38">
        <f t="shared" si="110"/>
        <v>45170</v>
      </c>
      <c r="Y249" s="7">
        <f t="shared" si="101"/>
        <v>45532</v>
      </c>
      <c r="Z249" s="5">
        <v>565.79999999999995</v>
      </c>
      <c r="AA249" s="111">
        <f t="shared" si="104"/>
        <v>0</v>
      </c>
      <c r="AB249" s="38" t="str">
        <f>IFERROR(VLOOKUP(Y249,'Geração Equatorial x Medido'!$O$56:$P$71,2,FALSE),"")</f>
        <v/>
      </c>
      <c r="AC249" s="38">
        <f t="shared" si="109"/>
        <v>45505</v>
      </c>
      <c r="AD249" s="38" t="str">
        <f t="shared" si="95"/>
        <v/>
      </c>
      <c r="AE249" s="38">
        <f t="shared" si="103"/>
        <v>45505</v>
      </c>
      <c r="AU249" s="4"/>
      <c r="AX249" s="7">
        <f t="shared" si="102"/>
        <v>45892</v>
      </c>
      <c r="AY249" s="5">
        <v>576.20000000000005</v>
      </c>
      <c r="AZ249" s="145">
        <f t="shared" si="96"/>
        <v>0</v>
      </c>
      <c r="BA249" s="141" t="str">
        <f>IFERROR(VLOOKUP(AX248,'Geração Equatorial x Medido'!$O$56:$P$98,2,FALSE),"")</f>
        <v/>
      </c>
      <c r="BB249" s="38">
        <f t="shared" si="105"/>
        <v>45870</v>
      </c>
      <c r="BC249" s="38" t="str">
        <f t="shared" si="97"/>
        <v/>
      </c>
      <c r="BD249" s="38">
        <f t="shared" si="107"/>
        <v>45870</v>
      </c>
      <c r="BT249" s="4"/>
      <c r="BZ249" s="7">
        <f t="shared" si="98"/>
        <v>46258</v>
      </c>
      <c r="CA249" s="5"/>
      <c r="CB249" s="145">
        <f t="shared" si="99"/>
        <v>1</v>
      </c>
      <c r="CC249" s="141" t="str">
        <f>IFERROR(VLOOKUP(BZ248,'Geração Equatorial x Medido'!$O$56:$P$97,2,FALSE),"")</f>
        <v/>
      </c>
      <c r="CD249" s="38">
        <f t="shared" si="106"/>
        <v>46235</v>
      </c>
      <c r="CE249" s="38" t="str">
        <f t="shared" si="92"/>
        <v/>
      </c>
      <c r="CF249" s="38">
        <f t="shared" si="93"/>
        <v>46235</v>
      </c>
      <c r="CV249" s="4"/>
    </row>
    <row r="250" spans="1:100" x14ac:dyDescent="0.25">
      <c r="A250" s="7">
        <f t="shared" si="100"/>
        <v>45173</v>
      </c>
      <c r="B250" s="5"/>
      <c r="C250" s="38" t="str">
        <f t="shared" si="91"/>
        <v/>
      </c>
      <c r="D250" s="38">
        <f t="shared" si="108"/>
        <v>44986</v>
      </c>
      <c r="E250" s="38" t="str">
        <f t="shared" si="94"/>
        <v/>
      </c>
      <c r="F250" s="38">
        <f t="shared" si="110"/>
        <v>45170</v>
      </c>
      <c r="Y250" s="7">
        <f t="shared" si="101"/>
        <v>45533</v>
      </c>
      <c r="Z250" s="5">
        <v>564.79999999999995</v>
      </c>
      <c r="AA250" s="111">
        <f t="shared" si="104"/>
        <v>0</v>
      </c>
      <c r="AB250" s="38" t="str">
        <f>IFERROR(VLOOKUP(Y250,'Geração Equatorial x Medido'!$O$56:$P$71,2,FALSE),"")</f>
        <v/>
      </c>
      <c r="AC250" s="38">
        <f t="shared" si="109"/>
        <v>45505</v>
      </c>
      <c r="AD250" s="38" t="str">
        <f t="shared" si="95"/>
        <v/>
      </c>
      <c r="AE250" s="38">
        <f t="shared" si="103"/>
        <v>45505</v>
      </c>
      <c r="AU250" s="4"/>
      <c r="AX250" s="7">
        <f t="shared" si="102"/>
        <v>45893</v>
      </c>
      <c r="AY250" s="5">
        <v>595.9</v>
      </c>
      <c r="AZ250" s="145">
        <f t="shared" si="96"/>
        <v>0</v>
      </c>
      <c r="BA250" s="141" t="str">
        <f>IFERROR(VLOOKUP(AX249,'Geração Equatorial x Medido'!$O$56:$P$98,2,FALSE),"")</f>
        <v/>
      </c>
      <c r="BB250" s="38">
        <f t="shared" si="105"/>
        <v>45870</v>
      </c>
      <c r="BC250" s="38" t="str">
        <f t="shared" si="97"/>
        <v/>
      </c>
      <c r="BD250" s="38">
        <f t="shared" si="107"/>
        <v>45870</v>
      </c>
      <c r="BT250" s="4"/>
      <c r="BZ250" s="7">
        <f t="shared" si="98"/>
        <v>46259</v>
      </c>
      <c r="CA250" s="5"/>
      <c r="CB250" s="145">
        <f t="shared" si="99"/>
        <v>1</v>
      </c>
      <c r="CC250" s="141" t="str">
        <f>IFERROR(VLOOKUP(BZ249,'Geração Equatorial x Medido'!$O$56:$P$97,2,FALSE),"")</f>
        <v/>
      </c>
      <c r="CD250" s="38">
        <f t="shared" si="106"/>
        <v>46235</v>
      </c>
      <c r="CE250" s="38" t="str">
        <f t="shared" si="92"/>
        <v/>
      </c>
      <c r="CF250" s="38">
        <f t="shared" si="93"/>
        <v>46235</v>
      </c>
      <c r="CV250" s="4"/>
    </row>
    <row r="251" spans="1:100" x14ac:dyDescent="0.25">
      <c r="A251" s="7">
        <f t="shared" si="100"/>
        <v>45174</v>
      </c>
      <c r="B251" s="5"/>
      <c r="C251" s="38" t="str">
        <f t="shared" si="91"/>
        <v/>
      </c>
      <c r="D251" s="38">
        <f t="shared" si="108"/>
        <v>44986</v>
      </c>
      <c r="E251" s="38" t="str">
        <f t="shared" si="94"/>
        <v/>
      </c>
      <c r="F251" s="38">
        <f t="shared" si="110"/>
        <v>45170</v>
      </c>
      <c r="Y251" s="7">
        <f t="shared" si="101"/>
        <v>45534</v>
      </c>
      <c r="Z251" s="5">
        <v>540.9</v>
      </c>
      <c r="AA251" s="111">
        <f t="shared" si="104"/>
        <v>0</v>
      </c>
      <c r="AB251" s="38" t="str">
        <f>IFERROR(VLOOKUP(Y251,'Geração Equatorial x Medido'!$O$56:$P$71,2,FALSE),"")</f>
        <v/>
      </c>
      <c r="AC251" s="38">
        <f t="shared" si="109"/>
        <v>45505</v>
      </c>
      <c r="AD251" s="38" t="str">
        <f t="shared" si="95"/>
        <v/>
      </c>
      <c r="AE251" s="38">
        <f t="shared" si="103"/>
        <v>45505</v>
      </c>
      <c r="AU251" s="4"/>
      <c r="AX251" s="7">
        <f t="shared" si="102"/>
        <v>45894</v>
      </c>
      <c r="AY251" s="5">
        <v>568.70000000000005</v>
      </c>
      <c r="AZ251" s="145">
        <f t="shared" si="96"/>
        <v>0</v>
      </c>
      <c r="BA251" s="141" t="str">
        <f>IFERROR(VLOOKUP(AX250,'Geração Equatorial x Medido'!$O$56:$P$98,2,FALSE),"")</f>
        <v/>
      </c>
      <c r="BB251" s="38">
        <f t="shared" si="105"/>
        <v>45870</v>
      </c>
      <c r="BC251" s="38" t="str">
        <f t="shared" si="97"/>
        <v/>
      </c>
      <c r="BD251" s="38">
        <f t="shared" si="107"/>
        <v>45870</v>
      </c>
      <c r="BT251" s="4"/>
      <c r="BZ251" s="7">
        <f t="shared" si="98"/>
        <v>46260</v>
      </c>
      <c r="CA251" s="5"/>
      <c r="CB251" s="145">
        <f t="shared" si="99"/>
        <v>1</v>
      </c>
      <c r="CC251" s="141" t="str">
        <f>IFERROR(VLOOKUP(BZ250,'Geração Equatorial x Medido'!$O$56:$P$97,2,FALSE),"")</f>
        <v/>
      </c>
      <c r="CD251" s="38">
        <f t="shared" si="106"/>
        <v>46235</v>
      </c>
      <c r="CE251" s="38" t="str">
        <f t="shared" si="92"/>
        <v/>
      </c>
      <c r="CF251" s="38">
        <f t="shared" si="93"/>
        <v>46235</v>
      </c>
      <c r="CV251" s="4"/>
    </row>
    <row r="252" spans="1:100" x14ac:dyDescent="0.25">
      <c r="A252" s="7">
        <f t="shared" si="100"/>
        <v>45175</v>
      </c>
      <c r="B252" s="5"/>
      <c r="C252" s="38" t="str">
        <f t="shared" si="91"/>
        <v/>
      </c>
      <c r="D252" s="38">
        <f t="shared" si="108"/>
        <v>44986</v>
      </c>
      <c r="E252" s="38" t="str">
        <f t="shared" si="94"/>
        <v/>
      </c>
      <c r="F252" s="38">
        <f t="shared" si="110"/>
        <v>45170</v>
      </c>
      <c r="Y252" s="7">
        <f t="shared" si="101"/>
        <v>45535</v>
      </c>
      <c r="Z252" s="5">
        <v>574.5</v>
      </c>
      <c r="AA252" s="111">
        <f t="shared" si="104"/>
        <v>0</v>
      </c>
      <c r="AB252" s="38" t="str">
        <f>IFERROR(VLOOKUP(Y252,'Geração Equatorial x Medido'!$O$56:$P$71,2,FALSE),"")</f>
        <v/>
      </c>
      <c r="AC252" s="38">
        <f t="shared" si="109"/>
        <v>45505</v>
      </c>
      <c r="AD252" s="38" t="str">
        <f t="shared" si="95"/>
        <v/>
      </c>
      <c r="AE252" s="38">
        <f t="shared" si="103"/>
        <v>45505</v>
      </c>
      <c r="AU252" s="4"/>
      <c r="AX252" s="7">
        <f t="shared" si="102"/>
        <v>45895</v>
      </c>
      <c r="AY252" s="5">
        <v>519.6</v>
      </c>
      <c r="AZ252" s="145">
        <f t="shared" si="96"/>
        <v>0</v>
      </c>
      <c r="BA252" s="141" t="str">
        <f>IFERROR(VLOOKUP(AX251,'Geração Equatorial x Medido'!$O$56:$P$98,2,FALSE),"")</f>
        <v/>
      </c>
      <c r="BB252" s="38">
        <f t="shared" si="105"/>
        <v>45870</v>
      </c>
      <c r="BC252" s="38" t="str">
        <f t="shared" si="97"/>
        <v/>
      </c>
      <c r="BD252" s="38">
        <f t="shared" si="107"/>
        <v>45870</v>
      </c>
      <c r="BT252" s="4"/>
      <c r="BZ252" s="7">
        <f t="shared" si="98"/>
        <v>46261</v>
      </c>
      <c r="CA252" s="5"/>
      <c r="CB252" s="145">
        <f t="shared" si="99"/>
        <v>1</v>
      </c>
      <c r="CC252" s="141" t="str">
        <f>IFERROR(VLOOKUP(BZ251,'Geração Equatorial x Medido'!$O$56:$P$97,2,FALSE),"")</f>
        <v/>
      </c>
      <c r="CD252" s="38">
        <f t="shared" si="106"/>
        <v>46235</v>
      </c>
      <c r="CE252" s="38" t="str">
        <f t="shared" si="92"/>
        <v/>
      </c>
      <c r="CF252" s="38">
        <f t="shared" si="93"/>
        <v>46235</v>
      </c>
      <c r="CV252" s="4"/>
    </row>
    <row r="253" spans="1:100" x14ac:dyDescent="0.25">
      <c r="A253" s="7">
        <f t="shared" si="100"/>
        <v>45176</v>
      </c>
      <c r="B253" s="5"/>
      <c r="C253" s="38" t="str">
        <f t="shared" si="91"/>
        <v/>
      </c>
      <c r="D253" s="38">
        <f t="shared" si="108"/>
        <v>44986</v>
      </c>
      <c r="E253" s="38" t="str">
        <f t="shared" si="94"/>
        <v/>
      </c>
      <c r="F253" s="38">
        <f t="shared" si="110"/>
        <v>45170</v>
      </c>
      <c r="Y253" s="7">
        <f t="shared" si="101"/>
        <v>45536</v>
      </c>
      <c r="Z253" s="5">
        <v>577.70000000000005</v>
      </c>
      <c r="AA253" s="111">
        <f t="shared" si="104"/>
        <v>0</v>
      </c>
      <c r="AB253" s="38" t="str">
        <f>IFERROR(VLOOKUP(Y253,'Geração Equatorial x Medido'!$O$56:$P$71,2,FALSE),"")</f>
        <v/>
      </c>
      <c r="AC253" s="38">
        <f t="shared" si="109"/>
        <v>45505</v>
      </c>
      <c r="AD253" s="38">
        <f t="shared" si="95"/>
        <v>45536</v>
      </c>
      <c r="AE253" s="38">
        <f t="shared" si="103"/>
        <v>45536</v>
      </c>
      <c r="AU253" s="4"/>
      <c r="AX253" s="7">
        <f t="shared" si="102"/>
        <v>45896</v>
      </c>
      <c r="AY253" s="5">
        <v>525.70000000000005</v>
      </c>
      <c r="AZ253" s="145">
        <f t="shared" si="96"/>
        <v>0</v>
      </c>
      <c r="BA253" s="141" t="str">
        <f>IFERROR(VLOOKUP(AX252,'Geração Equatorial x Medido'!$O$56:$P$98,2,FALSE),"")</f>
        <v/>
      </c>
      <c r="BB253" s="38">
        <f t="shared" si="105"/>
        <v>45870</v>
      </c>
      <c r="BC253" s="38" t="str">
        <f t="shared" si="97"/>
        <v/>
      </c>
      <c r="BD253" s="38">
        <f t="shared" si="107"/>
        <v>45870</v>
      </c>
      <c r="BT253" s="4"/>
      <c r="BZ253" s="7">
        <f t="shared" si="98"/>
        <v>46262</v>
      </c>
      <c r="CA253" s="5"/>
      <c r="CB253" s="145">
        <f t="shared" si="99"/>
        <v>1</v>
      </c>
      <c r="CC253" s="141">
        <f>IFERROR(VLOOKUP(BZ252,'Geração Equatorial x Medido'!$O$56:$P$97,2,FALSE),"")</f>
        <v>46235</v>
      </c>
      <c r="CD253" s="38">
        <f t="shared" si="106"/>
        <v>46235</v>
      </c>
      <c r="CE253" s="38" t="str">
        <f t="shared" si="92"/>
        <v/>
      </c>
      <c r="CF253" s="38">
        <f t="shared" si="93"/>
        <v>46235</v>
      </c>
      <c r="CV253" s="4"/>
    </row>
    <row r="254" spans="1:100" x14ac:dyDescent="0.25">
      <c r="A254" s="7">
        <f t="shared" si="100"/>
        <v>45177</v>
      </c>
      <c r="B254" s="5"/>
      <c r="C254" s="38" t="str">
        <f t="shared" si="91"/>
        <v/>
      </c>
      <c r="D254" s="38">
        <f t="shared" si="108"/>
        <v>44986</v>
      </c>
      <c r="E254" s="38" t="str">
        <f t="shared" si="94"/>
        <v/>
      </c>
      <c r="F254" s="38">
        <f t="shared" si="110"/>
        <v>45170</v>
      </c>
      <c r="Y254" s="7">
        <f t="shared" si="101"/>
        <v>45537</v>
      </c>
      <c r="Z254" s="5">
        <v>557.5</v>
      </c>
      <c r="AA254" s="111">
        <f t="shared" si="104"/>
        <v>0</v>
      </c>
      <c r="AB254" s="38" t="str">
        <f>IFERROR(VLOOKUP(Y254,'Geração Equatorial x Medido'!$O$56:$P$71,2,FALSE),"")</f>
        <v/>
      </c>
      <c r="AC254" s="38">
        <f t="shared" si="109"/>
        <v>45505</v>
      </c>
      <c r="AD254" s="38" t="str">
        <f t="shared" si="95"/>
        <v/>
      </c>
      <c r="AE254" s="38">
        <f t="shared" si="103"/>
        <v>45536</v>
      </c>
      <c r="AU254" s="4"/>
      <c r="AX254" s="7">
        <f t="shared" si="102"/>
        <v>45897</v>
      </c>
      <c r="AY254" s="5">
        <v>541.29999999999995</v>
      </c>
      <c r="AZ254" s="145">
        <f t="shared" si="96"/>
        <v>0</v>
      </c>
      <c r="BA254" s="141">
        <f>IFERROR(VLOOKUP(AX253,'Geração Equatorial x Medido'!$O$56:$P$98,2,FALSE),"")</f>
        <v>45870</v>
      </c>
      <c r="BB254" s="38">
        <f t="shared" si="105"/>
        <v>45870</v>
      </c>
      <c r="BC254" s="38" t="str">
        <f t="shared" si="97"/>
        <v/>
      </c>
      <c r="BD254" s="38">
        <f t="shared" si="107"/>
        <v>45870</v>
      </c>
      <c r="BT254" s="4"/>
      <c r="BZ254" s="7">
        <f t="shared" si="98"/>
        <v>46263</v>
      </c>
      <c r="CA254" s="5"/>
      <c r="CB254" s="145">
        <f t="shared" si="99"/>
        <v>1</v>
      </c>
      <c r="CC254" s="141" t="str">
        <f>IFERROR(VLOOKUP(BZ253,'Geração Equatorial x Medido'!$O$56:$P$97,2,FALSE),"")</f>
        <v/>
      </c>
      <c r="CD254" s="38">
        <f t="shared" si="106"/>
        <v>46266</v>
      </c>
      <c r="CE254" s="38" t="str">
        <f t="shared" si="92"/>
        <v/>
      </c>
      <c r="CF254" s="38">
        <f t="shared" si="93"/>
        <v>46235</v>
      </c>
      <c r="CV254" s="4"/>
    </row>
    <row r="255" spans="1:100" x14ac:dyDescent="0.25">
      <c r="A255" s="7">
        <f t="shared" si="100"/>
        <v>45178</v>
      </c>
      <c r="B255" s="5"/>
      <c r="C255" s="38" t="str">
        <f t="shared" si="91"/>
        <v/>
      </c>
      <c r="D255" s="38">
        <f t="shared" si="108"/>
        <v>44986</v>
      </c>
      <c r="E255" s="38" t="str">
        <f t="shared" si="94"/>
        <v/>
      </c>
      <c r="F255" s="38">
        <f t="shared" si="110"/>
        <v>45170</v>
      </c>
      <c r="Y255" s="7">
        <f t="shared" si="101"/>
        <v>45538</v>
      </c>
      <c r="Z255" s="5">
        <v>585.4</v>
      </c>
      <c r="AA255" s="111">
        <f t="shared" si="104"/>
        <v>0</v>
      </c>
      <c r="AB255" s="38" t="str">
        <f>IFERROR(VLOOKUP(Y255,'Geração Equatorial x Medido'!$O$56:$P$71,2,FALSE),"")</f>
        <v/>
      </c>
      <c r="AC255" s="38">
        <f t="shared" si="109"/>
        <v>45505</v>
      </c>
      <c r="AD255" s="38" t="str">
        <f t="shared" si="95"/>
        <v/>
      </c>
      <c r="AE255" s="38">
        <f t="shared" si="103"/>
        <v>45536</v>
      </c>
      <c r="AU255" s="4"/>
      <c r="AX255" s="7">
        <f t="shared" si="102"/>
        <v>45898</v>
      </c>
      <c r="AY255" s="5">
        <v>538.5</v>
      </c>
      <c r="AZ255" s="145">
        <f t="shared" si="96"/>
        <v>0</v>
      </c>
      <c r="BA255" s="141" t="str">
        <f>IFERROR(VLOOKUP(AX254,'Geração Equatorial x Medido'!$O$56:$P$98,2,FALSE),"")</f>
        <v/>
      </c>
      <c r="BB255" s="38">
        <f t="shared" si="105"/>
        <v>45901</v>
      </c>
      <c r="BC255" s="38" t="str">
        <f t="shared" si="97"/>
        <v/>
      </c>
      <c r="BD255" s="38">
        <f t="shared" si="107"/>
        <v>45870</v>
      </c>
      <c r="BT255" s="4"/>
      <c r="BZ255" s="7">
        <f t="shared" si="98"/>
        <v>46264</v>
      </c>
      <c r="CA255" s="5"/>
      <c r="CB255" s="145">
        <f t="shared" si="99"/>
        <v>1</v>
      </c>
      <c r="CC255" s="141" t="str">
        <f>IFERROR(VLOOKUP(BZ254,'Geração Equatorial x Medido'!$O$56:$P$97,2,FALSE),"")</f>
        <v/>
      </c>
      <c r="CD255" s="38">
        <f t="shared" si="106"/>
        <v>46266</v>
      </c>
      <c r="CE255" s="38" t="str">
        <f t="shared" si="92"/>
        <v/>
      </c>
      <c r="CF255" s="38">
        <f t="shared" si="93"/>
        <v>46235</v>
      </c>
      <c r="CV255" s="4"/>
    </row>
    <row r="256" spans="1:100" x14ac:dyDescent="0.25">
      <c r="A256" s="7">
        <f t="shared" si="100"/>
        <v>45179</v>
      </c>
      <c r="B256" s="5"/>
      <c r="C256" s="38" t="str">
        <f t="shared" si="91"/>
        <v/>
      </c>
      <c r="D256" s="38">
        <f t="shared" si="108"/>
        <v>44986</v>
      </c>
      <c r="E256" s="38" t="str">
        <f t="shared" si="94"/>
        <v/>
      </c>
      <c r="F256" s="38">
        <f t="shared" si="110"/>
        <v>45170</v>
      </c>
      <c r="Y256" s="7">
        <f t="shared" si="101"/>
        <v>45539</v>
      </c>
      <c r="Z256" s="5">
        <v>583.70000000000005</v>
      </c>
      <c r="AA256" s="111">
        <f t="shared" si="104"/>
        <v>0</v>
      </c>
      <c r="AB256" s="38" t="str">
        <f>IFERROR(VLOOKUP(Y256,'Geração Equatorial x Medido'!$O$56:$P$71,2,FALSE),"")</f>
        <v/>
      </c>
      <c r="AC256" s="38">
        <f t="shared" si="109"/>
        <v>45505</v>
      </c>
      <c r="AD256" s="38" t="str">
        <f t="shared" si="95"/>
        <v/>
      </c>
      <c r="AE256" s="38">
        <f t="shared" si="103"/>
        <v>45536</v>
      </c>
      <c r="AU256" s="4"/>
      <c r="AX256" s="7">
        <f t="shared" si="102"/>
        <v>45899</v>
      </c>
      <c r="AY256" s="5">
        <v>533.4</v>
      </c>
      <c r="AZ256" s="145">
        <f t="shared" si="96"/>
        <v>0</v>
      </c>
      <c r="BA256" s="141" t="str">
        <f>IFERROR(VLOOKUP(AX255,'Geração Equatorial x Medido'!$O$56:$P$98,2,FALSE),"")</f>
        <v/>
      </c>
      <c r="BB256" s="38">
        <f t="shared" si="105"/>
        <v>45901</v>
      </c>
      <c r="BC256" s="38" t="str">
        <f t="shared" si="97"/>
        <v/>
      </c>
      <c r="BD256" s="38">
        <f t="shared" si="107"/>
        <v>45870</v>
      </c>
      <c r="BT256" s="4"/>
      <c r="BZ256" s="7">
        <f t="shared" si="98"/>
        <v>46265</v>
      </c>
      <c r="CA256" s="5"/>
      <c r="CB256" s="145">
        <f t="shared" si="99"/>
        <v>1</v>
      </c>
      <c r="CC256" s="141" t="str">
        <f>IFERROR(VLOOKUP(BZ255,'Geração Equatorial x Medido'!$O$56:$P$97,2,FALSE),"")</f>
        <v/>
      </c>
      <c r="CD256" s="38">
        <f t="shared" si="106"/>
        <v>46266</v>
      </c>
      <c r="CE256" s="38" t="str">
        <f t="shared" si="92"/>
        <v/>
      </c>
      <c r="CF256" s="38">
        <f t="shared" si="93"/>
        <v>46235</v>
      </c>
      <c r="CV256" s="4"/>
    </row>
    <row r="257" spans="1:100" x14ac:dyDescent="0.25">
      <c r="A257" s="7">
        <f t="shared" si="100"/>
        <v>45180</v>
      </c>
      <c r="B257" s="5"/>
      <c r="C257" s="38" t="str">
        <f t="shared" si="91"/>
        <v/>
      </c>
      <c r="D257" s="38">
        <f t="shared" si="108"/>
        <v>44986</v>
      </c>
      <c r="E257" s="38" t="str">
        <f t="shared" si="94"/>
        <v/>
      </c>
      <c r="F257" s="38">
        <f t="shared" si="110"/>
        <v>45170</v>
      </c>
      <c r="Y257" s="7">
        <f t="shared" si="101"/>
        <v>45540</v>
      </c>
      <c r="Z257" s="5">
        <v>585.70000000000005</v>
      </c>
      <c r="AA257" s="111">
        <f t="shared" si="104"/>
        <v>0</v>
      </c>
      <c r="AB257" s="38" t="str">
        <f>IFERROR(VLOOKUP(Y257,'Geração Equatorial x Medido'!$O$56:$P$71,2,FALSE),"")</f>
        <v/>
      </c>
      <c r="AC257" s="38">
        <f t="shared" si="109"/>
        <v>45505</v>
      </c>
      <c r="AD257" s="38" t="str">
        <f t="shared" si="95"/>
        <v/>
      </c>
      <c r="AE257" s="38">
        <f t="shared" si="103"/>
        <v>45536</v>
      </c>
      <c r="AU257" s="4"/>
      <c r="AX257" s="7">
        <f t="shared" si="102"/>
        <v>45900</v>
      </c>
      <c r="AY257" s="5">
        <v>517.29999999999995</v>
      </c>
      <c r="AZ257" s="145">
        <f t="shared" si="96"/>
        <v>0</v>
      </c>
      <c r="BA257" s="141" t="str">
        <f>IFERROR(VLOOKUP(AX256,'Geração Equatorial x Medido'!$O$56:$P$98,2,FALSE),"")</f>
        <v/>
      </c>
      <c r="BB257" s="38">
        <f t="shared" si="105"/>
        <v>45901</v>
      </c>
      <c r="BC257" s="38" t="str">
        <f t="shared" si="97"/>
        <v/>
      </c>
      <c r="BD257" s="38">
        <f t="shared" si="107"/>
        <v>45870</v>
      </c>
      <c r="BT257" s="4"/>
      <c r="BZ257" s="7">
        <f t="shared" si="98"/>
        <v>46266</v>
      </c>
      <c r="CA257" s="5"/>
      <c r="CB257" s="145">
        <f t="shared" si="99"/>
        <v>1</v>
      </c>
      <c r="CC257" s="141" t="str">
        <f>IFERROR(VLOOKUP(BZ256,'Geração Equatorial x Medido'!$O$56:$P$97,2,FALSE),"")</f>
        <v/>
      </c>
      <c r="CD257" s="38">
        <f t="shared" si="106"/>
        <v>46266</v>
      </c>
      <c r="CE257" s="38">
        <f t="shared" si="92"/>
        <v>46266</v>
      </c>
      <c r="CF257" s="38">
        <f t="shared" si="93"/>
        <v>46266</v>
      </c>
      <c r="CV257" s="4"/>
    </row>
    <row r="258" spans="1:100" x14ac:dyDescent="0.25">
      <c r="A258" s="7">
        <f t="shared" si="100"/>
        <v>45181</v>
      </c>
      <c r="B258" s="5"/>
      <c r="C258" s="38" t="str">
        <f t="shared" si="91"/>
        <v/>
      </c>
      <c r="D258" s="38">
        <f t="shared" si="108"/>
        <v>44986</v>
      </c>
      <c r="E258" s="38" t="str">
        <f t="shared" si="94"/>
        <v/>
      </c>
      <c r="F258" s="38">
        <f t="shared" si="110"/>
        <v>45170</v>
      </c>
      <c r="Y258" s="7">
        <f t="shared" si="101"/>
        <v>45541</v>
      </c>
      <c r="Z258" s="5">
        <v>557.79999999999995</v>
      </c>
      <c r="AA258" s="111">
        <f t="shared" si="104"/>
        <v>0</v>
      </c>
      <c r="AB258" s="38" t="str">
        <f>IFERROR(VLOOKUP(Y258,'Geração Equatorial x Medido'!$O$56:$P$71,2,FALSE),"")</f>
        <v/>
      </c>
      <c r="AC258" s="38">
        <f t="shared" si="109"/>
        <v>45505</v>
      </c>
      <c r="AD258" s="38" t="str">
        <f t="shared" si="95"/>
        <v/>
      </c>
      <c r="AE258" s="38">
        <f t="shared" si="103"/>
        <v>45536</v>
      </c>
      <c r="AU258" s="4"/>
      <c r="AX258" s="7">
        <f t="shared" si="102"/>
        <v>45901</v>
      </c>
      <c r="AY258" s="5">
        <v>516.79999999999995</v>
      </c>
      <c r="AZ258" s="145">
        <f t="shared" si="96"/>
        <v>0</v>
      </c>
      <c r="BA258" s="141" t="str">
        <f>IFERROR(VLOOKUP(AX257,'Geração Equatorial x Medido'!$O$56:$P$98,2,FALSE),"")</f>
        <v/>
      </c>
      <c r="BB258" s="38">
        <f t="shared" si="105"/>
        <v>45901</v>
      </c>
      <c r="BC258" s="38">
        <f t="shared" si="97"/>
        <v>45901</v>
      </c>
      <c r="BD258" s="38">
        <f t="shared" si="107"/>
        <v>45901</v>
      </c>
      <c r="BT258" s="4"/>
      <c r="BZ258" s="7">
        <f t="shared" si="98"/>
        <v>46267</v>
      </c>
      <c r="CA258" s="5"/>
      <c r="CB258" s="145">
        <f t="shared" si="99"/>
        <v>1</v>
      </c>
      <c r="CC258" s="141" t="str">
        <f>IFERROR(VLOOKUP(BZ257,'Geração Equatorial x Medido'!$O$56:$P$97,2,FALSE),"")</f>
        <v/>
      </c>
      <c r="CD258" s="38">
        <f t="shared" si="106"/>
        <v>46266</v>
      </c>
      <c r="CE258" s="38" t="str">
        <f t="shared" si="92"/>
        <v/>
      </c>
      <c r="CF258" s="38">
        <f t="shared" si="93"/>
        <v>46266</v>
      </c>
      <c r="CV258" s="4"/>
    </row>
    <row r="259" spans="1:100" x14ac:dyDescent="0.25">
      <c r="A259" s="7">
        <f t="shared" si="100"/>
        <v>45182</v>
      </c>
      <c r="B259" s="5"/>
      <c r="C259" s="38" t="str">
        <f t="shared" si="91"/>
        <v/>
      </c>
      <c r="D259" s="38">
        <f t="shared" si="108"/>
        <v>44986</v>
      </c>
      <c r="E259" s="38" t="str">
        <f t="shared" si="94"/>
        <v/>
      </c>
      <c r="F259" s="38">
        <f t="shared" si="110"/>
        <v>45170</v>
      </c>
      <c r="Y259" s="7">
        <f t="shared" si="101"/>
        <v>45542</v>
      </c>
      <c r="Z259" s="5">
        <v>579.4</v>
      </c>
      <c r="AA259" s="111">
        <f t="shared" si="104"/>
        <v>0</v>
      </c>
      <c r="AB259" s="38" t="str">
        <f>IFERROR(VLOOKUP(Y259,'Geração Equatorial x Medido'!$O$56:$P$71,2,FALSE),"")</f>
        <v/>
      </c>
      <c r="AC259" s="38">
        <f t="shared" si="109"/>
        <v>45505</v>
      </c>
      <c r="AD259" s="38" t="str">
        <f t="shared" si="95"/>
        <v/>
      </c>
      <c r="AE259" s="38">
        <f t="shared" si="103"/>
        <v>45536</v>
      </c>
      <c r="AU259" s="4"/>
      <c r="AX259" s="7">
        <f t="shared" si="102"/>
        <v>45902</v>
      </c>
      <c r="AY259" s="5">
        <v>549.6</v>
      </c>
      <c r="AZ259" s="145">
        <f t="shared" si="96"/>
        <v>0</v>
      </c>
      <c r="BA259" s="141" t="str">
        <f>IFERROR(VLOOKUP(AX258,'Geração Equatorial x Medido'!$O$56:$P$98,2,FALSE),"")</f>
        <v/>
      </c>
      <c r="BB259" s="38">
        <f t="shared" si="105"/>
        <v>45901</v>
      </c>
      <c r="BC259" s="38" t="str">
        <f t="shared" si="97"/>
        <v/>
      </c>
      <c r="BD259" s="38">
        <f t="shared" si="107"/>
        <v>45901</v>
      </c>
      <c r="BT259" s="4"/>
      <c r="BZ259" s="7">
        <f t="shared" si="98"/>
        <v>46268</v>
      </c>
      <c r="CA259" s="5"/>
      <c r="CB259" s="145">
        <f t="shared" si="99"/>
        <v>1</v>
      </c>
      <c r="CC259" s="141" t="str">
        <f>IFERROR(VLOOKUP(BZ258,'Geração Equatorial x Medido'!$O$56:$P$97,2,FALSE),"")</f>
        <v/>
      </c>
      <c r="CD259" s="38">
        <f t="shared" si="106"/>
        <v>46266</v>
      </c>
      <c r="CE259" s="38" t="str">
        <f t="shared" si="92"/>
        <v/>
      </c>
      <c r="CF259" s="38">
        <f t="shared" si="93"/>
        <v>46266</v>
      </c>
      <c r="CV259" s="4"/>
    </row>
    <row r="260" spans="1:100" x14ac:dyDescent="0.25">
      <c r="A260" s="7">
        <f t="shared" si="100"/>
        <v>45183</v>
      </c>
      <c r="B260" s="5"/>
      <c r="C260" s="38" t="str">
        <f t="shared" ref="C260:C323" si="111">IFERROR(VLOOKUP(A259,$H$381:$N$415,5,FALSE),"")</f>
        <v/>
      </c>
      <c r="D260" s="38">
        <f t="shared" si="108"/>
        <v>44986</v>
      </c>
      <c r="E260" s="38" t="str">
        <f t="shared" si="94"/>
        <v/>
      </c>
      <c r="F260" s="38">
        <f t="shared" si="110"/>
        <v>45170</v>
      </c>
      <c r="Y260" s="7">
        <f t="shared" si="101"/>
        <v>45543</v>
      </c>
      <c r="Z260" s="5">
        <v>569.1</v>
      </c>
      <c r="AA260" s="111">
        <f t="shared" si="104"/>
        <v>0</v>
      </c>
      <c r="AB260" s="38" t="str">
        <f>IFERROR(VLOOKUP(Y260,'Geração Equatorial x Medido'!$O$56:$P$71,2,FALSE),"")</f>
        <v/>
      </c>
      <c r="AC260" s="38">
        <f t="shared" si="109"/>
        <v>45505</v>
      </c>
      <c r="AD260" s="38" t="str">
        <f t="shared" si="95"/>
        <v/>
      </c>
      <c r="AE260" s="38">
        <f t="shared" si="103"/>
        <v>45536</v>
      </c>
      <c r="AU260" s="4"/>
      <c r="AX260" s="7">
        <f t="shared" si="102"/>
        <v>45903</v>
      </c>
      <c r="AY260" s="5">
        <v>548.29999999999995</v>
      </c>
      <c r="AZ260" s="145">
        <f t="shared" si="96"/>
        <v>0</v>
      </c>
      <c r="BA260" s="141" t="str">
        <f>IFERROR(VLOOKUP(AX259,'Geração Equatorial x Medido'!$O$56:$P$98,2,FALSE),"")</f>
        <v/>
      </c>
      <c r="BB260" s="38">
        <f t="shared" si="105"/>
        <v>45901</v>
      </c>
      <c r="BC260" s="38" t="str">
        <f t="shared" si="97"/>
        <v/>
      </c>
      <c r="BD260" s="38">
        <f t="shared" si="107"/>
        <v>45901</v>
      </c>
      <c r="BT260" s="4"/>
      <c r="BZ260" s="7">
        <f t="shared" si="98"/>
        <v>46269</v>
      </c>
      <c r="CA260" s="5"/>
      <c r="CB260" s="145">
        <f t="shared" si="99"/>
        <v>1</v>
      </c>
      <c r="CC260" s="141" t="str">
        <f>IFERROR(VLOOKUP(BZ259,'Geração Equatorial x Medido'!$O$56:$P$97,2,FALSE),"")</f>
        <v/>
      </c>
      <c r="CD260" s="38">
        <f t="shared" si="106"/>
        <v>46266</v>
      </c>
      <c r="CE260" s="38" t="str">
        <f t="shared" ref="CE260:CE323" si="112">IFERROR(VLOOKUP(BZ260,$H$422:$J$469,3,FALSE),"")</f>
        <v/>
      </c>
      <c r="CF260" s="38">
        <f t="shared" ref="CF260:CF323" si="113">IF(CE260="",CF259,CE260)</f>
        <v>46266</v>
      </c>
      <c r="CV260" s="4"/>
    </row>
    <row r="261" spans="1:100" x14ac:dyDescent="0.25">
      <c r="A261" s="7">
        <f t="shared" si="100"/>
        <v>45184</v>
      </c>
      <c r="B261" s="5"/>
      <c r="C261" s="38" t="str">
        <f t="shared" si="111"/>
        <v/>
      </c>
      <c r="D261" s="38">
        <f t="shared" si="108"/>
        <v>44986</v>
      </c>
      <c r="E261" s="38" t="str">
        <f t="shared" ref="E261:E324" si="114">IFERROR(VLOOKUP(A261,$H$422:$J$433,3,FALSE),"")</f>
        <v/>
      </c>
      <c r="F261" s="38">
        <f t="shared" si="110"/>
        <v>45170</v>
      </c>
      <c r="Y261" s="7">
        <f t="shared" si="101"/>
        <v>45544</v>
      </c>
      <c r="Z261" s="5">
        <v>563.70000000000005</v>
      </c>
      <c r="AA261" s="111">
        <f t="shared" si="104"/>
        <v>0</v>
      </c>
      <c r="AB261" s="38" t="str">
        <f>IFERROR(VLOOKUP(Y261,'Geração Equatorial x Medido'!$O$56:$P$71,2,FALSE),"")</f>
        <v/>
      </c>
      <c r="AC261" s="38">
        <f t="shared" si="109"/>
        <v>45505</v>
      </c>
      <c r="AD261" s="38" t="str">
        <f t="shared" ref="AD261:AD324" si="115">IFERROR(VLOOKUP(Y261,$H$422:$J$457,3,FALSE),"")</f>
        <v/>
      </c>
      <c r="AE261" s="38">
        <f t="shared" si="103"/>
        <v>45536</v>
      </c>
      <c r="AU261" s="4"/>
      <c r="AX261" s="7">
        <f t="shared" si="102"/>
        <v>45904</v>
      </c>
      <c r="AY261" s="5">
        <v>508.1</v>
      </c>
      <c r="AZ261" s="145">
        <f t="shared" ref="AZ261:AZ324" si="116">IF(AY261=0,1,0)</f>
        <v>0</v>
      </c>
      <c r="BA261" s="141" t="str">
        <f>IFERROR(VLOOKUP(AX260,'Geração Equatorial x Medido'!$O$56:$P$98,2,FALSE),"")</f>
        <v/>
      </c>
      <c r="BB261" s="38">
        <f t="shared" si="105"/>
        <v>45901</v>
      </c>
      <c r="BC261" s="38" t="str">
        <f t="shared" ref="BC261:BC324" si="117">IFERROR(VLOOKUP(AX261,$H$422:$J$457,3,FALSE),"")</f>
        <v/>
      </c>
      <c r="BD261" s="38">
        <f t="shared" si="107"/>
        <v>45901</v>
      </c>
      <c r="BT261" s="4"/>
      <c r="BZ261" s="7">
        <f t="shared" ref="BZ261:BZ324" si="118">BZ260+1</f>
        <v>46270</v>
      </c>
      <c r="CA261" s="5"/>
      <c r="CB261" s="145">
        <f t="shared" ref="CB261:CB324" si="119">IF(CA261=0,1,0)</f>
        <v>1</v>
      </c>
      <c r="CC261" s="141" t="str">
        <f>IFERROR(VLOOKUP(BZ260,'Geração Equatorial x Medido'!$O$56:$P$97,2,FALSE),"")</f>
        <v/>
      </c>
      <c r="CD261" s="38">
        <f t="shared" si="106"/>
        <v>46266</v>
      </c>
      <c r="CE261" s="38" t="str">
        <f t="shared" si="112"/>
        <v/>
      </c>
      <c r="CF261" s="38">
        <f t="shared" si="113"/>
        <v>46266</v>
      </c>
      <c r="CV261" s="4"/>
    </row>
    <row r="262" spans="1:100" x14ac:dyDescent="0.25">
      <c r="A262" s="7">
        <f t="shared" ref="A262:A325" si="120">A261+1</f>
        <v>45185</v>
      </c>
      <c r="B262" s="5"/>
      <c r="C262" s="38" t="str">
        <f t="shared" si="111"/>
        <v/>
      </c>
      <c r="D262" s="38">
        <f t="shared" si="108"/>
        <v>44986</v>
      </c>
      <c r="E262" s="38" t="str">
        <f t="shared" si="114"/>
        <v/>
      </c>
      <c r="F262" s="38">
        <f t="shared" si="110"/>
        <v>45170</v>
      </c>
      <c r="Y262" s="7">
        <f t="shared" ref="Y262:Y325" si="121">Y261+1</f>
        <v>45545</v>
      </c>
      <c r="Z262" s="5">
        <v>570.5</v>
      </c>
      <c r="AA262" s="111">
        <f t="shared" si="104"/>
        <v>0</v>
      </c>
      <c r="AB262" s="38" t="str">
        <f>IFERROR(VLOOKUP(Y262,'Geração Equatorial x Medido'!$O$56:$P$71,2,FALSE),"")</f>
        <v/>
      </c>
      <c r="AC262" s="38">
        <f t="shared" si="109"/>
        <v>45505</v>
      </c>
      <c r="AD262" s="38" t="str">
        <f t="shared" si="115"/>
        <v/>
      </c>
      <c r="AE262" s="38">
        <f t="shared" si="103"/>
        <v>45536</v>
      </c>
      <c r="AU262" s="4"/>
      <c r="AX262" s="7">
        <f t="shared" ref="AX262:AX325" si="122">AX261+1</f>
        <v>45905</v>
      </c>
      <c r="AY262" s="5">
        <v>502.1</v>
      </c>
      <c r="AZ262" s="145" t="e">
        <f>IF(#REF!=0,1,0)</f>
        <v>#REF!</v>
      </c>
      <c r="BA262" s="141" t="str">
        <f>IFERROR(VLOOKUP(AX261,'Geração Equatorial x Medido'!$O$56:$P$98,2,FALSE),"")</f>
        <v/>
      </c>
      <c r="BB262" s="38">
        <f t="shared" si="105"/>
        <v>45901</v>
      </c>
      <c r="BC262" s="38" t="str">
        <f t="shared" si="117"/>
        <v/>
      </c>
      <c r="BD262" s="38">
        <f t="shared" si="107"/>
        <v>45901</v>
      </c>
      <c r="BT262" s="4"/>
      <c r="BZ262" s="7">
        <f t="shared" si="118"/>
        <v>46271</v>
      </c>
      <c r="CA262" s="5"/>
      <c r="CB262" s="145">
        <f t="shared" si="119"/>
        <v>1</v>
      </c>
      <c r="CC262" s="141" t="str">
        <f>IFERROR(VLOOKUP(BZ261,'Geração Equatorial x Medido'!$O$56:$P$97,2,FALSE),"")</f>
        <v/>
      </c>
      <c r="CD262" s="38">
        <f t="shared" si="106"/>
        <v>46266</v>
      </c>
      <c r="CE262" s="38" t="str">
        <f t="shared" si="112"/>
        <v/>
      </c>
      <c r="CF262" s="38">
        <f t="shared" si="113"/>
        <v>46266</v>
      </c>
      <c r="CV262" s="4"/>
    </row>
    <row r="263" spans="1:100" x14ac:dyDescent="0.25">
      <c r="A263" s="7">
        <f t="shared" si="120"/>
        <v>45186</v>
      </c>
      <c r="B263" s="5"/>
      <c r="C263" s="38" t="str">
        <f t="shared" si="111"/>
        <v/>
      </c>
      <c r="D263" s="38">
        <f t="shared" si="108"/>
        <v>44986</v>
      </c>
      <c r="E263" s="38" t="str">
        <f t="shared" si="114"/>
        <v/>
      </c>
      <c r="F263" s="38">
        <f t="shared" si="110"/>
        <v>45170</v>
      </c>
      <c r="Y263" s="7">
        <f t="shared" si="121"/>
        <v>45546</v>
      </c>
      <c r="Z263" s="5">
        <v>555.79999999999995</v>
      </c>
      <c r="AA263" s="111">
        <f t="shared" si="104"/>
        <v>0</v>
      </c>
      <c r="AB263" s="38" t="str">
        <f>IFERROR(VLOOKUP(Y263,'Geração Equatorial x Medido'!$O$56:$P$71,2,FALSE),"")</f>
        <v/>
      </c>
      <c r="AC263" s="38">
        <f t="shared" si="109"/>
        <v>45505</v>
      </c>
      <c r="AD263" s="38" t="str">
        <f t="shared" si="115"/>
        <v/>
      </c>
      <c r="AE263" s="38">
        <f t="shared" si="103"/>
        <v>45536</v>
      </c>
      <c r="AU263" s="4"/>
      <c r="AX263" s="7">
        <f t="shared" si="122"/>
        <v>45906</v>
      </c>
      <c r="AY263" s="5">
        <v>548.20000000000005</v>
      </c>
      <c r="AZ263" s="145" t="e">
        <f>IF(#REF!=0,1,0)</f>
        <v>#REF!</v>
      </c>
      <c r="BA263" s="141" t="str">
        <f>IFERROR(VLOOKUP(AX262,'Geração Equatorial x Medido'!$O$56:$P$98,2,FALSE),"")</f>
        <v/>
      </c>
      <c r="BB263" s="38">
        <f t="shared" si="105"/>
        <v>45901</v>
      </c>
      <c r="BC263" s="38" t="str">
        <f t="shared" si="117"/>
        <v/>
      </c>
      <c r="BD263" s="38">
        <f t="shared" si="107"/>
        <v>45901</v>
      </c>
      <c r="BT263" s="4"/>
      <c r="BZ263" s="7">
        <f t="shared" si="118"/>
        <v>46272</v>
      </c>
      <c r="CA263" s="5"/>
      <c r="CB263" s="145">
        <f t="shared" si="119"/>
        <v>1</v>
      </c>
      <c r="CC263" s="141" t="str">
        <f>IFERROR(VLOOKUP(BZ262,'Geração Equatorial x Medido'!$O$56:$P$97,2,FALSE),"")</f>
        <v/>
      </c>
      <c r="CD263" s="38">
        <f t="shared" si="106"/>
        <v>46266</v>
      </c>
      <c r="CE263" s="38" t="str">
        <f t="shared" si="112"/>
        <v/>
      </c>
      <c r="CF263" s="38">
        <f t="shared" si="113"/>
        <v>46266</v>
      </c>
      <c r="CV263" s="4"/>
    </row>
    <row r="264" spans="1:100" x14ac:dyDescent="0.25">
      <c r="A264" s="7">
        <f t="shared" si="120"/>
        <v>45187</v>
      </c>
      <c r="B264" s="5"/>
      <c r="C264" s="38" t="str">
        <f t="shared" si="111"/>
        <v/>
      </c>
      <c r="D264" s="38">
        <f t="shared" si="108"/>
        <v>44986</v>
      </c>
      <c r="E264" s="38" t="str">
        <f t="shared" si="114"/>
        <v/>
      </c>
      <c r="F264" s="38">
        <f t="shared" si="110"/>
        <v>45170</v>
      </c>
      <c r="Y264" s="7">
        <f t="shared" si="121"/>
        <v>45547</v>
      </c>
      <c r="Z264" s="5">
        <v>584.6</v>
      </c>
      <c r="AA264" s="111">
        <f t="shared" si="104"/>
        <v>0</v>
      </c>
      <c r="AB264" s="38" t="str">
        <f>IFERROR(VLOOKUP(Y264,'Geração Equatorial x Medido'!$O$56:$P$71,2,FALSE),"")</f>
        <v/>
      </c>
      <c r="AC264" s="38">
        <f t="shared" si="109"/>
        <v>45505</v>
      </c>
      <c r="AD264" s="38" t="str">
        <f t="shared" si="115"/>
        <v/>
      </c>
      <c r="AE264" s="38">
        <f t="shared" si="103"/>
        <v>45536</v>
      </c>
      <c r="AU264" s="4"/>
      <c r="AX264" s="7">
        <f t="shared" si="122"/>
        <v>45907</v>
      </c>
      <c r="AY264" s="5">
        <v>573.4</v>
      </c>
      <c r="AZ264" s="145" t="e">
        <f>IF(#REF!=0,1,0)</f>
        <v>#REF!</v>
      </c>
      <c r="BA264" s="141" t="str">
        <f>IFERROR(VLOOKUP(AX263,'Geração Equatorial x Medido'!$O$56:$P$98,2,FALSE),"")</f>
        <v/>
      </c>
      <c r="BB264" s="38">
        <f t="shared" si="105"/>
        <v>45901</v>
      </c>
      <c r="BC264" s="38" t="str">
        <f t="shared" si="117"/>
        <v/>
      </c>
      <c r="BD264" s="38">
        <f t="shared" si="107"/>
        <v>45901</v>
      </c>
      <c r="BT264" s="4"/>
      <c r="BZ264" s="7">
        <f t="shared" si="118"/>
        <v>46273</v>
      </c>
      <c r="CA264" s="5"/>
      <c r="CB264" s="145">
        <f t="shared" si="119"/>
        <v>1</v>
      </c>
      <c r="CC264" s="141" t="str">
        <f>IFERROR(VLOOKUP(BZ263,'Geração Equatorial x Medido'!$O$56:$P$97,2,FALSE),"")</f>
        <v/>
      </c>
      <c r="CD264" s="38">
        <f t="shared" si="106"/>
        <v>46266</v>
      </c>
      <c r="CE264" s="38" t="str">
        <f t="shared" si="112"/>
        <v/>
      </c>
      <c r="CF264" s="38">
        <f t="shared" si="113"/>
        <v>46266</v>
      </c>
      <c r="CV264" s="4"/>
    </row>
    <row r="265" spans="1:100" x14ac:dyDescent="0.25">
      <c r="A265" s="7">
        <f t="shared" si="120"/>
        <v>45188</v>
      </c>
      <c r="B265" s="5"/>
      <c r="C265" s="38" t="str">
        <f t="shared" si="111"/>
        <v/>
      </c>
      <c r="D265" s="38">
        <f t="shared" si="108"/>
        <v>44986</v>
      </c>
      <c r="E265" s="38" t="str">
        <f t="shared" si="114"/>
        <v/>
      </c>
      <c r="F265" s="38">
        <f t="shared" si="110"/>
        <v>45170</v>
      </c>
      <c r="Y265" s="7">
        <f t="shared" si="121"/>
        <v>45548</v>
      </c>
      <c r="Z265" s="5">
        <v>564.79999999999995</v>
      </c>
      <c r="AA265" s="111">
        <f t="shared" si="104"/>
        <v>0</v>
      </c>
      <c r="AB265" s="38" t="str">
        <f>IFERROR(VLOOKUP(Y265,'Geração Equatorial x Medido'!$O$56:$P$71,2,FALSE),"")</f>
        <v/>
      </c>
      <c r="AC265" s="38">
        <f t="shared" si="109"/>
        <v>45505</v>
      </c>
      <c r="AD265" s="38" t="str">
        <f t="shared" si="115"/>
        <v/>
      </c>
      <c r="AE265" s="38">
        <f t="shared" ref="AE265:AE328" si="123">IF(AD265="",AE264,AD265)</f>
        <v>45536</v>
      </c>
      <c r="AU265" s="4"/>
      <c r="AX265" s="7">
        <f t="shared" si="122"/>
        <v>45908</v>
      </c>
      <c r="AY265" s="5">
        <v>560.4</v>
      </c>
      <c r="AZ265" s="145">
        <f t="shared" si="116"/>
        <v>0</v>
      </c>
      <c r="BA265" s="141" t="str">
        <f>IFERROR(VLOOKUP(AX264,'Geração Equatorial x Medido'!$O$56:$P$98,2,FALSE),"")</f>
        <v/>
      </c>
      <c r="BB265" s="38">
        <f t="shared" si="105"/>
        <v>45901</v>
      </c>
      <c r="BC265" s="38" t="str">
        <f t="shared" si="117"/>
        <v/>
      </c>
      <c r="BD265" s="38">
        <f t="shared" si="107"/>
        <v>45901</v>
      </c>
      <c r="BT265" s="4"/>
      <c r="BZ265" s="7">
        <f t="shared" si="118"/>
        <v>46274</v>
      </c>
      <c r="CA265" s="5"/>
      <c r="CB265" s="145">
        <f t="shared" si="119"/>
        <v>1</v>
      </c>
      <c r="CC265" s="141" t="str">
        <f>IFERROR(VLOOKUP(BZ264,'Geração Equatorial x Medido'!$O$56:$P$97,2,FALSE),"")</f>
        <v/>
      </c>
      <c r="CD265" s="38">
        <f t="shared" si="106"/>
        <v>46266</v>
      </c>
      <c r="CE265" s="38" t="str">
        <f t="shared" si="112"/>
        <v/>
      </c>
      <c r="CF265" s="38">
        <f t="shared" si="113"/>
        <v>46266</v>
      </c>
      <c r="CV265" s="4"/>
    </row>
    <row r="266" spans="1:100" x14ac:dyDescent="0.25">
      <c r="A266" s="7">
        <f t="shared" si="120"/>
        <v>45189</v>
      </c>
      <c r="B266" s="5"/>
      <c r="C266" s="38" t="str">
        <f t="shared" si="111"/>
        <v/>
      </c>
      <c r="D266" s="38">
        <f t="shared" si="108"/>
        <v>44986</v>
      </c>
      <c r="E266" s="38" t="str">
        <f t="shared" si="114"/>
        <v/>
      </c>
      <c r="F266" s="38">
        <f t="shared" si="110"/>
        <v>45170</v>
      </c>
      <c r="Y266" s="7">
        <f t="shared" si="121"/>
        <v>45549</v>
      </c>
      <c r="Z266" s="5">
        <v>570.5</v>
      </c>
      <c r="AA266" s="111">
        <f t="shared" si="104"/>
        <v>0</v>
      </c>
      <c r="AB266" s="38" t="str">
        <f>IFERROR(VLOOKUP(Y266,'Geração Equatorial x Medido'!$O$56:$P$71,2,FALSE),"")</f>
        <v/>
      </c>
      <c r="AC266" s="38">
        <f t="shared" si="109"/>
        <v>45505</v>
      </c>
      <c r="AD266" s="38" t="str">
        <f t="shared" si="115"/>
        <v/>
      </c>
      <c r="AE266" s="38">
        <f t="shared" si="123"/>
        <v>45536</v>
      </c>
      <c r="AU266" s="4"/>
      <c r="AX266" s="7">
        <f t="shared" si="122"/>
        <v>45909</v>
      </c>
      <c r="AY266" s="5">
        <v>523.6</v>
      </c>
      <c r="AZ266" s="145">
        <f t="shared" si="116"/>
        <v>0</v>
      </c>
      <c r="BA266" s="141" t="str">
        <f>IFERROR(VLOOKUP(AX265,'Geração Equatorial x Medido'!$O$56:$P$98,2,FALSE),"")</f>
        <v/>
      </c>
      <c r="BB266" s="38">
        <f t="shared" si="105"/>
        <v>45901</v>
      </c>
      <c r="BC266" s="38" t="str">
        <f t="shared" si="117"/>
        <v/>
      </c>
      <c r="BD266" s="38">
        <f t="shared" si="107"/>
        <v>45901</v>
      </c>
      <c r="BT266" s="4"/>
      <c r="BZ266" s="7">
        <f t="shared" si="118"/>
        <v>46275</v>
      </c>
      <c r="CA266" s="5"/>
      <c r="CB266" s="145">
        <f t="shared" si="119"/>
        <v>1</v>
      </c>
      <c r="CC266" s="141" t="str">
        <f>IFERROR(VLOOKUP(BZ265,'Geração Equatorial x Medido'!$O$56:$P$97,2,FALSE),"")</f>
        <v/>
      </c>
      <c r="CD266" s="38">
        <f t="shared" si="106"/>
        <v>46266</v>
      </c>
      <c r="CE266" s="38" t="str">
        <f t="shared" si="112"/>
        <v/>
      </c>
      <c r="CF266" s="38">
        <f t="shared" si="113"/>
        <v>46266</v>
      </c>
      <c r="CV266" s="4"/>
    </row>
    <row r="267" spans="1:100" x14ac:dyDescent="0.25">
      <c r="A267" s="7">
        <f t="shared" si="120"/>
        <v>45190</v>
      </c>
      <c r="B267" s="5"/>
      <c r="C267" s="38" t="str">
        <f t="shared" si="111"/>
        <v/>
      </c>
      <c r="D267" s="38">
        <f t="shared" si="108"/>
        <v>44986</v>
      </c>
      <c r="E267" s="38" t="str">
        <f t="shared" si="114"/>
        <v/>
      </c>
      <c r="F267" s="38">
        <f t="shared" si="110"/>
        <v>45170</v>
      </c>
      <c r="Y267" s="7">
        <f t="shared" si="121"/>
        <v>45550</v>
      </c>
      <c r="Z267" s="5">
        <v>585.20000000000005</v>
      </c>
      <c r="AA267" s="111">
        <f t="shared" si="104"/>
        <v>0</v>
      </c>
      <c r="AB267" s="38" t="str">
        <f>IFERROR(VLOOKUP(Y267,'Geração Equatorial x Medido'!$O$56:$P$71,2,FALSE),"")</f>
        <v/>
      </c>
      <c r="AC267" s="38">
        <f t="shared" si="109"/>
        <v>45505</v>
      </c>
      <c r="AD267" s="38" t="str">
        <f t="shared" si="115"/>
        <v/>
      </c>
      <c r="AE267" s="38">
        <f t="shared" si="123"/>
        <v>45536</v>
      </c>
      <c r="AU267" s="4"/>
      <c r="AX267" s="7">
        <f t="shared" si="122"/>
        <v>45910</v>
      </c>
      <c r="AY267" s="5">
        <v>573.79999999999995</v>
      </c>
      <c r="AZ267" s="145">
        <f t="shared" si="116"/>
        <v>0</v>
      </c>
      <c r="BA267" s="141" t="str">
        <f>IFERROR(VLOOKUP(AX266,'Geração Equatorial x Medido'!$O$56:$P$98,2,FALSE),"")</f>
        <v/>
      </c>
      <c r="BB267" s="38">
        <f t="shared" si="105"/>
        <v>45901</v>
      </c>
      <c r="BC267" s="38" t="str">
        <f t="shared" si="117"/>
        <v/>
      </c>
      <c r="BD267" s="38">
        <f t="shared" si="107"/>
        <v>45901</v>
      </c>
      <c r="BT267" s="4"/>
      <c r="BZ267" s="7">
        <f t="shared" si="118"/>
        <v>46276</v>
      </c>
      <c r="CA267" s="5"/>
      <c r="CB267" s="145">
        <f t="shared" si="119"/>
        <v>1</v>
      </c>
      <c r="CC267" s="141" t="str">
        <f>IFERROR(VLOOKUP(BZ266,'Geração Equatorial x Medido'!$O$56:$P$97,2,FALSE),"")</f>
        <v/>
      </c>
      <c r="CD267" s="38">
        <f t="shared" si="106"/>
        <v>46266</v>
      </c>
      <c r="CE267" s="38" t="str">
        <f t="shared" si="112"/>
        <v/>
      </c>
      <c r="CF267" s="38">
        <f t="shared" si="113"/>
        <v>46266</v>
      </c>
      <c r="CV267" s="4"/>
    </row>
    <row r="268" spans="1:100" x14ac:dyDescent="0.25">
      <c r="A268" s="7">
        <f t="shared" si="120"/>
        <v>45191</v>
      </c>
      <c r="B268" s="5"/>
      <c r="C268" s="38" t="str">
        <f t="shared" si="111"/>
        <v/>
      </c>
      <c r="D268" s="38">
        <f t="shared" si="108"/>
        <v>44986</v>
      </c>
      <c r="E268" s="38" t="str">
        <f t="shared" si="114"/>
        <v/>
      </c>
      <c r="F268" s="38">
        <f t="shared" si="110"/>
        <v>45170</v>
      </c>
      <c r="Y268" s="7">
        <f t="shared" si="121"/>
        <v>45551</v>
      </c>
      <c r="Z268" s="5">
        <v>579.29999999999995</v>
      </c>
      <c r="AA268" s="111">
        <f t="shared" ref="AA268:AA331" si="124">IF(Z268=0,1,0)</f>
        <v>0</v>
      </c>
      <c r="AB268" s="38" t="str">
        <f>IFERROR(VLOOKUP(Y268,'Geração Equatorial x Medido'!$O$56:$P$71,2,FALSE),"")</f>
        <v/>
      </c>
      <c r="AC268" s="38">
        <f t="shared" si="109"/>
        <v>45505</v>
      </c>
      <c r="AD268" s="38" t="str">
        <f t="shared" si="115"/>
        <v/>
      </c>
      <c r="AE268" s="38">
        <f t="shared" si="123"/>
        <v>45536</v>
      </c>
      <c r="AU268" s="4"/>
      <c r="AX268" s="7">
        <f t="shared" si="122"/>
        <v>45911</v>
      </c>
      <c r="AY268" s="5">
        <v>544.1</v>
      </c>
      <c r="AZ268" s="145">
        <f t="shared" si="116"/>
        <v>0</v>
      </c>
      <c r="BA268" s="141" t="str">
        <f>IFERROR(VLOOKUP(AX267,'Geração Equatorial x Medido'!$O$56:$P$98,2,FALSE),"")</f>
        <v/>
      </c>
      <c r="BB268" s="38">
        <f t="shared" ref="BB268:BB331" si="125">IF(BA268="",BB269,BA268)</f>
        <v>45901</v>
      </c>
      <c r="BC268" s="38" t="str">
        <f t="shared" si="117"/>
        <v/>
      </c>
      <c r="BD268" s="38">
        <f t="shared" si="107"/>
        <v>45901</v>
      </c>
      <c r="BT268" s="4"/>
      <c r="BZ268" s="7">
        <f t="shared" si="118"/>
        <v>46277</v>
      </c>
      <c r="CA268" s="5"/>
      <c r="CB268" s="145">
        <f t="shared" si="119"/>
        <v>1</v>
      </c>
      <c r="CC268" s="141" t="str">
        <f>IFERROR(VLOOKUP(BZ267,'Geração Equatorial x Medido'!$O$56:$P$97,2,FALSE),"")</f>
        <v/>
      </c>
      <c r="CD268" s="38">
        <f t="shared" si="106"/>
        <v>46266</v>
      </c>
      <c r="CE268" s="38" t="str">
        <f t="shared" si="112"/>
        <v/>
      </c>
      <c r="CF268" s="38">
        <f t="shared" si="113"/>
        <v>46266</v>
      </c>
      <c r="CV268" s="4"/>
    </row>
    <row r="269" spans="1:100" x14ac:dyDescent="0.25">
      <c r="A269" s="7">
        <f t="shared" si="120"/>
        <v>45192</v>
      </c>
      <c r="B269" s="5"/>
      <c r="C269" s="38" t="str">
        <f t="shared" si="111"/>
        <v/>
      </c>
      <c r="D269" s="38">
        <f t="shared" si="108"/>
        <v>44986</v>
      </c>
      <c r="E269" s="38" t="str">
        <f t="shared" si="114"/>
        <v/>
      </c>
      <c r="F269" s="38">
        <f t="shared" si="110"/>
        <v>45170</v>
      </c>
      <c r="Y269" s="7">
        <f t="shared" si="121"/>
        <v>45552</v>
      </c>
      <c r="Z269" s="5">
        <v>572.4</v>
      </c>
      <c r="AA269" s="111">
        <f t="shared" si="124"/>
        <v>0</v>
      </c>
      <c r="AB269" s="38" t="str">
        <f>IFERROR(VLOOKUP(Y269,'Geração Equatorial x Medido'!$O$56:$P$71,2,FALSE),"")</f>
        <v/>
      </c>
      <c r="AC269" s="38">
        <f t="shared" si="109"/>
        <v>45505</v>
      </c>
      <c r="AD269" s="38" t="str">
        <f t="shared" si="115"/>
        <v/>
      </c>
      <c r="AE269" s="38">
        <f t="shared" si="123"/>
        <v>45536</v>
      </c>
      <c r="AU269" s="4"/>
      <c r="AX269" s="7">
        <f t="shared" si="122"/>
        <v>45912</v>
      </c>
      <c r="AY269" s="5">
        <v>557.1</v>
      </c>
      <c r="AZ269" s="145">
        <f t="shared" si="116"/>
        <v>0</v>
      </c>
      <c r="BA269" s="141" t="str">
        <f>IFERROR(VLOOKUP(AX268,'Geração Equatorial x Medido'!$O$56:$P$98,2,FALSE),"")</f>
        <v/>
      </c>
      <c r="BB269" s="38">
        <f t="shared" si="125"/>
        <v>45901</v>
      </c>
      <c r="BC269" s="38" t="str">
        <f t="shared" si="117"/>
        <v/>
      </c>
      <c r="BD269" s="38">
        <f t="shared" si="107"/>
        <v>45901</v>
      </c>
      <c r="BT269" s="4"/>
      <c r="BZ269" s="7">
        <f t="shared" si="118"/>
        <v>46278</v>
      </c>
      <c r="CA269" s="5"/>
      <c r="CB269" s="145">
        <f t="shared" si="119"/>
        <v>1</v>
      </c>
      <c r="CC269" s="141" t="str">
        <f>IFERROR(VLOOKUP(BZ268,'Geração Equatorial x Medido'!$O$56:$P$97,2,FALSE),"")</f>
        <v/>
      </c>
      <c r="CD269" s="38">
        <f t="shared" ref="CD269:CD332" si="126">IF(CC269="",CD270,CC269)</f>
        <v>46266</v>
      </c>
      <c r="CE269" s="38" t="str">
        <f t="shared" si="112"/>
        <v/>
      </c>
      <c r="CF269" s="38">
        <f t="shared" si="113"/>
        <v>46266</v>
      </c>
      <c r="CV269" s="4"/>
    </row>
    <row r="270" spans="1:100" x14ac:dyDescent="0.25">
      <c r="A270" s="7">
        <f t="shared" si="120"/>
        <v>45193</v>
      </c>
      <c r="B270" s="5"/>
      <c r="C270" s="38" t="str">
        <f t="shared" si="111"/>
        <v/>
      </c>
      <c r="D270" s="38">
        <f t="shared" si="108"/>
        <v>44986</v>
      </c>
      <c r="E270" s="38" t="str">
        <f t="shared" si="114"/>
        <v/>
      </c>
      <c r="F270" s="38">
        <f t="shared" si="110"/>
        <v>45170</v>
      </c>
      <c r="Y270" s="7">
        <f t="shared" si="121"/>
        <v>45553</v>
      </c>
      <c r="Z270" s="5">
        <v>532.5</v>
      </c>
      <c r="AA270" s="111">
        <f t="shared" si="124"/>
        <v>0</v>
      </c>
      <c r="AB270" s="38" t="str">
        <f>IFERROR(VLOOKUP(Y270,'Geração Equatorial x Medido'!$O$56:$P$71,2,FALSE),"")</f>
        <v/>
      </c>
      <c r="AC270" s="38">
        <f t="shared" si="109"/>
        <v>45505</v>
      </c>
      <c r="AD270" s="38" t="str">
        <f t="shared" si="115"/>
        <v/>
      </c>
      <c r="AE270" s="38">
        <f t="shared" si="123"/>
        <v>45536</v>
      </c>
      <c r="AU270" s="4"/>
      <c r="AX270" s="7">
        <f t="shared" si="122"/>
        <v>45913</v>
      </c>
      <c r="AY270" s="5">
        <v>521.79999999999995</v>
      </c>
      <c r="AZ270" s="145">
        <f t="shared" si="116"/>
        <v>0</v>
      </c>
      <c r="BA270" s="141" t="str">
        <f>IFERROR(VLOOKUP(AX269,'Geração Equatorial x Medido'!$O$56:$P$98,2,FALSE),"")</f>
        <v/>
      </c>
      <c r="BB270" s="38">
        <f t="shared" si="125"/>
        <v>45901</v>
      </c>
      <c r="BC270" s="38" t="str">
        <f t="shared" si="117"/>
        <v/>
      </c>
      <c r="BD270" s="38">
        <f t="shared" si="107"/>
        <v>45901</v>
      </c>
      <c r="BT270" s="4"/>
      <c r="BZ270" s="7">
        <f t="shared" si="118"/>
        <v>46279</v>
      </c>
      <c r="CA270" s="5"/>
      <c r="CB270" s="145">
        <f t="shared" si="119"/>
        <v>1</v>
      </c>
      <c r="CC270" s="141" t="str">
        <f>IFERROR(VLOOKUP(BZ269,'Geração Equatorial x Medido'!$O$56:$P$97,2,FALSE),"")</f>
        <v/>
      </c>
      <c r="CD270" s="38">
        <f t="shared" si="126"/>
        <v>46266</v>
      </c>
      <c r="CE270" s="38" t="str">
        <f t="shared" si="112"/>
        <v/>
      </c>
      <c r="CF270" s="38">
        <f t="shared" si="113"/>
        <v>46266</v>
      </c>
      <c r="CV270" s="4"/>
    </row>
    <row r="271" spans="1:100" x14ac:dyDescent="0.25">
      <c r="A271" s="7">
        <f t="shared" si="120"/>
        <v>45194</v>
      </c>
      <c r="B271" s="5"/>
      <c r="C271" s="38" t="str">
        <f t="shared" si="111"/>
        <v/>
      </c>
      <c r="D271" s="38">
        <f t="shared" si="108"/>
        <v>44986</v>
      </c>
      <c r="E271" s="38" t="str">
        <f t="shared" si="114"/>
        <v/>
      </c>
      <c r="F271" s="38">
        <f t="shared" si="110"/>
        <v>45170</v>
      </c>
      <c r="Y271" s="7">
        <f t="shared" si="121"/>
        <v>45554</v>
      </c>
      <c r="Z271" s="5">
        <v>572.20000000000005</v>
      </c>
      <c r="AA271" s="111">
        <f t="shared" si="124"/>
        <v>0</v>
      </c>
      <c r="AB271" s="38" t="str">
        <f>IFERROR(VLOOKUP(Y271,'Geração Equatorial x Medido'!$O$56:$P$71,2,FALSE),"")</f>
        <v/>
      </c>
      <c r="AC271" s="38">
        <f t="shared" si="109"/>
        <v>45505</v>
      </c>
      <c r="AD271" s="38" t="str">
        <f t="shared" si="115"/>
        <v/>
      </c>
      <c r="AE271" s="38">
        <f t="shared" si="123"/>
        <v>45536</v>
      </c>
      <c r="AU271" s="4"/>
      <c r="AX271" s="7">
        <f t="shared" si="122"/>
        <v>45914</v>
      </c>
      <c r="AY271" s="5">
        <v>536.1</v>
      </c>
      <c r="AZ271" s="145">
        <f t="shared" si="116"/>
        <v>0</v>
      </c>
      <c r="BA271" s="141" t="str">
        <f>IFERROR(VLOOKUP(AX270,'Geração Equatorial x Medido'!$O$56:$P$98,2,FALSE),"")</f>
        <v/>
      </c>
      <c r="BB271" s="38">
        <f t="shared" si="125"/>
        <v>45901</v>
      </c>
      <c r="BC271" s="38" t="str">
        <f t="shared" si="117"/>
        <v/>
      </c>
      <c r="BD271" s="38">
        <f t="shared" ref="BD271:BD334" si="127">IF(BC271="",BD270,BC271)</f>
        <v>45901</v>
      </c>
      <c r="BT271" s="4"/>
      <c r="BZ271" s="7">
        <f t="shared" si="118"/>
        <v>46280</v>
      </c>
      <c r="CA271" s="5"/>
      <c r="CB271" s="145">
        <f t="shared" si="119"/>
        <v>1</v>
      </c>
      <c r="CC271" s="141" t="str">
        <f>IFERROR(VLOOKUP(BZ270,'Geração Equatorial x Medido'!$O$56:$P$97,2,FALSE),"")</f>
        <v/>
      </c>
      <c r="CD271" s="38">
        <f t="shared" si="126"/>
        <v>46266</v>
      </c>
      <c r="CE271" s="38" t="str">
        <f t="shared" si="112"/>
        <v/>
      </c>
      <c r="CF271" s="38">
        <f t="shared" si="113"/>
        <v>46266</v>
      </c>
      <c r="CV271" s="4"/>
    </row>
    <row r="272" spans="1:100" x14ac:dyDescent="0.25">
      <c r="A272" s="7">
        <f t="shared" si="120"/>
        <v>45195</v>
      </c>
      <c r="B272" s="5"/>
      <c r="C272" s="38" t="str">
        <f t="shared" si="111"/>
        <v/>
      </c>
      <c r="D272" s="38">
        <f t="shared" si="108"/>
        <v>44986</v>
      </c>
      <c r="E272" s="38" t="str">
        <f t="shared" si="114"/>
        <v/>
      </c>
      <c r="F272" s="38">
        <f t="shared" si="110"/>
        <v>45170</v>
      </c>
      <c r="Y272" s="7">
        <f t="shared" si="121"/>
        <v>45555</v>
      </c>
      <c r="Z272" s="5">
        <v>561.5</v>
      </c>
      <c r="AA272" s="111">
        <f t="shared" si="124"/>
        <v>0</v>
      </c>
      <c r="AB272" s="38" t="str">
        <f>IFERROR(VLOOKUP(Y272,'Geração Equatorial x Medido'!$O$56:$P$71,2,FALSE),"")</f>
        <v/>
      </c>
      <c r="AC272" s="38">
        <f t="shared" si="109"/>
        <v>45505</v>
      </c>
      <c r="AD272" s="38" t="str">
        <f t="shared" si="115"/>
        <v/>
      </c>
      <c r="AE272" s="38">
        <f t="shared" si="123"/>
        <v>45536</v>
      </c>
      <c r="AU272" s="4"/>
      <c r="AX272" s="7">
        <f t="shared" si="122"/>
        <v>45915</v>
      </c>
      <c r="AY272" s="5">
        <v>574.79999999999995</v>
      </c>
      <c r="AZ272" s="145">
        <f t="shared" si="116"/>
        <v>0</v>
      </c>
      <c r="BA272" s="141" t="str">
        <f>IFERROR(VLOOKUP(AX271,'Geração Equatorial x Medido'!$O$56:$P$98,2,FALSE),"")</f>
        <v/>
      </c>
      <c r="BB272" s="38">
        <f t="shared" si="125"/>
        <v>45901</v>
      </c>
      <c r="BC272" s="38" t="str">
        <f t="shared" si="117"/>
        <v/>
      </c>
      <c r="BD272" s="38">
        <f t="shared" si="127"/>
        <v>45901</v>
      </c>
      <c r="BT272" s="4"/>
      <c r="BZ272" s="7">
        <f t="shared" si="118"/>
        <v>46281</v>
      </c>
      <c r="CA272" s="5"/>
      <c r="CB272" s="145">
        <f t="shared" si="119"/>
        <v>1</v>
      </c>
      <c r="CC272" s="141" t="str">
        <f>IFERROR(VLOOKUP(BZ271,'Geração Equatorial x Medido'!$O$56:$P$97,2,FALSE),"")</f>
        <v/>
      </c>
      <c r="CD272" s="38">
        <f t="shared" si="126"/>
        <v>46266</v>
      </c>
      <c r="CE272" s="38" t="str">
        <f t="shared" si="112"/>
        <v/>
      </c>
      <c r="CF272" s="38">
        <f t="shared" si="113"/>
        <v>46266</v>
      </c>
      <c r="CV272" s="4"/>
    </row>
    <row r="273" spans="1:100" x14ac:dyDescent="0.25">
      <c r="A273" s="7">
        <f t="shared" si="120"/>
        <v>45196</v>
      </c>
      <c r="B273" s="5"/>
      <c r="C273" s="38" t="str">
        <f t="shared" si="111"/>
        <v/>
      </c>
      <c r="D273" s="38">
        <f t="shared" si="108"/>
        <v>44986</v>
      </c>
      <c r="E273" s="38" t="str">
        <f t="shared" si="114"/>
        <v/>
      </c>
      <c r="F273" s="38">
        <f t="shared" si="110"/>
        <v>45170</v>
      </c>
      <c r="Y273" s="7">
        <f t="shared" si="121"/>
        <v>45556</v>
      </c>
      <c r="Z273" s="5">
        <v>536</v>
      </c>
      <c r="AA273" s="111">
        <f t="shared" si="124"/>
        <v>0</v>
      </c>
      <c r="AB273" s="38" t="str">
        <f>IFERROR(VLOOKUP(Y273,'Geração Equatorial x Medido'!$O$56:$P$71,2,FALSE),"")</f>
        <v/>
      </c>
      <c r="AC273" s="38">
        <f t="shared" si="109"/>
        <v>45505</v>
      </c>
      <c r="AD273" s="38" t="str">
        <f t="shared" si="115"/>
        <v/>
      </c>
      <c r="AE273" s="38">
        <f t="shared" si="123"/>
        <v>45536</v>
      </c>
      <c r="AU273" s="4"/>
      <c r="AX273" s="7">
        <f t="shared" si="122"/>
        <v>45916</v>
      </c>
      <c r="AY273" s="5">
        <v>558.79999999999995</v>
      </c>
      <c r="AZ273" s="145">
        <f t="shared" si="116"/>
        <v>0</v>
      </c>
      <c r="BA273" s="141" t="str">
        <f>IFERROR(VLOOKUP(AX272,'Geração Equatorial x Medido'!$O$56:$P$98,2,FALSE),"")</f>
        <v/>
      </c>
      <c r="BB273" s="38">
        <f t="shared" si="125"/>
        <v>45901</v>
      </c>
      <c r="BC273" s="38" t="str">
        <f t="shared" si="117"/>
        <v/>
      </c>
      <c r="BD273" s="38">
        <f t="shared" si="127"/>
        <v>45901</v>
      </c>
      <c r="BT273" s="4"/>
      <c r="BZ273" s="7">
        <f t="shared" si="118"/>
        <v>46282</v>
      </c>
      <c r="CA273" s="5"/>
      <c r="CB273" s="145">
        <f t="shared" si="119"/>
        <v>1</v>
      </c>
      <c r="CC273" s="141" t="str">
        <f>IFERROR(VLOOKUP(BZ272,'Geração Equatorial x Medido'!$O$56:$P$97,2,FALSE),"")</f>
        <v/>
      </c>
      <c r="CD273" s="38">
        <f t="shared" si="126"/>
        <v>46266</v>
      </c>
      <c r="CE273" s="38" t="str">
        <f t="shared" si="112"/>
        <v/>
      </c>
      <c r="CF273" s="38">
        <f t="shared" si="113"/>
        <v>46266</v>
      </c>
      <c r="CV273" s="4"/>
    </row>
    <row r="274" spans="1:100" x14ac:dyDescent="0.25">
      <c r="A274" s="7">
        <f t="shared" si="120"/>
        <v>45197</v>
      </c>
      <c r="B274" s="5"/>
      <c r="C274" s="38" t="str">
        <f t="shared" si="111"/>
        <v/>
      </c>
      <c r="D274" s="38">
        <f t="shared" si="108"/>
        <v>44986</v>
      </c>
      <c r="E274" s="38" t="str">
        <f t="shared" si="114"/>
        <v/>
      </c>
      <c r="F274" s="38">
        <f t="shared" si="110"/>
        <v>45170</v>
      </c>
      <c r="Y274" s="7">
        <f t="shared" si="121"/>
        <v>45557</v>
      </c>
      <c r="Z274" s="5">
        <v>571.20000000000005</v>
      </c>
      <c r="AA274" s="111">
        <f t="shared" si="124"/>
        <v>0</v>
      </c>
      <c r="AB274" s="38" t="str">
        <f>IFERROR(VLOOKUP(Y274,'Geração Equatorial x Medido'!$O$56:$P$71,2,FALSE),"")</f>
        <v/>
      </c>
      <c r="AC274" s="38">
        <f t="shared" si="109"/>
        <v>45505</v>
      </c>
      <c r="AD274" s="38" t="str">
        <f t="shared" si="115"/>
        <v/>
      </c>
      <c r="AE274" s="38">
        <f t="shared" si="123"/>
        <v>45536</v>
      </c>
      <c r="AU274" s="4"/>
      <c r="AX274" s="7">
        <f t="shared" si="122"/>
        <v>45917</v>
      </c>
      <c r="AY274" s="5">
        <v>547.4</v>
      </c>
      <c r="AZ274" s="145">
        <f t="shared" si="116"/>
        <v>0</v>
      </c>
      <c r="BA274" s="141" t="str">
        <f>IFERROR(VLOOKUP(AX273,'Geração Equatorial x Medido'!$O$56:$P$98,2,FALSE),"")</f>
        <v/>
      </c>
      <c r="BB274" s="38">
        <f t="shared" si="125"/>
        <v>45901</v>
      </c>
      <c r="BC274" s="38" t="str">
        <f t="shared" si="117"/>
        <v/>
      </c>
      <c r="BD274" s="38">
        <f t="shared" si="127"/>
        <v>45901</v>
      </c>
      <c r="BT274" s="4"/>
      <c r="BZ274" s="7">
        <f t="shared" si="118"/>
        <v>46283</v>
      </c>
      <c r="CA274" s="5"/>
      <c r="CB274" s="145">
        <f t="shared" si="119"/>
        <v>1</v>
      </c>
      <c r="CC274" s="141" t="str">
        <f>IFERROR(VLOOKUP(BZ273,'Geração Equatorial x Medido'!$O$56:$P$97,2,FALSE),"")</f>
        <v/>
      </c>
      <c r="CD274" s="38">
        <f t="shared" si="126"/>
        <v>46266</v>
      </c>
      <c r="CE274" s="38" t="str">
        <f t="shared" si="112"/>
        <v/>
      </c>
      <c r="CF274" s="38">
        <f t="shared" si="113"/>
        <v>46266</v>
      </c>
      <c r="CV274" s="4"/>
    </row>
    <row r="275" spans="1:100" x14ac:dyDescent="0.25">
      <c r="A275" s="7">
        <f t="shared" si="120"/>
        <v>45198</v>
      </c>
      <c r="B275" s="5"/>
      <c r="C275" s="38" t="str">
        <f t="shared" si="111"/>
        <v/>
      </c>
      <c r="D275" s="38">
        <f t="shared" si="108"/>
        <v>44986</v>
      </c>
      <c r="E275" s="38" t="str">
        <f t="shared" si="114"/>
        <v/>
      </c>
      <c r="F275" s="38">
        <f t="shared" si="110"/>
        <v>45170</v>
      </c>
      <c r="Y275" s="7">
        <f t="shared" si="121"/>
        <v>45558</v>
      </c>
      <c r="Z275" s="5">
        <v>549.9</v>
      </c>
      <c r="AA275" s="111">
        <f t="shared" si="124"/>
        <v>0</v>
      </c>
      <c r="AB275" s="38" t="str">
        <f>IFERROR(VLOOKUP(Y275,'Geração Equatorial x Medido'!$O$56:$P$71,2,FALSE),"")</f>
        <v/>
      </c>
      <c r="AC275" s="38">
        <f t="shared" si="109"/>
        <v>45505</v>
      </c>
      <c r="AD275" s="38" t="str">
        <f t="shared" si="115"/>
        <v/>
      </c>
      <c r="AE275" s="38">
        <f t="shared" si="123"/>
        <v>45536</v>
      </c>
      <c r="AU275" s="4"/>
      <c r="AX275" s="7">
        <f t="shared" si="122"/>
        <v>45918</v>
      </c>
      <c r="AY275" s="5">
        <v>542.4</v>
      </c>
      <c r="AZ275" s="145">
        <f t="shared" si="116"/>
        <v>0</v>
      </c>
      <c r="BA275" s="141" t="str">
        <f>IFERROR(VLOOKUP(AX274,'Geração Equatorial x Medido'!$O$56:$P$98,2,FALSE),"")</f>
        <v/>
      </c>
      <c r="BB275" s="38">
        <f t="shared" si="125"/>
        <v>45901</v>
      </c>
      <c r="BC275" s="38" t="str">
        <f t="shared" si="117"/>
        <v/>
      </c>
      <c r="BD275" s="38">
        <f t="shared" si="127"/>
        <v>45901</v>
      </c>
      <c r="BT275" s="4"/>
      <c r="BZ275" s="7">
        <f t="shared" si="118"/>
        <v>46284</v>
      </c>
      <c r="CA275" s="5"/>
      <c r="CB275" s="145">
        <f t="shared" si="119"/>
        <v>1</v>
      </c>
      <c r="CC275" s="141" t="str">
        <f>IFERROR(VLOOKUP(BZ274,'Geração Equatorial x Medido'!$O$56:$P$97,2,FALSE),"")</f>
        <v/>
      </c>
      <c r="CD275" s="38">
        <f t="shared" si="126"/>
        <v>46266</v>
      </c>
      <c r="CE275" s="38" t="str">
        <f t="shared" si="112"/>
        <v/>
      </c>
      <c r="CF275" s="38">
        <f t="shared" si="113"/>
        <v>46266</v>
      </c>
      <c r="CV275" s="4"/>
    </row>
    <row r="276" spans="1:100" x14ac:dyDescent="0.25">
      <c r="A276" s="7">
        <f t="shared" si="120"/>
        <v>45199</v>
      </c>
      <c r="B276" s="5"/>
      <c r="C276" s="38" t="str">
        <f t="shared" si="111"/>
        <v/>
      </c>
      <c r="D276" s="38">
        <f t="shared" si="108"/>
        <v>44986</v>
      </c>
      <c r="E276" s="38" t="str">
        <f t="shared" si="114"/>
        <v/>
      </c>
      <c r="F276" s="38">
        <f t="shared" si="110"/>
        <v>45170</v>
      </c>
      <c r="Y276" s="7">
        <f t="shared" si="121"/>
        <v>45559</v>
      </c>
      <c r="Z276" s="5">
        <v>548.20000000000005</v>
      </c>
      <c r="AA276" s="111">
        <f t="shared" si="124"/>
        <v>0</v>
      </c>
      <c r="AB276" s="38" t="str">
        <f>IFERROR(VLOOKUP(Y276,'Geração Equatorial x Medido'!$O$56:$P$71,2,FALSE),"")</f>
        <v/>
      </c>
      <c r="AC276" s="38">
        <f t="shared" si="109"/>
        <v>45505</v>
      </c>
      <c r="AD276" s="38" t="str">
        <f t="shared" si="115"/>
        <v/>
      </c>
      <c r="AE276" s="38">
        <f t="shared" si="123"/>
        <v>45536</v>
      </c>
      <c r="AU276" s="4"/>
      <c r="AX276" s="7">
        <f t="shared" si="122"/>
        <v>45919</v>
      </c>
      <c r="AY276" s="5">
        <v>513.20000000000005</v>
      </c>
      <c r="AZ276" s="145">
        <f t="shared" si="116"/>
        <v>0</v>
      </c>
      <c r="BA276" s="141" t="str">
        <f>IFERROR(VLOOKUP(AX275,'Geração Equatorial x Medido'!$O$56:$P$98,2,FALSE),"")</f>
        <v/>
      </c>
      <c r="BB276" s="38">
        <f t="shared" si="125"/>
        <v>45901</v>
      </c>
      <c r="BC276" s="38" t="str">
        <f t="shared" si="117"/>
        <v/>
      </c>
      <c r="BD276" s="38">
        <f t="shared" si="127"/>
        <v>45901</v>
      </c>
      <c r="BT276" s="4"/>
      <c r="BZ276" s="7">
        <f t="shared" si="118"/>
        <v>46285</v>
      </c>
      <c r="CA276" s="5"/>
      <c r="CB276" s="145">
        <f t="shared" si="119"/>
        <v>1</v>
      </c>
      <c r="CC276" s="141" t="str">
        <f>IFERROR(VLOOKUP(BZ275,'Geração Equatorial x Medido'!$O$56:$P$97,2,FALSE),"")</f>
        <v/>
      </c>
      <c r="CD276" s="38">
        <f t="shared" si="126"/>
        <v>46266</v>
      </c>
      <c r="CE276" s="38" t="str">
        <f t="shared" si="112"/>
        <v/>
      </c>
      <c r="CF276" s="38">
        <f t="shared" si="113"/>
        <v>46266</v>
      </c>
      <c r="CV276" s="4"/>
    </row>
    <row r="277" spans="1:100" x14ac:dyDescent="0.25">
      <c r="A277" s="7">
        <f t="shared" si="120"/>
        <v>45200</v>
      </c>
      <c r="B277" s="5"/>
      <c r="C277" s="38" t="str">
        <f t="shared" si="111"/>
        <v/>
      </c>
      <c r="D277" s="38">
        <f t="shared" si="108"/>
        <v>44986</v>
      </c>
      <c r="E277" s="38">
        <f t="shared" si="114"/>
        <v>45200</v>
      </c>
      <c r="F277" s="38">
        <f t="shared" si="110"/>
        <v>45200</v>
      </c>
      <c r="Y277" s="7">
        <f t="shared" si="121"/>
        <v>45560</v>
      </c>
      <c r="Z277" s="5">
        <v>541.6</v>
      </c>
      <c r="AA277" s="111">
        <f t="shared" si="124"/>
        <v>0</v>
      </c>
      <c r="AB277" s="38" t="str">
        <f>IFERROR(VLOOKUP(Y277,'Geração Equatorial x Medido'!$O$56:$P$71,2,FALSE),"")</f>
        <v/>
      </c>
      <c r="AC277" s="38">
        <f t="shared" si="109"/>
        <v>45505</v>
      </c>
      <c r="AD277" s="38" t="str">
        <f t="shared" si="115"/>
        <v/>
      </c>
      <c r="AE277" s="38">
        <f t="shared" si="123"/>
        <v>45536</v>
      </c>
      <c r="AU277" s="4"/>
      <c r="AX277" s="7">
        <f t="shared" si="122"/>
        <v>45920</v>
      </c>
      <c r="AY277" s="5">
        <v>561.6</v>
      </c>
      <c r="AZ277" s="145">
        <f t="shared" si="116"/>
        <v>0</v>
      </c>
      <c r="BA277" s="141" t="str">
        <f>IFERROR(VLOOKUP(AX276,'Geração Equatorial x Medido'!$O$56:$P$98,2,FALSE),"")</f>
        <v/>
      </c>
      <c r="BB277" s="38">
        <f t="shared" si="125"/>
        <v>45901</v>
      </c>
      <c r="BC277" s="38" t="str">
        <f t="shared" si="117"/>
        <v/>
      </c>
      <c r="BD277" s="38">
        <f t="shared" si="127"/>
        <v>45901</v>
      </c>
      <c r="BT277" s="4"/>
      <c r="BZ277" s="7">
        <f t="shared" si="118"/>
        <v>46286</v>
      </c>
      <c r="CA277" s="5"/>
      <c r="CB277" s="145">
        <f t="shared" si="119"/>
        <v>1</v>
      </c>
      <c r="CC277" s="141" t="str">
        <f>IFERROR(VLOOKUP(BZ276,'Geração Equatorial x Medido'!$O$56:$P$97,2,FALSE),"")</f>
        <v/>
      </c>
      <c r="CD277" s="38">
        <f t="shared" si="126"/>
        <v>46266</v>
      </c>
      <c r="CE277" s="38" t="str">
        <f t="shared" si="112"/>
        <v/>
      </c>
      <c r="CF277" s="38">
        <f t="shared" si="113"/>
        <v>46266</v>
      </c>
      <c r="CV277" s="4"/>
    </row>
    <row r="278" spans="1:100" x14ac:dyDescent="0.25">
      <c r="A278" s="7">
        <f t="shared" si="120"/>
        <v>45201</v>
      </c>
      <c r="B278" s="5"/>
      <c r="C278" s="38" t="str">
        <f t="shared" si="111"/>
        <v/>
      </c>
      <c r="D278" s="38">
        <f t="shared" si="108"/>
        <v>44986</v>
      </c>
      <c r="E278" s="38" t="str">
        <f t="shared" si="114"/>
        <v/>
      </c>
      <c r="F278" s="38">
        <f t="shared" si="110"/>
        <v>45200</v>
      </c>
      <c r="Y278" s="7">
        <f t="shared" si="121"/>
        <v>45561</v>
      </c>
      <c r="Z278" s="5">
        <v>534.79999999999995</v>
      </c>
      <c r="AA278" s="111">
        <f t="shared" si="124"/>
        <v>0</v>
      </c>
      <c r="AB278" s="38">
        <f>IFERROR(VLOOKUP(Y278,'Geração Equatorial x Medido'!$O$56:$P$71,2,FALSE),"")</f>
        <v>45536</v>
      </c>
      <c r="AC278" s="38">
        <f t="shared" si="109"/>
        <v>45536</v>
      </c>
      <c r="AD278" s="38" t="str">
        <f t="shared" si="115"/>
        <v/>
      </c>
      <c r="AE278" s="38">
        <f t="shared" si="123"/>
        <v>45536</v>
      </c>
      <c r="AU278" s="4"/>
      <c r="AX278" s="7">
        <f t="shared" si="122"/>
        <v>45921</v>
      </c>
      <c r="AY278" s="5">
        <v>563.70000000000005</v>
      </c>
      <c r="AZ278" s="145">
        <f t="shared" si="116"/>
        <v>0</v>
      </c>
      <c r="BA278" s="141" t="str">
        <f>IFERROR(VLOOKUP(AX277,'Geração Equatorial x Medido'!$O$56:$P$98,2,FALSE),"")</f>
        <v/>
      </c>
      <c r="BB278" s="38">
        <f t="shared" si="125"/>
        <v>45901</v>
      </c>
      <c r="BC278" s="38" t="str">
        <f t="shared" si="117"/>
        <v/>
      </c>
      <c r="BD278" s="38">
        <f t="shared" si="127"/>
        <v>45901</v>
      </c>
      <c r="BT278" s="4"/>
      <c r="BZ278" s="7">
        <f t="shared" si="118"/>
        <v>46287</v>
      </c>
      <c r="CA278" s="5"/>
      <c r="CB278" s="145">
        <f t="shared" si="119"/>
        <v>1</v>
      </c>
      <c r="CC278" s="141" t="str">
        <f>IFERROR(VLOOKUP(BZ277,'Geração Equatorial x Medido'!$O$56:$P$97,2,FALSE),"")</f>
        <v/>
      </c>
      <c r="CD278" s="38">
        <f t="shared" si="126"/>
        <v>46266</v>
      </c>
      <c r="CE278" s="38" t="str">
        <f t="shared" si="112"/>
        <v/>
      </c>
      <c r="CF278" s="38">
        <f t="shared" si="113"/>
        <v>46266</v>
      </c>
      <c r="CV278" s="4"/>
    </row>
    <row r="279" spans="1:100" x14ac:dyDescent="0.25">
      <c r="A279" s="7">
        <f t="shared" si="120"/>
        <v>45202</v>
      </c>
      <c r="B279" s="5"/>
      <c r="C279" s="38" t="str">
        <f t="shared" si="111"/>
        <v/>
      </c>
      <c r="D279" s="38">
        <f t="shared" si="108"/>
        <v>44986</v>
      </c>
      <c r="E279" s="38" t="str">
        <f t="shared" si="114"/>
        <v/>
      </c>
      <c r="F279" s="38">
        <f t="shared" si="110"/>
        <v>45200</v>
      </c>
      <c r="Y279" s="7">
        <f t="shared" si="121"/>
        <v>45562</v>
      </c>
      <c r="Z279" s="5">
        <v>538.9</v>
      </c>
      <c r="AA279" s="111">
        <f t="shared" si="124"/>
        <v>0</v>
      </c>
      <c r="AB279" s="38" t="str">
        <f>IFERROR(VLOOKUP(Y279,'Geração Equatorial x Medido'!$O$56:$P$71,2,FALSE),"")</f>
        <v/>
      </c>
      <c r="AC279" s="38">
        <f t="shared" si="109"/>
        <v>45536</v>
      </c>
      <c r="AD279" s="38" t="str">
        <f t="shared" si="115"/>
        <v/>
      </c>
      <c r="AE279" s="38">
        <f t="shared" si="123"/>
        <v>45536</v>
      </c>
      <c r="AU279" s="4"/>
      <c r="AX279" s="7">
        <f t="shared" si="122"/>
        <v>45922</v>
      </c>
      <c r="AY279" s="5">
        <v>542.5</v>
      </c>
      <c r="AZ279" s="145">
        <f t="shared" si="116"/>
        <v>0</v>
      </c>
      <c r="BA279" s="141" t="str">
        <f>IFERROR(VLOOKUP(AX278,'Geração Equatorial x Medido'!$O$56:$P$98,2,FALSE),"")</f>
        <v/>
      </c>
      <c r="BB279" s="38">
        <f t="shared" si="125"/>
        <v>45901</v>
      </c>
      <c r="BC279" s="38" t="str">
        <f t="shared" si="117"/>
        <v/>
      </c>
      <c r="BD279" s="38">
        <f t="shared" si="127"/>
        <v>45901</v>
      </c>
      <c r="BT279" s="4"/>
      <c r="BZ279" s="7">
        <f t="shared" si="118"/>
        <v>46288</v>
      </c>
      <c r="CA279" s="5"/>
      <c r="CB279" s="145">
        <f t="shared" si="119"/>
        <v>1</v>
      </c>
      <c r="CC279" s="141" t="str">
        <f>IFERROR(VLOOKUP(BZ278,'Geração Equatorial x Medido'!$O$56:$P$97,2,FALSE),"")</f>
        <v/>
      </c>
      <c r="CD279" s="38">
        <f t="shared" si="126"/>
        <v>46266</v>
      </c>
      <c r="CE279" s="38" t="str">
        <f t="shared" si="112"/>
        <v/>
      </c>
      <c r="CF279" s="38">
        <f t="shared" si="113"/>
        <v>46266</v>
      </c>
      <c r="CV279" s="4"/>
    </row>
    <row r="280" spans="1:100" x14ac:dyDescent="0.25">
      <c r="A280" s="7">
        <f t="shared" si="120"/>
        <v>45203</v>
      </c>
      <c r="B280" s="5"/>
      <c r="C280" s="38" t="str">
        <f t="shared" si="111"/>
        <v/>
      </c>
      <c r="D280" s="38">
        <f t="shared" si="108"/>
        <v>44986</v>
      </c>
      <c r="E280" s="38" t="str">
        <f t="shared" si="114"/>
        <v/>
      </c>
      <c r="F280" s="38">
        <f t="shared" si="110"/>
        <v>45200</v>
      </c>
      <c r="Y280" s="7">
        <f t="shared" si="121"/>
        <v>45563</v>
      </c>
      <c r="Z280" s="5">
        <v>525.4</v>
      </c>
      <c r="AA280" s="111">
        <f t="shared" si="124"/>
        <v>0</v>
      </c>
      <c r="AB280" s="38" t="str">
        <f>IFERROR(VLOOKUP(Y280,'Geração Equatorial x Medido'!$O$56:$P$71,2,FALSE),"")</f>
        <v/>
      </c>
      <c r="AC280" s="38">
        <f t="shared" si="109"/>
        <v>45536</v>
      </c>
      <c r="AD280" s="38" t="str">
        <f t="shared" si="115"/>
        <v/>
      </c>
      <c r="AE280" s="38">
        <f t="shared" si="123"/>
        <v>45536</v>
      </c>
      <c r="AU280" s="4"/>
      <c r="AX280" s="7">
        <f t="shared" si="122"/>
        <v>45923</v>
      </c>
      <c r="AY280" s="5">
        <v>511.3</v>
      </c>
      <c r="AZ280" s="145">
        <f>IF(AY280=0,1,0)</f>
        <v>0</v>
      </c>
      <c r="BA280" s="141" t="str">
        <f>IFERROR(VLOOKUP(AX279,'Geração Equatorial x Medido'!$O$56:$P$98,2,FALSE),"")</f>
        <v/>
      </c>
      <c r="BB280" s="38">
        <f t="shared" si="125"/>
        <v>45901</v>
      </c>
      <c r="BC280" s="38" t="str">
        <f t="shared" si="117"/>
        <v/>
      </c>
      <c r="BD280" s="38">
        <f t="shared" si="127"/>
        <v>45901</v>
      </c>
      <c r="BT280" s="4"/>
      <c r="BZ280" s="7">
        <f t="shared" si="118"/>
        <v>46289</v>
      </c>
      <c r="CA280" s="5"/>
      <c r="CB280" s="145">
        <f t="shared" si="119"/>
        <v>1</v>
      </c>
      <c r="CC280" s="141" t="str">
        <f>IFERROR(VLOOKUP(BZ279,'Geração Equatorial x Medido'!$O$56:$P$97,2,FALSE),"")</f>
        <v/>
      </c>
      <c r="CD280" s="38">
        <f t="shared" si="126"/>
        <v>46266</v>
      </c>
      <c r="CE280" s="38" t="str">
        <f t="shared" si="112"/>
        <v/>
      </c>
      <c r="CF280" s="38">
        <f t="shared" si="113"/>
        <v>46266</v>
      </c>
      <c r="CV280" s="4"/>
    </row>
    <row r="281" spans="1:100" x14ac:dyDescent="0.25">
      <c r="A281" s="7">
        <f t="shared" si="120"/>
        <v>45204</v>
      </c>
      <c r="B281" s="5"/>
      <c r="C281" s="38" t="str">
        <f t="shared" si="111"/>
        <v/>
      </c>
      <c r="D281" s="38">
        <f t="shared" si="108"/>
        <v>44986</v>
      </c>
      <c r="E281" s="38" t="str">
        <f t="shared" si="114"/>
        <v/>
      </c>
      <c r="F281" s="38">
        <f t="shared" si="110"/>
        <v>45200</v>
      </c>
      <c r="Y281" s="7">
        <f t="shared" si="121"/>
        <v>45564</v>
      </c>
      <c r="Z281" s="5">
        <v>529.9</v>
      </c>
      <c r="AA281" s="111">
        <f t="shared" si="124"/>
        <v>0</v>
      </c>
      <c r="AB281" s="38" t="str">
        <f>IFERROR(VLOOKUP(Y281,'Geração Equatorial x Medido'!$O$56:$P$71,2,FALSE),"")</f>
        <v/>
      </c>
      <c r="AC281" s="38">
        <f t="shared" si="109"/>
        <v>45536</v>
      </c>
      <c r="AD281" s="38" t="str">
        <f t="shared" si="115"/>
        <v/>
      </c>
      <c r="AE281" s="38">
        <f t="shared" si="123"/>
        <v>45536</v>
      </c>
      <c r="AU281" s="4"/>
      <c r="AX281" s="7">
        <f t="shared" si="122"/>
        <v>45924</v>
      </c>
      <c r="AY281" s="5">
        <v>584.4</v>
      </c>
      <c r="AZ281" s="145">
        <f>IF(AY281=0,1,0)</f>
        <v>0</v>
      </c>
      <c r="BA281" s="141" t="str">
        <f>IFERROR(VLOOKUP(AX280,'Geração Equatorial x Medido'!$O$56:$P$98,2,FALSE),"")</f>
        <v/>
      </c>
      <c r="BB281" s="38">
        <f t="shared" si="125"/>
        <v>45901</v>
      </c>
      <c r="BC281" s="38" t="str">
        <f t="shared" si="117"/>
        <v/>
      </c>
      <c r="BD281" s="38">
        <f t="shared" si="127"/>
        <v>45901</v>
      </c>
      <c r="BT281" s="4"/>
      <c r="BZ281" s="7">
        <f t="shared" si="118"/>
        <v>46290</v>
      </c>
      <c r="CA281" s="5"/>
      <c r="CB281" s="145">
        <f t="shared" si="119"/>
        <v>1</v>
      </c>
      <c r="CC281" s="141" t="str">
        <f>IFERROR(VLOOKUP(BZ280,'Geração Equatorial x Medido'!$O$56:$P$97,2,FALSE),"")</f>
        <v/>
      </c>
      <c r="CD281" s="38">
        <f t="shared" si="126"/>
        <v>46266</v>
      </c>
      <c r="CE281" s="38" t="str">
        <f t="shared" si="112"/>
        <v/>
      </c>
      <c r="CF281" s="38">
        <f t="shared" si="113"/>
        <v>46266</v>
      </c>
      <c r="CV281" s="4"/>
    </row>
    <row r="282" spans="1:100" x14ac:dyDescent="0.25">
      <c r="A282" s="7">
        <f t="shared" si="120"/>
        <v>45205</v>
      </c>
      <c r="B282" s="5"/>
      <c r="C282" s="38" t="str">
        <f t="shared" si="111"/>
        <v/>
      </c>
      <c r="D282" s="38">
        <f t="shared" si="108"/>
        <v>44986</v>
      </c>
      <c r="E282" s="38" t="str">
        <f t="shared" si="114"/>
        <v/>
      </c>
      <c r="F282" s="38">
        <f t="shared" si="110"/>
        <v>45200</v>
      </c>
      <c r="Y282" s="7">
        <f t="shared" si="121"/>
        <v>45565</v>
      </c>
      <c r="Z282" s="5">
        <v>538.79999999999995</v>
      </c>
      <c r="AA282" s="111">
        <f t="shared" si="124"/>
        <v>0</v>
      </c>
      <c r="AB282" s="38" t="str">
        <f>IFERROR(VLOOKUP(Y282,'Geração Equatorial x Medido'!$O$56:$P$71,2,FALSE),"")</f>
        <v/>
      </c>
      <c r="AC282" s="38">
        <f t="shared" si="109"/>
        <v>45536</v>
      </c>
      <c r="AD282" s="38" t="str">
        <f t="shared" si="115"/>
        <v/>
      </c>
      <c r="AE282" s="38">
        <f t="shared" si="123"/>
        <v>45536</v>
      </c>
      <c r="AU282" s="4"/>
      <c r="AX282" s="7">
        <f t="shared" si="122"/>
        <v>45925</v>
      </c>
      <c r="AY282" s="5">
        <v>565.20000000000005</v>
      </c>
      <c r="AZ282" s="145">
        <f t="shared" si="116"/>
        <v>0</v>
      </c>
      <c r="BA282" s="141" t="str">
        <f>IFERROR(VLOOKUP(AX281,'Geração Equatorial x Medido'!$O$56:$P$98,2,FALSE),"")</f>
        <v/>
      </c>
      <c r="BB282" s="38">
        <f t="shared" si="125"/>
        <v>45901</v>
      </c>
      <c r="BC282" s="38" t="str">
        <f t="shared" si="117"/>
        <v/>
      </c>
      <c r="BD282" s="38">
        <f t="shared" si="127"/>
        <v>45901</v>
      </c>
      <c r="BT282" s="4"/>
      <c r="BZ282" s="7">
        <f t="shared" si="118"/>
        <v>46291</v>
      </c>
      <c r="CA282" s="5"/>
      <c r="CB282" s="145">
        <f t="shared" si="119"/>
        <v>1</v>
      </c>
      <c r="CC282" s="141" t="str">
        <f>IFERROR(VLOOKUP(BZ281,'Geração Equatorial x Medido'!$O$56:$P$97,2,FALSE),"")</f>
        <v/>
      </c>
      <c r="CD282" s="38">
        <f t="shared" si="126"/>
        <v>46266</v>
      </c>
      <c r="CE282" s="38" t="str">
        <f t="shared" si="112"/>
        <v/>
      </c>
      <c r="CF282" s="38">
        <f t="shared" si="113"/>
        <v>46266</v>
      </c>
      <c r="CV282" s="4"/>
    </row>
    <row r="283" spans="1:100" x14ac:dyDescent="0.25">
      <c r="A283" s="7">
        <f t="shared" si="120"/>
        <v>45206</v>
      </c>
      <c r="B283" s="5"/>
      <c r="C283" s="38" t="str">
        <f t="shared" si="111"/>
        <v/>
      </c>
      <c r="D283" s="38">
        <f t="shared" si="108"/>
        <v>44986</v>
      </c>
      <c r="E283" s="38" t="str">
        <f t="shared" si="114"/>
        <v/>
      </c>
      <c r="F283" s="38">
        <f t="shared" si="110"/>
        <v>45200</v>
      </c>
      <c r="Y283" s="7">
        <f t="shared" si="121"/>
        <v>45566</v>
      </c>
      <c r="Z283" s="5">
        <v>445.9</v>
      </c>
      <c r="AA283" s="111">
        <f t="shared" si="124"/>
        <v>0</v>
      </c>
      <c r="AB283" s="38" t="str">
        <f>IFERROR(VLOOKUP(Y283,'Geração Equatorial x Medido'!$O$56:$P$71,2,FALSE),"")</f>
        <v/>
      </c>
      <c r="AC283" s="38">
        <f t="shared" si="109"/>
        <v>45536</v>
      </c>
      <c r="AD283" s="38">
        <f t="shared" si="115"/>
        <v>45566</v>
      </c>
      <c r="AE283" s="38">
        <f t="shared" si="123"/>
        <v>45566</v>
      </c>
      <c r="AU283" s="4"/>
      <c r="AX283" s="7">
        <f t="shared" si="122"/>
        <v>45926</v>
      </c>
      <c r="AY283" s="5">
        <v>539.6</v>
      </c>
      <c r="AZ283" s="145">
        <f t="shared" si="116"/>
        <v>0</v>
      </c>
      <c r="BA283" s="141" t="str">
        <f>IFERROR(VLOOKUP(AX282,'Geração Equatorial x Medido'!$O$56:$P$98,2,FALSE),"")</f>
        <v/>
      </c>
      <c r="BB283" s="38">
        <f t="shared" si="125"/>
        <v>45901</v>
      </c>
      <c r="BC283" s="38" t="str">
        <f t="shared" si="117"/>
        <v/>
      </c>
      <c r="BD283" s="38">
        <f t="shared" si="127"/>
        <v>45901</v>
      </c>
      <c r="BT283" s="4"/>
      <c r="BZ283" s="7">
        <f t="shared" si="118"/>
        <v>46292</v>
      </c>
      <c r="CA283" s="5"/>
      <c r="CB283" s="145">
        <f t="shared" si="119"/>
        <v>1</v>
      </c>
      <c r="CC283" s="141" t="str">
        <f>IFERROR(VLOOKUP(BZ282,'Geração Equatorial x Medido'!$O$56:$P$97,2,FALSE),"")</f>
        <v/>
      </c>
      <c r="CD283" s="38">
        <f t="shared" si="126"/>
        <v>46266</v>
      </c>
      <c r="CE283" s="38" t="str">
        <f t="shared" si="112"/>
        <v/>
      </c>
      <c r="CF283" s="38">
        <f t="shared" si="113"/>
        <v>46266</v>
      </c>
      <c r="CV283" s="4"/>
    </row>
    <row r="284" spans="1:100" x14ac:dyDescent="0.25">
      <c r="A284" s="7">
        <f t="shared" si="120"/>
        <v>45207</v>
      </c>
      <c r="B284" s="5"/>
      <c r="C284" s="38" t="str">
        <f t="shared" si="111"/>
        <v/>
      </c>
      <c r="D284" s="38">
        <f t="shared" si="108"/>
        <v>44986</v>
      </c>
      <c r="E284" s="38" t="str">
        <f t="shared" si="114"/>
        <v/>
      </c>
      <c r="F284" s="38">
        <f t="shared" si="110"/>
        <v>45200</v>
      </c>
      <c r="Y284" s="7">
        <f t="shared" si="121"/>
        <v>45567</v>
      </c>
      <c r="Z284" s="5">
        <v>521.29999999999995</v>
      </c>
      <c r="AA284" s="111">
        <f t="shared" si="124"/>
        <v>0</v>
      </c>
      <c r="AB284" s="38" t="str">
        <f>IFERROR(VLOOKUP(Y284,'Geração Equatorial x Medido'!$O$56:$P$71,2,FALSE),"")</f>
        <v/>
      </c>
      <c r="AC284" s="38">
        <f t="shared" si="109"/>
        <v>45536</v>
      </c>
      <c r="AD284" s="38" t="str">
        <f t="shared" si="115"/>
        <v/>
      </c>
      <c r="AE284" s="38">
        <f t="shared" si="123"/>
        <v>45566</v>
      </c>
      <c r="AU284" s="4"/>
      <c r="AX284" s="7">
        <f t="shared" si="122"/>
        <v>45927</v>
      </c>
      <c r="AY284" s="5">
        <v>571.5</v>
      </c>
      <c r="AZ284" s="145">
        <f t="shared" si="116"/>
        <v>0</v>
      </c>
      <c r="BA284" s="141" t="str">
        <f>IFERROR(VLOOKUP(AX283,'Geração Equatorial x Medido'!$O$56:$P$98,2,FALSE),"")</f>
        <v/>
      </c>
      <c r="BB284" s="38">
        <f t="shared" si="125"/>
        <v>45901</v>
      </c>
      <c r="BC284" s="38" t="str">
        <f t="shared" si="117"/>
        <v/>
      </c>
      <c r="BD284" s="38">
        <f t="shared" si="127"/>
        <v>45901</v>
      </c>
      <c r="BT284" s="4"/>
      <c r="BZ284" s="7">
        <f t="shared" si="118"/>
        <v>46293</v>
      </c>
      <c r="CA284" s="5"/>
      <c r="CB284" s="145">
        <f t="shared" si="119"/>
        <v>1</v>
      </c>
      <c r="CC284" s="141">
        <f>IFERROR(VLOOKUP(BZ283,'Geração Equatorial x Medido'!$O$56:$P$97,2,FALSE),"")</f>
        <v>46266</v>
      </c>
      <c r="CD284" s="38">
        <f t="shared" si="126"/>
        <v>46266</v>
      </c>
      <c r="CE284" s="38" t="str">
        <f t="shared" si="112"/>
        <v/>
      </c>
      <c r="CF284" s="38">
        <f t="shared" si="113"/>
        <v>46266</v>
      </c>
      <c r="CV284" s="4"/>
    </row>
    <row r="285" spans="1:100" x14ac:dyDescent="0.25">
      <c r="A285" s="7">
        <f t="shared" si="120"/>
        <v>45208</v>
      </c>
      <c r="B285" s="5"/>
      <c r="C285" s="38" t="str">
        <f t="shared" si="111"/>
        <v/>
      </c>
      <c r="D285" s="38">
        <f t="shared" si="108"/>
        <v>44986</v>
      </c>
      <c r="E285" s="38" t="str">
        <f t="shared" si="114"/>
        <v/>
      </c>
      <c r="F285" s="38">
        <f t="shared" si="110"/>
        <v>45200</v>
      </c>
      <c r="Y285" s="7">
        <f t="shared" si="121"/>
        <v>45568</v>
      </c>
      <c r="Z285" s="5">
        <v>565.5</v>
      </c>
      <c r="AA285" s="111">
        <f t="shared" si="124"/>
        <v>0</v>
      </c>
      <c r="AB285" s="38" t="str">
        <f>IFERROR(VLOOKUP(Y285,'Geração Equatorial x Medido'!$O$56:$P$71,2,FALSE),"")</f>
        <v/>
      </c>
      <c r="AC285" s="38">
        <f t="shared" si="109"/>
        <v>45536</v>
      </c>
      <c r="AD285" s="38" t="str">
        <f t="shared" si="115"/>
        <v/>
      </c>
      <c r="AE285" s="38">
        <f t="shared" si="123"/>
        <v>45566</v>
      </c>
      <c r="AU285" s="4"/>
      <c r="AX285" s="7">
        <f t="shared" si="122"/>
        <v>45928</v>
      </c>
      <c r="AY285" s="5">
        <v>563.4</v>
      </c>
      <c r="AZ285" s="145">
        <f t="shared" si="116"/>
        <v>0</v>
      </c>
      <c r="BA285" s="141">
        <f>IFERROR(VLOOKUP(AX284,'Geração Equatorial x Medido'!$O$56:$P$98,2,FALSE),"")</f>
        <v>45901</v>
      </c>
      <c r="BB285" s="38">
        <f t="shared" si="125"/>
        <v>45901</v>
      </c>
      <c r="BC285" s="38" t="str">
        <f t="shared" si="117"/>
        <v/>
      </c>
      <c r="BD285" s="38">
        <f t="shared" si="127"/>
        <v>45901</v>
      </c>
      <c r="BT285" s="4"/>
      <c r="BZ285" s="7">
        <f t="shared" si="118"/>
        <v>46294</v>
      </c>
      <c r="CA285" s="5"/>
      <c r="CB285" s="145">
        <f t="shared" si="119"/>
        <v>1</v>
      </c>
      <c r="CC285" s="141" t="str">
        <f>IFERROR(VLOOKUP(BZ284,'Geração Equatorial x Medido'!$O$56:$P$97,2,FALSE),"")</f>
        <v/>
      </c>
      <c r="CD285" s="38">
        <f t="shared" si="126"/>
        <v>46296</v>
      </c>
      <c r="CE285" s="38" t="str">
        <f t="shared" si="112"/>
        <v/>
      </c>
      <c r="CF285" s="38">
        <f t="shared" si="113"/>
        <v>46266</v>
      </c>
      <c r="CV285" s="4"/>
    </row>
    <row r="286" spans="1:100" x14ac:dyDescent="0.25">
      <c r="A286" s="7">
        <f t="shared" si="120"/>
        <v>45209</v>
      </c>
      <c r="B286" s="5"/>
      <c r="C286" s="38" t="str">
        <f t="shared" si="111"/>
        <v/>
      </c>
      <c r="D286" s="38">
        <f t="shared" si="108"/>
        <v>44986</v>
      </c>
      <c r="E286" s="38" t="str">
        <f t="shared" si="114"/>
        <v/>
      </c>
      <c r="F286" s="38">
        <f t="shared" si="110"/>
        <v>45200</v>
      </c>
      <c r="Y286" s="7">
        <f t="shared" si="121"/>
        <v>45569</v>
      </c>
      <c r="Z286" s="5">
        <v>525.4</v>
      </c>
      <c r="AA286" s="111">
        <f t="shared" si="124"/>
        <v>0</v>
      </c>
      <c r="AB286" s="38" t="str">
        <f>IFERROR(VLOOKUP(Y286,'Geração Equatorial x Medido'!$O$56:$P$71,2,FALSE),"")</f>
        <v/>
      </c>
      <c r="AC286" s="38">
        <f t="shared" si="109"/>
        <v>45536</v>
      </c>
      <c r="AD286" s="38" t="str">
        <f t="shared" si="115"/>
        <v/>
      </c>
      <c r="AE286" s="38">
        <f t="shared" si="123"/>
        <v>45566</v>
      </c>
      <c r="AU286" s="4"/>
      <c r="AX286" s="7">
        <f t="shared" si="122"/>
        <v>45929</v>
      </c>
      <c r="AY286" s="5">
        <v>560.4</v>
      </c>
      <c r="AZ286" s="145">
        <f t="shared" si="116"/>
        <v>0</v>
      </c>
      <c r="BA286" s="141" t="str">
        <f>IFERROR(VLOOKUP(AX285,'Geração Equatorial x Medido'!$O$56:$P$98,2,FALSE),"")</f>
        <v/>
      </c>
      <c r="BB286" s="38">
        <f t="shared" si="125"/>
        <v>45931</v>
      </c>
      <c r="BC286" s="38" t="str">
        <f t="shared" si="117"/>
        <v/>
      </c>
      <c r="BD286" s="38">
        <f t="shared" si="127"/>
        <v>45901</v>
      </c>
      <c r="BT286" s="4"/>
      <c r="BZ286" s="7">
        <f t="shared" si="118"/>
        <v>46295</v>
      </c>
      <c r="CA286" s="5"/>
      <c r="CB286" s="145">
        <f t="shared" si="119"/>
        <v>1</v>
      </c>
      <c r="CC286" s="141" t="str">
        <f>IFERROR(VLOOKUP(BZ285,'Geração Equatorial x Medido'!$O$56:$P$97,2,FALSE),"")</f>
        <v/>
      </c>
      <c r="CD286" s="38">
        <f t="shared" si="126"/>
        <v>46296</v>
      </c>
      <c r="CE286" s="38" t="str">
        <f t="shared" si="112"/>
        <v/>
      </c>
      <c r="CF286" s="38">
        <f t="shared" si="113"/>
        <v>46266</v>
      </c>
      <c r="CV286" s="4"/>
    </row>
    <row r="287" spans="1:100" x14ac:dyDescent="0.25">
      <c r="A287" s="7">
        <f t="shared" si="120"/>
        <v>45210</v>
      </c>
      <c r="B287" s="5"/>
      <c r="C287" s="38" t="str">
        <f t="shared" si="111"/>
        <v/>
      </c>
      <c r="D287" s="38">
        <f t="shared" si="108"/>
        <v>44986</v>
      </c>
      <c r="E287" s="38" t="str">
        <f t="shared" si="114"/>
        <v/>
      </c>
      <c r="F287" s="38">
        <f t="shared" si="110"/>
        <v>45200</v>
      </c>
      <c r="Y287" s="7">
        <f t="shared" si="121"/>
        <v>45570</v>
      </c>
      <c r="Z287" s="5">
        <v>517.29999999999995</v>
      </c>
      <c r="AA287" s="111">
        <f t="shared" si="124"/>
        <v>0</v>
      </c>
      <c r="AB287" s="38" t="str">
        <f>IFERROR(VLOOKUP(Y287,'Geração Equatorial x Medido'!$O$56:$P$71,2,FALSE),"")</f>
        <v/>
      </c>
      <c r="AC287" s="38">
        <f t="shared" si="109"/>
        <v>45536</v>
      </c>
      <c r="AD287" s="38" t="str">
        <f t="shared" si="115"/>
        <v/>
      </c>
      <c r="AE287" s="38">
        <f t="shared" si="123"/>
        <v>45566</v>
      </c>
      <c r="AU287" s="4"/>
      <c r="AX287" s="7">
        <f t="shared" si="122"/>
        <v>45930</v>
      </c>
      <c r="AY287" s="5">
        <v>566</v>
      </c>
      <c r="AZ287" s="145">
        <f t="shared" si="116"/>
        <v>0</v>
      </c>
      <c r="BA287" s="141" t="str">
        <f>IFERROR(VLOOKUP(AX286,'Geração Equatorial x Medido'!$O$56:$P$98,2,FALSE),"")</f>
        <v/>
      </c>
      <c r="BB287" s="38">
        <f t="shared" si="125"/>
        <v>45931</v>
      </c>
      <c r="BC287" s="38" t="str">
        <f t="shared" si="117"/>
        <v/>
      </c>
      <c r="BD287" s="38">
        <f t="shared" si="127"/>
        <v>45901</v>
      </c>
      <c r="BT287" s="4"/>
      <c r="BZ287" s="7">
        <f t="shared" si="118"/>
        <v>46296</v>
      </c>
      <c r="CA287" s="5"/>
      <c r="CB287" s="145">
        <f t="shared" si="119"/>
        <v>1</v>
      </c>
      <c r="CC287" s="141" t="str">
        <f>IFERROR(VLOOKUP(BZ286,'Geração Equatorial x Medido'!$O$56:$P$97,2,FALSE),"")</f>
        <v/>
      </c>
      <c r="CD287" s="38">
        <f t="shared" si="126"/>
        <v>46296</v>
      </c>
      <c r="CE287" s="38">
        <f t="shared" si="112"/>
        <v>46296</v>
      </c>
      <c r="CF287" s="38">
        <f t="shared" si="113"/>
        <v>46296</v>
      </c>
      <c r="CV287" s="4"/>
    </row>
    <row r="288" spans="1:100" x14ac:dyDescent="0.25">
      <c r="A288" s="7">
        <f t="shared" si="120"/>
        <v>45211</v>
      </c>
      <c r="B288" s="5"/>
      <c r="C288" s="38" t="str">
        <f t="shared" si="111"/>
        <v/>
      </c>
      <c r="D288" s="38">
        <f t="shared" si="108"/>
        <v>44986</v>
      </c>
      <c r="E288" s="38" t="str">
        <f t="shared" si="114"/>
        <v/>
      </c>
      <c r="F288" s="38">
        <f t="shared" si="110"/>
        <v>45200</v>
      </c>
      <c r="Y288" s="7">
        <f t="shared" si="121"/>
        <v>45571</v>
      </c>
      <c r="Z288" s="5">
        <v>508.9</v>
      </c>
      <c r="AA288" s="111">
        <f t="shared" si="124"/>
        <v>0</v>
      </c>
      <c r="AB288" s="38" t="str">
        <f>IFERROR(VLOOKUP(Y288,'Geração Equatorial x Medido'!$O$56:$P$71,2,FALSE),"")</f>
        <v/>
      </c>
      <c r="AC288" s="38">
        <f t="shared" si="109"/>
        <v>45536</v>
      </c>
      <c r="AD288" s="38" t="str">
        <f t="shared" si="115"/>
        <v/>
      </c>
      <c r="AE288" s="38">
        <f t="shared" si="123"/>
        <v>45566</v>
      </c>
      <c r="AU288" s="4"/>
      <c r="AX288" s="7">
        <f t="shared" si="122"/>
        <v>45931</v>
      </c>
      <c r="AY288" s="5">
        <v>529</v>
      </c>
      <c r="AZ288" s="145">
        <f t="shared" si="116"/>
        <v>0</v>
      </c>
      <c r="BA288" s="141" t="str">
        <f>IFERROR(VLOOKUP(AX287,'Geração Equatorial x Medido'!$O$56:$P$98,2,FALSE),"")</f>
        <v/>
      </c>
      <c r="BB288" s="38">
        <f t="shared" si="125"/>
        <v>45931</v>
      </c>
      <c r="BC288" s="38">
        <f t="shared" si="117"/>
        <v>45931</v>
      </c>
      <c r="BD288" s="38">
        <f t="shared" si="127"/>
        <v>45931</v>
      </c>
      <c r="BT288" s="4"/>
      <c r="BZ288" s="7">
        <f t="shared" si="118"/>
        <v>46297</v>
      </c>
      <c r="CA288" s="5"/>
      <c r="CB288" s="145">
        <f t="shared" si="119"/>
        <v>1</v>
      </c>
      <c r="CC288" s="141" t="str">
        <f>IFERROR(VLOOKUP(BZ287,'Geração Equatorial x Medido'!$O$56:$P$97,2,FALSE),"")</f>
        <v/>
      </c>
      <c r="CD288" s="38">
        <f t="shared" si="126"/>
        <v>46296</v>
      </c>
      <c r="CE288" s="38" t="str">
        <f t="shared" si="112"/>
        <v/>
      </c>
      <c r="CF288" s="38">
        <f t="shared" si="113"/>
        <v>46296</v>
      </c>
      <c r="CV288" s="4"/>
    </row>
    <row r="289" spans="1:100" x14ac:dyDescent="0.25">
      <c r="A289" s="7">
        <f t="shared" si="120"/>
        <v>45212</v>
      </c>
      <c r="B289" s="5"/>
      <c r="C289" s="38" t="str">
        <f t="shared" si="111"/>
        <v/>
      </c>
      <c r="D289" s="38">
        <f t="shared" si="108"/>
        <v>44986</v>
      </c>
      <c r="E289" s="38" t="str">
        <f t="shared" si="114"/>
        <v/>
      </c>
      <c r="F289" s="38">
        <f t="shared" si="110"/>
        <v>45200</v>
      </c>
      <c r="Y289" s="7">
        <f t="shared" si="121"/>
        <v>45572</v>
      </c>
      <c r="Z289" s="5">
        <v>512.70000000000005</v>
      </c>
      <c r="AA289" s="111">
        <f t="shared" si="124"/>
        <v>0</v>
      </c>
      <c r="AB289" s="38" t="str">
        <f>IFERROR(VLOOKUP(Y289,'Geração Equatorial x Medido'!$O$56:$P$71,2,FALSE),"")</f>
        <v/>
      </c>
      <c r="AC289" s="38">
        <f t="shared" si="109"/>
        <v>45536</v>
      </c>
      <c r="AD289" s="38" t="str">
        <f t="shared" si="115"/>
        <v/>
      </c>
      <c r="AE289" s="38">
        <f t="shared" si="123"/>
        <v>45566</v>
      </c>
      <c r="AU289" s="4"/>
      <c r="AX289" s="7">
        <f t="shared" si="122"/>
        <v>45932</v>
      </c>
      <c r="AY289" s="5">
        <v>510.9</v>
      </c>
      <c r="AZ289" s="145">
        <f t="shared" si="116"/>
        <v>0</v>
      </c>
      <c r="BA289" s="141" t="str">
        <f>IFERROR(VLOOKUP(AX288,'Geração Equatorial x Medido'!$O$56:$P$98,2,FALSE),"")</f>
        <v/>
      </c>
      <c r="BB289" s="38">
        <f t="shared" si="125"/>
        <v>45931</v>
      </c>
      <c r="BC289" s="38" t="str">
        <f t="shared" si="117"/>
        <v/>
      </c>
      <c r="BD289" s="38">
        <f t="shared" si="127"/>
        <v>45931</v>
      </c>
      <c r="BT289" s="4"/>
      <c r="BZ289" s="7">
        <f t="shared" si="118"/>
        <v>46298</v>
      </c>
      <c r="CA289" s="5"/>
      <c r="CB289" s="145">
        <f t="shared" si="119"/>
        <v>1</v>
      </c>
      <c r="CC289" s="141" t="str">
        <f>IFERROR(VLOOKUP(BZ288,'Geração Equatorial x Medido'!$O$56:$P$97,2,FALSE),"")</f>
        <v/>
      </c>
      <c r="CD289" s="38">
        <f t="shared" si="126"/>
        <v>46296</v>
      </c>
      <c r="CE289" s="38" t="str">
        <f t="shared" si="112"/>
        <v/>
      </c>
      <c r="CF289" s="38">
        <f t="shared" si="113"/>
        <v>46296</v>
      </c>
      <c r="CV289" s="4"/>
    </row>
    <row r="290" spans="1:100" x14ac:dyDescent="0.25">
      <c r="A290" s="7">
        <f t="shared" si="120"/>
        <v>45213</v>
      </c>
      <c r="B290" s="5"/>
      <c r="C290" s="38" t="str">
        <f t="shared" si="111"/>
        <v/>
      </c>
      <c r="D290" s="38">
        <f t="shared" si="108"/>
        <v>44986</v>
      </c>
      <c r="E290" s="38" t="str">
        <f t="shared" si="114"/>
        <v/>
      </c>
      <c r="F290" s="38">
        <f t="shared" si="110"/>
        <v>45200</v>
      </c>
      <c r="Y290" s="7">
        <f t="shared" si="121"/>
        <v>45573</v>
      </c>
      <c r="Z290" s="5">
        <v>483.1</v>
      </c>
      <c r="AA290" s="111">
        <f t="shared" si="124"/>
        <v>0</v>
      </c>
      <c r="AB290" s="38" t="str">
        <f>IFERROR(VLOOKUP(Y290,'Geração Equatorial x Medido'!$O$56:$P$71,2,FALSE),"")</f>
        <v/>
      </c>
      <c r="AC290" s="38">
        <f t="shared" si="109"/>
        <v>45536</v>
      </c>
      <c r="AD290" s="38" t="str">
        <f t="shared" si="115"/>
        <v/>
      </c>
      <c r="AE290" s="38">
        <f t="shared" si="123"/>
        <v>45566</v>
      </c>
      <c r="AU290" s="4"/>
      <c r="AX290" s="7">
        <f t="shared" si="122"/>
        <v>45933</v>
      </c>
      <c r="AY290" s="5">
        <v>547.29999999999995</v>
      </c>
      <c r="AZ290" s="145">
        <f t="shared" si="116"/>
        <v>0</v>
      </c>
      <c r="BA290" s="141" t="str">
        <f>IFERROR(VLOOKUP(AX289,'Geração Equatorial x Medido'!$O$56:$P$98,2,FALSE),"")</f>
        <v/>
      </c>
      <c r="BB290" s="38">
        <f t="shared" si="125"/>
        <v>45931</v>
      </c>
      <c r="BC290" s="38" t="str">
        <f t="shared" si="117"/>
        <v/>
      </c>
      <c r="BD290" s="38">
        <f t="shared" si="127"/>
        <v>45931</v>
      </c>
      <c r="BT290" s="4"/>
      <c r="BZ290" s="7">
        <f t="shared" si="118"/>
        <v>46299</v>
      </c>
      <c r="CA290" s="5"/>
      <c r="CB290" s="145">
        <f t="shared" si="119"/>
        <v>1</v>
      </c>
      <c r="CC290" s="141" t="str">
        <f>IFERROR(VLOOKUP(BZ289,'Geração Equatorial x Medido'!$O$56:$P$97,2,FALSE),"")</f>
        <v/>
      </c>
      <c r="CD290" s="38">
        <f t="shared" si="126"/>
        <v>46296</v>
      </c>
      <c r="CE290" s="38" t="str">
        <f t="shared" si="112"/>
        <v/>
      </c>
      <c r="CF290" s="38">
        <f t="shared" si="113"/>
        <v>46296</v>
      </c>
      <c r="CV290" s="4"/>
    </row>
    <row r="291" spans="1:100" x14ac:dyDescent="0.25">
      <c r="A291" s="7">
        <f t="shared" si="120"/>
        <v>45214</v>
      </c>
      <c r="B291" s="5"/>
      <c r="C291" s="38" t="str">
        <f t="shared" si="111"/>
        <v/>
      </c>
      <c r="D291" s="38">
        <f t="shared" si="108"/>
        <v>44986</v>
      </c>
      <c r="E291" s="38" t="str">
        <f t="shared" si="114"/>
        <v/>
      </c>
      <c r="F291" s="38">
        <f t="shared" si="110"/>
        <v>45200</v>
      </c>
      <c r="Y291" s="7">
        <f t="shared" si="121"/>
        <v>45574</v>
      </c>
      <c r="Z291" s="5">
        <v>566.1</v>
      </c>
      <c r="AA291" s="111">
        <f t="shared" si="124"/>
        <v>0</v>
      </c>
      <c r="AB291" s="38" t="str">
        <f>IFERROR(VLOOKUP(Y291,'Geração Equatorial x Medido'!$O$56:$P$71,2,FALSE),"")</f>
        <v/>
      </c>
      <c r="AC291" s="38">
        <f t="shared" si="109"/>
        <v>45536</v>
      </c>
      <c r="AD291" s="38" t="str">
        <f t="shared" si="115"/>
        <v/>
      </c>
      <c r="AE291" s="38">
        <f t="shared" si="123"/>
        <v>45566</v>
      </c>
      <c r="AU291" s="4"/>
      <c r="AX291" s="7">
        <f t="shared" si="122"/>
        <v>45934</v>
      </c>
      <c r="AY291" s="5">
        <v>589.29999999999995</v>
      </c>
      <c r="AZ291" s="145">
        <f t="shared" si="116"/>
        <v>0</v>
      </c>
      <c r="BA291" s="141" t="str">
        <f>IFERROR(VLOOKUP(AX290,'Geração Equatorial x Medido'!$O$56:$P$98,2,FALSE),"")</f>
        <v/>
      </c>
      <c r="BB291" s="38">
        <f t="shared" si="125"/>
        <v>45931</v>
      </c>
      <c r="BC291" s="38" t="str">
        <f t="shared" si="117"/>
        <v/>
      </c>
      <c r="BD291" s="38">
        <f t="shared" si="127"/>
        <v>45931</v>
      </c>
      <c r="BT291" s="4"/>
      <c r="BZ291" s="7">
        <f t="shared" si="118"/>
        <v>46300</v>
      </c>
      <c r="CA291" s="5"/>
      <c r="CB291" s="145">
        <f t="shared" si="119"/>
        <v>1</v>
      </c>
      <c r="CC291" s="141" t="str">
        <f>IFERROR(VLOOKUP(BZ290,'Geração Equatorial x Medido'!$O$56:$P$97,2,FALSE),"")</f>
        <v/>
      </c>
      <c r="CD291" s="38">
        <f t="shared" si="126"/>
        <v>46296</v>
      </c>
      <c r="CE291" s="38" t="str">
        <f t="shared" si="112"/>
        <v/>
      </c>
      <c r="CF291" s="38">
        <f t="shared" si="113"/>
        <v>46296</v>
      </c>
      <c r="CV291" s="4"/>
    </row>
    <row r="292" spans="1:100" x14ac:dyDescent="0.25">
      <c r="A292" s="7">
        <f t="shared" si="120"/>
        <v>45215</v>
      </c>
      <c r="B292" s="5"/>
      <c r="C292" s="38" t="str">
        <f t="shared" si="111"/>
        <v/>
      </c>
      <c r="D292" s="38">
        <f t="shared" si="108"/>
        <v>44986</v>
      </c>
      <c r="E292" s="38" t="str">
        <f t="shared" si="114"/>
        <v/>
      </c>
      <c r="F292" s="38">
        <f t="shared" si="110"/>
        <v>45200</v>
      </c>
      <c r="Y292" s="7">
        <f t="shared" si="121"/>
        <v>45575</v>
      </c>
      <c r="Z292" s="5">
        <v>507.6</v>
      </c>
      <c r="AA292" s="111">
        <f t="shared" si="124"/>
        <v>0</v>
      </c>
      <c r="AB292" s="38" t="str">
        <f>IFERROR(VLOOKUP(Y292,'Geração Equatorial x Medido'!$O$56:$P$71,2,FALSE),"")</f>
        <v/>
      </c>
      <c r="AC292" s="38">
        <f t="shared" si="109"/>
        <v>45536</v>
      </c>
      <c r="AD292" s="38" t="str">
        <f t="shared" si="115"/>
        <v/>
      </c>
      <c r="AE292" s="38">
        <f t="shared" si="123"/>
        <v>45566</v>
      </c>
      <c r="AU292" s="4"/>
      <c r="AX292" s="7">
        <f t="shared" si="122"/>
        <v>45935</v>
      </c>
      <c r="AY292" s="5">
        <v>566.70000000000005</v>
      </c>
      <c r="AZ292" s="145">
        <f t="shared" si="116"/>
        <v>0</v>
      </c>
      <c r="BA292" s="141" t="str">
        <f>IFERROR(VLOOKUP(AX291,'Geração Equatorial x Medido'!$O$56:$P$98,2,FALSE),"")</f>
        <v/>
      </c>
      <c r="BB292" s="38">
        <f t="shared" si="125"/>
        <v>45931</v>
      </c>
      <c r="BC292" s="38" t="str">
        <f t="shared" si="117"/>
        <v/>
      </c>
      <c r="BD292" s="38">
        <f t="shared" si="127"/>
        <v>45931</v>
      </c>
      <c r="BT292" s="4"/>
      <c r="BZ292" s="7">
        <f t="shared" si="118"/>
        <v>46301</v>
      </c>
      <c r="CA292" s="5"/>
      <c r="CB292" s="145">
        <f t="shared" si="119"/>
        <v>1</v>
      </c>
      <c r="CC292" s="141" t="str">
        <f>IFERROR(VLOOKUP(BZ291,'Geração Equatorial x Medido'!$O$56:$P$97,2,FALSE),"")</f>
        <v/>
      </c>
      <c r="CD292" s="38">
        <f t="shared" si="126"/>
        <v>46296</v>
      </c>
      <c r="CE292" s="38" t="str">
        <f t="shared" si="112"/>
        <v/>
      </c>
      <c r="CF292" s="38">
        <f t="shared" si="113"/>
        <v>46296</v>
      </c>
      <c r="CV292" s="4"/>
    </row>
    <row r="293" spans="1:100" x14ac:dyDescent="0.25">
      <c r="A293" s="7">
        <f t="shared" si="120"/>
        <v>45216</v>
      </c>
      <c r="B293" s="5"/>
      <c r="C293" s="38" t="str">
        <f t="shared" si="111"/>
        <v/>
      </c>
      <c r="D293" s="38">
        <f t="shared" si="108"/>
        <v>44986</v>
      </c>
      <c r="E293" s="38" t="str">
        <f t="shared" si="114"/>
        <v/>
      </c>
      <c r="F293" s="38">
        <f t="shared" si="110"/>
        <v>45200</v>
      </c>
      <c r="Y293" s="7">
        <f t="shared" si="121"/>
        <v>45576</v>
      </c>
      <c r="Z293" s="5">
        <v>426.5</v>
      </c>
      <c r="AA293" s="111">
        <f t="shared" si="124"/>
        <v>0</v>
      </c>
      <c r="AB293" s="38" t="str">
        <f>IFERROR(VLOOKUP(Y293,'Geração Equatorial x Medido'!$O$56:$P$71,2,FALSE),"")</f>
        <v/>
      </c>
      <c r="AC293" s="38">
        <f t="shared" si="109"/>
        <v>45536</v>
      </c>
      <c r="AD293" s="38" t="str">
        <f t="shared" si="115"/>
        <v/>
      </c>
      <c r="AE293" s="38">
        <f t="shared" si="123"/>
        <v>45566</v>
      </c>
      <c r="AU293" s="4"/>
      <c r="AX293" s="7">
        <f t="shared" si="122"/>
        <v>45936</v>
      </c>
      <c r="AY293" s="5">
        <v>584.1</v>
      </c>
      <c r="AZ293" s="145">
        <f t="shared" si="116"/>
        <v>0</v>
      </c>
      <c r="BA293" s="141" t="str">
        <f>IFERROR(VLOOKUP(AX292,'Geração Equatorial x Medido'!$O$56:$P$98,2,FALSE),"")</f>
        <v/>
      </c>
      <c r="BB293" s="38">
        <f t="shared" si="125"/>
        <v>45931</v>
      </c>
      <c r="BC293" s="38" t="str">
        <f t="shared" si="117"/>
        <v/>
      </c>
      <c r="BD293" s="38">
        <f t="shared" si="127"/>
        <v>45931</v>
      </c>
      <c r="BT293" s="4"/>
      <c r="BZ293" s="7">
        <f t="shared" si="118"/>
        <v>46302</v>
      </c>
      <c r="CA293" s="5"/>
      <c r="CB293" s="145">
        <f t="shared" si="119"/>
        <v>1</v>
      </c>
      <c r="CC293" s="141" t="str">
        <f>IFERROR(VLOOKUP(BZ292,'Geração Equatorial x Medido'!$O$56:$P$97,2,FALSE),"")</f>
        <v/>
      </c>
      <c r="CD293" s="38">
        <f t="shared" si="126"/>
        <v>46296</v>
      </c>
      <c r="CE293" s="38" t="str">
        <f t="shared" si="112"/>
        <v/>
      </c>
      <c r="CF293" s="38">
        <f t="shared" si="113"/>
        <v>46296</v>
      </c>
      <c r="CV293" s="4"/>
    </row>
    <row r="294" spans="1:100" x14ac:dyDescent="0.25">
      <c r="A294" s="7">
        <f t="shared" si="120"/>
        <v>45217</v>
      </c>
      <c r="B294" s="5"/>
      <c r="C294" s="38" t="str">
        <f t="shared" si="111"/>
        <v/>
      </c>
      <c r="D294" s="38">
        <f t="shared" si="108"/>
        <v>44986</v>
      </c>
      <c r="E294" s="38" t="str">
        <f t="shared" si="114"/>
        <v/>
      </c>
      <c r="F294" s="38">
        <f t="shared" si="110"/>
        <v>45200</v>
      </c>
      <c r="Y294" s="7">
        <f t="shared" si="121"/>
        <v>45577</v>
      </c>
      <c r="Z294" s="5">
        <v>505.3</v>
      </c>
      <c r="AA294" s="111">
        <f t="shared" si="124"/>
        <v>0</v>
      </c>
      <c r="AB294" s="38" t="str">
        <f>IFERROR(VLOOKUP(Y294,'Geração Equatorial x Medido'!$O$56:$P$71,2,FALSE),"")</f>
        <v/>
      </c>
      <c r="AC294" s="38">
        <f t="shared" si="109"/>
        <v>45536</v>
      </c>
      <c r="AD294" s="38" t="str">
        <f t="shared" si="115"/>
        <v/>
      </c>
      <c r="AE294" s="38">
        <f t="shared" si="123"/>
        <v>45566</v>
      </c>
      <c r="AU294" s="4"/>
      <c r="AX294" s="7">
        <f t="shared" si="122"/>
        <v>45937</v>
      </c>
      <c r="AY294" s="5">
        <v>580.6</v>
      </c>
      <c r="AZ294" s="145">
        <f t="shared" si="116"/>
        <v>0</v>
      </c>
      <c r="BA294" s="141" t="str">
        <f>IFERROR(VLOOKUP(AX293,'Geração Equatorial x Medido'!$O$56:$P$98,2,FALSE),"")</f>
        <v/>
      </c>
      <c r="BB294" s="38">
        <f t="shared" si="125"/>
        <v>45931</v>
      </c>
      <c r="BC294" s="38" t="str">
        <f t="shared" si="117"/>
        <v/>
      </c>
      <c r="BD294" s="38">
        <f t="shared" si="127"/>
        <v>45931</v>
      </c>
      <c r="BT294" s="4"/>
      <c r="BZ294" s="7">
        <f t="shared" si="118"/>
        <v>46303</v>
      </c>
      <c r="CA294" s="5"/>
      <c r="CB294" s="145">
        <f t="shared" si="119"/>
        <v>1</v>
      </c>
      <c r="CC294" s="141" t="str">
        <f>IFERROR(VLOOKUP(BZ293,'Geração Equatorial x Medido'!$O$56:$P$97,2,FALSE),"")</f>
        <v/>
      </c>
      <c r="CD294" s="38">
        <f t="shared" si="126"/>
        <v>46296</v>
      </c>
      <c r="CE294" s="38" t="str">
        <f t="shared" si="112"/>
        <v/>
      </c>
      <c r="CF294" s="38">
        <f t="shared" si="113"/>
        <v>46296</v>
      </c>
      <c r="CV294" s="4"/>
    </row>
    <row r="295" spans="1:100" x14ac:dyDescent="0.25">
      <c r="A295" s="7">
        <f t="shared" si="120"/>
        <v>45218</v>
      </c>
      <c r="B295" s="5"/>
      <c r="C295" s="38" t="str">
        <f t="shared" si="111"/>
        <v/>
      </c>
      <c r="D295" s="38">
        <f t="shared" si="108"/>
        <v>44986</v>
      </c>
      <c r="E295" s="38" t="str">
        <f t="shared" si="114"/>
        <v/>
      </c>
      <c r="F295" s="38">
        <f t="shared" si="110"/>
        <v>45200</v>
      </c>
      <c r="Y295" s="7">
        <f t="shared" si="121"/>
        <v>45578</v>
      </c>
      <c r="Z295" s="5">
        <v>561.1</v>
      </c>
      <c r="AA295" s="111">
        <f t="shared" si="124"/>
        <v>0</v>
      </c>
      <c r="AB295" s="38" t="str">
        <f>IFERROR(VLOOKUP(Y295,'Geração Equatorial x Medido'!$O$56:$P$71,2,FALSE),"")</f>
        <v/>
      </c>
      <c r="AC295" s="38">
        <f t="shared" si="109"/>
        <v>45536</v>
      </c>
      <c r="AD295" s="38" t="str">
        <f t="shared" si="115"/>
        <v/>
      </c>
      <c r="AE295" s="38">
        <f t="shared" si="123"/>
        <v>45566</v>
      </c>
      <c r="AU295" s="4"/>
      <c r="AX295" s="7">
        <f t="shared" si="122"/>
        <v>45938</v>
      </c>
      <c r="AY295" s="5">
        <v>537.70000000000005</v>
      </c>
      <c r="AZ295" s="145">
        <f t="shared" si="116"/>
        <v>0</v>
      </c>
      <c r="BA295" s="141" t="str">
        <f>IFERROR(VLOOKUP(AX294,'Geração Equatorial x Medido'!$O$56:$P$98,2,FALSE),"")</f>
        <v/>
      </c>
      <c r="BB295" s="38">
        <f t="shared" si="125"/>
        <v>45931</v>
      </c>
      <c r="BC295" s="38" t="str">
        <f t="shared" si="117"/>
        <v/>
      </c>
      <c r="BD295" s="38">
        <f t="shared" si="127"/>
        <v>45931</v>
      </c>
      <c r="BT295" s="4"/>
      <c r="BZ295" s="7">
        <f t="shared" si="118"/>
        <v>46304</v>
      </c>
      <c r="CA295" s="5"/>
      <c r="CB295" s="145">
        <f t="shared" si="119"/>
        <v>1</v>
      </c>
      <c r="CC295" s="141" t="str">
        <f>IFERROR(VLOOKUP(BZ294,'Geração Equatorial x Medido'!$O$56:$P$97,2,FALSE),"")</f>
        <v/>
      </c>
      <c r="CD295" s="38">
        <f t="shared" si="126"/>
        <v>46296</v>
      </c>
      <c r="CE295" s="38" t="str">
        <f t="shared" si="112"/>
        <v/>
      </c>
      <c r="CF295" s="38">
        <f t="shared" si="113"/>
        <v>46296</v>
      </c>
      <c r="CV295" s="4"/>
    </row>
    <row r="296" spans="1:100" x14ac:dyDescent="0.25">
      <c r="A296" s="7">
        <f t="shared" si="120"/>
        <v>45219</v>
      </c>
      <c r="B296" s="5"/>
      <c r="C296" s="38" t="str">
        <f t="shared" si="111"/>
        <v/>
      </c>
      <c r="D296" s="38">
        <f t="shared" si="108"/>
        <v>44986</v>
      </c>
      <c r="E296" s="38" t="str">
        <f t="shared" si="114"/>
        <v/>
      </c>
      <c r="F296" s="38">
        <f t="shared" si="110"/>
        <v>45200</v>
      </c>
      <c r="Y296" s="7">
        <f t="shared" si="121"/>
        <v>45579</v>
      </c>
      <c r="Z296" s="5">
        <v>545.1</v>
      </c>
      <c r="AA296" s="111">
        <f t="shared" si="124"/>
        <v>0</v>
      </c>
      <c r="AB296" s="38" t="str">
        <f>IFERROR(VLOOKUP(Y296,'Geração Equatorial x Medido'!$O$56:$P$71,2,FALSE),"")</f>
        <v/>
      </c>
      <c r="AC296" s="38">
        <f t="shared" si="109"/>
        <v>45536</v>
      </c>
      <c r="AD296" s="38" t="str">
        <f t="shared" si="115"/>
        <v/>
      </c>
      <c r="AE296" s="38">
        <f t="shared" si="123"/>
        <v>45566</v>
      </c>
      <c r="AU296" s="4"/>
      <c r="AX296" s="7">
        <f t="shared" si="122"/>
        <v>45939</v>
      </c>
      <c r="AY296" s="5">
        <v>526</v>
      </c>
      <c r="AZ296" s="145">
        <f t="shared" si="116"/>
        <v>0</v>
      </c>
      <c r="BA296" s="141" t="str">
        <f>IFERROR(VLOOKUP(AX295,'Geração Equatorial x Medido'!$O$56:$P$98,2,FALSE),"")</f>
        <v/>
      </c>
      <c r="BB296" s="38">
        <f t="shared" si="125"/>
        <v>45931</v>
      </c>
      <c r="BC296" s="38" t="str">
        <f t="shared" si="117"/>
        <v/>
      </c>
      <c r="BD296" s="38">
        <f t="shared" si="127"/>
        <v>45931</v>
      </c>
      <c r="BT296" s="4"/>
      <c r="BZ296" s="7">
        <f t="shared" si="118"/>
        <v>46305</v>
      </c>
      <c r="CA296" s="5"/>
      <c r="CB296" s="145">
        <f t="shared" si="119"/>
        <v>1</v>
      </c>
      <c r="CC296" s="141" t="str">
        <f>IFERROR(VLOOKUP(BZ295,'Geração Equatorial x Medido'!$O$56:$P$97,2,FALSE),"")</f>
        <v/>
      </c>
      <c r="CD296" s="38">
        <f t="shared" si="126"/>
        <v>46296</v>
      </c>
      <c r="CE296" s="38" t="str">
        <f t="shared" si="112"/>
        <v/>
      </c>
      <c r="CF296" s="38">
        <f t="shared" si="113"/>
        <v>46296</v>
      </c>
      <c r="CV296" s="4"/>
    </row>
    <row r="297" spans="1:100" x14ac:dyDescent="0.25">
      <c r="A297" s="7">
        <f t="shared" si="120"/>
        <v>45220</v>
      </c>
      <c r="B297" s="5"/>
      <c r="C297" s="38" t="str">
        <f t="shared" si="111"/>
        <v/>
      </c>
      <c r="D297" s="38">
        <f t="shared" si="108"/>
        <v>44986</v>
      </c>
      <c r="E297" s="38" t="str">
        <f t="shared" si="114"/>
        <v/>
      </c>
      <c r="F297" s="38">
        <f t="shared" si="110"/>
        <v>45200</v>
      </c>
      <c r="Y297" s="7">
        <f t="shared" si="121"/>
        <v>45580</v>
      </c>
      <c r="Z297" s="5">
        <v>514.29999999999995</v>
      </c>
      <c r="AA297" s="111">
        <f t="shared" si="124"/>
        <v>0</v>
      </c>
      <c r="AB297" s="38" t="str">
        <f>IFERROR(VLOOKUP(Y297,'Geração Equatorial x Medido'!$O$56:$P$71,2,FALSE),"")</f>
        <v/>
      </c>
      <c r="AC297" s="38">
        <f t="shared" si="109"/>
        <v>45536</v>
      </c>
      <c r="AD297" s="38" t="str">
        <f t="shared" si="115"/>
        <v/>
      </c>
      <c r="AE297" s="38">
        <f t="shared" si="123"/>
        <v>45566</v>
      </c>
      <c r="AU297" s="4"/>
      <c r="AX297" s="7">
        <f t="shared" si="122"/>
        <v>45940</v>
      </c>
      <c r="AY297" s="5">
        <v>575.79999999999995</v>
      </c>
      <c r="AZ297" s="145">
        <f t="shared" si="116"/>
        <v>0</v>
      </c>
      <c r="BA297" s="141" t="str">
        <f>IFERROR(VLOOKUP(AX296,'Geração Equatorial x Medido'!$O$56:$P$98,2,FALSE),"")</f>
        <v/>
      </c>
      <c r="BB297" s="38">
        <f t="shared" si="125"/>
        <v>45931</v>
      </c>
      <c r="BC297" s="38" t="str">
        <f t="shared" si="117"/>
        <v/>
      </c>
      <c r="BD297" s="38">
        <f t="shared" si="127"/>
        <v>45931</v>
      </c>
      <c r="BT297" s="4"/>
      <c r="BZ297" s="7">
        <f t="shared" si="118"/>
        <v>46306</v>
      </c>
      <c r="CA297" s="5"/>
      <c r="CB297" s="145">
        <f t="shared" si="119"/>
        <v>1</v>
      </c>
      <c r="CC297" s="141" t="str">
        <f>IFERROR(VLOOKUP(BZ296,'Geração Equatorial x Medido'!$O$56:$P$97,2,FALSE),"")</f>
        <v/>
      </c>
      <c r="CD297" s="38">
        <f t="shared" si="126"/>
        <v>46296</v>
      </c>
      <c r="CE297" s="38" t="str">
        <f t="shared" si="112"/>
        <v/>
      </c>
      <c r="CF297" s="38">
        <f t="shared" si="113"/>
        <v>46296</v>
      </c>
      <c r="CV297" s="4"/>
    </row>
    <row r="298" spans="1:100" x14ac:dyDescent="0.25">
      <c r="A298" s="7">
        <f t="shared" si="120"/>
        <v>45221</v>
      </c>
      <c r="B298" s="5"/>
      <c r="C298" s="38" t="str">
        <f t="shared" si="111"/>
        <v/>
      </c>
      <c r="D298" s="38">
        <f t="shared" si="108"/>
        <v>44986</v>
      </c>
      <c r="E298" s="38" t="str">
        <f t="shared" si="114"/>
        <v/>
      </c>
      <c r="F298" s="38">
        <f t="shared" si="110"/>
        <v>45200</v>
      </c>
      <c r="Y298" s="7">
        <f t="shared" si="121"/>
        <v>45581</v>
      </c>
      <c r="Z298" s="5">
        <v>473</v>
      </c>
      <c r="AA298" s="111">
        <f t="shared" si="124"/>
        <v>0</v>
      </c>
      <c r="AB298" s="38" t="str">
        <f>IFERROR(VLOOKUP(Y298,'Geração Equatorial x Medido'!$O$56:$P$71,2,FALSE),"")</f>
        <v/>
      </c>
      <c r="AC298" s="38">
        <f t="shared" si="109"/>
        <v>45536</v>
      </c>
      <c r="AD298" s="38" t="str">
        <f t="shared" si="115"/>
        <v/>
      </c>
      <c r="AE298" s="38">
        <f t="shared" si="123"/>
        <v>45566</v>
      </c>
      <c r="AU298" s="4"/>
      <c r="AX298" s="7">
        <f t="shared" si="122"/>
        <v>45941</v>
      </c>
      <c r="AY298" s="5">
        <v>560.79999999999995</v>
      </c>
      <c r="AZ298" s="145">
        <f t="shared" si="116"/>
        <v>0</v>
      </c>
      <c r="BA298" s="141" t="str">
        <f>IFERROR(VLOOKUP(AX297,'Geração Equatorial x Medido'!$O$56:$P$98,2,FALSE),"")</f>
        <v/>
      </c>
      <c r="BB298" s="38">
        <f t="shared" si="125"/>
        <v>45931</v>
      </c>
      <c r="BC298" s="38" t="str">
        <f t="shared" si="117"/>
        <v/>
      </c>
      <c r="BD298" s="38">
        <f t="shared" si="127"/>
        <v>45931</v>
      </c>
      <c r="BT298" s="4"/>
      <c r="BZ298" s="7">
        <f t="shared" si="118"/>
        <v>46307</v>
      </c>
      <c r="CA298" s="5"/>
      <c r="CB298" s="145">
        <f t="shared" si="119"/>
        <v>1</v>
      </c>
      <c r="CC298" s="141" t="str">
        <f>IFERROR(VLOOKUP(BZ297,'Geração Equatorial x Medido'!$O$56:$P$97,2,FALSE),"")</f>
        <v/>
      </c>
      <c r="CD298" s="38">
        <f t="shared" si="126"/>
        <v>46296</v>
      </c>
      <c r="CE298" s="38" t="str">
        <f t="shared" si="112"/>
        <v/>
      </c>
      <c r="CF298" s="38">
        <f t="shared" si="113"/>
        <v>46296</v>
      </c>
      <c r="CV298" s="4"/>
    </row>
    <row r="299" spans="1:100" x14ac:dyDescent="0.25">
      <c r="A299" s="7">
        <f t="shared" si="120"/>
        <v>45222</v>
      </c>
      <c r="B299" s="5"/>
      <c r="C299" s="38" t="str">
        <f t="shared" si="111"/>
        <v/>
      </c>
      <c r="D299" s="38">
        <f t="shared" ref="D299:D362" si="128">IF(C299="",D298,C299)</f>
        <v>44986</v>
      </c>
      <c r="E299" s="38" t="str">
        <f t="shared" si="114"/>
        <v/>
      </c>
      <c r="F299" s="38">
        <f t="shared" si="110"/>
        <v>45200</v>
      </c>
      <c r="Y299" s="7">
        <f t="shared" si="121"/>
        <v>45582</v>
      </c>
      <c r="Z299" s="5">
        <v>509.2</v>
      </c>
      <c r="AA299" s="111">
        <f t="shared" si="124"/>
        <v>0</v>
      </c>
      <c r="AB299" s="38" t="str">
        <f>IFERROR(VLOOKUP(Y299,'Geração Equatorial x Medido'!$O$56:$P$71,2,FALSE),"")</f>
        <v/>
      </c>
      <c r="AC299" s="38">
        <f t="shared" ref="AC299:AC362" si="129">IF(AB299="",AC298,AB299)</f>
        <v>45536</v>
      </c>
      <c r="AD299" s="38" t="str">
        <f t="shared" si="115"/>
        <v/>
      </c>
      <c r="AE299" s="38">
        <f t="shared" si="123"/>
        <v>45566</v>
      </c>
      <c r="AU299" s="4"/>
      <c r="AX299" s="7">
        <f t="shared" si="122"/>
        <v>45942</v>
      </c>
      <c r="AY299" s="5">
        <v>590.5</v>
      </c>
      <c r="AZ299" s="145">
        <f t="shared" si="116"/>
        <v>0</v>
      </c>
      <c r="BA299" s="141" t="str">
        <f>IFERROR(VLOOKUP(AX298,'Geração Equatorial x Medido'!$O$56:$P$98,2,FALSE),"")</f>
        <v/>
      </c>
      <c r="BB299" s="38">
        <f t="shared" si="125"/>
        <v>45931</v>
      </c>
      <c r="BC299" s="38" t="str">
        <f t="shared" si="117"/>
        <v/>
      </c>
      <c r="BD299" s="38">
        <f t="shared" si="127"/>
        <v>45931</v>
      </c>
      <c r="BT299" s="4"/>
      <c r="BZ299" s="7">
        <f t="shared" si="118"/>
        <v>46308</v>
      </c>
      <c r="CA299" s="5"/>
      <c r="CB299" s="145">
        <f t="shared" si="119"/>
        <v>1</v>
      </c>
      <c r="CC299" s="141" t="str">
        <f>IFERROR(VLOOKUP(BZ298,'Geração Equatorial x Medido'!$O$56:$P$97,2,FALSE),"")</f>
        <v/>
      </c>
      <c r="CD299" s="38">
        <f t="shared" si="126"/>
        <v>46296</v>
      </c>
      <c r="CE299" s="38" t="str">
        <f t="shared" si="112"/>
        <v/>
      </c>
      <c r="CF299" s="38">
        <f t="shared" si="113"/>
        <v>46296</v>
      </c>
      <c r="CV299" s="4"/>
    </row>
    <row r="300" spans="1:100" x14ac:dyDescent="0.25">
      <c r="A300" s="7">
        <f t="shared" si="120"/>
        <v>45223</v>
      </c>
      <c r="B300" s="5"/>
      <c r="C300" s="38" t="str">
        <f t="shared" si="111"/>
        <v/>
      </c>
      <c r="D300" s="38">
        <f t="shared" si="128"/>
        <v>44986</v>
      </c>
      <c r="E300" s="38" t="str">
        <f t="shared" si="114"/>
        <v/>
      </c>
      <c r="F300" s="38">
        <f t="shared" si="110"/>
        <v>45200</v>
      </c>
      <c r="Y300" s="7">
        <f t="shared" si="121"/>
        <v>45583</v>
      </c>
      <c r="Z300" s="5">
        <v>453.2</v>
      </c>
      <c r="AA300" s="111">
        <f t="shared" si="124"/>
        <v>0</v>
      </c>
      <c r="AB300" s="38" t="str">
        <f>IFERROR(VLOOKUP(Y300,'Geração Equatorial x Medido'!$O$56:$P$71,2,FALSE),"")</f>
        <v/>
      </c>
      <c r="AC300" s="38">
        <f t="shared" si="129"/>
        <v>45536</v>
      </c>
      <c r="AD300" s="38" t="str">
        <f t="shared" si="115"/>
        <v/>
      </c>
      <c r="AE300" s="38">
        <f t="shared" si="123"/>
        <v>45566</v>
      </c>
      <c r="AU300" s="4"/>
      <c r="AX300" s="7">
        <f t="shared" si="122"/>
        <v>45943</v>
      </c>
      <c r="AY300" s="5">
        <v>558.6</v>
      </c>
      <c r="AZ300" s="145">
        <f t="shared" si="116"/>
        <v>0</v>
      </c>
      <c r="BA300" s="141" t="str">
        <f>IFERROR(VLOOKUP(AX299,'Geração Equatorial x Medido'!$O$56:$P$98,2,FALSE),"")</f>
        <v/>
      </c>
      <c r="BB300" s="38">
        <f t="shared" si="125"/>
        <v>45931</v>
      </c>
      <c r="BC300" s="38" t="str">
        <f t="shared" si="117"/>
        <v/>
      </c>
      <c r="BD300" s="38">
        <f t="shared" si="127"/>
        <v>45931</v>
      </c>
      <c r="BT300" s="4"/>
      <c r="BZ300" s="7">
        <f t="shared" si="118"/>
        <v>46309</v>
      </c>
      <c r="CA300" s="5"/>
      <c r="CB300" s="145">
        <f t="shared" si="119"/>
        <v>1</v>
      </c>
      <c r="CC300" s="141" t="str">
        <f>IFERROR(VLOOKUP(BZ299,'Geração Equatorial x Medido'!$O$56:$P$97,2,FALSE),"")</f>
        <v/>
      </c>
      <c r="CD300" s="38">
        <f t="shared" si="126"/>
        <v>46296</v>
      </c>
      <c r="CE300" s="38" t="str">
        <f t="shared" si="112"/>
        <v/>
      </c>
      <c r="CF300" s="38">
        <f t="shared" si="113"/>
        <v>46296</v>
      </c>
      <c r="CV300" s="4"/>
    </row>
    <row r="301" spans="1:100" x14ac:dyDescent="0.25">
      <c r="A301" s="7">
        <f t="shared" si="120"/>
        <v>45224</v>
      </c>
      <c r="B301" s="5"/>
      <c r="C301" s="38" t="str">
        <f t="shared" si="111"/>
        <v/>
      </c>
      <c r="D301" s="38">
        <f t="shared" si="128"/>
        <v>44986</v>
      </c>
      <c r="E301" s="38" t="str">
        <f t="shared" si="114"/>
        <v/>
      </c>
      <c r="F301" s="38">
        <f t="shared" si="110"/>
        <v>45200</v>
      </c>
      <c r="H301" s="3"/>
      <c r="Y301" s="7">
        <f t="shared" si="121"/>
        <v>45584</v>
      </c>
      <c r="Z301" s="5">
        <v>545.5</v>
      </c>
      <c r="AA301" s="111" t="e">
        <f>IF(#REF!=0,1,0)</f>
        <v>#REF!</v>
      </c>
      <c r="AB301" s="38" t="str">
        <f>IFERROR(VLOOKUP(Y301,'Geração Equatorial x Medido'!$O$56:$P$71,2,FALSE),"")</f>
        <v/>
      </c>
      <c r="AC301" s="38">
        <f t="shared" si="129"/>
        <v>45536</v>
      </c>
      <c r="AD301" s="38" t="str">
        <f t="shared" si="115"/>
        <v/>
      </c>
      <c r="AE301" s="38">
        <f t="shared" si="123"/>
        <v>45566</v>
      </c>
      <c r="AG301" s="3"/>
      <c r="AU301" s="4"/>
      <c r="AX301" s="7">
        <f t="shared" si="122"/>
        <v>45944</v>
      </c>
      <c r="AY301" s="5">
        <v>575.9</v>
      </c>
      <c r="AZ301" s="145">
        <f t="shared" si="116"/>
        <v>0</v>
      </c>
      <c r="BA301" s="141" t="str">
        <f>IFERROR(VLOOKUP(AX300,'Geração Equatorial x Medido'!$O$56:$P$98,2,FALSE),"")</f>
        <v/>
      </c>
      <c r="BB301" s="38">
        <f t="shared" si="125"/>
        <v>45931</v>
      </c>
      <c r="BC301" s="38" t="str">
        <f t="shared" si="117"/>
        <v/>
      </c>
      <c r="BD301" s="38">
        <f t="shared" si="127"/>
        <v>45931</v>
      </c>
      <c r="BF301" s="3"/>
      <c r="BT301" s="4"/>
      <c r="BZ301" s="7">
        <f t="shared" si="118"/>
        <v>46310</v>
      </c>
      <c r="CA301" s="5"/>
      <c r="CB301" s="145">
        <f t="shared" si="119"/>
        <v>1</v>
      </c>
      <c r="CC301" s="141" t="str">
        <f>IFERROR(VLOOKUP(BZ300,'Geração Equatorial x Medido'!$O$56:$P$97,2,FALSE),"")</f>
        <v/>
      </c>
      <c r="CD301" s="38">
        <f t="shared" si="126"/>
        <v>46296</v>
      </c>
      <c r="CE301" s="38" t="str">
        <f t="shared" si="112"/>
        <v/>
      </c>
      <c r="CF301" s="38">
        <f t="shared" si="113"/>
        <v>46296</v>
      </c>
      <c r="CH301" s="3"/>
      <c r="CV301" s="4"/>
    </row>
    <row r="302" spans="1:100" x14ac:dyDescent="0.25">
      <c r="A302" s="7">
        <f t="shared" si="120"/>
        <v>45225</v>
      </c>
      <c r="B302" s="5"/>
      <c r="C302" s="38" t="str">
        <f t="shared" si="111"/>
        <v/>
      </c>
      <c r="D302" s="38">
        <f t="shared" si="128"/>
        <v>44986</v>
      </c>
      <c r="E302" s="38" t="str">
        <f t="shared" si="114"/>
        <v/>
      </c>
      <c r="F302" s="38">
        <f t="shared" si="110"/>
        <v>45200</v>
      </c>
      <c r="H302" s="3"/>
      <c r="Y302" s="7">
        <f t="shared" si="121"/>
        <v>45585</v>
      </c>
      <c r="Z302" s="5">
        <v>504.5</v>
      </c>
      <c r="AA302" s="111">
        <f>IF(Z301=0,1,0)</f>
        <v>0</v>
      </c>
      <c r="AB302" s="38" t="str">
        <f>IFERROR(VLOOKUP(Y302,'Geração Equatorial x Medido'!$O$56:$P$71,2,FALSE),"")</f>
        <v/>
      </c>
      <c r="AC302" s="38">
        <f t="shared" si="129"/>
        <v>45536</v>
      </c>
      <c r="AD302" s="38" t="str">
        <f t="shared" si="115"/>
        <v/>
      </c>
      <c r="AE302" s="38">
        <f t="shared" si="123"/>
        <v>45566</v>
      </c>
      <c r="AG302" s="3"/>
      <c r="AU302" s="4"/>
      <c r="AX302" s="7">
        <f t="shared" si="122"/>
        <v>45945</v>
      </c>
      <c r="AY302" s="5">
        <v>588.1</v>
      </c>
      <c r="AZ302" s="145">
        <f t="shared" si="116"/>
        <v>0</v>
      </c>
      <c r="BA302" s="141" t="str">
        <f>IFERROR(VLOOKUP(AX301,'Geração Equatorial x Medido'!$O$56:$P$98,2,FALSE),"")</f>
        <v/>
      </c>
      <c r="BB302" s="38">
        <f t="shared" si="125"/>
        <v>45931</v>
      </c>
      <c r="BC302" s="38" t="str">
        <f t="shared" si="117"/>
        <v/>
      </c>
      <c r="BD302" s="38">
        <f t="shared" si="127"/>
        <v>45931</v>
      </c>
      <c r="BF302" s="3"/>
      <c r="BT302" s="4"/>
      <c r="BZ302" s="7">
        <f t="shared" si="118"/>
        <v>46311</v>
      </c>
      <c r="CA302" s="5"/>
      <c r="CB302" s="145">
        <f t="shared" si="119"/>
        <v>1</v>
      </c>
      <c r="CC302" s="141" t="str">
        <f>IFERROR(VLOOKUP(BZ301,'Geração Equatorial x Medido'!$O$56:$P$97,2,FALSE),"")</f>
        <v/>
      </c>
      <c r="CD302" s="38">
        <f t="shared" si="126"/>
        <v>46296</v>
      </c>
      <c r="CE302" s="38" t="str">
        <f t="shared" si="112"/>
        <v/>
      </c>
      <c r="CF302" s="38">
        <f t="shared" si="113"/>
        <v>46296</v>
      </c>
      <c r="CH302" s="3"/>
      <c r="CV302" s="4"/>
    </row>
    <row r="303" spans="1:100" x14ac:dyDescent="0.25">
      <c r="A303" s="7">
        <f t="shared" si="120"/>
        <v>45226</v>
      </c>
      <c r="B303" s="5"/>
      <c r="C303" s="38" t="str">
        <f t="shared" si="111"/>
        <v/>
      </c>
      <c r="D303" s="38">
        <f t="shared" si="128"/>
        <v>44986</v>
      </c>
      <c r="E303" s="38" t="str">
        <f t="shared" si="114"/>
        <v/>
      </c>
      <c r="F303" s="38">
        <f t="shared" si="110"/>
        <v>45200</v>
      </c>
      <c r="Y303" s="7">
        <f t="shared" si="121"/>
        <v>45586</v>
      </c>
      <c r="Z303" s="5">
        <v>566.29999999999995</v>
      </c>
      <c r="AA303" s="111">
        <f t="shared" si="124"/>
        <v>0</v>
      </c>
      <c r="AB303" s="38" t="str">
        <f>IFERROR(VLOOKUP(Y303,'Geração Equatorial x Medido'!$O$56:$P$71,2,FALSE),"")</f>
        <v/>
      </c>
      <c r="AC303" s="38">
        <f t="shared" si="129"/>
        <v>45536</v>
      </c>
      <c r="AD303" s="38" t="str">
        <f t="shared" si="115"/>
        <v/>
      </c>
      <c r="AE303" s="38">
        <f t="shared" si="123"/>
        <v>45566</v>
      </c>
      <c r="AU303" s="4"/>
      <c r="AX303" s="7">
        <f t="shared" si="122"/>
        <v>45946</v>
      </c>
      <c r="AY303" s="5">
        <v>540.5</v>
      </c>
      <c r="AZ303" s="145">
        <f t="shared" si="116"/>
        <v>0</v>
      </c>
      <c r="BA303" s="141" t="str">
        <f>IFERROR(VLOOKUP(AX302,'Geração Equatorial x Medido'!$O$56:$P$98,2,FALSE),"")</f>
        <v/>
      </c>
      <c r="BB303" s="38">
        <f t="shared" si="125"/>
        <v>45931</v>
      </c>
      <c r="BC303" s="38" t="str">
        <f t="shared" si="117"/>
        <v/>
      </c>
      <c r="BD303" s="38">
        <f t="shared" si="127"/>
        <v>45931</v>
      </c>
      <c r="BT303" s="4"/>
      <c r="BZ303" s="7">
        <f t="shared" si="118"/>
        <v>46312</v>
      </c>
      <c r="CA303" s="5"/>
      <c r="CB303" s="145">
        <f t="shared" si="119"/>
        <v>1</v>
      </c>
      <c r="CC303" s="141" t="str">
        <f>IFERROR(VLOOKUP(BZ302,'Geração Equatorial x Medido'!$O$56:$P$97,2,FALSE),"")</f>
        <v/>
      </c>
      <c r="CD303" s="38">
        <f t="shared" si="126"/>
        <v>46296</v>
      </c>
      <c r="CE303" s="38" t="str">
        <f t="shared" si="112"/>
        <v/>
      </c>
      <c r="CF303" s="38">
        <f t="shared" si="113"/>
        <v>46296</v>
      </c>
      <c r="CV303" s="4"/>
    </row>
    <row r="304" spans="1:100" x14ac:dyDescent="0.25">
      <c r="A304" s="7">
        <f t="shared" si="120"/>
        <v>45227</v>
      </c>
      <c r="B304" s="5"/>
      <c r="C304" s="38" t="str">
        <f t="shared" si="111"/>
        <v/>
      </c>
      <c r="D304" s="38">
        <f t="shared" si="128"/>
        <v>44986</v>
      </c>
      <c r="E304" s="38" t="str">
        <f t="shared" si="114"/>
        <v/>
      </c>
      <c r="F304" s="38">
        <f t="shared" si="110"/>
        <v>45200</v>
      </c>
      <c r="Y304" s="7">
        <f t="shared" si="121"/>
        <v>45587</v>
      </c>
      <c r="Z304" s="5">
        <v>554.79999999999995</v>
      </c>
      <c r="AA304" s="111">
        <f t="shared" si="124"/>
        <v>0</v>
      </c>
      <c r="AB304" s="38" t="str">
        <f>IFERROR(VLOOKUP(Y304,'Geração Equatorial x Medido'!$O$56:$P$71,2,FALSE),"")</f>
        <v/>
      </c>
      <c r="AC304" s="38">
        <f t="shared" si="129"/>
        <v>45536</v>
      </c>
      <c r="AD304" s="38" t="str">
        <f t="shared" si="115"/>
        <v/>
      </c>
      <c r="AE304" s="38">
        <f t="shared" si="123"/>
        <v>45566</v>
      </c>
      <c r="AU304" s="4"/>
      <c r="AX304" s="7">
        <f t="shared" si="122"/>
        <v>45947</v>
      </c>
      <c r="AY304" s="5">
        <v>561.29999999999995</v>
      </c>
      <c r="AZ304" s="145">
        <f t="shared" si="116"/>
        <v>0</v>
      </c>
      <c r="BA304" s="141" t="str">
        <f>IFERROR(VLOOKUP(AX303,'Geração Equatorial x Medido'!$O$56:$P$98,2,FALSE),"")</f>
        <v/>
      </c>
      <c r="BB304" s="38">
        <f t="shared" si="125"/>
        <v>45931</v>
      </c>
      <c r="BC304" s="38" t="str">
        <f t="shared" si="117"/>
        <v/>
      </c>
      <c r="BD304" s="38">
        <f t="shared" si="127"/>
        <v>45931</v>
      </c>
      <c r="BT304" s="4"/>
      <c r="BZ304" s="7">
        <f t="shared" si="118"/>
        <v>46313</v>
      </c>
      <c r="CA304" s="5"/>
      <c r="CB304" s="145">
        <f t="shared" si="119"/>
        <v>1</v>
      </c>
      <c r="CC304" s="141" t="str">
        <f>IFERROR(VLOOKUP(BZ303,'Geração Equatorial x Medido'!$O$56:$P$97,2,FALSE),"")</f>
        <v/>
      </c>
      <c r="CD304" s="38">
        <f t="shared" si="126"/>
        <v>46296</v>
      </c>
      <c r="CE304" s="38" t="str">
        <f t="shared" si="112"/>
        <v/>
      </c>
      <c r="CF304" s="38">
        <f t="shared" si="113"/>
        <v>46296</v>
      </c>
      <c r="CV304" s="4"/>
    </row>
    <row r="305" spans="1:100" x14ac:dyDescent="0.25">
      <c r="A305" s="7">
        <f t="shared" si="120"/>
        <v>45228</v>
      </c>
      <c r="B305" s="5"/>
      <c r="C305" s="38" t="str">
        <f t="shared" si="111"/>
        <v/>
      </c>
      <c r="D305" s="38">
        <f t="shared" si="128"/>
        <v>44986</v>
      </c>
      <c r="E305" s="38" t="str">
        <f t="shared" si="114"/>
        <v/>
      </c>
      <c r="F305" s="38">
        <f t="shared" si="110"/>
        <v>45200</v>
      </c>
      <c r="Y305" s="7">
        <f t="shared" si="121"/>
        <v>45588</v>
      </c>
      <c r="Z305" s="5">
        <v>517.5</v>
      </c>
      <c r="AA305" s="111">
        <f t="shared" si="124"/>
        <v>0</v>
      </c>
      <c r="AB305" s="38" t="str">
        <f>IFERROR(VLOOKUP(Y305,'Geração Equatorial x Medido'!$O$56:$P$71,2,FALSE),"")</f>
        <v/>
      </c>
      <c r="AC305" s="38">
        <f t="shared" si="129"/>
        <v>45536</v>
      </c>
      <c r="AD305" s="38" t="str">
        <f t="shared" si="115"/>
        <v/>
      </c>
      <c r="AE305" s="38">
        <f t="shared" si="123"/>
        <v>45566</v>
      </c>
      <c r="AU305" s="4"/>
      <c r="AX305" s="7">
        <f t="shared" si="122"/>
        <v>45948</v>
      </c>
      <c r="AY305" s="5">
        <v>568</v>
      </c>
      <c r="AZ305" s="145">
        <f t="shared" si="116"/>
        <v>0</v>
      </c>
      <c r="BA305" s="141" t="str">
        <f>IFERROR(VLOOKUP(AX304,'Geração Equatorial x Medido'!$O$56:$P$98,2,FALSE),"")</f>
        <v/>
      </c>
      <c r="BB305" s="38">
        <f t="shared" si="125"/>
        <v>45931</v>
      </c>
      <c r="BC305" s="38" t="str">
        <f t="shared" si="117"/>
        <v/>
      </c>
      <c r="BD305" s="38">
        <f t="shared" si="127"/>
        <v>45931</v>
      </c>
      <c r="BT305" s="4"/>
      <c r="BZ305" s="7">
        <f t="shared" si="118"/>
        <v>46314</v>
      </c>
      <c r="CA305" s="5"/>
      <c r="CB305" s="145">
        <f t="shared" si="119"/>
        <v>1</v>
      </c>
      <c r="CC305" s="141" t="str">
        <f>IFERROR(VLOOKUP(BZ304,'Geração Equatorial x Medido'!$O$56:$P$97,2,FALSE),"")</f>
        <v/>
      </c>
      <c r="CD305" s="38">
        <f t="shared" si="126"/>
        <v>46296</v>
      </c>
      <c r="CE305" s="38" t="str">
        <f t="shared" si="112"/>
        <v/>
      </c>
      <c r="CF305" s="38">
        <f t="shared" si="113"/>
        <v>46296</v>
      </c>
      <c r="CV305" s="4"/>
    </row>
    <row r="306" spans="1:100" x14ac:dyDescent="0.25">
      <c r="A306" s="7">
        <f t="shared" si="120"/>
        <v>45229</v>
      </c>
      <c r="B306" s="5"/>
      <c r="C306" s="38" t="str">
        <f t="shared" si="111"/>
        <v/>
      </c>
      <c r="D306" s="38">
        <f t="shared" si="128"/>
        <v>44986</v>
      </c>
      <c r="E306" s="38" t="str">
        <f t="shared" si="114"/>
        <v/>
      </c>
      <c r="F306" s="38">
        <f t="shared" si="110"/>
        <v>45200</v>
      </c>
      <c r="Y306" s="7">
        <f t="shared" si="121"/>
        <v>45589</v>
      </c>
      <c r="Z306" s="5">
        <v>514.9</v>
      </c>
      <c r="AA306" s="111">
        <f t="shared" si="124"/>
        <v>0</v>
      </c>
      <c r="AB306" s="38" t="str">
        <f>IFERROR(VLOOKUP(Y306,'Geração Equatorial x Medido'!$O$56:$P$71,2,FALSE),"")</f>
        <v/>
      </c>
      <c r="AC306" s="38">
        <f t="shared" si="129"/>
        <v>45536</v>
      </c>
      <c r="AD306" s="38" t="str">
        <f t="shared" si="115"/>
        <v/>
      </c>
      <c r="AE306" s="38">
        <f t="shared" si="123"/>
        <v>45566</v>
      </c>
      <c r="AU306" s="4"/>
      <c r="AX306" s="7">
        <f t="shared" si="122"/>
        <v>45949</v>
      </c>
      <c r="AY306" s="5">
        <v>476.4</v>
      </c>
      <c r="AZ306" s="145">
        <f t="shared" si="116"/>
        <v>0</v>
      </c>
      <c r="BA306" s="141" t="str">
        <f>IFERROR(VLOOKUP(AX305,'Geração Equatorial x Medido'!$O$56:$P$98,2,FALSE),"")</f>
        <v/>
      </c>
      <c r="BB306" s="38">
        <f t="shared" si="125"/>
        <v>45931</v>
      </c>
      <c r="BC306" s="38" t="str">
        <f t="shared" si="117"/>
        <v/>
      </c>
      <c r="BD306" s="38">
        <f t="shared" si="127"/>
        <v>45931</v>
      </c>
      <c r="BT306" s="4"/>
      <c r="BZ306" s="7">
        <f t="shared" si="118"/>
        <v>46315</v>
      </c>
      <c r="CA306" s="5"/>
      <c r="CB306" s="145">
        <f t="shared" si="119"/>
        <v>1</v>
      </c>
      <c r="CC306" s="141" t="str">
        <f>IFERROR(VLOOKUP(BZ305,'Geração Equatorial x Medido'!$O$56:$P$97,2,FALSE),"")</f>
        <v/>
      </c>
      <c r="CD306" s="38">
        <f t="shared" si="126"/>
        <v>46296</v>
      </c>
      <c r="CE306" s="38" t="str">
        <f t="shared" si="112"/>
        <v/>
      </c>
      <c r="CF306" s="38">
        <f t="shared" si="113"/>
        <v>46296</v>
      </c>
      <c r="CV306" s="4"/>
    </row>
    <row r="307" spans="1:100" x14ac:dyDescent="0.25">
      <c r="A307" s="7">
        <f t="shared" si="120"/>
        <v>45230</v>
      </c>
      <c r="B307" s="5"/>
      <c r="C307" s="38" t="str">
        <f t="shared" si="111"/>
        <v/>
      </c>
      <c r="D307" s="38">
        <f t="shared" si="128"/>
        <v>44986</v>
      </c>
      <c r="E307" s="38" t="str">
        <f t="shared" si="114"/>
        <v/>
      </c>
      <c r="F307" s="38">
        <f t="shared" si="110"/>
        <v>45200</v>
      </c>
      <c r="Y307" s="7">
        <f t="shared" si="121"/>
        <v>45590</v>
      </c>
      <c r="Z307" s="5">
        <v>485.5</v>
      </c>
      <c r="AA307" s="111">
        <f t="shared" si="124"/>
        <v>0</v>
      </c>
      <c r="AB307" s="38" t="str">
        <f>IFERROR(VLOOKUP(Y307,'Geração Equatorial x Medido'!$O$56:$P$71,2,FALSE),"")</f>
        <v/>
      </c>
      <c r="AC307" s="38">
        <f t="shared" si="129"/>
        <v>45536</v>
      </c>
      <c r="AD307" s="38" t="str">
        <f t="shared" si="115"/>
        <v/>
      </c>
      <c r="AE307" s="38">
        <f t="shared" si="123"/>
        <v>45566</v>
      </c>
      <c r="AU307" s="4"/>
      <c r="AX307" s="7">
        <f t="shared" si="122"/>
        <v>45950</v>
      </c>
      <c r="AY307" s="5">
        <v>526.20000000000005</v>
      </c>
      <c r="AZ307" s="145">
        <f t="shared" si="116"/>
        <v>0</v>
      </c>
      <c r="BA307" s="141" t="str">
        <f>IFERROR(VLOOKUP(AX306,'Geração Equatorial x Medido'!$O$56:$P$98,2,FALSE),"")</f>
        <v/>
      </c>
      <c r="BB307" s="38">
        <f t="shared" si="125"/>
        <v>45931</v>
      </c>
      <c r="BC307" s="38" t="str">
        <f t="shared" si="117"/>
        <v/>
      </c>
      <c r="BD307" s="38">
        <f t="shared" si="127"/>
        <v>45931</v>
      </c>
      <c r="BT307" s="4"/>
      <c r="BZ307" s="7">
        <f t="shared" si="118"/>
        <v>46316</v>
      </c>
      <c r="CA307" s="5"/>
      <c r="CB307" s="145">
        <f t="shared" si="119"/>
        <v>1</v>
      </c>
      <c r="CC307" s="141" t="str">
        <f>IFERROR(VLOOKUP(BZ306,'Geração Equatorial x Medido'!$O$56:$P$97,2,FALSE),"")</f>
        <v/>
      </c>
      <c r="CD307" s="38">
        <f t="shared" si="126"/>
        <v>46296</v>
      </c>
      <c r="CE307" s="38" t="str">
        <f t="shared" si="112"/>
        <v/>
      </c>
      <c r="CF307" s="38">
        <f t="shared" si="113"/>
        <v>46296</v>
      </c>
      <c r="CV307" s="4"/>
    </row>
    <row r="308" spans="1:100" x14ac:dyDescent="0.25">
      <c r="A308" s="7">
        <f t="shared" si="120"/>
        <v>45231</v>
      </c>
      <c r="B308" s="5"/>
      <c r="C308" s="38" t="str">
        <f t="shared" si="111"/>
        <v/>
      </c>
      <c r="D308" s="38">
        <f t="shared" si="128"/>
        <v>44986</v>
      </c>
      <c r="E308" s="38">
        <f t="shared" si="114"/>
        <v>45231</v>
      </c>
      <c r="F308" s="38">
        <f t="shared" si="110"/>
        <v>45231</v>
      </c>
      <c r="Y308" s="7">
        <f t="shared" si="121"/>
        <v>45591</v>
      </c>
      <c r="Z308" s="5">
        <v>521.5</v>
      </c>
      <c r="AA308" s="111">
        <f t="shared" si="124"/>
        <v>0</v>
      </c>
      <c r="AB308" s="38">
        <f>IFERROR(VLOOKUP(Y308,'Geração Equatorial x Medido'!$O$56:$P$71,2,FALSE),"")</f>
        <v>45566</v>
      </c>
      <c r="AC308" s="38">
        <f t="shared" si="129"/>
        <v>45566</v>
      </c>
      <c r="AD308" s="38" t="str">
        <f t="shared" si="115"/>
        <v/>
      </c>
      <c r="AE308" s="38">
        <f t="shared" si="123"/>
        <v>45566</v>
      </c>
      <c r="AU308" s="4"/>
      <c r="AX308" s="7">
        <f t="shared" si="122"/>
        <v>45951</v>
      </c>
      <c r="AY308" s="5">
        <v>462.1</v>
      </c>
      <c r="AZ308" s="145">
        <f t="shared" si="116"/>
        <v>0</v>
      </c>
      <c r="BA308" s="141" t="str">
        <f>IFERROR(VLOOKUP(AX307,'Geração Equatorial x Medido'!$O$56:$P$98,2,FALSE),"")</f>
        <v/>
      </c>
      <c r="BB308" s="38">
        <f t="shared" si="125"/>
        <v>45931</v>
      </c>
      <c r="BC308" s="38" t="str">
        <f t="shared" si="117"/>
        <v/>
      </c>
      <c r="BD308" s="38">
        <f t="shared" si="127"/>
        <v>45931</v>
      </c>
      <c r="BT308" s="4"/>
      <c r="BZ308" s="7">
        <f t="shared" si="118"/>
        <v>46317</v>
      </c>
      <c r="CA308" s="5"/>
      <c r="CB308" s="145">
        <f t="shared" si="119"/>
        <v>1</v>
      </c>
      <c r="CC308" s="141" t="str">
        <f>IFERROR(VLOOKUP(BZ307,'Geração Equatorial x Medido'!$O$56:$P$97,2,FALSE),"")</f>
        <v/>
      </c>
      <c r="CD308" s="38">
        <f t="shared" si="126"/>
        <v>46296</v>
      </c>
      <c r="CE308" s="38" t="str">
        <f t="shared" si="112"/>
        <v/>
      </c>
      <c r="CF308" s="38">
        <f t="shared" si="113"/>
        <v>46296</v>
      </c>
      <c r="CV308" s="4"/>
    </row>
    <row r="309" spans="1:100" x14ac:dyDescent="0.25">
      <c r="A309" s="7">
        <f t="shared" si="120"/>
        <v>45232</v>
      </c>
      <c r="B309" s="5"/>
      <c r="C309" s="38" t="str">
        <f t="shared" si="111"/>
        <v/>
      </c>
      <c r="D309" s="38">
        <f t="shared" si="128"/>
        <v>44986</v>
      </c>
      <c r="E309" s="38" t="str">
        <f t="shared" si="114"/>
        <v/>
      </c>
      <c r="F309" s="38">
        <f t="shared" ref="F309:F368" si="130">IF(E309="",F308,E309)</f>
        <v>45231</v>
      </c>
      <c r="Y309" s="7">
        <f t="shared" si="121"/>
        <v>45592</v>
      </c>
      <c r="Z309" s="5">
        <v>553.20000000000005</v>
      </c>
      <c r="AA309" s="111">
        <f t="shared" si="124"/>
        <v>0</v>
      </c>
      <c r="AB309" s="38" t="str">
        <f>IFERROR(VLOOKUP(Y309,'Geração Equatorial x Medido'!$O$56:$P$71,2,FALSE),"")</f>
        <v/>
      </c>
      <c r="AC309" s="38">
        <f t="shared" si="129"/>
        <v>45566</v>
      </c>
      <c r="AD309" s="38" t="str">
        <f t="shared" si="115"/>
        <v/>
      </c>
      <c r="AE309" s="38">
        <f t="shared" si="123"/>
        <v>45566</v>
      </c>
      <c r="AU309" s="4"/>
      <c r="AX309" s="7">
        <f t="shared" si="122"/>
        <v>45952</v>
      </c>
      <c r="AY309" s="5">
        <v>547.5</v>
      </c>
      <c r="AZ309" s="145">
        <f t="shared" si="116"/>
        <v>0</v>
      </c>
      <c r="BA309" s="141" t="str">
        <f>IFERROR(VLOOKUP(AX308,'Geração Equatorial x Medido'!$O$56:$P$98,2,FALSE),"")</f>
        <v/>
      </c>
      <c r="BB309" s="38">
        <f t="shared" si="125"/>
        <v>45931</v>
      </c>
      <c r="BC309" s="38" t="str">
        <f t="shared" si="117"/>
        <v/>
      </c>
      <c r="BD309" s="38">
        <f t="shared" si="127"/>
        <v>45931</v>
      </c>
      <c r="BT309" s="4"/>
      <c r="BZ309" s="7">
        <f t="shared" si="118"/>
        <v>46318</v>
      </c>
      <c r="CA309" s="5"/>
      <c r="CB309" s="145">
        <f t="shared" si="119"/>
        <v>1</v>
      </c>
      <c r="CC309" s="141" t="str">
        <f>IFERROR(VLOOKUP(BZ308,'Geração Equatorial x Medido'!$O$56:$P$97,2,FALSE),"")</f>
        <v/>
      </c>
      <c r="CD309" s="38">
        <f t="shared" si="126"/>
        <v>46296</v>
      </c>
      <c r="CE309" s="38" t="str">
        <f t="shared" si="112"/>
        <v/>
      </c>
      <c r="CF309" s="38">
        <f t="shared" si="113"/>
        <v>46296</v>
      </c>
      <c r="CV309" s="4"/>
    </row>
    <row r="310" spans="1:100" x14ac:dyDescent="0.25">
      <c r="A310" s="7">
        <f t="shared" si="120"/>
        <v>45233</v>
      </c>
      <c r="B310" s="5"/>
      <c r="C310" s="38" t="str">
        <f t="shared" si="111"/>
        <v/>
      </c>
      <c r="D310" s="38">
        <f t="shared" si="128"/>
        <v>44986</v>
      </c>
      <c r="E310" s="38" t="str">
        <f t="shared" si="114"/>
        <v/>
      </c>
      <c r="F310" s="38">
        <f t="shared" si="130"/>
        <v>45231</v>
      </c>
      <c r="Y310" s="7">
        <f t="shared" si="121"/>
        <v>45593</v>
      </c>
      <c r="Z310" s="5">
        <v>551.9</v>
      </c>
      <c r="AA310" s="111">
        <f t="shared" si="124"/>
        <v>0</v>
      </c>
      <c r="AB310" s="38" t="str">
        <f>IFERROR(VLOOKUP(Y310,'Geração Equatorial x Medido'!$O$56:$P$71,2,FALSE),"")</f>
        <v/>
      </c>
      <c r="AC310" s="38">
        <f t="shared" si="129"/>
        <v>45566</v>
      </c>
      <c r="AD310" s="38" t="str">
        <f t="shared" si="115"/>
        <v/>
      </c>
      <c r="AE310" s="38">
        <f t="shared" si="123"/>
        <v>45566</v>
      </c>
      <c r="AU310" s="4"/>
      <c r="AX310" s="7">
        <f t="shared" si="122"/>
        <v>45953</v>
      </c>
      <c r="AY310" s="5">
        <v>582.1</v>
      </c>
      <c r="AZ310" s="145">
        <f t="shared" si="116"/>
        <v>0</v>
      </c>
      <c r="BA310" s="141" t="str">
        <f>IFERROR(VLOOKUP(AX309,'Geração Equatorial x Medido'!$O$56:$P$98,2,FALSE),"")</f>
        <v/>
      </c>
      <c r="BB310" s="38">
        <f t="shared" si="125"/>
        <v>45931</v>
      </c>
      <c r="BC310" s="38" t="str">
        <f t="shared" si="117"/>
        <v/>
      </c>
      <c r="BD310" s="38">
        <f t="shared" si="127"/>
        <v>45931</v>
      </c>
      <c r="BT310" s="4"/>
      <c r="BZ310" s="7">
        <f t="shared" si="118"/>
        <v>46319</v>
      </c>
      <c r="CA310" s="5"/>
      <c r="CB310" s="145">
        <f t="shared" si="119"/>
        <v>1</v>
      </c>
      <c r="CC310" s="141" t="str">
        <f>IFERROR(VLOOKUP(BZ309,'Geração Equatorial x Medido'!$O$56:$P$97,2,FALSE),"")</f>
        <v/>
      </c>
      <c r="CD310" s="38">
        <f t="shared" si="126"/>
        <v>46296</v>
      </c>
      <c r="CE310" s="38" t="str">
        <f t="shared" si="112"/>
        <v/>
      </c>
      <c r="CF310" s="38">
        <f t="shared" si="113"/>
        <v>46296</v>
      </c>
      <c r="CV310" s="4"/>
    </row>
    <row r="311" spans="1:100" x14ac:dyDescent="0.25">
      <c r="A311" s="7">
        <f t="shared" si="120"/>
        <v>45234</v>
      </c>
      <c r="B311" s="5"/>
      <c r="C311" s="38" t="str">
        <f t="shared" si="111"/>
        <v/>
      </c>
      <c r="D311" s="38">
        <f t="shared" si="128"/>
        <v>44986</v>
      </c>
      <c r="E311" s="38" t="str">
        <f t="shared" si="114"/>
        <v/>
      </c>
      <c r="F311" s="38">
        <f t="shared" si="130"/>
        <v>45231</v>
      </c>
      <c r="Y311" s="7">
        <f t="shared" si="121"/>
        <v>45594</v>
      </c>
      <c r="Z311" s="5">
        <v>532.1</v>
      </c>
      <c r="AA311" s="111">
        <f t="shared" si="124"/>
        <v>0</v>
      </c>
      <c r="AB311" s="38" t="str">
        <f>IFERROR(VLOOKUP(Y311,'Geração Equatorial x Medido'!$O$56:$P$71,2,FALSE),"")</f>
        <v/>
      </c>
      <c r="AC311" s="38">
        <f t="shared" si="129"/>
        <v>45566</v>
      </c>
      <c r="AD311" s="38" t="str">
        <f t="shared" si="115"/>
        <v/>
      </c>
      <c r="AE311" s="38">
        <f t="shared" si="123"/>
        <v>45566</v>
      </c>
      <c r="AU311" s="4"/>
      <c r="AX311" s="7">
        <f t="shared" si="122"/>
        <v>45954</v>
      </c>
      <c r="AY311" s="5">
        <v>569.29999999999995</v>
      </c>
      <c r="AZ311" s="145">
        <f t="shared" si="116"/>
        <v>0</v>
      </c>
      <c r="BA311" s="141" t="str">
        <f>IFERROR(VLOOKUP(AX310,'Geração Equatorial x Medido'!$O$56:$P$98,2,FALSE),"")</f>
        <v/>
      </c>
      <c r="BB311" s="38">
        <f t="shared" si="125"/>
        <v>45931</v>
      </c>
      <c r="BC311" s="38" t="str">
        <f t="shared" si="117"/>
        <v/>
      </c>
      <c r="BD311" s="38">
        <f t="shared" si="127"/>
        <v>45931</v>
      </c>
      <c r="BT311" s="4"/>
      <c r="BZ311" s="7">
        <f t="shared" si="118"/>
        <v>46320</v>
      </c>
      <c r="CA311" s="5"/>
      <c r="CB311" s="145">
        <f t="shared" si="119"/>
        <v>1</v>
      </c>
      <c r="CC311" s="141" t="str">
        <f>IFERROR(VLOOKUP(BZ310,'Geração Equatorial x Medido'!$O$56:$P$97,2,FALSE),"")</f>
        <v/>
      </c>
      <c r="CD311" s="38">
        <f t="shared" si="126"/>
        <v>46296</v>
      </c>
      <c r="CE311" s="38" t="str">
        <f t="shared" si="112"/>
        <v/>
      </c>
      <c r="CF311" s="38">
        <f t="shared" si="113"/>
        <v>46296</v>
      </c>
      <c r="CV311" s="4"/>
    </row>
    <row r="312" spans="1:100" x14ac:dyDescent="0.25">
      <c r="A312" s="7">
        <f t="shared" si="120"/>
        <v>45235</v>
      </c>
      <c r="B312" s="5"/>
      <c r="C312" s="38" t="str">
        <f t="shared" si="111"/>
        <v/>
      </c>
      <c r="D312" s="38">
        <f t="shared" si="128"/>
        <v>44986</v>
      </c>
      <c r="E312" s="38" t="str">
        <f t="shared" si="114"/>
        <v/>
      </c>
      <c r="F312" s="38">
        <f t="shared" si="130"/>
        <v>45231</v>
      </c>
      <c r="Y312" s="7">
        <f t="shared" si="121"/>
        <v>45595</v>
      </c>
      <c r="Z312" s="5">
        <v>489.1</v>
      </c>
      <c r="AA312" s="111">
        <f t="shared" si="124"/>
        <v>0</v>
      </c>
      <c r="AB312" s="38" t="str">
        <f>IFERROR(VLOOKUP(Y312,'Geração Equatorial x Medido'!$O$56:$P$71,2,FALSE),"")</f>
        <v/>
      </c>
      <c r="AC312" s="38">
        <f t="shared" si="129"/>
        <v>45566</v>
      </c>
      <c r="AD312" s="38" t="str">
        <f t="shared" si="115"/>
        <v/>
      </c>
      <c r="AE312" s="38">
        <f t="shared" si="123"/>
        <v>45566</v>
      </c>
      <c r="AU312" s="4"/>
      <c r="AX312" s="7">
        <f t="shared" si="122"/>
        <v>45955</v>
      </c>
      <c r="AY312" s="5">
        <v>545.79999999999995</v>
      </c>
      <c r="AZ312" s="145">
        <f t="shared" si="116"/>
        <v>0</v>
      </c>
      <c r="BA312" s="141" t="str">
        <f>IFERROR(VLOOKUP(AX311,'Geração Equatorial x Medido'!$O$56:$P$98,2,FALSE),"")</f>
        <v/>
      </c>
      <c r="BB312" s="38">
        <f t="shared" si="125"/>
        <v>45931</v>
      </c>
      <c r="BC312" s="38" t="str">
        <f t="shared" si="117"/>
        <v/>
      </c>
      <c r="BD312" s="38">
        <f t="shared" si="127"/>
        <v>45931</v>
      </c>
      <c r="BT312" s="4"/>
      <c r="BZ312" s="7">
        <f t="shared" si="118"/>
        <v>46321</v>
      </c>
      <c r="CA312" s="5"/>
      <c r="CB312" s="145">
        <f t="shared" si="119"/>
        <v>1</v>
      </c>
      <c r="CC312" s="141" t="str">
        <f>IFERROR(VLOOKUP(BZ311,'Geração Equatorial x Medido'!$O$56:$P$97,2,FALSE),"")</f>
        <v/>
      </c>
      <c r="CD312" s="38">
        <f t="shared" si="126"/>
        <v>46296</v>
      </c>
      <c r="CE312" s="38" t="str">
        <f t="shared" si="112"/>
        <v/>
      </c>
      <c r="CF312" s="38">
        <f t="shared" si="113"/>
        <v>46296</v>
      </c>
      <c r="CV312" s="4"/>
    </row>
    <row r="313" spans="1:100" x14ac:dyDescent="0.25">
      <c r="A313" s="7">
        <f t="shared" si="120"/>
        <v>45236</v>
      </c>
      <c r="B313" s="5"/>
      <c r="C313" s="38" t="str">
        <f t="shared" si="111"/>
        <v/>
      </c>
      <c r="D313" s="38">
        <f t="shared" si="128"/>
        <v>44986</v>
      </c>
      <c r="E313" s="38" t="str">
        <f t="shared" si="114"/>
        <v/>
      </c>
      <c r="F313" s="38">
        <f t="shared" si="130"/>
        <v>45231</v>
      </c>
      <c r="Y313" s="7">
        <f t="shared" si="121"/>
        <v>45596</v>
      </c>
      <c r="Z313" s="5">
        <v>435.5</v>
      </c>
      <c r="AA313" s="111">
        <f t="shared" si="124"/>
        <v>0</v>
      </c>
      <c r="AB313" s="38" t="str">
        <f>IFERROR(VLOOKUP(Y313,'Geração Equatorial x Medido'!$O$56:$P$71,2,FALSE),"")</f>
        <v/>
      </c>
      <c r="AC313" s="38">
        <f t="shared" si="129"/>
        <v>45566</v>
      </c>
      <c r="AD313" s="38" t="str">
        <f t="shared" si="115"/>
        <v/>
      </c>
      <c r="AE313" s="38">
        <f t="shared" si="123"/>
        <v>45566</v>
      </c>
      <c r="AU313" s="4"/>
      <c r="AX313" s="7">
        <f t="shared" si="122"/>
        <v>45956</v>
      </c>
      <c r="AY313" s="5">
        <v>568.9</v>
      </c>
      <c r="AZ313" s="145">
        <f t="shared" si="116"/>
        <v>0</v>
      </c>
      <c r="BA313" s="141" t="str">
        <f>IFERROR(VLOOKUP(AX312,'Geração Equatorial x Medido'!$O$56:$P$98,2,FALSE),"")</f>
        <v/>
      </c>
      <c r="BB313" s="38">
        <f t="shared" si="125"/>
        <v>45931</v>
      </c>
      <c r="BC313" s="38" t="str">
        <f t="shared" si="117"/>
        <v/>
      </c>
      <c r="BD313" s="38">
        <f t="shared" si="127"/>
        <v>45931</v>
      </c>
      <c r="BT313" s="4"/>
      <c r="BZ313" s="7">
        <f t="shared" si="118"/>
        <v>46322</v>
      </c>
      <c r="CA313" s="5"/>
      <c r="CB313" s="145">
        <f t="shared" si="119"/>
        <v>1</v>
      </c>
      <c r="CC313" s="141" t="str">
        <f>IFERROR(VLOOKUP(BZ312,'Geração Equatorial x Medido'!$O$56:$P$97,2,FALSE),"")</f>
        <v/>
      </c>
      <c r="CD313" s="38">
        <f t="shared" si="126"/>
        <v>46296</v>
      </c>
      <c r="CE313" s="38" t="str">
        <f t="shared" si="112"/>
        <v/>
      </c>
      <c r="CF313" s="38">
        <f t="shared" si="113"/>
        <v>46296</v>
      </c>
      <c r="CV313" s="4"/>
    </row>
    <row r="314" spans="1:100" x14ac:dyDescent="0.25">
      <c r="A314" s="7">
        <f t="shared" si="120"/>
        <v>45237</v>
      </c>
      <c r="B314" s="5"/>
      <c r="C314" s="38" t="str">
        <f t="shared" si="111"/>
        <v/>
      </c>
      <c r="D314" s="38">
        <f t="shared" si="128"/>
        <v>44986</v>
      </c>
      <c r="E314" s="38" t="str">
        <f t="shared" si="114"/>
        <v/>
      </c>
      <c r="F314" s="38">
        <f t="shared" si="130"/>
        <v>45231</v>
      </c>
      <c r="Y314" s="7">
        <f t="shared" si="121"/>
        <v>45597</v>
      </c>
      <c r="Z314" s="5">
        <v>469.8</v>
      </c>
      <c r="AA314" s="111">
        <f t="shared" si="124"/>
        <v>0</v>
      </c>
      <c r="AB314" s="38" t="str">
        <f>IFERROR(VLOOKUP(Y314,'Geração Equatorial x Medido'!$O$56:$P$71,2,FALSE),"")</f>
        <v/>
      </c>
      <c r="AC314" s="38">
        <f t="shared" si="129"/>
        <v>45566</v>
      </c>
      <c r="AD314" s="38">
        <f t="shared" si="115"/>
        <v>45597</v>
      </c>
      <c r="AE314" s="38">
        <f t="shared" si="123"/>
        <v>45597</v>
      </c>
      <c r="AU314" s="4"/>
      <c r="AX314" s="7">
        <f t="shared" si="122"/>
        <v>45957</v>
      </c>
      <c r="AY314" s="5">
        <v>567.9</v>
      </c>
      <c r="AZ314" s="145">
        <f t="shared" si="116"/>
        <v>0</v>
      </c>
      <c r="BA314" s="141" t="str">
        <f>IFERROR(VLOOKUP(AX313,'Geração Equatorial x Medido'!$O$56:$P$98,2,FALSE),"")</f>
        <v/>
      </c>
      <c r="BB314" s="38">
        <f t="shared" si="125"/>
        <v>45931</v>
      </c>
      <c r="BC314" s="38" t="str">
        <f t="shared" si="117"/>
        <v/>
      </c>
      <c r="BD314" s="38">
        <f t="shared" si="127"/>
        <v>45931</v>
      </c>
      <c r="BT314" s="4"/>
      <c r="BZ314" s="7">
        <f t="shared" si="118"/>
        <v>46323</v>
      </c>
      <c r="CA314" s="5"/>
      <c r="CB314" s="145">
        <f t="shared" si="119"/>
        <v>1</v>
      </c>
      <c r="CC314" s="141">
        <f>IFERROR(VLOOKUP(BZ313,'Geração Equatorial x Medido'!$O$56:$P$97,2,FALSE),"")</f>
        <v>46296</v>
      </c>
      <c r="CD314" s="38">
        <f t="shared" si="126"/>
        <v>46296</v>
      </c>
      <c r="CE314" s="38" t="str">
        <f t="shared" si="112"/>
        <v/>
      </c>
      <c r="CF314" s="38">
        <f t="shared" si="113"/>
        <v>46296</v>
      </c>
      <c r="CV314" s="4"/>
    </row>
    <row r="315" spans="1:100" x14ac:dyDescent="0.25">
      <c r="A315" s="7">
        <f t="shared" si="120"/>
        <v>45238</v>
      </c>
      <c r="B315" s="5"/>
      <c r="C315" s="38" t="str">
        <f t="shared" si="111"/>
        <v/>
      </c>
      <c r="D315" s="38">
        <f t="shared" si="128"/>
        <v>44986</v>
      </c>
      <c r="E315" s="38" t="str">
        <f t="shared" si="114"/>
        <v/>
      </c>
      <c r="F315" s="38">
        <f t="shared" si="130"/>
        <v>45231</v>
      </c>
      <c r="Y315" s="7">
        <f t="shared" si="121"/>
        <v>45598</v>
      </c>
      <c r="Z315" s="5">
        <v>473.2</v>
      </c>
      <c r="AA315" s="111">
        <f t="shared" si="124"/>
        <v>0</v>
      </c>
      <c r="AB315" s="38" t="str">
        <f>IFERROR(VLOOKUP(Y315,'Geração Equatorial x Medido'!$O$56:$P$71,2,FALSE),"")</f>
        <v/>
      </c>
      <c r="AC315" s="38">
        <f t="shared" si="129"/>
        <v>45566</v>
      </c>
      <c r="AD315" s="38" t="str">
        <f t="shared" si="115"/>
        <v/>
      </c>
      <c r="AE315" s="38">
        <f t="shared" si="123"/>
        <v>45597</v>
      </c>
      <c r="AU315" s="4"/>
      <c r="AX315" s="7">
        <f t="shared" si="122"/>
        <v>45958</v>
      </c>
      <c r="AY315" s="5">
        <v>573.5</v>
      </c>
      <c r="AZ315" s="145">
        <f>IF(AY316=0,1,0)</f>
        <v>0</v>
      </c>
      <c r="BA315" s="141">
        <f>IFERROR(VLOOKUP(AX314,'Geração Equatorial x Medido'!$O$56:$P$98,2,FALSE),"")</f>
        <v>45931</v>
      </c>
      <c r="BB315" s="38">
        <f t="shared" si="125"/>
        <v>45931</v>
      </c>
      <c r="BC315" s="38" t="str">
        <f t="shared" si="117"/>
        <v/>
      </c>
      <c r="BD315" s="38">
        <f t="shared" si="127"/>
        <v>45931</v>
      </c>
      <c r="BT315" s="4"/>
      <c r="BZ315" s="7">
        <f t="shared" si="118"/>
        <v>46324</v>
      </c>
      <c r="CA315" s="5"/>
      <c r="CB315" s="145">
        <f t="shared" si="119"/>
        <v>1</v>
      </c>
      <c r="CC315" s="141" t="str">
        <f>IFERROR(VLOOKUP(BZ314,'Geração Equatorial x Medido'!$O$56:$P$97,2,FALSE),"")</f>
        <v/>
      </c>
      <c r="CD315" s="38">
        <f t="shared" si="126"/>
        <v>46327</v>
      </c>
      <c r="CE315" s="38" t="str">
        <f t="shared" si="112"/>
        <v/>
      </c>
      <c r="CF315" s="38">
        <f t="shared" si="113"/>
        <v>46296</v>
      </c>
      <c r="CV315" s="4"/>
    </row>
    <row r="316" spans="1:100" x14ac:dyDescent="0.25">
      <c r="A316" s="7">
        <f t="shared" si="120"/>
        <v>45239</v>
      </c>
      <c r="B316" s="5"/>
      <c r="C316" s="38" t="str">
        <f t="shared" si="111"/>
        <v/>
      </c>
      <c r="D316" s="38">
        <f t="shared" si="128"/>
        <v>44986</v>
      </c>
      <c r="E316" s="38" t="str">
        <f t="shared" si="114"/>
        <v/>
      </c>
      <c r="F316" s="38">
        <f t="shared" si="130"/>
        <v>45231</v>
      </c>
      <c r="Y316" s="7">
        <f t="shared" si="121"/>
        <v>45599</v>
      </c>
      <c r="Z316" s="5">
        <v>532.5</v>
      </c>
      <c r="AA316" s="111">
        <f t="shared" si="124"/>
        <v>0</v>
      </c>
      <c r="AB316" s="38" t="str">
        <f>IFERROR(VLOOKUP(Y316,'Geração Equatorial x Medido'!$O$56:$P$71,2,FALSE),"")</f>
        <v/>
      </c>
      <c r="AC316" s="38">
        <f t="shared" si="129"/>
        <v>45566</v>
      </c>
      <c r="AD316" s="38" t="str">
        <f t="shared" si="115"/>
        <v/>
      </c>
      <c r="AE316" s="38">
        <f t="shared" si="123"/>
        <v>45597</v>
      </c>
      <c r="AU316" s="4"/>
      <c r="AX316" s="7">
        <f t="shared" si="122"/>
        <v>45959</v>
      </c>
      <c r="AY316" s="5">
        <v>569.1</v>
      </c>
      <c r="AZ316" s="145">
        <f>IF(AY317=0,1,0)</f>
        <v>0</v>
      </c>
      <c r="BA316" s="141" t="str">
        <f>IFERROR(VLOOKUP(AX315,'Geração Equatorial x Medido'!$O$56:$P$98,2,FALSE),"")</f>
        <v/>
      </c>
      <c r="BB316" s="38">
        <f t="shared" si="125"/>
        <v>45962</v>
      </c>
      <c r="BC316" s="38" t="str">
        <f t="shared" si="117"/>
        <v/>
      </c>
      <c r="BD316" s="38">
        <f t="shared" si="127"/>
        <v>45931</v>
      </c>
      <c r="BT316" s="4"/>
      <c r="BZ316" s="7">
        <f t="shared" si="118"/>
        <v>46325</v>
      </c>
      <c r="CA316" s="5"/>
      <c r="CB316" s="145">
        <f t="shared" si="119"/>
        <v>1</v>
      </c>
      <c r="CC316" s="141" t="str">
        <f>IFERROR(VLOOKUP(BZ315,'Geração Equatorial x Medido'!$O$56:$P$97,2,FALSE),"")</f>
        <v/>
      </c>
      <c r="CD316" s="38">
        <f t="shared" si="126"/>
        <v>46327</v>
      </c>
      <c r="CE316" s="38" t="str">
        <f t="shared" si="112"/>
        <v/>
      </c>
      <c r="CF316" s="38">
        <f t="shared" si="113"/>
        <v>46296</v>
      </c>
      <c r="CV316" s="4"/>
    </row>
    <row r="317" spans="1:100" x14ac:dyDescent="0.25">
      <c r="A317" s="7">
        <f t="shared" si="120"/>
        <v>45240</v>
      </c>
      <c r="B317" s="5"/>
      <c r="C317" s="38" t="str">
        <f t="shared" si="111"/>
        <v/>
      </c>
      <c r="D317" s="38">
        <f t="shared" si="128"/>
        <v>44986</v>
      </c>
      <c r="E317" s="38" t="str">
        <f t="shared" si="114"/>
        <v/>
      </c>
      <c r="F317" s="38">
        <f t="shared" si="130"/>
        <v>45231</v>
      </c>
      <c r="Y317" s="7">
        <f t="shared" si="121"/>
        <v>45600</v>
      </c>
      <c r="Z317" s="5">
        <v>536.4</v>
      </c>
      <c r="AA317" s="111">
        <f t="shared" si="124"/>
        <v>0</v>
      </c>
      <c r="AB317" s="38" t="str">
        <f>IFERROR(VLOOKUP(Y317,'Geração Equatorial x Medido'!$O$56:$P$71,2,FALSE),"")</f>
        <v/>
      </c>
      <c r="AC317" s="38">
        <f t="shared" si="129"/>
        <v>45566</v>
      </c>
      <c r="AD317" s="38" t="str">
        <f t="shared" si="115"/>
        <v/>
      </c>
      <c r="AE317" s="38">
        <f t="shared" si="123"/>
        <v>45597</v>
      </c>
      <c r="AU317" s="4"/>
      <c r="AX317" s="7">
        <f t="shared" si="122"/>
        <v>45960</v>
      </c>
      <c r="AY317" s="5">
        <v>544.29999999999995</v>
      </c>
      <c r="AZ317" s="145">
        <f>IF(AY318=0,1,0)</f>
        <v>0</v>
      </c>
      <c r="BA317" s="141" t="str">
        <f>IFERROR(VLOOKUP(AX316,'Geração Equatorial x Medido'!$O$56:$P$98,2,FALSE),"")</f>
        <v/>
      </c>
      <c r="BB317" s="38">
        <f t="shared" si="125"/>
        <v>45962</v>
      </c>
      <c r="BC317" s="38" t="str">
        <f t="shared" si="117"/>
        <v/>
      </c>
      <c r="BD317" s="38">
        <f t="shared" si="127"/>
        <v>45931</v>
      </c>
      <c r="BT317" s="4"/>
      <c r="BZ317" s="7">
        <f t="shared" si="118"/>
        <v>46326</v>
      </c>
      <c r="CA317" s="5"/>
      <c r="CB317" s="145">
        <f t="shared" si="119"/>
        <v>1</v>
      </c>
      <c r="CC317" s="141" t="str">
        <f>IFERROR(VLOOKUP(BZ316,'Geração Equatorial x Medido'!$O$56:$P$97,2,FALSE),"")</f>
        <v/>
      </c>
      <c r="CD317" s="38">
        <f t="shared" si="126"/>
        <v>46327</v>
      </c>
      <c r="CE317" s="38" t="str">
        <f t="shared" si="112"/>
        <v/>
      </c>
      <c r="CF317" s="38">
        <f t="shared" si="113"/>
        <v>46296</v>
      </c>
      <c r="CV317" s="4"/>
    </row>
    <row r="318" spans="1:100" x14ac:dyDescent="0.25">
      <c r="A318" s="7">
        <f t="shared" si="120"/>
        <v>45241</v>
      </c>
      <c r="B318" s="5"/>
      <c r="C318" s="38" t="str">
        <f t="shared" si="111"/>
        <v/>
      </c>
      <c r="D318" s="38">
        <f t="shared" si="128"/>
        <v>44986</v>
      </c>
      <c r="E318" s="38" t="str">
        <f t="shared" si="114"/>
        <v/>
      </c>
      <c r="F318" s="38">
        <f t="shared" si="130"/>
        <v>45231</v>
      </c>
      <c r="Y318" s="7">
        <f t="shared" si="121"/>
        <v>45601</v>
      </c>
      <c r="Z318" s="5">
        <v>498.1</v>
      </c>
      <c r="AA318" s="111">
        <f t="shared" si="124"/>
        <v>0</v>
      </c>
      <c r="AB318" s="38" t="str">
        <f>IFERROR(VLOOKUP(Y318,'Geração Equatorial x Medido'!$O$56:$P$71,2,FALSE),"")</f>
        <v/>
      </c>
      <c r="AC318" s="38">
        <f t="shared" si="129"/>
        <v>45566</v>
      </c>
      <c r="AD318" s="38" t="str">
        <f t="shared" si="115"/>
        <v/>
      </c>
      <c r="AE318" s="38">
        <f t="shared" si="123"/>
        <v>45597</v>
      </c>
      <c r="AU318" s="4"/>
      <c r="AX318" s="7">
        <f t="shared" si="122"/>
        <v>45961</v>
      </c>
      <c r="AY318" s="5">
        <v>470.5</v>
      </c>
      <c r="AZ318" s="145">
        <f>IF(AY319=0,1,0)</f>
        <v>0</v>
      </c>
      <c r="BA318" s="141" t="str">
        <f>IFERROR(VLOOKUP(AX317,'Geração Equatorial x Medido'!$O$56:$P$98,2,FALSE),"")</f>
        <v/>
      </c>
      <c r="BB318" s="38">
        <f t="shared" si="125"/>
        <v>45962</v>
      </c>
      <c r="BC318" s="38" t="str">
        <f t="shared" si="117"/>
        <v/>
      </c>
      <c r="BD318" s="38">
        <f t="shared" si="127"/>
        <v>45931</v>
      </c>
      <c r="BT318" s="4"/>
      <c r="BZ318" s="7">
        <f t="shared" si="118"/>
        <v>46327</v>
      </c>
      <c r="CA318" s="5"/>
      <c r="CB318" s="145">
        <f t="shared" si="119"/>
        <v>1</v>
      </c>
      <c r="CC318" s="141" t="str">
        <f>IFERROR(VLOOKUP(BZ317,'Geração Equatorial x Medido'!$O$56:$P$97,2,FALSE),"")</f>
        <v/>
      </c>
      <c r="CD318" s="38">
        <f t="shared" si="126"/>
        <v>46327</v>
      </c>
      <c r="CE318" s="38">
        <f t="shared" si="112"/>
        <v>46327</v>
      </c>
      <c r="CF318" s="38">
        <f t="shared" si="113"/>
        <v>46327</v>
      </c>
      <c r="CV318" s="4"/>
    </row>
    <row r="319" spans="1:100" x14ac:dyDescent="0.25">
      <c r="A319" s="7">
        <f t="shared" si="120"/>
        <v>45242</v>
      </c>
      <c r="B319" s="5"/>
      <c r="C319" s="38" t="str">
        <f t="shared" si="111"/>
        <v/>
      </c>
      <c r="D319" s="38">
        <f t="shared" si="128"/>
        <v>44986</v>
      </c>
      <c r="E319" s="38" t="str">
        <f t="shared" si="114"/>
        <v/>
      </c>
      <c r="F319" s="38">
        <f t="shared" si="130"/>
        <v>45231</v>
      </c>
      <c r="Y319" s="7">
        <f t="shared" si="121"/>
        <v>45602</v>
      </c>
      <c r="Z319" s="5">
        <v>418</v>
      </c>
      <c r="AA319" s="111">
        <f t="shared" si="124"/>
        <v>0</v>
      </c>
      <c r="AB319" s="38" t="str">
        <f>IFERROR(VLOOKUP(Y319,'Geração Equatorial x Medido'!$O$56:$P$71,2,FALSE),"")</f>
        <v/>
      </c>
      <c r="AC319" s="38">
        <f t="shared" si="129"/>
        <v>45566</v>
      </c>
      <c r="AD319" s="38" t="str">
        <f t="shared" si="115"/>
        <v/>
      </c>
      <c r="AE319" s="38">
        <f t="shared" si="123"/>
        <v>45597</v>
      </c>
      <c r="AU319" s="4"/>
      <c r="AX319" s="7">
        <f t="shared" si="122"/>
        <v>45962</v>
      </c>
      <c r="AY319" s="5">
        <v>528.4</v>
      </c>
      <c r="AZ319" s="145" t="e">
        <f>IF(#REF!=0,1,0)</f>
        <v>#REF!</v>
      </c>
      <c r="BA319" s="141" t="str">
        <f>IFERROR(VLOOKUP(AX318,'Geração Equatorial x Medido'!$O$56:$P$98,2,FALSE),"")</f>
        <v/>
      </c>
      <c r="BB319" s="38">
        <f t="shared" si="125"/>
        <v>45962</v>
      </c>
      <c r="BC319" s="38">
        <f t="shared" si="117"/>
        <v>45962</v>
      </c>
      <c r="BD319" s="38">
        <f t="shared" si="127"/>
        <v>45962</v>
      </c>
      <c r="BT319" s="4"/>
      <c r="BZ319" s="7">
        <f t="shared" si="118"/>
        <v>46328</v>
      </c>
      <c r="CA319" s="5"/>
      <c r="CB319" s="145">
        <f t="shared" si="119"/>
        <v>1</v>
      </c>
      <c r="CC319" s="141" t="str">
        <f>IFERROR(VLOOKUP(BZ318,'Geração Equatorial x Medido'!$O$56:$P$97,2,FALSE),"")</f>
        <v/>
      </c>
      <c r="CD319" s="38">
        <f t="shared" si="126"/>
        <v>46327</v>
      </c>
      <c r="CE319" s="38" t="str">
        <f t="shared" si="112"/>
        <v/>
      </c>
      <c r="CF319" s="38">
        <f t="shared" si="113"/>
        <v>46327</v>
      </c>
      <c r="CV319" s="4"/>
    </row>
    <row r="320" spans="1:100" x14ac:dyDescent="0.25">
      <c r="A320" s="7">
        <f t="shared" si="120"/>
        <v>45243</v>
      </c>
      <c r="B320" s="5"/>
      <c r="C320" s="38" t="str">
        <f t="shared" si="111"/>
        <v/>
      </c>
      <c r="D320" s="38">
        <f t="shared" si="128"/>
        <v>44986</v>
      </c>
      <c r="E320" s="38" t="str">
        <f t="shared" si="114"/>
        <v/>
      </c>
      <c r="F320" s="38">
        <f t="shared" si="130"/>
        <v>45231</v>
      </c>
      <c r="Y320" s="7">
        <f t="shared" si="121"/>
        <v>45603</v>
      </c>
      <c r="Z320" s="5">
        <v>326.60000000000002</v>
      </c>
      <c r="AA320" s="111">
        <f t="shared" si="124"/>
        <v>0</v>
      </c>
      <c r="AB320" s="38" t="str">
        <f>IFERROR(VLOOKUP(Y320,'Geração Equatorial x Medido'!$O$56:$P$71,2,FALSE),"")</f>
        <v/>
      </c>
      <c r="AC320" s="38">
        <f t="shared" si="129"/>
        <v>45566</v>
      </c>
      <c r="AD320" s="38" t="str">
        <f t="shared" si="115"/>
        <v/>
      </c>
      <c r="AE320" s="38">
        <f t="shared" si="123"/>
        <v>45597</v>
      </c>
      <c r="AU320" s="4"/>
      <c r="AX320" s="7">
        <f t="shared" si="122"/>
        <v>45963</v>
      </c>
      <c r="AY320" s="5">
        <v>449.7</v>
      </c>
      <c r="AZ320" s="145">
        <f t="shared" si="116"/>
        <v>0</v>
      </c>
      <c r="BA320" s="141" t="str">
        <f>IFERROR(VLOOKUP(AX319,'Geração Equatorial x Medido'!$O$56:$P$98,2,FALSE),"")</f>
        <v/>
      </c>
      <c r="BB320" s="38">
        <f t="shared" si="125"/>
        <v>45962</v>
      </c>
      <c r="BC320" s="38" t="str">
        <f t="shared" si="117"/>
        <v/>
      </c>
      <c r="BD320" s="38">
        <f t="shared" si="127"/>
        <v>45962</v>
      </c>
      <c r="BT320" s="4"/>
      <c r="BZ320" s="7">
        <f t="shared" si="118"/>
        <v>46329</v>
      </c>
      <c r="CA320" s="5"/>
      <c r="CB320" s="145">
        <f t="shared" si="119"/>
        <v>1</v>
      </c>
      <c r="CC320" s="141" t="str">
        <f>IFERROR(VLOOKUP(BZ319,'Geração Equatorial x Medido'!$O$56:$P$97,2,FALSE),"")</f>
        <v/>
      </c>
      <c r="CD320" s="38">
        <f t="shared" si="126"/>
        <v>46327</v>
      </c>
      <c r="CE320" s="38" t="str">
        <f t="shared" si="112"/>
        <v/>
      </c>
      <c r="CF320" s="38">
        <f t="shared" si="113"/>
        <v>46327</v>
      </c>
      <c r="CV320" s="4"/>
    </row>
    <row r="321" spans="1:100" x14ac:dyDescent="0.25">
      <c r="A321" s="7">
        <f t="shared" si="120"/>
        <v>45244</v>
      </c>
      <c r="B321" s="5"/>
      <c r="C321" s="38" t="str">
        <f t="shared" si="111"/>
        <v/>
      </c>
      <c r="D321" s="38">
        <f t="shared" si="128"/>
        <v>44986</v>
      </c>
      <c r="E321" s="38" t="str">
        <f t="shared" si="114"/>
        <v/>
      </c>
      <c r="F321" s="38">
        <f t="shared" si="130"/>
        <v>45231</v>
      </c>
      <c r="Y321" s="7">
        <f t="shared" si="121"/>
        <v>45604</v>
      </c>
      <c r="Z321" s="5">
        <v>508.8</v>
      </c>
      <c r="AA321" s="111">
        <f t="shared" si="124"/>
        <v>0</v>
      </c>
      <c r="AB321" s="38" t="str">
        <f>IFERROR(VLOOKUP(Y321,'Geração Equatorial x Medido'!$O$56:$P$71,2,FALSE),"")</f>
        <v/>
      </c>
      <c r="AC321" s="38">
        <f t="shared" si="129"/>
        <v>45566</v>
      </c>
      <c r="AD321" s="38" t="str">
        <f t="shared" si="115"/>
        <v/>
      </c>
      <c r="AE321" s="38">
        <f t="shared" si="123"/>
        <v>45597</v>
      </c>
      <c r="AU321" s="4"/>
      <c r="AX321" s="7">
        <f t="shared" si="122"/>
        <v>45964</v>
      </c>
      <c r="AY321" s="5">
        <v>541.1</v>
      </c>
      <c r="AZ321" s="145" t="e">
        <f>IF(#REF!=0,1,0)</f>
        <v>#REF!</v>
      </c>
      <c r="BA321" s="141" t="str">
        <f>IFERROR(VLOOKUP(AX320,'Geração Equatorial x Medido'!$O$56:$P$98,2,FALSE),"")</f>
        <v/>
      </c>
      <c r="BB321" s="38">
        <f t="shared" si="125"/>
        <v>45962</v>
      </c>
      <c r="BC321" s="38" t="str">
        <f t="shared" si="117"/>
        <v/>
      </c>
      <c r="BD321" s="38">
        <f t="shared" si="127"/>
        <v>45962</v>
      </c>
      <c r="BT321" s="4"/>
      <c r="BZ321" s="7">
        <f t="shared" si="118"/>
        <v>46330</v>
      </c>
      <c r="CA321" s="5"/>
      <c r="CB321" s="145">
        <f t="shared" si="119"/>
        <v>1</v>
      </c>
      <c r="CC321" s="141" t="str">
        <f>IFERROR(VLOOKUP(BZ320,'Geração Equatorial x Medido'!$O$56:$P$97,2,FALSE),"")</f>
        <v/>
      </c>
      <c r="CD321" s="38">
        <f t="shared" si="126"/>
        <v>46327</v>
      </c>
      <c r="CE321" s="38" t="str">
        <f t="shared" si="112"/>
        <v/>
      </c>
      <c r="CF321" s="38">
        <f t="shared" si="113"/>
        <v>46327</v>
      </c>
      <c r="CV321" s="4"/>
    </row>
    <row r="322" spans="1:100" x14ac:dyDescent="0.25">
      <c r="A322" s="7">
        <f t="shared" si="120"/>
        <v>45245</v>
      </c>
      <c r="B322" s="5"/>
      <c r="C322" s="38" t="str">
        <f t="shared" si="111"/>
        <v/>
      </c>
      <c r="D322" s="38">
        <f t="shared" si="128"/>
        <v>44986</v>
      </c>
      <c r="E322" s="38" t="str">
        <f t="shared" si="114"/>
        <v/>
      </c>
      <c r="F322" s="38">
        <f t="shared" si="130"/>
        <v>45231</v>
      </c>
      <c r="Y322" s="7">
        <f t="shared" si="121"/>
        <v>45605</v>
      </c>
      <c r="Z322" s="5">
        <v>526.1</v>
      </c>
      <c r="AA322" s="111">
        <f t="shared" si="124"/>
        <v>0</v>
      </c>
      <c r="AB322" s="38" t="str">
        <f>IFERROR(VLOOKUP(Y322,'Geração Equatorial x Medido'!$O$56:$P$71,2,FALSE),"")</f>
        <v/>
      </c>
      <c r="AC322" s="38">
        <f t="shared" si="129"/>
        <v>45566</v>
      </c>
      <c r="AD322" s="38" t="str">
        <f t="shared" si="115"/>
        <v/>
      </c>
      <c r="AE322" s="38">
        <f t="shared" si="123"/>
        <v>45597</v>
      </c>
      <c r="AU322" s="4"/>
      <c r="AX322" s="7">
        <f t="shared" si="122"/>
        <v>45965</v>
      </c>
      <c r="AY322" s="5">
        <v>561.29999999999995</v>
      </c>
      <c r="AZ322" s="145">
        <f t="shared" si="116"/>
        <v>0</v>
      </c>
      <c r="BA322" s="141" t="str">
        <f>IFERROR(VLOOKUP(AX321,'Geração Equatorial x Medido'!$O$56:$P$98,2,FALSE),"")</f>
        <v/>
      </c>
      <c r="BB322" s="38">
        <f t="shared" si="125"/>
        <v>45962</v>
      </c>
      <c r="BC322" s="38" t="str">
        <f t="shared" si="117"/>
        <v/>
      </c>
      <c r="BD322" s="38">
        <f t="shared" si="127"/>
        <v>45962</v>
      </c>
      <c r="BT322" s="4"/>
      <c r="BZ322" s="7">
        <f t="shared" si="118"/>
        <v>46331</v>
      </c>
      <c r="CA322" s="5"/>
      <c r="CB322" s="145">
        <f t="shared" si="119"/>
        <v>1</v>
      </c>
      <c r="CC322" s="141" t="str">
        <f>IFERROR(VLOOKUP(BZ321,'Geração Equatorial x Medido'!$O$56:$P$97,2,FALSE),"")</f>
        <v/>
      </c>
      <c r="CD322" s="38">
        <f t="shared" si="126"/>
        <v>46327</v>
      </c>
      <c r="CE322" s="38" t="str">
        <f t="shared" si="112"/>
        <v/>
      </c>
      <c r="CF322" s="38">
        <f t="shared" si="113"/>
        <v>46327</v>
      </c>
      <c r="CV322" s="4"/>
    </row>
    <row r="323" spans="1:100" x14ac:dyDescent="0.25">
      <c r="A323" s="7">
        <f t="shared" si="120"/>
        <v>45246</v>
      </c>
      <c r="B323" s="5"/>
      <c r="C323" s="38" t="str">
        <f t="shared" si="111"/>
        <v/>
      </c>
      <c r="D323" s="38">
        <f t="shared" si="128"/>
        <v>44986</v>
      </c>
      <c r="E323" s="38" t="str">
        <f t="shared" si="114"/>
        <v/>
      </c>
      <c r="F323" s="38">
        <f t="shared" si="130"/>
        <v>45231</v>
      </c>
      <c r="Y323" s="7">
        <f t="shared" si="121"/>
        <v>45606</v>
      </c>
      <c r="Z323" s="5">
        <v>529.79999999999995</v>
      </c>
      <c r="AA323" s="111">
        <f t="shared" si="124"/>
        <v>0</v>
      </c>
      <c r="AB323" s="38" t="str">
        <f>IFERROR(VLOOKUP(Y323,'Geração Equatorial x Medido'!$O$56:$P$71,2,FALSE),"")</f>
        <v/>
      </c>
      <c r="AC323" s="38">
        <f t="shared" si="129"/>
        <v>45566</v>
      </c>
      <c r="AD323" s="38" t="str">
        <f t="shared" si="115"/>
        <v/>
      </c>
      <c r="AE323" s="38">
        <f t="shared" si="123"/>
        <v>45597</v>
      </c>
      <c r="AU323" s="4"/>
      <c r="AX323" s="7">
        <f t="shared" si="122"/>
        <v>45966</v>
      </c>
      <c r="AY323" s="5">
        <v>525.79999999999995</v>
      </c>
      <c r="AZ323" s="145">
        <f t="shared" si="116"/>
        <v>0</v>
      </c>
      <c r="BA323" s="141" t="str">
        <f>IFERROR(VLOOKUP(AX322,'Geração Equatorial x Medido'!$O$56:$P$98,2,FALSE),"")</f>
        <v/>
      </c>
      <c r="BB323" s="38">
        <f t="shared" si="125"/>
        <v>45962</v>
      </c>
      <c r="BC323" s="38" t="str">
        <f t="shared" si="117"/>
        <v/>
      </c>
      <c r="BD323" s="38">
        <f t="shared" si="127"/>
        <v>45962</v>
      </c>
      <c r="BT323" s="4"/>
      <c r="BZ323" s="7">
        <f t="shared" si="118"/>
        <v>46332</v>
      </c>
      <c r="CA323" s="5"/>
      <c r="CB323" s="145">
        <f t="shared" si="119"/>
        <v>1</v>
      </c>
      <c r="CC323" s="141" t="str">
        <f>IFERROR(VLOOKUP(BZ322,'Geração Equatorial x Medido'!$O$56:$P$97,2,FALSE),"")</f>
        <v/>
      </c>
      <c r="CD323" s="38">
        <f t="shared" si="126"/>
        <v>46327</v>
      </c>
      <c r="CE323" s="38" t="str">
        <f t="shared" si="112"/>
        <v/>
      </c>
      <c r="CF323" s="38">
        <f t="shared" si="113"/>
        <v>46327</v>
      </c>
      <c r="CV323" s="4"/>
    </row>
    <row r="324" spans="1:100" x14ac:dyDescent="0.25">
      <c r="A324" s="7">
        <f t="shared" si="120"/>
        <v>45247</v>
      </c>
      <c r="B324" s="5"/>
      <c r="C324" s="38" t="str">
        <f t="shared" ref="C324:C368" si="131">IFERROR(VLOOKUP(A323,$H$381:$N$415,5,FALSE),"")</f>
        <v/>
      </c>
      <c r="D324" s="38">
        <f t="shared" si="128"/>
        <v>44986</v>
      </c>
      <c r="E324" s="38" t="str">
        <f t="shared" si="114"/>
        <v/>
      </c>
      <c r="F324" s="38">
        <f t="shared" si="130"/>
        <v>45231</v>
      </c>
      <c r="Y324" s="7">
        <f t="shared" si="121"/>
        <v>45607</v>
      </c>
      <c r="Z324" s="5">
        <v>416.1</v>
      </c>
      <c r="AA324" s="111">
        <f t="shared" si="124"/>
        <v>0</v>
      </c>
      <c r="AB324" s="38" t="str">
        <f>IFERROR(VLOOKUP(Y324,'Geração Equatorial x Medido'!$O$56:$P$71,2,FALSE),"")</f>
        <v/>
      </c>
      <c r="AC324" s="38">
        <f t="shared" si="129"/>
        <v>45566</v>
      </c>
      <c r="AD324" s="38" t="str">
        <f t="shared" si="115"/>
        <v/>
      </c>
      <c r="AE324" s="38">
        <f t="shared" si="123"/>
        <v>45597</v>
      </c>
      <c r="AU324" s="4"/>
      <c r="AX324" s="7">
        <f t="shared" si="122"/>
        <v>45967</v>
      </c>
      <c r="AY324" s="5">
        <v>495.2</v>
      </c>
      <c r="AZ324" s="145">
        <f t="shared" si="116"/>
        <v>0</v>
      </c>
      <c r="BA324" s="141" t="str">
        <f>IFERROR(VLOOKUP(AX323,'Geração Equatorial x Medido'!$O$56:$P$98,2,FALSE),"")</f>
        <v/>
      </c>
      <c r="BB324" s="38">
        <f t="shared" si="125"/>
        <v>45962</v>
      </c>
      <c r="BC324" s="38" t="str">
        <f t="shared" si="117"/>
        <v/>
      </c>
      <c r="BD324" s="38">
        <f t="shared" si="127"/>
        <v>45962</v>
      </c>
      <c r="BT324" s="4"/>
      <c r="BZ324" s="7">
        <f t="shared" si="118"/>
        <v>46333</v>
      </c>
      <c r="CA324" s="5"/>
      <c r="CB324" s="145">
        <f t="shared" si="119"/>
        <v>1</v>
      </c>
      <c r="CC324" s="141" t="str">
        <f>IFERROR(VLOOKUP(BZ323,'Geração Equatorial x Medido'!$O$56:$P$97,2,FALSE),"")</f>
        <v/>
      </c>
      <c r="CD324" s="38">
        <f t="shared" si="126"/>
        <v>46327</v>
      </c>
      <c r="CE324" s="38" t="str">
        <f t="shared" ref="CE324:CE369" si="132">IFERROR(VLOOKUP(BZ324,$H$422:$J$469,3,FALSE),"")</f>
        <v/>
      </c>
      <c r="CF324" s="38">
        <f t="shared" ref="CF324:CF378" si="133">IF(CE324="",CF323,CE324)</f>
        <v>46327</v>
      </c>
      <c r="CV324" s="4"/>
    </row>
    <row r="325" spans="1:100" x14ac:dyDescent="0.25">
      <c r="A325" s="7">
        <f t="shared" si="120"/>
        <v>45248</v>
      </c>
      <c r="B325" s="5"/>
      <c r="C325" s="38" t="str">
        <f t="shared" si="131"/>
        <v/>
      </c>
      <c r="D325" s="38">
        <f t="shared" si="128"/>
        <v>44986</v>
      </c>
      <c r="E325" s="38" t="str">
        <f t="shared" ref="E325:E368" si="134">IFERROR(VLOOKUP(A325,$H$422:$J$433,3,FALSE),"")</f>
        <v/>
      </c>
      <c r="F325" s="38">
        <f t="shared" si="130"/>
        <v>45231</v>
      </c>
      <c r="Y325" s="7">
        <f t="shared" si="121"/>
        <v>45608</v>
      </c>
      <c r="Z325" s="5">
        <v>507.5</v>
      </c>
      <c r="AA325" s="111">
        <f t="shared" si="124"/>
        <v>0</v>
      </c>
      <c r="AB325" s="38" t="str">
        <f>IFERROR(VLOOKUP(Y325,'Geração Equatorial x Medido'!$O$56:$P$71,2,FALSE),"")</f>
        <v/>
      </c>
      <c r="AC325" s="38">
        <f t="shared" si="129"/>
        <v>45566</v>
      </c>
      <c r="AD325" s="38" t="str">
        <f t="shared" ref="AD325:AD374" si="135">IFERROR(VLOOKUP(Y325,$H$422:$J$457,3,FALSE),"")</f>
        <v/>
      </c>
      <c r="AE325" s="38">
        <f t="shared" si="123"/>
        <v>45597</v>
      </c>
      <c r="AU325" s="4"/>
      <c r="AX325" s="7">
        <f t="shared" si="122"/>
        <v>45968</v>
      </c>
      <c r="AY325" s="5">
        <v>504.8</v>
      </c>
      <c r="AZ325" s="145">
        <f t="shared" ref="AZ325:AZ374" si="136">IF(AY325=0,1,0)</f>
        <v>0</v>
      </c>
      <c r="BA325" s="141" t="str">
        <f>IFERROR(VLOOKUP(AX324,'Geração Equatorial x Medido'!$O$56:$P$98,2,FALSE),"")</f>
        <v/>
      </c>
      <c r="BB325" s="38">
        <f t="shared" si="125"/>
        <v>45962</v>
      </c>
      <c r="BC325" s="38" t="str">
        <f t="shared" ref="BC325:BC379" si="137">IFERROR(VLOOKUP(AX325,$H$422:$J$457,3,FALSE),"")</f>
        <v/>
      </c>
      <c r="BD325" s="38">
        <f t="shared" si="127"/>
        <v>45962</v>
      </c>
      <c r="BT325" s="4"/>
      <c r="BZ325" s="7">
        <f t="shared" ref="BZ325:BZ378" si="138">BZ324+1</f>
        <v>46334</v>
      </c>
      <c r="CA325" s="5"/>
      <c r="CB325" s="145">
        <f t="shared" ref="CB325:CB378" si="139">IF(CA325=0,1,0)</f>
        <v>1</v>
      </c>
      <c r="CC325" s="141" t="str">
        <f>IFERROR(VLOOKUP(BZ324,'Geração Equatorial x Medido'!$O$56:$P$97,2,FALSE),"")</f>
        <v/>
      </c>
      <c r="CD325" s="38">
        <f t="shared" si="126"/>
        <v>46327</v>
      </c>
      <c r="CE325" s="38" t="str">
        <f t="shared" si="132"/>
        <v/>
      </c>
      <c r="CF325" s="38">
        <f t="shared" si="133"/>
        <v>46327</v>
      </c>
      <c r="CV325" s="4"/>
    </row>
    <row r="326" spans="1:100" x14ac:dyDescent="0.25">
      <c r="A326" s="7">
        <f t="shared" ref="A326:A368" si="140">A325+1</f>
        <v>45249</v>
      </c>
      <c r="B326" s="5"/>
      <c r="C326" s="38" t="str">
        <f t="shared" si="131"/>
        <v/>
      </c>
      <c r="D326" s="38">
        <f t="shared" si="128"/>
        <v>44986</v>
      </c>
      <c r="E326" s="38" t="str">
        <f t="shared" si="134"/>
        <v/>
      </c>
      <c r="F326" s="38">
        <f t="shared" si="130"/>
        <v>45231</v>
      </c>
      <c r="Y326" s="7">
        <f t="shared" ref="Y326:Y374" si="141">Y325+1</f>
        <v>45609</v>
      </c>
      <c r="Z326" s="5">
        <v>486.8</v>
      </c>
      <c r="AA326" s="111">
        <f t="shared" si="124"/>
        <v>0</v>
      </c>
      <c r="AB326" s="38" t="str">
        <f>IFERROR(VLOOKUP(Y326,'Geração Equatorial x Medido'!$O$56:$P$71,2,FALSE),"")</f>
        <v/>
      </c>
      <c r="AC326" s="38">
        <f t="shared" si="129"/>
        <v>45566</v>
      </c>
      <c r="AD326" s="38" t="str">
        <f t="shared" si="135"/>
        <v/>
      </c>
      <c r="AE326" s="38">
        <f t="shared" si="123"/>
        <v>45597</v>
      </c>
      <c r="AU326" s="4"/>
      <c r="AX326" s="7">
        <f t="shared" ref="AX326:AX379" si="142">AX325+1</f>
        <v>45969</v>
      </c>
      <c r="AY326" s="5">
        <v>515.4</v>
      </c>
      <c r="AZ326" s="145">
        <f t="shared" si="136"/>
        <v>0</v>
      </c>
      <c r="BA326" s="141" t="str">
        <f>IFERROR(VLOOKUP(AX325,'Geração Equatorial x Medido'!$O$56:$P$98,2,FALSE),"")</f>
        <v/>
      </c>
      <c r="BB326" s="38">
        <f t="shared" si="125"/>
        <v>45962</v>
      </c>
      <c r="BC326" s="38" t="str">
        <f t="shared" si="137"/>
        <v/>
      </c>
      <c r="BD326" s="38">
        <f t="shared" si="127"/>
        <v>45962</v>
      </c>
      <c r="BT326" s="4"/>
      <c r="BZ326" s="7">
        <f t="shared" si="138"/>
        <v>46335</v>
      </c>
      <c r="CA326" s="5"/>
      <c r="CB326" s="145">
        <f t="shared" si="139"/>
        <v>1</v>
      </c>
      <c r="CC326" s="141" t="str">
        <f>IFERROR(VLOOKUP(BZ325,'Geração Equatorial x Medido'!$O$56:$P$97,2,FALSE),"")</f>
        <v/>
      </c>
      <c r="CD326" s="38">
        <f t="shared" si="126"/>
        <v>46327</v>
      </c>
      <c r="CE326" s="38" t="str">
        <f t="shared" si="132"/>
        <v/>
      </c>
      <c r="CF326" s="38">
        <f t="shared" si="133"/>
        <v>46327</v>
      </c>
      <c r="CV326" s="4"/>
    </row>
    <row r="327" spans="1:100" x14ac:dyDescent="0.25">
      <c r="A327" s="7">
        <f t="shared" si="140"/>
        <v>45250</v>
      </c>
      <c r="B327" s="5"/>
      <c r="C327" s="38" t="str">
        <f t="shared" si="131"/>
        <v/>
      </c>
      <c r="D327" s="38">
        <f t="shared" si="128"/>
        <v>44986</v>
      </c>
      <c r="E327" s="38" t="str">
        <f t="shared" si="134"/>
        <v/>
      </c>
      <c r="F327" s="38">
        <f t="shared" si="130"/>
        <v>45231</v>
      </c>
      <c r="Y327" s="7">
        <f t="shared" si="141"/>
        <v>45610</v>
      </c>
      <c r="Z327" s="5">
        <v>500.4</v>
      </c>
      <c r="AA327" s="111">
        <f t="shared" si="124"/>
        <v>0</v>
      </c>
      <c r="AB327" s="38" t="str">
        <f>IFERROR(VLOOKUP(Y327,'Geração Equatorial x Medido'!$O$56:$P$71,2,FALSE),"")</f>
        <v/>
      </c>
      <c r="AC327" s="38">
        <f t="shared" si="129"/>
        <v>45566</v>
      </c>
      <c r="AD327" s="38" t="str">
        <f t="shared" si="135"/>
        <v/>
      </c>
      <c r="AE327" s="38">
        <f t="shared" si="123"/>
        <v>45597</v>
      </c>
      <c r="AU327" s="4"/>
      <c r="AX327" s="7">
        <f t="shared" si="142"/>
        <v>45970</v>
      </c>
      <c r="AY327" s="5">
        <v>527.6</v>
      </c>
      <c r="AZ327" s="145">
        <f t="shared" si="136"/>
        <v>0</v>
      </c>
      <c r="BA327" s="141" t="str">
        <f>IFERROR(VLOOKUP(AX326,'Geração Equatorial x Medido'!$O$56:$P$98,2,FALSE),"")</f>
        <v/>
      </c>
      <c r="BB327" s="38">
        <f t="shared" si="125"/>
        <v>45962</v>
      </c>
      <c r="BC327" s="38" t="str">
        <f t="shared" si="137"/>
        <v/>
      </c>
      <c r="BD327" s="38">
        <f t="shared" si="127"/>
        <v>45962</v>
      </c>
      <c r="BT327" s="4"/>
      <c r="BZ327" s="7">
        <f t="shared" si="138"/>
        <v>46336</v>
      </c>
      <c r="CA327" s="5"/>
      <c r="CB327" s="145">
        <f t="shared" si="139"/>
        <v>1</v>
      </c>
      <c r="CC327" s="141" t="str">
        <f>IFERROR(VLOOKUP(BZ326,'Geração Equatorial x Medido'!$O$56:$P$97,2,FALSE),"")</f>
        <v/>
      </c>
      <c r="CD327" s="38">
        <f t="shared" si="126"/>
        <v>46327</v>
      </c>
      <c r="CE327" s="38" t="str">
        <f t="shared" si="132"/>
        <v/>
      </c>
      <c r="CF327" s="38">
        <f t="shared" si="133"/>
        <v>46327</v>
      </c>
      <c r="CV327" s="4"/>
    </row>
    <row r="328" spans="1:100" x14ac:dyDescent="0.25">
      <c r="A328" s="7">
        <f t="shared" si="140"/>
        <v>45251</v>
      </c>
      <c r="B328" s="5"/>
      <c r="C328" s="38" t="str">
        <f t="shared" si="131"/>
        <v/>
      </c>
      <c r="D328" s="38">
        <f t="shared" si="128"/>
        <v>44986</v>
      </c>
      <c r="E328" s="38" t="str">
        <f t="shared" si="134"/>
        <v/>
      </c>
      <c r="F328" s="38">
        <f t="shared" si="130"/>
        <v>45231</v>
      </c>
      <c r="Y328" s="7">
        <f t="shared" si="141"/>
        <v>45611</v>
      </c>
      <c r="Z328" s="5">
        <v>514.29999999999995</v>
      </c>
      <c r="AA328" s="111">
        <f t="shared" si="124"/>
        <v>0</v>
      </c>
      <c r="AB328" s="38" t="str">
        <f>IFERROR(VLOOKUP(Y328,'Geração Equatorial x Medido'!$O$56:$P$71,2,FALSE),"")</f>
        <v/>
      </c>
      <c r="AC328" s="38">
        <f t="shared" si="129"/>
        <v>45566</v>
      </c>
      <c r="AD328" s="38" t="str">
        <f t="shared" si="135"/>
        <v/>
      </c>
      <c r="AE328" s="38">
        <f t="shared" si="123"/>
        <v>45597</v>
      </c>
      <c r="AU328" s="4"/>
      <c r="AX328" s="7">
        <f t="shared" si="142"/>
        <v>45971</v>
      </c>
      <c r="AY328" s="5">
        <v>511.8</v>
      </c>
      <c r="AZ328" s="145">
        <f t="shared" si="136"/>
        <v>0</v>
      </c>
      <c r="BA328" s="141" t="str">
        <f>IFERROR(VLOOKUP(AX327,'Geração Equatorial x Medido'!$O$56:$P$98,2,FALSE),"")</f>
        <v/>
      </c>
      <c r="BB328" s="38">
        <f t="shared" si="125"/>
        <v>45962</v>
      </c>
      <c r="BC328" s="38" t="str">
        <f t="shared" si="137"/>
        <v/>
      </c>
      <c r="BD328" s="38">
        <f t="shared" si="127"/>
        <v>45962</v>
      </c>
      <c r="BT328" s="4"/>
      <c r="BZ328" s="7">
        <f t="shared" si="138"/>
        <v>46337</v>
      </c>
      <c r="CA328" s="5"/>
      <c r="CB328" s="145">
        <f t="shared" si="139"/>
        <v>1</v>
      </c>
      <c r="CC328" s="141" t="str">
        <f>IFERROR(VLOOKUP(BZ327,'Geração Equatorial x Medido'!$O$56:$P$97,2,FALSE),"")</f>
        <v/>
      </c>
      <c r="CD328" s="38">
        <f t="shared" si="126"/>
        <v>46327</v>
      </c>
      <c r="CE328" s="38" t="str">
        <f t="shared" si="132"/>
        <v/>
      </c>
      <c r="CF328" s="38">
        <f t="shared" si="133"/>
        <v>46327</v>
      </c>
      <c r="CV328" s="4"/>
    </row>
    <row r="329" spans="1:100" x14ac:dyDescent="0.25">
      <c r="A329" s="7">
        <f t="shared" si="140"/>
        <v>45252</v>
      </c>
      <c r="B329" s="5"/>
      <c r="C329" s="38" t="str">
        <f t="shared" si="131"/>
        <v/>
      </c>
      <c r="D329" s="38">
        <f t="shared" si="128"/>
        <v>44986</v>
      </c>
      <c r="E329" s="38" t="str">
        <f t="shared" si="134"/>
        <v/>
      </c>
      <c r="F329" s="38">
        <f t="shared" si="130"/>
        <v>45231</v>
      </c>
      <c r="Y329" s="7">
        <f t="shared" si="141"/>
        <v>45612</v>
      </c>
      <c r="Z329" s="5">
        <v>464.9</v>
      </c>
      <c r="AA329" s="111">
        <f t="shared" si="124"/>
        <v>0</v>
      </c>
      <c r="AB329" s="38" t="str">
        <f>IFERROR(VLOOKUP(Y329,'Geração Equatorial x Medido'!$O$56:$P$71,2,FALSE),"")</f>
        <v/>
      </c>
      <c r="AC329" s="38">
        <f t="shared" si="129"/>
        <v>45566</v>
      </c>
      <c r="AD329" s="38" t="str">
        <f t="shared" si="135"/>
        <v/>
      </c>
      <c r="AE329" s="38">
        <f t="shared" ref="AE329:AE374" si="143">IF(AD329="",AE328,AD329)</f>
        <v>45597</v>
      </c>
      <c r="AU329" s="4"/>
      <c r="AX329" s="7">
        <f t="shared" si="142"/>
        <v>45972</v>
      </c>
      <c r="AY329" s="5">
        <v>528.6</v>
      </c>
      <c r="AZ329" s="145">
        <f t="shared" si="136"/>
        <v>0</v>
      </c>
      <c r="BA329" s="141" t="str">
        <f>IFERROR(VLOOKUP(AX328,'Geração Equatorial x Medido'!$O$56:$P$98,2,FALSE),"")</f>
        <v/>
      </c>
      <c r="BB329" s="38">
        <f t="shared" si="125"/>
        <v>45962</v>
      </c>
      <c r="BC329" s="38" t="str">
        <f t="shared" si="137"/>
        <v/>
      </c>
      <c r="BD329" s="38">
        <f t="shared" si="127"/>
        <v>45962</v>
      </c>
      <c r="BT329" s="4"/>
      <c r="BZ329" s="7">
        <f t="shared" si="138"/>
        <v>46338</v>
      </c>
      <c r="CA329" s="5"/>
      <c r="CB329" s="145">
        <f t="shared" si="139"/>
        <v>1</v>
      </c>
      <c r="CC329" s="141" t="str">
        <f>IFERROR(VLOOKUP(BZ328,'Geração Equatorial x Medido'!$O$56:$P$97,2,FALSE),"")</f>
        <v/>
      </c>
      <c r="CD329" s="38">
        <f t="shared" si="126"/>
        <v>46327</v>
      </c>
      <c r="CE329" s="38" t="str">
        <f t="shared" si="132"/>
        <v/>
      </c>
      <c r="CF329" s="38">
        <f t="shared" si="133"/>
        <v>46327</v>
      </c>
      <c r="CV329" s="4"/>
    </row>
    <row r="330" spans="1:100" x14ac:dyDescent="0.25">
      <c r="A330" s="7">
        <f t="shared" si="140"/>
        <v>45253</v>
      </c>
      <c r="B330" s="5"/>
      <c r="C330" s="38" t="str">
        <f t="shared" si="131"/>
        <v/>
      </c>
      <c r="D330" s="38">
        <f t="shared" si="128"/>
        <v>44986</v>
      </c>
      <c r="E330" s="38" t="str">
        <f t="shared" si="134"/>
        <v/>
      </c>
      <c r="F330" s="38">
        <f t="shared" si="130"/>
        <v>45231</v>
      </c>
      <c r="Y330" s="7">
        <f t="shared" si="141"/>
        <v>45613</v>
      </c>
      <c r="Z330" s="5">
        <v>484.1</v>
      </c>
      <c r="AA330" s="111">
        <f t="shared" si="124"/>
        <v>0</v>
      </c>
      <c r="AB330" s="38" t="str">
        <f>IFERROR(VLOOKUP(Y330,'Geração Equatorial x Medido'!$O$56:$P$71,2,FALSE),"")</f>
        <v/>
      </c>
      <c r="AC330" s="38">
        <f t="shared" si="129"/>
        <v>45566</v>
      </c>
      <c r="AD330" s="38" t="str">
        <f t="shared" si="135"/>
        <v/>
      </c>
      <c r="AE330" s="38">
        <f t="shared" si="143"/>
        <v>45597</v>
      </c>
      <c r="AU330" s="4"/>
      <c r="AX330" s="7">
        <f t="shared" si="142"/>
        <v>45973</v>
      </c>
      <c r="AY330" s="5">
        <v>532.79999999999995</v>
      </c>
      <c r="AZ330" s="145">
        <f t="shared" si="136"/>
        <v>0</v>
      </c>
      <c r="BA330" s="141" t="str">
        <f>IFERROR(VLOOKUP(AX329,'Geração Equatorial x Medido'!$O$56:$P$98,2,FALSE),"")</f>
        <v/>
      </c>
      <c r="BB330" s="38">
        <f t="shared" si="125"/>
        <v>45962</v>
      </c>
      <c r="BC330" s="38" t="str">
        <f t="shared" si="137"/>
        <v/>
      </c>
      <c r="BD330" s="38">
        <f t="shared" si="127"/>
        <v>45962</v>
      </c>
      <c r="BT330" s="4"/>
      <c r="BZ330" s="7">
        <f t="shared" si="138"/>
        <v>46339</v>
      </c>
      <c r="CA330" s="5"/>
      <c r="CB330" s="145">
        <f t="shared" si="139"/>
        <v>1</v>
      </c>
      <c r="CC330" s="141" t="str">
        <f>IFERROR(VLOOKUP(BZ329,'Geração Equatorial x Medido'!$O$56:$P$97,2,FALSE),"")</f>
        <v/>
      </c>
      <c r="CD330" s="38">
        <f t="shared" si="126"/>
        <v>46327</v>
      </c>
      <c r="CE330" s="38" t="str">
        <f t="shared" si="132"/>
        <v/>
      </c>
      <c r="CF330" s="38">
        <f t="shared" si="133"/>
        <v>46327</v>
      </c>
      <c r="CV330" s="4"/>
    </row>
    <row r="331" spans="1:100" x14ac:dyDescent="0.25">
      <c r="A331" s="7">
        <f t="shared" si="140"/>
        <v>45254</v>
      </c>
      <c r="B331" s="5"/>
      <c r="C331" s="38" t="str">
        <f t="shared" si="131"/>
        <v/>
      </c>
      <c r="D331" s="38">
        <f t="shared" si="128"/>
        <v>44986</v>
      </c>
      <c r="E331" s="38" t="str">
        <f t="shared" si="134"/>
        <v/>
      </c>
      <c r="F331" s="38">
        <f t="shared" si="130"/>
        <v>45231</v>
      </c>
      <c r="Y331" s="7">
        <f t="shared" si="141"/>
        <v>45614</v>
      </c>
      <c r="Z331" s="5">
        <v>517.29999999999995</v>
      </c>
      <c r="AA331" s="111">
        <f t="shared" si="124"/>
        <v>0</v>
      </c>
      <c r="AB331" s="38" t="str">
        <f>IFERROR(VLOOKUP(Y331,'Geração Equatorial x Medido'!$O$56:$P$71,2,FALSE),"")</f>
        <v/>
      </c>
      <c r="AC331" s="38">
        <f t="shared" si="129"/>
        <v>45566</v>
      </c>
      <c r="AD331" s="38" t="str">
        <f t="shared" si="135"/>
        <v/>
      </c>
      <c r="AE331" s="38">
        <f t="shared" si="143"/>
        <v>45597</v>
      </c>
      <c r="AU331" s="4"/>
      <c r="AX331" s="7">
        <f t="shared" si="142"/>
        <v>45974</v>
      </c>
      <c r="AY331" s="5">
        <v>514.29999999999995</v>
      </c>
      <c r="AZ331" s="145">
        <f t="shared" si="136"/>
        <v>0</v>
      </c>
      <c r="BA331" s="141" t="str">
        <f>IFERROR(VLOOKUP(AX330,'Geração Equatorial x Medido'!$O$56:$P$98,2,FALSE),"")</f>
        <v/>
      </c>
      <c r="BB331" s="38">
        <f t="shared" si="125"/>
        <v>45962</v>
      </c>
      <c r="BC331" s="38" t="str">
        <f t="shared" si="137"/>
        <v/>
      </c>
      <c r="BD331" s="38">
        <f t="shared" si="127"/>
        <v>45962</v>
      </c>
      <c r="BT331" s="4"/>
      <c r="BZ331" s="7">
        <f t="shared" si="138"/>
        <v>46340</v>
      </c>
      <c r="CA331" s="5"/>
      <c r="CB331" s="145">
        <f t="shared" si="139"/>
        <v>1</v>
      </c>
      <c r="CC331" s="141" t="str">
        <f>IFERROR(VLOOKUP(BZ330,'Geração Equatorial x Medido'!$O$56:$P$97,2,FALSE),"")</f>
        <v/>
      </c>
      <c r="CD331" s="38">
        <f t="shared" si="126"/>
        <v>46327</v>
      </c>
      <c r="CE331" s="38" t="str">
        <f t="shared" si="132"/>
        <v/>
      </c>
      <c r="CF331" s="38">
        <f t="shared" si="133"/>
        <v>46327</v>
      </c>
      <c r="CV331" s="4"/>
    </row>
    <row r="332" spans="1:100" x14ac:dyDescent="0.25">
      <c r="A332" s="7">
        <f t="shared" si="140"/>
        <v>45255</v>
      </c>
      <c r="B332" s="5"/>
      <c r="C332" s="38" t="str">
        <f t="shared" si="131"/>
        <v/>
      </c>
      <c r="D332" s="38">
        <f t="shared" si="128"/>
        <v>44986</v>
      </c>
      <c r="E332" s="38" t="str">
        <f t="shared" si="134"/>
        <v/>
      </c>
      <c r="F332" s="38">
        <f t="shared" si="130"/>
        <v>45231</v>
      </c>
      <c r="H332" s="3"/>
      <c r="Y332" s="7">
        <f t="shared" si="141"/>
        <v>45615</v>
      </c>
      <c r="Z332" s="5">
        <v>429.6</v>
      </c>
      <c r="AA332" s="111">
        <f t="shared" ref="AA332:AA374" si="144">IF(Z332=0,1,0)</f>
        <v>0</v>
      </c>
      <c r="AB332" s="38" t="str">
        <f>IFERROR(VLOOKUP(Y332,'Geração Equatorial x Medido'!$O$56:$P$71,2,FALSE),"")</f>
        <v/>
      </c>
      <c r="AC332" s="38">
        <f t="shared" si="129"/>
        <v>45566</v>
      </c>
      <c r="AD332" s="38" t="str">
        <f t="shared" si="135"/>
        <v/>
      </c>
      <c r="AE332" s="38">
        <f t="shared" si="143"/>
        <v>45597</v>
      </c>
      <c r="AG332" s="3"/>
      <c r="AU332" s="4"/>
      <c r="AX332" s="7">
        <f t="shared" si="142"/>
        <v>45975</v>
      </c>
      <c r="AY332" s="5">
        <v>538.5</v>
      </c>
      <c r="AZ332" s="145">
        <f t="shared" si="136"/>
        <v>0</v>
      </c>
      <c r="BA332" s="141" t="str">
        <f>IFERROR(VLOOKUP(AX331,'Geração Equatorial x Medido'!$O$56:$P$98,2,FALSE),"")</f>
        <v/>
      </c>
      <c r="BB332" s="38">
        <f t="shared" ref="BB332:BB379" si="145">IF(BA332="",BB333,BA332)</f>
        <v>45962</v>
      </c>
      <c r="BC332" s="38" t="str">
        <f t="shared" si="137"/>
        <v/>
      </c>
      <c r="BD332" s="38">
        <f t="shared" si="127"/>
        <v>45962</v>
      </c>
      <c r="BF332" s="3"/>
      <c r="BT332" s="4"/>
      <c r="BZ332" s="7">
        <f t="shared" si="138"/>
        <v>46341</v>
      </c>
      <c r="CA332" s="5"/>
      <c r="CB332" s="145">
        <f t="shared" si="139"/>
        <v>1</v>
      </c>
      <c r="CC332" s="141" t="str">
        <f>IFERROR(VLOOKUP(BZ331,'Geração Equatorial x Medido'!$O$56:$P$97,2,FALSE),"")</f>
        <v/>
      </c>
      <c r="CD332" s="38">
        <f t="shared" si="126"/>
        <v>46327</v>
      </c>
      <c r="CE332" s="38" t="str">
        <f t="shared" si="132"/>
        <v/>
      </c>
      <c r="CF332" s="38">
        <f t="shared" si="133"/>
        <v>46327</v>
      </c>
      <c r="CH332" s="3"/>
      <c r="CV332" s="4"/>
    </row>
    <row r="333" spans="1:100" x14ac:dyDescent="0.25">
      <c r="A333" s="7">
        <f t="shared" si="140"/>
        <v>45256</v>
      </c>
      <c r="B333" s="5"/>
      <c r="C333" s="38" t="str">
        <f t="shared" si="131"/>
        <v/>
      </c>
      <c r="D333" s="38">
        <f t="shared" si="128"/>
        <v>44986</v>
      </c>
      <c r="E333" s="38" t="str">
        <f t="shared" si="134"/>
        <v/>
      </c>
      <c r="F333" s="38">
        <f t="shared" si="130"/>
        <v>45231</v>
      </c>
      <c r="H333" s="3"/>
      <c r="Y333" s="7">
        <f t="shared" si="141"/>
        <v>45616</v>
      </c>
      <c r="Z333" s="5">
        <v>495.1</v>
      </c>
      <c r="AA333" s="111">
        <f t="shared" si="144"/>
        <v>0</v>
      </c>
      <c r="AB333" s="38" t="str">
        <f>IFERROR(VLOOKUP(Y333,'Geração Equatorial x Medido'!$O$56:$P$71,2,FALSE),"")</f>
        <v/>
      </c>
      <c r="AC333" s="38">
        <f t="shared" si="129"/>
        <v>45566</v>
      </c>
      <c r="AD333" s="38" t="str">
        <f t="shared" si="135"/>
        <v/>
      </c>
      <c r="AE333" s="38">
        <f t="shared" si="143"/>
        <v>45597</v>
      </c>
      <c r="AG333" s="3"/>
      <c r="AU333" s="4"/>
      <c r="AX333" s="7">
        <f t="shared" si="142"/>
        <v>45976</v>
      </c>
      <c r="AY333" s="5">
        <v>540.29999999999995</v>
      </c>
      <c r="AZ333" s="145">
        <f t="shared" si="136"/>
        <v>0</v>
      </c>
      <c r="BA333" s="141" t="str">
        <f>IFERROR(VLOOKUP(AX332,'Geração Equatorial x Medido'!$O$56:$P$98,2,FALSE),"")</f>
        <v/>
      </c>
      <c r="BB333" s="38">
        <f t="shared" si="145"/>
        <v>45962</v>
      </c>
      <c r="BC333" s="38" t="str">
        <f t="shared" si="137"/>
        <v/>
      </c>
      <c r="BD333" s="38">
        <f t="shared" si="127"/>
        <v>45962</v>
      </c>
      <c r="BF333" s="3"/>
      <c r="BT333" s="4"/>
      <c r="BZ333" s="7">
        <f t="shared" si="138"/>
        <v>46342</v>
      </c>
      <c r="CA333" s="5"/>
      <c r="CB333" s="145">
        <f t="shared" si="139"/>
        <v>1</v>
      </c>
      <c r="CC333" s="141" t="str">
        <f>IFERROR(VLOOKUP(BZ332,'Geração Equatorial x Medido'!$O$56:$P$97,2,FALSE),"")</f>
        <v/>
      </c>
      <c r="CD333" s="38">
        <f t="shared" ref="CD333:CD378" si="146">IF(CC333="",CD334,CC333)</f>
        <v>46327</v>
      </c>
      <c r="CE333" s="38" t="str">
        <f t="shared" si="132"/>
        <v/>
      </c>
      <c r="CF333" s="38">
        <f t="shared" si="133"/>
        <v>46327</v>
      </c>
      <c r="CH333" s="3"/>
      <c r="CV333" s="4"/>
    </row>
    <row r="334" spans="1:100" x14ac:dyDescent="0.25">
      <c r="A334" s="7">
        <f t="shared" si="140"/>
        <v>45257</v>
      </c>
      <c r="B334" s="5"/>
      <c r="C334" s="38" t="str">
        <f t="shared" si="131"/>
        <v/>
      </c>
      <c r="D334" s="38">
        <f t="shared" si="128"/>
        <v>44986</v>
      </c>
      <c r="E334" s="38" t="str">
        <f t="shared" si="134"/>
        <v/>
      </c>
      <c r="F334" s="38">
        <f t="shared" si="130"/>
        <v>45231</v>
      </c>
      <c r="Y334" s="7">
        <f t="shared" si="141"/>
        <v>45617</v>
      </c>
      <c r="Z334" s="5">
        <v>471.6</v>
      </c>
      <c r="AA334" s="111">
        <f t="shared" si="144"/>
        <v>0</v>
      </c>
      <c r="AB334" s="38" t="str">
        <f>IFERROR(VLOOKUP(Y334,'Geração Equatorial x Medido'!$O$56:$P$71,2,FALSE),"")</f>
        <v/>
      </c>
      <c r="AC334" s="38">
        <f t="shared" si="129"/>
        <v>45566</v>
      </c>
      <c r="AD334" s="38" t="str">
        <f t="shared" si="135"/>
        <v/>
      </c>
      <c r="AE334" s="38">
        <f t="shared" si="143"/>
        <v>45597</v>
      </c>
      <c r="AU334" s="4"/>
      <c r="AX334" s="7">
        <f t="shared" si="142"/>
        <v>45977</v>
      </c>
      <c r="AY334" s="5">
        <v>523.20000000000005</v>
      </c>
      <c r="AZ334" s="145">
        <f t="shared" si="136"/>
        <v>0</v>
      </c>
      <c r="BA334" s="141" t="str">
        <f>IFERROR(VLOOKUP(AX333,'Geração Equatorial x Medido'!$O$56:$P$98,2,FALSE),"")</f>
        <v/>
      </c>
      <c r="BB334" s="38">
        <f t="shared" si="145"/>
        <v>45962</v>
      </c>
      <c r="BC334" s="38" t="str">
        <f t="shared" si="137"/>
        <v/>
      </c>
      <c r="BD334" s="38">
        <f t="shared" si="127"/>
        <v>45962</v>
      </c>
      <c r="BT334" s="4"/>
      <c r="BZ334" s="7">
        <f t="shared" si="138"/>
        <v>46343</v>
      </c>
      <c r="CA334" s="5"/>
      <c r="CB334" s="145">
        <f t="shared" si="139"/>
        <v>1</v>
      </c>
      <c r="CC334" s="141" t="str">
        <f>IFERROR(VLOOKUP(BZ333,'Geração Equatorial x Medido'!$O$56:$P$97,2,FALSE),"")</f>
        <v/>
      </c>
      <c r="CD334" s="38">
        <f t="shared" si="146"/>
        <v>46327</v>
      </c>
      <c r="CE334" s="38" t="str">
        <f t="shared" si="132"/>
        <v/>
      </c>
      <c r="CF334" s="38">
        <f t="shared" si="133"/>
        <v>46327</v>
      </c>
      <c r="CV334" s="4"/>
    </row>
    <row r="335" spans="1:100" x14ac:dyDescent="0.25">
      <c r="A335" s="7">
        <f t="shared" si="140"/>
        <v>45258</v>
      </c>
      <c r="B335" s="5"/>
      <c r="C335" s="38" t="str">
        <f t="shared" si="131"/>
        <v/>
      </c>
      <c r="D335" s="38">
        <f t="shared" si="128"/>
        <v>44986</v>
      </c>
      <c r="E335" s="38" t="str">
        <f t="shared" si="134"/>
        <v/>
      </c>
      <c r="F335" s="38">
        <f t="shared" si="130"/>
        <v>45231</v>
      </c>
      <c r="Y335" s="7">
        <f t="shared" si="141"/>
        <v>45618</v>
      </c>
      <c r="Z335" s="5">
        <v>505.7</v>
      </c>
      <c r="AA335" s="111">
        <f t="shared" si="144"/>
        <v>0</v>
      </c>
      <c r="AB335" s="38" t="str">
        <f>IFERROR(VLOOKUP(Y335,'Geração Equatorial x Medido'!$O$56:$P$71,2,FALSE),"")</f>
        <v/>
      </c>
      <c r="AC335" s="38">
        <f t="shared" si="129"/>
        <v>45566</v>
      </c>
      <c r="AD335" s="38" t="str">
        <f t="shared" si="135"/>
        <v/>
      </c>
      <c r="AE335" s="38">
        <f t="shared" si="143"/>
        <v>45597</v>
      </c>
      <c r="AU335" s="4"/>
      <c r="AX335" s="7">
        <f t="shared" si="142"/>
        <v>45978</v>
      </c>
      <c r="AY335" s="5">
        <v>535.5</v>
      </c>
      <c r="AZ335" s="145">
        <f t="shared" si="136"/>
        <v>0</v>
      </c>
      <c r="BA335" s="141" t="str">
        <f>IFERROR(VLOOKUP(AX334,'Geração Equatorial x Medido'!$O$56:$P$98,2,FALSE),"")</f>
        <v/>
      </c>
      <c r="BB335" s="38">
        <f t="shared" si="145"/>
        <v>45962</v>
      </c>
      <c r="BC335" s="38" t="str">
        <f t="shared" si="137"/>
        <v/>
      </c>
      <c r="BD335" s="38">
        <f t="shared" ref="BD335:BD379" si="147">IF(BC335="",BD334,BC335)</f>
        <v>45962</v>
      </c>
      <c r="BT335" s="4"/>
      <c r="BZ335" s="7">
        <f t="shared" si="138"/>
        <v>46344</v>
      </c>
      <c r="CA335" s="5"/>
      <c r="CB335" s="145">
        <f t="shared" si="139"/>
        <v>1</v>
      </c>
      <c r="CC335" s="141" t="str">
        <f>IFERROR(VLOOKUP(BZ334,'Geração Equatorial x Medido'!$O$56:$P$97,2,FALSE),"")</f>
        <v/>
      </c>
      <c r="CD335" s="38">
        <f t="shared" si="146"/>
        <v>46327</v>
      </c>
      <c r="CE335" s="38" t="str">
        <f t="shared" si="132"/>
        <v/>
      </c>
      <c r="CF335" s="38">
        <f t="shared" si="133"/>
        <v>46327</v>
      </c>
      <c r="CV335" s="4"/>
    </row>
    <row r="336" spans="1:100" x14ac:dyDescent="0.25">
      <c r="A336" s="7">
        <f t="shared" si="140"/>
        <v>45259</v>
      </c>
      <c r="B336" s="5"/>
      <c r="C336" s="38" t="str">
        <f t="shared" si="131"/>
        <v/>
      </c>
      <c r="D336" s="38">
        <f t="shared" si="128"/>
        <v>44986</v>
      </c>
      <c r="E336" s="38" t="str">
        <f t="shared" si="134"/>
        <v/>
      </c>
      <c r="F336" s="38">
        <f t="shared" si="130"/>
        <v>45231</v>
      </c>
      <c r="Y336" s="7">
        <f t="shared" si="141"/>
        <v>45619</v>
      </c>
      <c r="Z336" s="5">
        <v>503.9</v>
      </c>
      <c r="AA336" s="111">
        <f t="shared" si="144"/>
        <v>0</v>
      </c>
      <c r="AB336" s="38" t="str">
        <f>IFERROR(VLOOKUP(Y336,'Geração Equatorial x Medido'!$O$56:$P$71,2,FALSE),"")</f>
        <v/>
      </c>
      <c r="AC336" s="38">
        <f t="shared" si="129"/>
        <v>45566</v>
      </c>
      <c r="AD336" s="38" t="str">
        <f t="shared" si="135"/>
        <v/>
      </c>
      <c r="AE336" s="38">
        <f t="shared" si="143"/>
        <v>45597</v>
      </c>
      <c r="AU336" s="4"/>
      <c r="AX336" s="7">
        <f t="shared" si="142"/>
        <v>45979</v>
      </c>
      <c r="AY336" s="5">
        <v>528.5</v>
      </c>
      <c r="AZ336" s="145">
        <f t="shared" si="136"/>
        <v>0</v>
      </c>
      <c r="BA336" s="141" t="str">
        <f>IFERROR(VLOOKUP(AX335,'Geração Equatorial x Medido'!$O$56:$P$98,2,FALSE),"")</f>
        <v/>
      </c>
      <c r="BB336" s="38">
        <f t="shared" si="145"/>
        <v>45962</v>
      </c>
      <c r="BC336" s="38" t="str">
        <f t="shared" si="137"/>
        <v/>
      </c>
      <c r="BD336" s="38">
        <f t="shared" si="147"/>
        <v>45962</v>
      </c>
      <c r="BT336" s="4"/>
      <c r="BZ336" s="7">
        <f t="shared" si="138"/>
        <v>46345</v>
      </c>
      <c r="CA336" s="5"/>
      <c r="CB336" s="145">
        <f t="shared" si="139"/>
        <v>1</v>
      </c>
      <c r="CC336" s="141" t="str">
        <f>IFERROR(VLOOKUP(BZ335,'Geração Equatorial x Medido'!$O$56:$P$97,2,FALSE),"")</f>
        <v/>
      </c>
      <c r="CD336" s="38">
        <f t="shared" si="146"/>
        <v>46327</v>
      </c>
      <c r="CE336" s="38" t="str">
        <f t="shared" si="132"/>
        <v/>
      </c>
      <c r="CF336" s="38">
        <f t="shared" si="133"/>
        <v>46327</v>
      </c>
      <c r="CV336" s="4"/>
    </row>
    <row r="337" spans="1:100" x14ac:dyDescent="0.25">
      <c r="A337" s="7">
        <f t="shared" si="140"/>
        <v>45260</v>
      </c>
      <c r="B337" s="5"/>
      <c r="C337" s="38" t="str">
        <f t="shared" si="131"/>
        <v/>
      </c>
      <c r="D337" s="38">
        <f t="shared" si="128"/>
        <v>44986</v>
      </c>
      <c r="E337" s="38" t="str">
        <f t="shared" si="134"/>
        <v/>
      </c>
      <c r="F337" s="38">
        <f t="shared" si="130"/>
        <v>45231</v>
      </c>
      <c r="Y337" s="7">
        <f t="shared" si="141"/>
        <v>45620</v>
      </c>
      <c r="Z337" s="5">
        <v>473.5</v>
      </c>
      <c r="AA337" s="111">
        <f t="shared" si="144"/>
        <v>0</v>
      </c>
      <c r="AB337" s="38" t="str">
        <f>IFERROR(VLOOKUP(Y337,'Geração Equatorial x Medido'!$O$56:$P$71,2,FALSE),"")</f>
        <v/>
      </c>
      <c r="AC337" s="38">
        <f t="shared" si="129"/>
        <v>45566</v>
      </c>
      <c r="AD337" s="38" t="str">
        <f t="shared" si="135"/>
        <v/>
      </c>
      <c r="AE337" s="38">
        <f t="shared" si="143"/>
        <v>45597</v>
      </c>
      <c r="AU337" s="4"/>
      <c r="AX337" s="7">
        <f t="shared" si="142"/>
        <v>45980</v>
      </c>
      <c r="AY337" s="5">
        <v>498.8</v>
      </c>
      <c r="AZ337" s="145">
        <f t="shared" si="136"/>
        <v>0</v>
      </c>
      <c r="BA337" s="141" t="str">
        <f>IFERROR(VLOOKUP(AX336,'Geração Equatorial x Medido'!$O$56:$P$98,2,FALSE),"")</f>
        <v/>
      </c>
      <c r="BB337" s="38">
        <f t="shared" si="145"/>
        <v>45962</v>
      </c>
      <c r="BC337" s="38" t="str">
        <f t="shared" si="137"/>
        <v/>
      </c>
      <c r="BD337" s="38">
        <f t="shared" si="147"/>
        <v>45962</v>
      </c>
      <c r="BT337" s="4"/>
      <c r="BZ337" s="7">
        <f t="shared" si="138"/>
        <v>46346</v>
      </c>
      <c r="CA337" s="5"/>
      <c r="CB337" s="145">
        <f t="shared" si="139"/>
        <v>1</v>
      </c>
      <c r="CC337" s="141" t="str">
        <f>IFERROR(VLOOKUP(BZ336,'Geração Equatorial x Medido'!$O$56:$P$97,2,FALSE),"")</f>
        <v/>
      </c>
      <c r="CD337" s="38">
        <f t="shared" si="146"/>
        <v>46327</v>
      </c>
      <c r="CE337" s="38" t="str">
        <f t="shared" si="132"/>
        <v/>
      </c>
      <c r="CF337" s="38">
        <f t="shared" si="133"/>
        <v>46327</v>
      </c>
      <c r="CV337" s="4"/>
    </row>
    <row r="338" spans="1:100" x14ac:dyDescent="0.25">
      <c r="A338" s="7">
        <f t="shared" si="140"/>
        <v>45261</v>
      </c>
      <c r="B338" s="5"/>
      <c r="C338" s="38" t="str">
        <f t="shared" si="131"/>
        <v/>
      </c>
      <c r="D338" s="38">
        <f t="shared" si="128"/>
        <v>44986</v>
      </c>
      <c r="E338" s="38">
        <f t="shared" si="134"/>
        <v>45261</v>
      </c>
      <c r="F338" s="38">
        <f t="shared" si="130"/>
        <v>45261</v>
      </c>
      <c r="Y338" s="7">
        <f t="shared" si="141"/>
        <v>45621</v>
      </c>
      <c r="Z338" s="5">
        <v>426.3</v>
      </c>
      <c r="AA338" s="111">
        <f t="shared" si="144"/>
        <v>0</v>
      </c>
      <c r="AB338" s="38" t="str">
        <f>IFERROR(VLOOKUP(Y338,'Geração Equatorial x Medido'!$O$56:$P$71,2,FALSE),"")</f>
        <v/>
      </c>
      <c r="AC338" s="38">
        <f t="shared" si="129"/>
        <v>45566</v>
      </c>
      <c r="AD338" s="38" t="str">
        <f t="shared" si="135"/>
        <v/>
      </c>
      <c r="AE338" s="38">
        <f t="shared" si="143"/>
        <v>45597</v>
      </c>
      <c r="AU338" s="4"/>
      <c r="AX338" s="7">
        <f t="shared" si="142"/>
        <v>45981</v>
      </c>
      <c r="AY338" s="5">
        <v>493.9</v>
      </c>
      <c r="AZ338" s="145">
        <f t="shared" si="136"/>
        <v>0</v>
      </c>
      <c r="BA338" s="141" t="str">
        <f>IFERROR(VLOOKUP(AX337,'Geração Equatorial x Medido'!$O$56:$P$98,2,FALSE),"")</f>
        <v/>
      </c>
      <c r="BB338" s="38">
        <f t="shared" si="145"/>
        <v>45962</v>
      </c>
      <c r="BC338" s="38" t="str">
        <f t="shared" si="137"/>
        <v/>
      </c>
      <c r="BD338" s="38">
        <f t="shared" si="147"/>
        <v>45962</v>
      </c>
      <c r="BT338" s="4"/>
      <c r="BZ338" s="7">
        <f t="shared" si="138"/>
        <v>46347</v>
      </c>
      <c r="CA338" s="5"/>
      <c r="CB338" s="145">
        <f t="shared" si="139"/>
        <v>1</v>
      </c>
      <c r="CC338" s="141" t="str">
        <f>IFERROR(VLOOKUP(BZ337,'Geração Equatorial x Medido'!$O$56:$P$97,2,FALSE),"")</f>
        <v/>
      </c>
      <c r="CD338" s="38">
        <f t="shared" si="146"/>
        <v>46327</v>
      </c>
      <c r="CE338" s="38" t="str">
        <f t="shared" si="132"/>
        <v/>
      </c>
      <c r="CF338" s="38">
        <f t="shared" si="133"/>
        <v>46327</v>
      </c>
      <c r="CV338" s="4"/>
    </row>
    <row r="339" spans="1:100" x14ac:dyDescent="0.25">
      <c r="A339" s="7">
        <f t="shared" si="140"/>
        <v>45262</v>
      </c>
      <c r="B339" s="5"/>
      <c r="C339" s="38" t="str">
        <f t="shared" si="131"/>
        <v/>
      </c>
      <c r="D339" s="38">
        <f t="shared" si="128"/>
        <v>44986</v>
      </c>
      <c r="E339" s="38" t="str">
        <f t="shared" si="134"/>
        <v/>
      </c>
      <c r="F339" s="38">
        <f t="shared" si="130"/>
        <v>45261</v>
      </c>
      <c r="Y339" s="7">
        <f t="shared" si="141"/>
        <v>45622</v>
      </c>
      <c r="Z339" s="5">
        <v>507.3</v>
      </c>
      <c r="AA339" s="111">
        <f t="shared" si="144"/>
        <v>0</v>
      </c>
      <c r="AB339" s="38">
        <f>IFERROR(VLOOKUP(Y339,'Geração Equatorial x Medido'!$O$56:$P$71,2,FALSE),"")</f>
        <v>45597</v>
      </c>
      <c r="AC339" s="38">
        <f t="shared" si="129"/>
        <v>45597</v>
      </c>
      <c r="AD339" s="38" t="str">
        <f t="shared" si="135"/>
        <v/>
      </c>
      <c r="AE339" s="38">
        <f t="shared" si="143"/>
        <v>45597</v>
      </c>
      <c r="AU339" s="4"/>
      <c r="AX339" s="7">
        <f t="shared" si="142"/>
        <v>45982</v>
      </c>
      <c r="AY339" s="5">
        <v>553.4</v>
      </c>
      <c r="AZ339" s="145">
        <f t="shared" si="136"/>
        <v>0</v>
      </c>
      <c r="BA339" s="141" t="str">
        <f>IFERROR(VLOOKUP(AX338,'Geração Equatorial x Medido'!$O$56:$P$98,2,FALSE),"")</f>
        <v/>
      </c>
      <c r="BB339" s="38">
        <f t="shared" si="145"/>
        <v>45962</v>
      </c>
      <c r="BC339" s="38" t="str">
        <f t="shared" si="137"/>
        <v/>
      </c>
      <c r="BD339" s="38">
        <f t="shared" si="147"/>
        <v>45962</v>
      </c>
      <c r="BT339" s="4"/>
      <c r="BZ339" s="7">
        <f t="shared" si="138"/>
        <v>46348</v>
      </c>
      <c r="CA339" s="5"/>
      <c r="CB339" s="145">
        <f t="shared" si="139"/>
        <v>1</v>
      </c>
      <c r="CC339" s="141" t="str">
        <f>IFERROR(VLOOKUP(BZ338,'Geração Equatorial x Medido'!$O$56:$P$97,2,FALSE),"")</f>
        <v/>
      </c>
      <c r="CD339" s="38">
        <f t="shared" si="146"/>
        <v>46327</v>
      </c>
      <c r="CE339" s="38" t="str">
        <f t="shared" si="132"/>
        <v/>
      </c>
      <c r="CF339" s="38">
        <f t="shared" si="133"/>
        <v>46327</v>
      </c>
      <c r="CV339" s="4"/>
    </row>
    <row r="340" spans="1:100" x14ac:dyDescent="0.25">
      <c r="A340" s="7">
        <f t="shared" si="140"/>
        <v>45263</v>
      </c>
      <c r="B340" s="5"/>
      <c r="C340" s="38" t="str">
        <f t="shared" si="131"/>
        <v/>
      </c>
      <c r="D340" s="38">
        <f t="shared" si="128"/>
        <v>44986</v>
      </c>
      <c r="E340" s="38" t="str">
        <f t="shared" si="134"/>
        <v/>
      </c>
      <c r="F340" s="38">
        <f t="shared" si="130"/>
        <v>45261</v>
      </c>
      <c r="Y340" s="7">
        <f t="shared" si="141"/>
        <v>45623</v>
      </c>
      <c r="Z340" s="5">
        <v>165.8</v>
      </c>
      <c r="AA340" s="111">
        <f t="shared" si="144"/>
        <v>0</v>
      </c>
      <c r="AB340" s="38" t="str">
        <f>IFERROR(VLOOKUP(Y340,'Geração Equatorial x Medido'!$O$56:$P$71,2,FALSE),"")</f>
        <v/>
      </c>
      <c r="AC340" s="38">
        <f t="shared" si="129"/>
        <v>45597</v>
      </c>
      <c r="AD340" s="38" t="str">
        <f t="shared" si="135"/>
        <v/>
      </c>
      <c r="AE340" s="38">
        <f t="shared" si="143"/>
        <v>45597</v>
      </c>
      <c r="AU340" s="4"/>
      <c r="AX340" s="7">
        <f t="shared" si="142"/>
        <v>45983</v>
      </c>
      <c r="AY340" s="5">
        <v>501.3</v>
      </c>
      <c r="AZ340" s="145">
        <f t="shared" si="136"/>
        <v>0</v>
      </c>
      <c r="BA340" s="141" t="str">
        <f>IFERROR(VLOOKUP(AX339,'Geração Equatorial x Medido'!$O$56:$P$98,2,FALSE),"")</f>
        <v/>
      </c>
      <c r="BB340" s="38">
        <f t="shared" si="145"/>
        <v>45962</v>
      </c>
      <c r="BC340" s="38" t="str">
        <f t="shared" si="137"/>
        <v/>
      </c>
      <c r="BD340" s="38">
        <f t="shared" si="147"/>
        <v>45962</v>
      </c>
      <c r="BT340" s="4"/>
      <c r="BZ340" s="7">
        <f t="shared" si="138"/>
        <v>46349</v>
      </c>
      <c r="CA340" s="5"/>
      <c r="CB340" s="145">
        <f t="shared" si="139"/>
        <v>1</v>
      </c>
      <c r="CC340" s="141" t="str">
        <f>IFERROR(VLOOKUP(BZ339,'Geração Equatorial x Medido'!$O$56:$P$97,2,FALSE),"")</f>
        <v/>
      </c>
      <c r="CD340" s="38">
        <f t="shared" si="146"/>
        <v>46327</v>
      </c>
      <c r="CE340" s="38" t="str">
        <f t="shared" si="132"/>
        <v/>
      </c>
      <c r="CF340" s="38">
        <f t="shared" si="133"/>
        <v>46327</v>
      </c>
      <c r="CV340" s="4"/>
    </row>
    <row r="341" spans="1:100" x14ac:dyDescent="0.25">
      <c r="A341" s="7">
        <f t="shared" si="140"/>
        <v>45264</v>
      </c>
      <c r="B341" s="5"/>
      <c r="C341" s="38" t="str">
        <f t="shared" si="131"/>
        <v/>
      </c>
      <c r="D341" s="38">
        <f t="shared" si="128"/>
        <v>44986</v>
      </c>
      <c r="E341" s="38" t="str">
        <f t="shared" si="134"/>
        <v/>
      </c>
      <c r="F341" s="38">
        <f t="shared" si="130"/>
        <v>45261</v>
      </c>
      <c r="Y341" s="7">
        <f t="shared" si="141"/>
        <v>45624</v>
      </c>
      <c r="Z341" s="5">
        <v>0</v>
      </c>
      <c r="AA341" s="111">
        <f t="shared" si="144"/>
        <v>1</v>
      </c>
      <c r="AB341" s="38" t="str">
        <f>IFERROR(VLOOKUP(Y341,'Geração Equatorial x Medido'!$O$56:$P$71,2,FALSE),"")</f>
        <v/>
      </c>
      <c r="AC341" s="38">
        <f t="shared" si="129"/>
        <v>45597</v>
      </c>
      <c r="AD341" s="38" t="str">
        <f t="shared" si="135"/>
        <v/>
      </c>
      <c r="AE341" s="38">
        <f t="shared" si="143"/>
        <v>45597</v>
      </c>
      <c r="AU341" s="4"/>
      <c r="AX341" s="7">
        <f t="shared" si="142"/>
        <v>45984</v>
      </c>
      <c r="AY341" s="5">
        <v>530.1</v>
      </c>
      <c r="AZ341" s="145">
        <f t="shared" si="136"/>
        <v>0</v>
      </c>
      <c r="BA341" s="141" t="str">
        <f>IFERROR(VLOOKUP(AX340,'Geração Equatorial x Medido'!$O$56:$P$98,2,FALSE),"")</f>
        <v/>
      </c>
      <c r="BB341" s="38">
        <f t="shared" si="145"/>
        <v>45962</v>
      </c>
      <c r="BC341" s="38" t="str">
        <f t="shared" si="137"/>
        <v/>
      </c>
      <c r="BD341" s="38">
        <f t="shared" si="147"/>
        <v>45962</v>
      </c>
      <c r="BT341" s="4"/>
      <c r="BZ341" s="7">
        <f t="shared" si="138"/>
        <v>46350</v>
      </c>
      <c r="CA341" s="5"/>
      <c r="CB341" s="145">
        <f t="shared" si="139"/>
        <v>1</v>
      </c>
      <c r="CC341" s="141" t="str">
        <f>IFERROR(VLOOKUP(BZ340,'Geração Equatorial x Medido'!$O$56:$P$97,2,FALSE),"")</f>
        <v/>
      </c>
      <c r="CD341" s="38">
        <f t="shared" si="146"/>
        <v>46327</v>
      </c>
      <c r="CE341" s="38" t="str">
        <f t="shared" si="132"/>
        <v/>
      </c>
      <c r="CF341" s="38">
        <f t="shared" si="133"/>
        <v>46327</v>
      </c>
      <c r="CV341" s="4"/>
    </row>
    <row r="342" spans="1:100" x14ac:dyDescent="0.25">
      <c r="A342" s="7">
        <f t="shared" si="140"/>
        <v>45265</v>
      </c>
      <c r="B342" s="5"/>
      <c r="C342" s="38" t="str">
        <f t="shared" si="131"/>
        <v/>
      </c>
      <c r="D342" s="38">
        <f t="shared" si="128"/>
        <v>44986</v>
      </c>
      <c r="E342" s="38" t="str">
        <f t="shared" si="134"/>
        <v/>
      </c>
      <c r="F342" s="38">
        <f t="shared" si="130"/>
        <v>45261</v>
      </c>
      <c r="Y342" s="7">
        <f t="shared" si="141"/>
        <v>45625</v>
      </c>
      <c r="Z342" s="5">
        <v>0</v>
      </c>
      <c r="AA342" s="111">
        <f t="shared" si="144"/>
        <v>1</v>
      </c>
      <c r="AB342" s="38" t="str">
        <f>IFERROR(VLOOKUP(Y342,'Geração Equatorial x Medido'!$O$56:$P$71,2,FALSE),"")</f>
        <v/>
      </c>
      <c r="AC342" s="38">
        <f t="shared" si="129"/>
        <v>45597</v>
      </c>
      <c r="AD342" s="38" t="str">
        <f t="shared" si="135"/>
        <v/>
      </c>
      <c r="AE342" s="38">
        <f t="shared" si="143"/>
        <v>45597</v>
      </c>
      <c r="AU342" s="4"/>
      <c r="AX342" s="7">
        <f t="shared" si="142"/>
        <v>45985</v>
      </c>
      <c r="AY342" s="5">
        <v>542.20000000000005</v>
      </c>
      <c r="AZ342" s="145">
        <f t="shared" si="136"/>
        <v>0</v>
      </c>
      <c r="BA342" s="141" t="str">
        <f>IFERROR(VLOOKUP(AX341,'Geração Equatorial x Medido'!$O$56:$P$98,2,FALSE),"")</f>
        <v/>
      </c>
      <c r="BB342" s="38">
        <f t="shared" si="145"/>
        <v>45962</v>
      </c>
      <c r="BC342" s="38" t="str">
        <f t="shared" si="137"/>
        <v/>
      </c>
      <c r="BD342" s="38">
        <f t="shared" si="147"/>
        <v>45962</v>
      </c>
      <c r="BT342" s="4"/>
      <c r="BZ342" s="7">
        <f t="shared" si="138"/>
        <v>46351</v>
      </c>
      <c r="CA342" s="5"/>
      <c r="CB342" s="145">
        <f t="shared" si="139"/>
        <v>1</v>
      </c>
      <c r="CC342" s="141" t="str">
        <f>IFERROR(VLOOKUP(BZ341,'Geração Equatorial x Medido'!$O$56:$P$97,2,FALSE),"")</f>
        <v/>
      </c>
      <c r="CD342" s="38">
        <f t="shared" si="146"/>
        <v>46327</v>
      </c>
      <c r="CE342" s="38" t="str">
        <f t="shared" si="132"/>
        <v/>
      </c>
      <c r="CF342" s="38">
        <f t="shared" si="133"/>
        <v>46327</v>
      </c>
      <c r="CV342" s="4"/>
    </row>
    <row r="343" spans="1:100" x14ac:dyDescent="0.25">
      <c r="A343" s="7">
        <f t="shared" si="140"/>
        <v>45266</v>
      </c>
      <c r="B343" s="5"/>
      <c r="C343" s="38" t="str">
        <f t="shared" si="131"/>
        <v/>
      </c>
      <c r="D343" s="38">
        <f t="shared" si="128"/>
        <v>44986</v>
      </c>
      <c r="E343" s="38" t="str">
        <f t="shared" si="134"/>
        <v/>
      </c>
      <c r="F343" s="38">
        <f t="shared" si="130"/>
        <v>45261</v>
      </c>
      <c r="Y343" s="7">
        <f t="shared" si="141"/>
        <v>45626</v>
      </c>
      <c r="Z343" s="5">
        <v>203.2</v>
      </c>
      <c r="AA343" s="111">
        <f t="shared" si="144"/>
        <v>0</v>
      </c>
      <c r="AB343" s="38" t="str">
        <f>IFERROR(VLOOKUP(Y343,'Geração Equatorial x Medido'!$O$56:$P$71,2,FALSE),"")</f>
        <v/>
      </c>
      <c r="AC343" s="38">
        <f t="shared" si="129"/>
        <v>45597</v>
      </c>
      <c r="AD343" s="38" t="str">
        <f t="shared" si="135"/>
        <v/>
      </c>
      <c r="AE343" s="38">
        <f t="shared" si="143"/>
        <v>45597</v>
      </c>
      <c r="AU343" s="4"/>
      <c r="AX343" s="7">
        <f t="shared" si="142"/>
        <v>45986</v>
      </c>
      <c r="AY343" s="5">
        <v>548.20000000000005</v>
      </c>
      <c r="AZ343" s="145">
        <f t="shared" si="136"/>
        <v>0</v>
      </c>
      <c r="BA343" s="141" t="str">
        <f>IFERROR(VLOOKUP(AX342,'Geração Equatorial x Medido'!$O$56:$P$98,2,FALSE),"")</f>
        <v/>
      </c>
      <c r="BB343" s="38">
        <f t="shared" si="145"/>
        <v>45962</v>
      </c>
      <c r="BC343" s="38" t="str">
        <f t="shared" si="137"/>
        <v/>
      </c>
      <c r="BD343" s="38">
        <f t="shared" si="147"/>
        <v>45962</v>
      </c>
      <c r="BT343" s="4"/>
      <c r="BZ343" s="7">
        <f t="shared" si="138"/>
        <v>46352</v>
      </c>
      <c r="CA343" s="5"/>
      <c r="CB343" s="145">
        <f t="shared" si="139"/>
        <v>1</v>
      </c>
      <c r="CC343" s="141" t="str">
        <f>IFERROR(VLOOKUP(BZ342,'Geração Equatorial x Medido'!$O$56:$P$97,2,FALSE),"")</f>
        <v/>
      </c>
      <c r="CD343" s="38">
        <f t="shared" si="146"/>
        <v>46327</v>
      </c>
      <c r="CE343" s="38" t="str">
        <f t="shared" si="132"/>
        <v/>
      </c>
      <c r="CF343" s="38">
        <f t="shared" si="133"/>
        <v>46327</v>
      </c>
      <c r="CV343" s="4"/>
    </row>
    <row r="344" spans="1:100" x14ac:dyDescent="0.25">
      <c r="A344" s="7">
        <f t="shared" si="140"/>
        <v>45267</v>
      </c>
      <c r="B344" s="5"/>
      <c r="C344" s="38" t="str">
        <f t="shared" si="131"/>
        <v/>
      </c>
      <c r="D344" s="38">
        <f t="shared" si="128"/>
        <v>44986</v>
      </c>
      <c r="E344" s="38" t="str">
        <f t="shared" si="134"/>
        <v/>
      </c>
      <c r="F344" s="38">
        <f t="shared" si="130"/>
        <v>45261</v>
      </c>
      <c r="Y344" s="7">
        <f t="shared" si="141"/>
        <v>45627</v>
      </c>
      <c r="Z344" s="5">
        <v>0</v>
      </c>
      <c r="AA344" s="111">
        <f t="shared" si="144"/>
        <v>1</v>
      </c>
      <c r="AB344" s="38" t="str">
        <f>IFERROR(VLOOKUP(Y344,'Geração Equatorial x Medido'!$O$56:$P$71,2,FALSE),"")</f>
        <v/>
      </c>
      <c r="AC344" s="38">
        <f t="shared" si="129"/>
        <v>45597</v>
      </c>
      <c r="AD344" s="38">
        <f t="shared" si="135"/>
        <v>45627</v>
      </c>
      <c r="AE344" s="38">
        <f t="shared" si="143"/>
        <v>45627</v>
      </c>
      <c r="AU344" s="4"/>
      <c r="AX344" s="7">
        <f t="shared" si="142"/>
        <v>45987</v>
      </c>
      <c r="AY344" s="5">
        <v>520.20000000000005</v>
      </c>
      <c r="AZ344" s="145">
        <f t="shared" si="136"/>
        <v>0</v>
      </c>
      <c r="BA344" s="141" t="str">
        <f>IFERROR(VLOOKUP(AX343,'Geração Equatorial x Medido'!$O$56:$P$98,2,FALSE),"")</f>
        <v/>
      </c>
      <c r="BB344" s="38">
        <f t="shared" si="145"/>
        <v>45962</v>
      </c>
      <c r="BC344" s="38" t="str">
        <f t="shared" si="137"/>
        <v/>
      </c>
      <c r="BD344" s="38">
        <f t="shared" si="147"/>
        <v>45962</v>
      </c>
      <c r="BT344" s="4"/>
      <c r="BZ344" s="7">
        <f t="shared" si="138"/>
        <v>46353</v>
      </c>
      <c r="CA344" s="5"/>
      <c r="CB344" s="145">
        <f t="shared" si="139"/>
        <v>1</v>
      </c>
      <c r="CC344" s="141" t="str">
        <f>IFERROR(VLOOKUP(BZ343,'Geração Equatorial x Medido'!$O$56:$P$97,2,FALSE),"")</f>
        <v/>
      </c>
      <c r="CD344" s="38">
        <f t="shared" si="146"/>
        <v>46327</v>
      </c>
      <c r="CE344" s="38" t="str">
        <f t="shared" si="132"/>
        <v/>
      </c>
      <c r="CF344" s="38">
        <f t="shared" si="133"/>
        <v>46327</v>
      </c>
      <c r="CV344" s="4"/>
    </row>
    <row r="345" spans="1:100" x14ac:dyDescent="0.25">
      <c r="A345" s="7">
        <f t="shared" si="140"/>
        <v>45268</v>
      </c>
      <c r="B345" s="5"/>
      <c r="C345" s="38" t="str">
        <f t="shared" si="131"/>
        <v/>
      </c>
      <c r="D345" s="38">
        <f t="shared" si="128"/>
        <v>44986</v>
      </c>
      <c r="E345" s="38" t="str">
        <f t="shared" si="134"/>
        <v/>
      </c>
      <c r="F345" s="38">
        <f t="shared" si="130"/>
        <v>45261</v>
      </c>
      <c r="Y345" s="7">
        <f t="shared" si="141"/>
        <v>45628</v>
      </c>
      <c r="Z345" s="5">
        <v>0</v>
      </c>
      <c r="AA345" s="111">
        <f t="shared" si="144"/>
        <v>1</v>
      </c>
      <c r="AB345" s="38" t="str">
        <f>IFERROR(VLOOKUP(Y345,'Geração Equatorial x Medido'!$O$56:$P$71,2,FALSE),"")</f>
        <v/>
      </c>
      <c r="AC345" s="38">
        <f t="shared" si="129"/>
        <v>45597</v>
      </c>
      <c r="AD345" s="38" t="str">
        <f t="shared" si="135"/>
        <v/>
      </c>
      <c r="AE345" s="38">
        <f t="shared" si="143"/>
        <v>45627</v>
      </c>
      <c r="AU345" s="4"/>
      <c r="AX345" s="7">
        <f t="shared" si="142"/>
        <v>45988</v>
      </c>
      <c r="AY345" s="5">
        <v>486.1</v>
      </c>
      <c r="AZ345" s="145">
        <f t="shared" si="136"/>
        <v>0</v>
      </c>
      <c r="BA345" s="141" t="str">
        <f>IFERROR(VLOOKUP(AX344,'Geração Equatorial x Medido'!$O$56:$P$98,2,FALSE),"")</f>
        <v/>
      </c>
      <c r="BB345" s="38">
        <f t="shared" si="145"/>
        <v>45962</v>
      </c>
      <c r="BC345" s="38" t="str">
        <f t="shared" si="137"/>
        <v/>
      </c>
      <c r="BD345" s="38">
        <f t="shared" si="147"/>
        <v>45962</v>
      </c>
      <c r="BT345" s="4"/>
      <c r="BZ345" s="7">
        <f t="shared" si="138"/>
        <v>46354</v>
      </c>
      <c r="CA345" s="5"/>
      <c r="CB345" s="145">
        <f t="shared" si="139"/>
        <v>1</v>
      </c>
      <c r="CC345" s="141">
        <f>IFERROR(VLOOKUP(BZ344,'Geração Equatorial x Medido'!$O$56:$P$97,2,FALSE),"")</f>
        <v>46327</v>
      </c>
      <c r="CD345" s="38">
        <f t="shared" si="146"/>
        <v>46327</v>
      </c>
      <c r="CE345" s="38" t="str">
        <f t="shared" si="132"/>
        <v/>
      </c>
      <c r="CF345" s="38">
        <f t="shared" si="133"/>
        <v>46327</v>
      </c>
      <c r="CV345" s="4"/>
    </row>
    <row r="346" spans="1:100" x14ac:dyDescent="0.25">
      <c r="A346" s="7">
        <f t="shared" si="140"/>
        <v>45269</v>
      </c>
      <c r="B346" s="5"/>
      <c r="C346" s="38" t="str">
        <f t="shared" si="131"/>
        <v/>
      </c>
      <c r="D346" s="38">
        <f t="shared" si="128"/>
        <v>44986</v>
      </c>
      <c r="E346" s="38" t="str">
        <f t="shared" si="134"/>
        <v/>
      </c>
      <c r="F346" s="38">
        <f t="shared" si="130"/>
        <v>45261</v>
      </c>
      <c r="Y346" s="7">
        <f t="shared" si="141"/>
        <v>45629</v>
      </c>
      <c r="Z346" s="5">
        <v>0</v>
      </c>
      <c r="AA346" s="111">
        <f t="shared" si="144"/>
        <v>1</v>
      </c>
      <c r="AB346" s="38" t="str">
        <f>IFERROR(VLOOKUP(Y346,'Geração Equatorial x Medido'!$O$56:$P$71,2,FALSE),"")</f>
        <v/>
      </c>
      <c r="AC346" s="38">
        <f t="shared" si="129"/>
        <v>45597</v>
      </c>
      <c r="AD346" s="38" t="str">
        <f t="shared" si="135"/>
        <v/>
      </c>
      <c r="AE346" s="38">
        <f t="shared" si="143"/>
        <v>45627</v>
      </c>
      <c r="AU346" s="4"/>
      <c r="AX346" s="7">
        <f t="shared" si="142"/>
        <v>45989</v>
      </c>
      <c r="AY346" s="5">
        <v>524.70000000000005</v>
      </c>
      <c r="AZ346" s="145">
        <f t="shared" si="136"/>
        <v>0</v>
      </c>
      <c r="BA346" s="141">
        <f>IFERROR(VLOOKUP(AX345,'Geração Equatorial x Medido'!$O$56:$P$98,2,FALSE),"")</f>
        <v>45962</v>
      </c>
      <c r="BB346" s="38">
        <f t="shared" si="145"/>
        <v>45962</v>
      </c>
      <c r="BC346" s="38" t="str">
        <f t="shared" si="137"/>
        <v/>
      </c>
      <c r="BD346" s="38">
        <f t="shared" si="147"/>
        <v>45962</v>
      </c>
      <c r="BT346" s="4"/>
      <c r="BZ346" s="7">
        <f t="shared" si="138"/>
        <v>46355</v>
      </c>
      <c r="CA346" s="5"/>
      <c r="CB346" s="145">
        <f t="shared" si="139"/>
        <v>1</v>
      </c>
      <c r="CC346" s="141" t="str">
        <f>IFERROR(VLOOKUP(BZ345,'Geração Equatorial x Medido'!$O$56:$P$97,2,FALSE),"")</f>
        <v/>
      </c>
      <c r="CD346" s="38">
        <f t="shared" si="146"/>
        <v>46357</v>
      </c>
      <c r="CE346" s="38" t="str">
        <f t="shared" si="132"/>
        <v/>
      </c>
      <c r="CF346" s="38">
        <f t="shared" si="133"/>
        <v>46327</v>
      </c>
      <c r="CV346" s="4"/>
    </row>
    <row r="347" spans="1:100" x14ac:dyDescent="0.25">
      <c r="A347" s="7">
        <f t="shared" si="140"/>
        <v>45270</v>
      </c>
      <c r="B347" s="5"/>
      <c r="C347" s="38" t="str">
        <f t="shared" si="131"/>
        <v/>
      </c>
      <c r="D347" s="38">
        <f t="shared" si="128"/>
        <v>44986</v>
      </c>
      <c r="E347" s="38" t="str">
        <f t="shared" si="134"/>
        <v/>
      </c>
      <c r="F347" s="38">
        <f t="shared" si="130"/>
        <v>45261</v>
      </c>
      <c r="Y347" s="7">
        <f t="shared" si="141"/>
        <v>45630</v>
      </c>
      <c r="Z347" s="5">
        <v>0</v>
      </c>
      <c r="AA347" s="111">
        <f t="shared" si="144"/>
        <v>1</v>
      </c>
      <c r="AB347" s="38" t="str">
        <f>IFERROR(VLOOKUP(Y347,'Geração Equatorial x Medido'!$O$56:$P$71,2,FALSE),"")</f>
        <v/>
      </c>
      <c r="AC347" s="38">
        <f t="shared" si="129"/>
        <v>45597</v>
      </c>
      <c r="AD347" s="38" t="str">
        <f t="shared" si="135"/>
        <v/>
      </c>
      <c r="AE347" s="38">
        <f t="shared" si="143"/>
        <v>45627</v>
      </c>
      <c r="AU347" s="4"/>
      <c r="AX347" s="7">
        <f t="shared" si="142"/>
        <v>45990</v>
      </c>
      <c r="AY347" s="5">
        <v>493</v>
      </c>
      <c r="AZ347" s="145">
        <f t="shared" si="136"/>
        <v>0</v>
      </c>
      <c r="BA347" s="141" t="str">
        <f>IFERROR(VLOOKUP(AX346,'Geração Equatorial x Medido'!$O$56:$P$98,2,FALSE),"")</f>
        <v/>
      </c>
      <c r="BB347" s="38">
        <f t="shared" si="145"/>
        <v>45992</v>
      </c>
      <c r="BC347" s="38" t="str">
        <f t="shared" si="137"/>
        <v/>
      </c>
      <c r="BD347" s="38">
        <f t="shared" si="147"/>
        <v>45962</v>
      </c>
      <c r="BT347" s="4"/>
      <c r="BZ347" s="7">
        <f t="shared" si="138"/>
        <v>46356</v>
      </c>
      <c r="CA347" s="5"/>
      <c r="CB347" s="145">
        <f t="shared" si="139"/>
        <v>1</v>
      </c>
      <c r="CC347" s="141" t="str">
        <f>IFERROR(VLOOKUP(BZ346,'Geração Equatorial x Medido'!$O$56:$P$97,2,FALSE),"")</f>
        <v/>
      </c>
      <c r="CD347" s="38">
        <f t="shared" si="146"/>
        <v>46357</v>
      </c>
      <c r="CE347" s="38" t="str">
        <f t="shared" si="132"/>
        <v/>
      </c>
      <c r="CF347" s="38">
        <f t="shared" si="133"/>
        <v>46327</v>
      </c>
      <c r="CV347" s="4"/>
    </row>
    <row r="348" spans="1:100" x14ac:dyDescent="0.25">
      <c r="A348" s="7">
        <f t="shared" si="140"/>
        <v>45271</v>
      </c>
      <c r="B348" s="5"/>
      <c r="C348" s="38" t="str">
        <f t="shared" si="131"/>
        <v/>
      </c>
      <c r="D348" s="38">
        <f t="shared" si="128"/>
        <v>44986</v>
      </c>
      <c r="E348" s="38" t="str">
        <f t="shared" si="134"/>
        <v/>
      </c>
      <c r="F348" s="38">
        <f t="shared" si="130"/>
        <v>45261</v>
      </c>
      <c r="Y348" s="7">
        <f t="shared" si="141"/>
        <v>45631</v>
      </c>
      <c r="Z348" s="5">
        <v>0</v>
      </c>
      <c r="AA348" s="111">
        <f t="shared" si="144"/>
        <v>1</v>
      </c>
      <c r="AB348" s="38" t="str">
        <f>IFERROR(VLOOKUP(Y348,'Geração Equatorial x Medido'!$O$56:$P$71,2,FALSE),"")</f>
        <v/>
      </c>
      <c r="AC348" s="38">
        <f t="shared" si="129"/>
        <v>45597</v>
      </c>
      <c r="AD348" s="38" t="str">
        <f t="shared" si="135"/>
        <v/>
      </c>
      <c r="AE348" s="38">
        <f t="shared" si="143"/>
        <v>45627</v>
      </c>
      <c r="AU348" s="4"/>
      <c r="AX348" s="7">
        <f t="shared" si="142"/>
        <v>45991</v>
      </c>
      <c r="AY348" s="5">
        <v>522.29999999999995</v>
      </c>
      <c r="AZ348" s="145">
        <f t="shared" si="136"/>
        <v>0</v>
      </c>
      <c r="BA348" s="141" t="str">
        <f>IFERROR(VLOOKUP(AX347,'Geração Equatorial x Medido'!$O$56:$P$98,2,FALSE),"")</f>
        <v/>
      </c>
      <c r="BB348" s="38">
        <f t="shared" si="145"/>
        <v>45992</v>
      </c>
      <c r="BC348" s="38" t="str">
        <f t="shared" si="137"/>
        <v/>
      </c>
      <c r="BD348" s="38">
        <f t="shared" si="147"/>
        <v>45962</v>
      </c>
      <c r="BT348" s="4"/>
      <c r="BZ348" s="7">
        <f t="shared" si="138"/>
        <v>46357</v>
      </c>
      <c r="CA348" s="5"/>
      <c r="CB348" s="145">
        <f t="shared" si="139"/>
        <v>1</v>
      </c>
      <c r="CC348" s="141" t="str">
        <f>IFERROR(VLOOKUP(BZ347,'Geração Equatorial x Medido'!$O$56:$P$97,2,FALSE),"")</f>
        <v/>
      </c>
      <c r="CD348" s="38">
        <f t="shared" si="146"/>
        <v>46357</v>
      </c>
      <c r="CE348" s="38">
        <f t="shared" si="132"/>
        <v>46357</v>
      </c>
      <c r="CF348" s="38">
        <f t="shared" si="133"/>
        <v>46357</v>
      </c>
      <c r="CV348" s="4"/>
    </row>
    <row r="349" spans="1:100" x14ac:dyDescent="0.25">
      <c r="A349" s="7">
        <f t="shared" si="140"/>
        <v>45272</v>
      </c>
      <c r="B349" s="5"/>
      <c r="C349" s="38" t="str">
        <f t="shared" si="131"/>
        <v/>
      </c>
      <c r="D349" s="38">
        <f t="shared" si="128"/>
        <v>44986</v>
      </c>
      <c r="E349" s="38" t="str">
        <f t="shared" si="134"/>
        <v/>
      </c>
      <c r="F349" s="38">
        <f t="shared" si="130"/>
        <v>45261</v>
      </c>
      <c r="Y349" s="7">
        <f t="shared" si="141"/>
        <v>45632</v>
      </c>
      <c r="Z349" s="5">
        <v>149.4</v>
      </c>
      <c r="AA349" s="111">
        <f t="shared" si="144"/>
        <v>0</v>
      </c>
      <c r="AB349" s="38" t="str">
        <f>IFERROR(VLOOKUP(Y349,'Geração Equatorial x Medido'!$O$56:$P$71,2,FALSE),"")</f>
        <v/>
      </c>
      <c r="AC349" s="38">
        <f t="shared" si="129"/>
        <v>45597</v>
      </c>
      <c r="AD349" s="38" t="str">
        <f t="shared" si="135"/>
        <v/>
      </c>
      <c r="AE349" s="38">
        <f t="shared" si="143"/>
        <v>45627</v>
      </c>
      <c r="AU349" s="4"/>
      <c r="AX349" s="7">
        <f t="shared" si="142"/>
        <v>45992</v>
      </c>
      <c r="AY349" s="5">
        <v>478.4</v>
      </c>
      <c r="AZ349" s="145">
        <f t="shared" si="136"/>
        <v>0</v>
      </c>
      <c r="BA349" s="141" t="str">
        <f>IFERROR(VLOOKUP(AX348,'Geração Equatorial x Medido'!$O$56:$P$98,2,FALSE),"")</f>
        <v/>
      </c>
      <c r="BB349" s="38">
        <f t="shared" si="145"/>
        <v>45992</v>
      </c>
      <c r="BC349" s="38">
        <f t="shared" si="137"/>
        <v>45992</v>
      </c>
      <c r="BD349" s="38">
        <f t="shared" si="147"/>
        <v>45992</v>
      </c>
      <c r="BT349" s="4"/>
      <c r="BZ349" s="7">
        <f t="shared" si="138"/>
        <v>46358</v>
      </c>
      <c r="CA349" s="5"/>
      <c r="CB349" s="145">
        <f t="shared" si="139"/>
        <v>1</v>
      </c>
      <c r="CC349" s="141" t="str">
        <f>IFERROR(VLOOKUP(BZ348,'Geração Equatorial x Medido'!$O$56:$P$97,2,FALSE),"")</f>
        <v/>
      </c>
      <c r="CD349" s="38">
        <f t="shared" si="146"/>
        <v>46357</v>
      </c>
      <c r="CE349" s="38" t="str">
        <f t="shared" si="132"/>
        <v/>
      </c>
      <c r="CF349" s="38">
        <f t="shared" si="133"/>
        <v>46357</v>
      </c>
      <c r="CV349" s="4"/>
    </row>
    <row r="350" spans="1:100" x14ac:dyDescent="0.25">
      <c r="A350" s="7">
        <f t="shared" si="140"/>
        <v>45273</v>
      </c>
      <c r="B350" s="5"/>
      <c r="C350" s="38" t="str">
        <f t="shared" si="131"/>
        <v/>
      </c>
      <c r="D350" s="38">
        <f t="shared" si="128"/>
        <v>44986</v>
      </c>
      <c r="E350" s="38" t="str">
        <f t="shared" si="134"/>
        <v/>
      </c>
      <c r="F350" s="38">
        <f t="shared" si="130"/>
        <v>45261</v>
      </c>
      <c r="Y350" s="7">
        <f t="shared" si="141"/>
        <v>45633</v>
      </c>
      <c r="Z350" s="5">
        <v>323.10000000000002</v>
      </c>
      <c r="AA350" s="111">
        <f t="shared" si="144"/>
        <v>0</v>
      </c>
      <c r="AB350" s="38" t="str">
        <f>IFERROR(VLOOKUP(Y350,'Geração Equatorial x Medido'!$O$56:$P$71,2,FALSE),"")</f>
        <v/>
      </c>
      <c r="AC350" s="38">
        <f t="shared" si="129"/>
        <v>45597</v>
      </c>
      <c r="AD350" s="38" t="str">
        <f t="shared" si="135"/>
        <v/>
      </c>
      <c r="AE350" s="38">
        <f t="shared" si="143"/>
        <v>45627</v>
      </c>
      <c r="AU350" s="4"/>
      <c r="AX350" s="7">
        <f t="shared" si="142"/>
        <v>45993</v>
      </c>
      <c r="AY350" s="5">
        <v>424.7</v>
      </c>
      <c r="AZ350" s="145">
        <f t="shared" si="136"/>
        <v>0</v>
      </c>
      <c r="BA350" s="141" t="str">
        <f>IFERROR(VLOOKUP(AX349,'Geração Equatorial x Medido'!$O$56:$P$98,2,FALSE),"")</f>
        <v/>
      </c>
      <c r="BB350" s="38">
        <f t="shared" si="145"/>
        <v>45992</v>
      </c>
      <c r="BC350" s="38" t="str">
        <f t="shared" si="137"/>
        <v/>
      </c>
      <c r="BD350" s="38">
        <f t="shared" si="147"/>
        <v>45992</v>
      </c>
      <c r="BT350" s="4"/>
      <c r="BZ350" s="7">
        <f t="shared" si="138"/>
        <v>46359</v>
      </c>
      <c r="CA350" s="5"/>
      <c r="CB350" s="145">
        <f t="shared" si="139"/>
        <v>1</v>
      </c>
      <c r="CC350" s="141" t="str">
        <f>IFERROR(VLOOKUP(BZ349,'Geração Equatorial x Medido'!$O$56:$P$97,2,FALSE),"")</f>
        <v/>
      </c>
      <c r="CD350" s="38">
        <f t="shared" si="146"/>
        <v>46357</v>
      </c>
      <c r="CE350" s="38" t="str">
        <f t="shared" si="132"/>
        <v/>
      </c>
      <c r="CF350" s="38">
        <f t="shared" si="133"/>
        <v>46357</v>
      </c>
      <c r="CV350" s="4"/>
    </row>
    <row r="351" spans="1:100" x14ac:dyDescent="0.25">
      <c r="A351" s="7">
        <f t="shared" si="140"/>
        <v>45274</v>
      </c>
      <c r="B351" s="5"/>
      <c r="C351" s="38" t="str">
        <f t="shared" si="131"/>
        <v/>
      </c>
      <c r="D351" s="38">
        <f t="shared" si="128"/>
        <v>44986</v>
      </c>
      <c r="E351" s="38" t="str">
        <f t="shared" si="134"/>
        <v/>
      </c>
      <c r="F351" s="38">
        <f t="shared" si="130"/>
        <v>45261</v>
      </c>
      <c r="Y351" s="7">
        <f t="shared" si="141"/>
        <v>45634</v>
      </c>
      <c r="Z351" s="5">
        <v>560.4</v>
      </c>
      <c r="AA351" s="111">
        <f t="shared" si="144"/>
        <v>0</v>
      </c>
      <c r="AB351" s="38" t="str">
        <f>IFERROR(VLOOKUP(Y351,'Geração Equatorial x Medido'!$O$56:$P$71,2,FALSE),"")</f>
        <v/>
      </c>
      <c r="AC351" s="38">
        <f t="shared" si="129"/>
        <v>45597</v>
      </c>
      <c r="AD351" s="38" t="str">
        <f t="shared" si="135"/>
        <v/>
      </c>
      <c r="AE351" s="38">
        <f t="shared" si="143"/>
        <v>45627</v>
      </c>
      <c r="AU351" s="4"/>
      <c r="AX351" s="7">
        <f t="shared" si="142"/>
        <v>45994</v>
      </c>
      <c r="AY351" s="5">
        <v>530.1</v>
      </c>
      <c r="AZ351" s="145">
        <f t="shared" si="136"/>
        <v>0</v>
      </c>
      <c r="BA351" s="141" t="str">
        <f>IFERROR(VLOOKUP(AX350,'Geração Equatorial x Medido'!$O$56:$P$98,2,FALSE),"")</f>
        <v/>
      </c>
      <c r="BB351" s="38">
        <f t="shared" si="145"/>
        <v>45992</v>
      </c>
      <c r="BC351" s="38" t="str">
        <f t="shared" si="137"/>
        <v/>
      </c>
      <c r="BD351" s="38">
        <f t="shared" si="147"/>
        <v>45992</v>
      </c>
      <c r="BT351" s="4"/>
      <c r="BZ351" s="7">
        <f t="shared" si="138"/>
        <v>46360</v>
      </c>
      <c r="CA351" s="5"/>
      <c r="CB351" s="145">
        <f t="shared" si="139"/>
        <v>1</v>
      </c>
      <c r="CC351" s="141" t="str">
        <f>IFERROR(VLOOKUP(BZ350,'Geração Equatorial x Medido'!$O$56:$P$97,2,FALSE),"")</f>
        <v/>
      </c>
      <c r="CD351" s="38">
        <f t="shared" si="146"/>
        <v>46357</v>
      </c>
      <c r="CE351" s="38" t="str">
        <f t="shared" si="132"/>
        <v/>
      </c>
      <c r="CF351" s="38">
        <f t="shared" si="133"/>
        <v>46357</v>
      </c>
      <c r="CV351" s="4"/>
    </row>
    <row r="352" spans="1:100" x14ac:dyDescent="0.25">
      <c r="A352" s="7">
        <f t="shared" si="140"/>
        <v>45275</v>
      </c>
      <c r="B352" s="5"/>
      <c r="C352" s="38" t="str">
        <f t="shared" si="131"/>
        <v/>
      </c>
      <c r="D352" s="38">
        <f t="shared" si="128"/>
        <v>44986</v>
      </c>
      <c r="E352" s="38" t="str">
        <f t="shared" si="134"/>
        <v/>
      </c>
      <c r="F352" s="38">
        <f t="shared" si="130"/>
        <v>45261</v>
      </c>
      <c r="Y352" s="7">
        <f t="shared" si="141"/>
        <v>45635</v>
      </c>
      <c r="Z352" s="5">
        <v>505.7</v>
      </c>
      <c r="AA352" s="111">
        <f t="shared" si="144"/>
        <v>0</v>
      </c>
      <c r="AB352" s="38" t="str">
        <f>IFERROR(VLOOKUP(Y352,'Geração Equatorial x Medido'!$O$56:$P$71,2,FALSE),"")</f>
        <v/>
      </c>
      <c r="AC352" s="38">
        <f t="shared" si="129"/>
        <v>45597</v>
      </c>
      <c r="AD352" s="38" t="str">
        <f t="shared" si="135"/>
        <v/>
      </c>
      <c r="AE352" s="38">
        <f t="shared" si="143"/>
        <v>45627</v>
      </c>
      <c r="AU352" s="4"/>
      <c r="AX352" s="7">
        <f t="shared" si="142"/>
        <v>45995</v>
      </c>
      <c r="AY352" s="5">
        <v>514.29999999999995</v>
      </c>
      <c r="AZ352" s="145">
        <f t="shared" si="136"/>
        <v>0</v>
      </c>
      <c r="BA352" s="141" t="str">
        <f>IFERROR(VLOOKUP(AX351,'Geração Equatorial x Medido'!$O$56:$P$98,2,FALSE),"")</f>
        <v/>
      </c>
      <c r="BB352" s="38">
        <f t="shared" si="145"/>
        <v>45992</v>
      </c>
      <c r="BC352" s="38" t="str">
        <f t="shared" si="137"/>
        <v/>
      </c>
      <c r="BD352" s="38">
        <f t="shared" si="147"/>
        <v>45992</v>
      </c>
      <c r="BT352" s="4"/>
      <c r="BZ352" s="7">
        <f t="shared" si="138"/>
        <v>46361</v>
      </c>
      <c r="CA352" s="5"/>
      <c r="CB352" s="145">
        <f t="shared" si="139"/>
        <v>1</v>
      </c>
      <c r="CC352" s="141" t="str">
        <f>IFERROR(VLOOKUP(BZ351,'Geração Equatorial x Medido'!$O$56:$P$97,2,FALSE),"")</f>
        <v/>
      </c>
      <c r="CD352" s="38">
        <f t="shared" si="146"/>
        <v>46357</v>
      </c>
      <c r="CE352" s="38" t="str">
        <f t="shared" si="132"/>
        <v/>
      </c>
      <c r="CF352" s="38">
        <f t="shared" si="133"/>
        <v>46357</v>
      </c>
      <c r="CV352" s="4"/>
    </row>
    <row r="353" spans="1:100" x14ac:dyDescent="0.25">
      <c r="A353" s="7">
        <f t="shared" si="140"/>
        <v>45276</v>
      </c>
      <c r="B353" s="5"/>
      <c r="C353" s="38" t="str">
        <f t="shared" si="131"/>
        <v/>
      </c>
      <c r="D353" s="38">
        <f t="shared" si="128"/>
        <v>44986</v>
      </c>
      <c r="E353" s="38" t="str">
        <f t="shared" si="134"/>
        <v/>
      </c>
      <c r="F353" s="38">
        <f t="shared" si="130"/>
        <v>45261</v>
      </c>
      <c r="Y353" s="7">
        <f t="shared" si="141"/>
        <v>45636</v>
      </c>
      <c r="Z353" s="5">
        <v>479.5</v>
      </c>
      <c r="AA353" s="111">
        <f t="shared" si="144"/>
        <v>0</v>
      </c>
      <c r="AB353" s="38" t="str">
        <f>IFERROR(VLOOKUP(Y353,'Geração Equatorial x Medido'!$O$56:$P$71,2,FALSE),"")</f>
        <v/>
      </c>
      <c r="AC353" s="38">
        <f t="shared" si="129"/>
        <v>45597</v>
      </c>
      <c r="AD353" s="38" t="str">
        <f t="shared" si="135"/>
        <v/>
      </c>
      <c r="AE353" s="38">
        <f t="shared" si="143"/>
        <v>45627</v>
      </c>
      <c r="AU353" s="4"/>
      <c r="AX353" s="7">
        <f t="shared" si="142"/>
        <v>45996</v>
      </c>
      <c r="AY353" s="5">
        <v>375.8</v>
      </c>
      <c r="AZ353" s="145">
        <f t="shared" si="136"/>
        <v>0</v>
      </c>
      <c r="BA353" s="141" t="str">
        <f>IFERROR(VLOOKUP(AX352,'Geração Equatorial x Medido'!$O$56:$P$98,2,FALSE),"")</f>
        <v/>
      </c>
      <c r="BB353" s="38">
        <f t="shared" si="145"/>
        <v>45992</v>
      </c>
      <c r="BC353" s="38" t="str">
        <f t="shared" si="137"/>
        <v/>
      </c>
      <c r="BD353" s="38">
        <f t="shared" si="147"/>
        <v>45992</v>
      </c>
      <c r="BT353" s="4"/>
      <c r="BZ353" s="7">
        <f t="shared" si="138"/>
        <v>46362</v>
      </c>
      <c r="CA353" s="5"/>
      <c r="CB353" s="145">
        <f t="shared" si="139"/>
        <v>1</v>
      </c>
      <c r="CC353" s="141" t="str">
        <f>IFERROR(VLOOKUP(BZ352,'Geração Equatorial x Medido'!$O$56:$P$97,2,FALSE),"")</f>
        <v/>
      </c>
      <c r="CD353" s="38">
        <f t="shared" si="146"/>
        <v>46357</v>
      </c>
      <c r="CE353" s="38" t="str">
        <f t="shared" si="132"/>
        <v/>
      </c>
      <c r="CF353" s="38">
        <f t="shared" si="133"/>
        <v>46357</v>
      </c>
      <c r="CV353" s="4"/>
    </row>
    <row r="354" spans="1:100" x14ac:dyDescent="0.25">
      <c r="A354" s="7">
        <f t="shared" si="140"/>
        <v>45277</v>
      </c>
      <c r="B354" s="5"/>
      <c r="C354" s="38" t="str">
        <f t="shared" si="131"/>
        <v/>
      </c>
      <c r="D354" s="38">
        <f t="shared" si="128"/>
        <v>44986</v>
      </c>
      <c r="E354" s="38" t="str">
        <f t="shared" si="134"/>
        <v/>
      </c>
      <c r="F354" s="38">
        <f t="shared" si="130"/>
        <v>45261</v>
      </c>
      <c r="Y354" s="7">
        <f t="shared" si="141"/>
        <v>45637</v>
      </c>
      <c r="Z354" s="5">
        <v>386.8</v>
      </c>
      <c r="AA354" s="111">
        <f t="shared" si="144"/>
        <v>0</v>
      </c>
      <c r="AB354" s="38" t="str">
        <f>IFERROR(VLOOKUP(Y354,'Geração Equatorial x Medido'!$O$56:$P$71,2,FALSE),"")</f>
        <v/>
      </c>
      <c r="AC354" s="38">
        <f t="shared" si="129"/>
        <v>45597</v>
      </c>
      <c r="AD354" s="38" t="str">
        <f t="shared" si="135"/>
        <v/>
      </c>
      <c r="AE354" s="38">
        <f t="shared" si="143"/>
        <v>45627</v>
      </c>
      <c r="AU354" s="4"/>
      <c r="AX354" s="7">
        <f t="shared" si="142"/>
        <v>45997</v>
      </c>
      <c r="AY354" s="5">
        <v>479.4</v>
      </c>
      <c r="AZ354" s="145">
        <f t="shared" si="136"/>
        <v>0</v>
      </c>
      <c r="BA354" s="141" t="str">
        <f>IFERROR(VLOOKUP(AX353,'Geração Equatorial x Medido'!$O$56:$P$98,2,FALSE),"")</f>
        <v/>
      </c>
      <c r="BB354" s="38">
        <f t="shared" si="145"/>
        <v>45992</v>
      </c>
      <c r="BC354" s="38" t="str">
        <f t="shared" si="137"/>
        <v/>
      </c>
      <c r="BD354" s="38">
        <f t="shared" si="147"/>
        <v>45992</v>
      </c>
      <c r="BT354" s="4"/>
      <c r="BZ354" s="7">
        <f t="shared" si="138"/>
        <v>46363</v>
      </c>
      <c r="CA354" s="5"/>
      <c r="CB354" s="145">
        <f t="shared" si="139"/>
        <v>1</v>
      </c>
      <c r="CC354" s="141" t="str">
        <f>IFERROR(VLOOKUP(BZ353,'Geração Equatorial x Medido'!$O$56:$P$97,2,FALSE),"")</f>
        <v/>
      </c>
      <c r="CD354" s="38">
        <f t="shared" si="146"/>
        <v>46357</v>
      </c>
      <c r="CE354" s="38" t="str">
        <f t="shared" si="132"/>
        <v/>
      </c>
      <c r="CF354" s="38">
        <f t="shared" si="133"/>
        <v>46357</v>
      </c>
      <c r="CV354" s="4"/>
    </row>
    <row r="355" spans="1:100" x14ac:dyDescent="0.25">
      <c r="A355" s="7">
        <f t="shared" si="140"/>
        <v>45278</v>
      </c>
      <c r="B355" s="5"/>
      <c r="C355" s="38" t="str">
        <f t="shared" si="131"/>
        <v/>
      </c>
      <c r="D355" s="38">
        <f t="shared" si="128"/>
        <v>44986</v>
      </c>
      <c r="E355" s="38" t="str">
        <f t="shared" si="134"/>
        <v/>
      </c>
      <c r="F355" s="38">
        <f t="shared" si="130"/>
        <v>45261</v>
      </c>
      <c r="Y355" s="7">
        <f t="shared" si="141"/>
        <v>45638</v>
      </c>
      <c r="Z355" s="5">
        <v>543.29999999999995</v>
      </c>
      <c r="AA355" s="111">
        <f t="shared" si="144"/>
        <v>0</v>
      </c>
      <c r="AB355" s="38" t="str">
        <f>IFERROR(VLOOKUP(Y355,'Geração Equatorial x Medido'!$O$56:$P$71,2,FALSE),"")</f>
        <v/>
      </c>
      <c r="AC355" s="38">
        <f t="shared" si="129"/>
        <v>45597</v>
      </c>
      <c r="AD355" s="38" t="str">
        <f t="shared" si="135"/>
        <v/>
      </c>
      <c r="AE355" s="38">
        <f t="shared" si="143"/>
        <v>45627</v>
      </c>
      <c r="AU355" s="4"/>
      <c r="AX355" s="7">
        <f t="shared" si="142"/>
        <v>45998</v>
      </c>
      <c r="AY355" s="5">
        <v>410</v>
      </c>
      <c r="AZ355" s="145">
        <f t="shared" si="136"/>
        <v>0</v>
      </c>
      <c r="BA355" s="141" t="str">
        <f>IFERROR(VLOOKUP(AX354,'Geração Equatorial x Medido'!$O$56:$P$98,2,FALSE),"")</f>
        <v/>
      </c>
      <c r="BB355" s="38">
        <f t="shared" si="145"/>
        <v>45992</v>
      </c>
      <c r="BC355" s="38" t="str">
        <f t="shared" si="137"/>
        <v/>
      </c>
      <c r="BD355" s="38">
        <f t="shared" si="147"/>
        <v>45992</v>
      </c>
      <c r="BT355" s="4"/>
      <c r="BZ355" s="7">
        <f t="shared" si="138"/>
        <v>46364</v>
      </c>
      <c r="CA355" s="5"/>
      <c r="CB355" s="145">
        <f t="shared" si="139"/>
        <v>1</v>
      </c>
      <c r="CC355" s="141" t="str">
        <f>IFERROR(VLOOKUP(BZ354,'Geração Equatorial x Medido'!$O$56:$P$97,2,FALSE),"")</f>
        <v/>
      </c>
      <c r="CD355" s="38">
        <f t="shared" si="146"/>
        <v>46357</v>
      </c>
      <c r="CE355" s="38" t="str">
        <f t="shared" si="132"/>
        <v/>
      </c>
      <c r="CF355" s="38">
        <f t="shared" si="133"/>
        <v>46357</v>
      </c>
      <c r="CV355" s="4"/>
    </row>
    <row r="356" spans="1:100" x14ac:dyDescent="0.25">
      <c r="A356" s="7">
        <f t="shared" si="140"/>
        <v>45279</v>
      </c>
      <c r="B356" s="5"/>
      <c r="C356" s="38" t="str">
        <f t="shared" si="131"/>
        <v/>
      </c>
      <c r="D356" s="38">
        <f t="shared" si="128"/>
        <v>44986</v>
      </c>
      <c r="E356" s="38" t="str">
        <f t="shared" si="134"/>
        <v/>
      </c>
      <c r="F356" s="38">
        <f t="shared" si="130"/>
        <v>45261</v>
      </c>
      <c r="Y356" s="7">
        <f t="shared" si="141"/>
        <v>45639</v>
      </c>
      <c r="Z356" s="5">
        <v>530.70000000000005</v>
      </c>
      <c r="AA356" s="111">
        <f t="shared" si="144"/>
        <v>0</v>
      </c>
      <c r="AB356" s="38" t="str">
        <f>IFERROR(VLOOKUP(Y356,'Geração Equatorial x Medido'!$O$56:$P$71,2,FALSE),"")</f>
        <v/>
      </c>
      <c r="AC356" s="38">
        <f t="shared" si="129"/>
        <v>45597</v>
      </c>
      <c r="AD356" s="38" t="str">
        <f t="shared" si="135"/>
        <v/>
      </c>
      <c r="AE356" s="38">
        <f t="shared" si="143"/>
        <v>45627</v>
      </c>
      <c r="AU356" s="4"/>
      <c r="AX356" s="7">
        <f t="shared" si="142"/>
        <v>45999</v>
      </c>
      <c r="AY356" s="5">
        <v>536.20000000000005</v>
      </c>
      <c r="AZ356" s="145">
        <f t="shared" si="136"/>
        <v>0</v>
      </c>
      <c r="BA356" s="141" t="str">
        <f>IFERROR(VLOOKUP(AX355,'Geração Equatorial x Medido'!$O$56:$P$98,2,FALSE),"")</f>
        <v/>
      </c>
      <c r="BB356" s="38">
        <f t="shared" si="145"/>
        <v>45992</v>
      </c>
      <c r="BC356" s="38" t="str">
        <f t="shared" si="137"/>
        <v/>
      </c>
      <c r="BD356" s="38">
        <f t="shared" si="147"/>
        <v>45992</v>
      </c>
      <c r="BT356" s="4"/>
      <c r="BZ356" s="7">
        <f t="shared" si="138"/>
        <v>46365</v>
      </c>
      <c r="CA356" s="5"/>
      <c r="CB356" s="145">
        <f t="shared" si="139"/>
        <v>1</v>
      </c>
      <c r="CC356" s="141" t="str">
        <f>IFERROR(VLOOKUP(BZ355,'Geração Equatorial x Medido'!$O$56:$P$97,2,FALSE),"")</f>
        <v/>
      </c>
      <c r="CD356" s="38">
        <f t="shared" si="146"/>
        <v>46357</v>
      </c>
      <c r="CE356" s="38" t="str">
        <f t="shared" si="132"/>
        <v/>
      </c>
      <c r="CF356" s="38">
        <f t="shared" si="133"/>
        <v>46357</v>
      </c>
      <c r="CV356" s="4"/>
    </row>
    <row r="357" spans="1:100" x14ac:dyDescent="0.25">
      <c r="A357" s="7">
        <f t="shared" si="140"/>
        <v>45280</v>
      </c>
      <c r="B357" s="5"/>
      <c r="C357" s="38" t="str">
        <f t="shared" si="131"/>
        <v/>
      </c>
      <c r="D357" s="38">
        <f t="shared" si="128"/>
        <v>44986</v>
      </c>
      <c r="E357" s="38" t="str">
        <f t="shared" si="134"/>
        <v/>
      </c>
      <c r="F357" s="38">
        <f t="shared" si="130"/>
        <v>45261</v>
      </c>
      <c r="Y357" s="7">
        <f t="shared" si="141"/>
        <v>45640</v>
      </c>
      <c r="Z357" s="5">
        <v>459.1</v>
      </c>
      <c r="AA357" s="111">
        <f t="shared" si="144"/>
        <v>0</v>
      </c>
      <c r="AB357" s="38" t="str">
        <f>IFERROR(VLOOKUP(Y357,'Geração Equatorial x Medido'!$O$56:$P$71,2,FALSE),"")</f>
        <v/>
      </c>
      <c r="AC357" s="38">
        <f t="shared" si="129"/>
        <v>45597</v>
      </c>
      <c r="AD357" s="38" t="str">
        <f t="shared" si="135"/>
        <v/>
      </c>
      <c r="AE357" s="38">
        <f t="shared" si="143"/>
        <v>45627</v>
      </c>
      <c r="AU357" s="4"/>
      <c r="AX357" s="7">
        <f t="shared" si="142"/>
        <v>46000</v>
      </c>
      <c r="AY357" s="5">
        <v>532.20000000000005</v>
      </c>
      <c r="AZ357" s="145">
        <f t="shared" si="136"/>
        <v>0</v>
      </c>
      <c r="BA357" s="141" t="str">
        <f>IFERROR(VLOOKUP(AX356,'Geração Equatorial x Medido'!$O$56:$P$98,2,FALSE),"")</f>
        <v/>
      </c>
      <c r="BB357" s="38">
        <f t="shared" si="145"/>
        <v>45992</v>
      </c>
      <c r="BC357" s="38" t="str">
        <f t="shared" si="137"/>
        <v/>
      </c>
      <c r="BD357" s="38">
        <f t="shared" si="147"/>
        <v>45992</v>
      </c>
      <c r="BT357" s="4"/>
      <c r="BZ357" s="7">
        <f t="shared" si="138"/>
        <v>46366</v>
      </c>
      <c r="CA357" s="5"/>
      <c r="CB357" s="145">
        <f t="shared" si="139"/>
        <v>1</v>
      </c>
      <c r="CC357" s="141" t="str">
        <f>IFERROR(VLOOKUP(BZ356,'Geração Equatorial x Medido'!$O$56:$P$97,2,FALSE),"")</f>
        <v/>
      </c>
      <c r="CD357" s="38">
        <f t="shared" si="146"/>
        <v>46357</v>
      </c>
      <c r="CE357" s="38" t="str">
        <f t="shared" si="132"/>
        <v/>
      </c>
      <c r="CF357" s="38">
        <f t="shared" si="133"/>
        <v>46357</v>
      </c>
      <c r="CV357" s="4"/>
    </row>
    <row r="358" spans="1:100" x14ac:dyDescent="0.25">
      <c r="A358" s="7">
        <f t="shared" si="140"/>
        <v>45281</v>
      </c>
      <c r="B358" s="5"/>
      <c r="C358" s="38" t="str">
        <f t="shared" si="131"/>
        <v/>
      </c>
      <c r="D358" s="38">
        <f t="shared" si="128"/>
        <v>44986</v>
      </c>
      <c r="E358" s="38" t="str">
        <f t="shared" si="134"/>
        <v/>
      </c>
      <c r="F358" s="38">
        <f t="shared" si="130"/>
        <v>45261</v>
      </c>
      <c r="Y358" s="7">
        <f t="shared" si="141"/>
        <v>45641</v>
      </c>
      <c r="Z358" s="5">
        <v>439.1</v>
      </c>
      <c r="AA358" s="111">
        <f t="shared" si="144"/>
        <v>0</v>
      </c>
      <c r="AB358" s="38" t="str">
        <f>IFERROR(VLOOKUP(Y358,'Geração Equatorial x Medido'!$O$56:$P$71,2,FALSE),"")</f>
        <v/>
      </c>
      <c r="AC358" s="38">
        <f t="shared" si="129"/>
        <v>45597</v>
      </c>
      <c r="AD358" s="38" t="str">
        <f t="shared" si="135"/>
        <v/>
      </c>
      <c r="AE358" s="38">
        <f t="shared" si="143"/>
        <v>45627</v>
      </c>
      <c r="AU358" s="4"/>
      <c r="AX358" s="7">
        <f t="shared" si="142"/>
        <v>46001</v>
      </c>
      <c r="AY358" s="5">
        <v>467.3</v>
      </c>
      <c r="AZ358" s="145">
        <f t="shared" si="136"/>
        <v>0</v>
      </c>
      <c r="BA358" s="141" t="str">
        <f>IFERROR(VLOOKUP(AX357,'Geração Equatorial x Medido'!$O$56:$P$98,2,FALSE),"")</f>
        <v/>
      </c>
      <c r="BB358" s="38">
        <f t="shared" si="145"/>
        <v>45992</v>
      </c>
      <c r="BC358" s="38" t="str">
        <f t="shared" si="137"/>
        <v/>
      </c>
      <c r="BD358" s="38">
        <f t="shared" si="147"/>
        <v>45992</v>
      </c>
      <c r="BT358" s="4"/>
      <c r="BZ358" s="7">
        <f t="shared" si="138"/>
        <v>46367</v>
      </c>
      <c r="CA358" s="5"/>
      <c r="CB358" s="145">
        <f t="shared" si="139"/>
        <v>1</v>
      </c>
      <c r="CC358" s="141" t="str">
        <f>IFERROR(VLOOKUP(BZ357,'Geração Equatorial x Medido'!$O$56:$P$97,2,FALSE),"")</f>
        <v/>
      </c>
      <c r="CD358" s="38">
        <f t="shared" si="146"/>
        <v>46357</v>
      </c>
      <c r="CE358" s="38" t="str">
        <f t="shared" si="132"/>
        <v/>
      </c>
      <c r="CF358" s="38">
        <f t="shared" si="133"/>
        <v>46357</v>
      </c>
      <c r="CV358" s="4"/>
    </row>
    <row r="359" spans="1:100" x14ac:dyDescent="0.25">
      <c r="A359" s="7">
        <f t="shared" si="140"/>
        <v>45282</v>
      </c>
      <c r="B359" s="5"/>
      <c r="C359" s="38" t="str">
        <f t="shared" si="131"/>
        <v/>
      </c>
      <c r="D359" s="38">
        <f t="shared" si="128"/>
        <v>44986</v>
      </c>
      <c r="E359" s="38" t="str">
        <f t="shared" si="134"/>
        <v/>
      </c>
      <c r="F359" s="38">
        <f t="shared" si="130"/>
        <v>45261</v>
      </c>
      <c r="Y359" s="7">
        <f t="shared" si="141"/>
        <v>45642</v>
      </c>
      <c r="Z359" s="5">
        <v>545</v>
      </c>
      <c r="AA359" s="111">
        <f t="shared" si="144"/>
        <v>0</v>
      </c>
      <c r="AB359" s="38" t="str">
        <f>IFERROR(VLOOKUP(Y359,'Geração Equatorial x Medido'!$O$56:$P$71,2,FALSE),"")</f>
        <v/>
      </c>
      <c r="AC359" s="38">
        <f t="shared" si="129"/>
        <v>45597</v>
      </c>
      <c r="AD359" s="38" t="str">
        <f t="shared" si="135"/>
        <v/>
      </c>
      <c r="AE359" s="38">
        <f t="shared" si="143"/>
        <v>45627</v>
      </c>
      <c r="AU359" s="4"/>
      <c r="AX359" s="7">
        <f t="shared" si="142"/>
        <v>46002</v>
      </c>
      <c r="AY359" s="5">
        <v>520.20000000000005</v>
      </c>
      <c r="AZ359" s="145">
        <f t="shared" si="136"/>
        <v>0</v>
      </c>
      <c r="BA359" s="141" t="str">
        <f>IFERROR(VLOOKUP(AX358,'Geração Equatorial x Medido'!$O$56:$P$98,2,FALSE),"")</f>
        <v/>
      </c>
      <c r="BB359" s="38">
        <f t="shared" si="145"/>
        <v>45992</v>
      </c>
      <c r="BC359" s="38" t="str">
        <f t="shared" si="137"/>
        <v/>
      </c>
      <c r="BD359" s="38">
        <f t="shared" si="147"/>
        <v>45992</v>
      </c>
      <c r="BT359" s="4"/>
      <c r="BZ359" s="7">
        <f t="shared" si="138"/>
        <v>46368</v>
      </c>
      <c r="CA359" s="5"/>
      <c r="CB359" s="145">
        <f t="shared" si="139"/>
        <v>1</v>
      </c>
      <c r="CC359" s="141" t="str">
        <f>IFERROR(VLOOKUP(BZ358,'Geração Equatorial x Medido'!$O$56:$P$97,2,FALSE),"")</f>
        <v/>
      </c>
      <c r="CD359" s="38">
        <f t="shared" si="146"/>
        <v>46357</v>
      </c>
      <c r="CE359" s="38" t="str">
        <f t="shared" si="132"/>
        <v/>
      </c>
      <c r="CF359" s="38">
        <f t="shared" si="133"/>
        <v>46357</v>
      </c>
      <c r="CV359" s="4"/>
    </row>
    <row r="360" spans="1:100" x14ac:dyDescent="0.25">
      <c r="A360" s="7">
        <f t="shared" si="140"/>
        <v>45283</v>
      </c>
      <c r="B360" s="5"/>
      <c r="C360" s="38" t="str">
        <f t="shared" si="131"/>
        <v/>
      </c>
      <c r="D360" s="38">
        <f t="shared" si="128"/>
        <v>44986</v>
      </c>
      <c r="E360" s="38" t="str">
        <f t="shared" si="134"/>
        <v/>
      </c>
      <c r="F360" s="38">
        <f t="shared" si="130"/>
        <v>45261</v>
      </c>
      <c r="Y360" s="7">
        <f t="shared" si="141"/>
        <v>45643</v>
      </c>
      <c r="Z360" s="5">
        <v>540.4</v>
      </c>
      <c r="AA360" s="111">
        <f t="shared" si="144"/>
        <v>0</v>
      </c>
      <c r="AB360" s="38" t="str">
        <f>IFERROR(VLOOKUP(Y360,'Geração Equatorial x Medido'!$O$56:$P$71,2,FALSE),"")</f>
        <v/>
      </c>
      <c r="AC360" s="38">
        <f t="shared" si="129"/>
        <v>45597</v>
      </c>
      <c r="AD360" s="38" t="str">
        <f t="shared" si="135"/>
        <v/>
      </c>
      <c r="AE360" s="38">
        <f t="shared" si="143"/>
        <v>45627</v>
      </c>
      <c r="AU360" s="4"/>
      <c r="AX360" s="7">
        <f t="shared" si="142"/>
        <v>46003</v>
      </c>
      <c r="AY360" s="5">
        <v>442.8</v>
      </c>
      <c r="AZ360" s="145">
        <f t="shared" si="136"/>
        <v>0</v>
      </c>
      <c r="BA360" s="141" t="str">
        <f>IFERROR(VLOOKUP(AX359,'Geração Equatorial x Medido'!$O$56:$P$98,2,FALSE),"")</f>
        <v/>
      </c>
      <c r="BB360" s="38">
        <f t="shared" si="145"/>
        <v>45992</v>
      </c>
      <c r="BC360" s="38" t="str">
        <f t="shared" si="137"/>
        <v/>
      </c>
      <c r="BD360" s="38">
        <f t="shared" si="147"/>
        <v>45992</v>
      </c>
      <c r="BT360" s="4"/>
      <c r="BZ360" s="7">
        <f t="shared" si="138"/>
        <v>46369</v>
      </c>
      <c r="CA360" s="5"/>
      <c r="CB360" s="145">
        <f t="shared" si="139"/>
        <v>1</v>
      </c>
      <c r="CC360" s="141" t="str">
        <f>IFERROR(VLOOKUP(BZ359,'Geração Equatorial x Medido'!$O$56:$P$97,2,FALSE),"")</f>
        <v/>
      </c>
      <c r="CD360" s="38">
        <f t="shared" si="146"/>
        <v>46357</v>
      </c>
      <c r="CE360" s="38" t="str">
        <f t="shared" si="132"/>
        <v/>
      </c>
      <c r="CF360" s="38">
        <f t="shared" si="133"/>
        <v>46357</v>
      </c>
      <c r="CV360" s="4"/>
    </row>
    <row r="361" spans="1:100" x14ac:dyDescent="0.25">
      <c r="A361" s="7">
        <f t="shared" si="140"/>
        <v>45284</v>
      </c>
      <c r="B361" s="5"/>
      <c r="C361" s="38" t="str">
        <f t="shared" si="131"/>
        <v/>
      </c>
      <c r="D361" s="38">
        <f t="shared" si="128"/>
        <v>44986</v>
      </c>
      <c r="E361" s="38" t="str">
        <f t="shared" si="134"/>
        <v/>
      </c>
      <c r="F361" s="38">
        <f t="shared" si="130"/>
        <v>45261</v>
      </c>
      <c r="Y361" s="7">
        <f t="shared" si="141"/>
        <v>45644</v>
      </c>
      <c r="Z361" s="5">
        <v>537</v>
      </c>
      <c r="AA361" s="111">
        <f t="shared" si="144"/>
        <v>0</v>
      </c>
      <c r="AB361" s="38" t="str">
        <f>IFERROR(VLOOKUP(Y361,'Geração Equatorial x Medido'!$O$56:$P$71,2,FALSE),"")</f>
        <v/>
      </c>
      <c r="AC361" s="38">
        <f t="shared" si="129"/>
        <v>45597</v>
      </c>
      <c r="AD361" s="38" t="str">
        <f t="shared" si="135"/>
        <v/>
      </c>
      <c r="AE361" s="38">
        <f t="shared" si="143"/>
        <v>45627</v>
      </c>
      <c r="AU361" s="4"/>
      <c r="AX361" s="7">
        <f t="shared" si="142"/>
        <v>46004</v>
      </c>
      <c r="AY361" s="5">
        <v>488.2</v>
      </c>
      <c r="AZ361" s="145">
        <f t="shared" si="136"/>
        <v>0</v>
      </c>
      <c r="BA361" s="141" t="str">
        <f>IFERROR(VLOOKUP(AX360,'Geração Equatorial x Medido'!$O$56:$P$98,2,FALSE),"")</f>
        <v/>
      </c>
      <c r="BB361" s="38">
        <f t="shared" si="145"/>
        <v>45992</v>
      </c>
      <c r="BC361" s="38" t="str">
        <f t="shared" si="137"/>
        <v/>
      </c>
      <c r="BD361" s="38">
        <f t="shared" si="147"/>
        <v>45992</v>
      </c>
      <c r="BT361" s="4"/>
      <c r="BZ361" s="7">
        <f t="shared" si="138"/>
        <v>46370</v>
      </c>
      <c r="CA361" s="5"/>
      <c r="CB361" s="145">
        <f t="shared" si="139"/>
        <v>1</v>
      </c>
      <c r="CC361" s="141" t="str">
        <f>IFERROR(VLOOKUP(BZ360,'Geração Equatorial x Medido'!$O$56:$P$97,2,FALSE),"")</f>
        <v/>
      </c>
      <c r="CD361" s="38">
        <f t="shared" si="146"/>
        <v>46357</v>
      </c>
      <c r="CE361" s="38" t="str">
        <f t="shared" si="132"/>
        <v/>
      </c>
      <c r="CF361" s="38">
        <f t="shared" si="133"/>
        <v>46357</v>
      </c>
      <c r="CV361" s="4"/>
    </row>
    <row r="362" spans="1:100" x14ac:dyDescent="0.25">
      <c r="A362" s="7">
        <f t="shared" si="140"/>
        <v>45285</v>
      </c>
      <c r="B362" s="5"/>
      <c r="C362" s="38" t="str">
        <f t="shared" si="131"/>
        <v/>
      </c>
      <c r="D362" s="38">
        <f t="shared" si="128"/>
        <v>44986</v>
      </c>
      <c r="E362" s="38" t="str">
        <f t="shared" si="134"/>
        <v/>
      </c>
      <c r="F362" s="38">
        <f t="shared" si="130"/>
        <v>45261</v>
      </c>
      <c r="Y362" s="7">
        <f t="shared" si="141"/>
        <v>45645</v>
      </c>
      <c r="Z362" s="5">
        <v>504.8</v>
      </c>
      <c r="AA362" s="111">
        <f t="shared" si="144"/>
        <v>0</v>
      </c>
      <c r="AB362" s="38" t="str">
        <f>IFERROR(VLOOKUP(Y362,'Geração Equatorial x Medido'!$O$56:$P$71,2,FALSE),"")</f>
        <v/>
      </c>
      <c r="AC362" s="38">
        <f t="shared" si="129"/>
        <v>45597</v>
      </c>
      <c r="AD362" s="38" t="str">
        <f t="shared" si="135"/>
        <v/>
      </c>
      <c r="AE362" s="38">
        <f t="shared" si="143"/>
        <v>45627</v>
      </c>
      <c r="AU362" s="4"/>
      <c r="AX362" s="7">
        <f t="shared" si="142"/>
        <v>46005</v>
      </c>
      <c r="AY362" s="5">
        <v>457.9</v>
      </c>
      <c r="AZ362" s="145">
        <f t="shared" si="136"/>
        <v>0</v>
      </c>
      <c r="BA362" s="141" t="str">
        <f>IFERROR(VLOOKUP(AX361,'Geração Equatorial x Medido'!$O$56:$P$98,2,FALSE),"")</f>
        <v/>
      </c>
      <c r="BB362" s="38">
        <f t="shared" si="145"/>
        <v>45992</v>
      </c>
      <c r="BC362" s="38" t="str">
        <f t="shared" si="137"/>
        <v/>
      </c>
      <c r="BD362" s="38">
        <f t="shared" si="147"/>
        <v>45992</v>
      </c>
      <c r="BT362" s="4"/>
      <c r="BZ362" s="7">
        <f t="shared" si="138"/>
        <v>46371</v>
      </c>
      <c r="CA362" s="5"/>
      <c r="CB362" s="145">
        <f t="shared" si="139"/>
        <v>1</v>
      </c>
      <c r="CC362" s="141" t="str">
        <f>IFERROR(VLOOKUP(BZ361,'Geração Equatorial x Medido'!$O$56:$P$97,2,FALSE),"")</f>
        <v/>
      </c>
      <c r="CD362" s="38">
        <f t="shared" si="146"/>
        <v>46357</v>
      </c>
      <c r="CE362" s="38" t="str">
        <f t="shared" si="132"/>
        <v/>
      </c>
      <c r="CF362" s="38">
        <f t="shared" si="133"/>
        <v>46357</v>
      </c>
      <c r="CV362" s="4"/>
    </row>
    <row r="363" spans="1:100" x14ac:dyDescent="0.25">
      <c r="A363" s="7">
        <f t="shared" si="140"/>
        <v>45286</v>
      </c>
      <c r="B363" s="5"/>
      <c r="C363" s="38" t="str">
        <f t="shared" si="131"/>
        <v/>
      </c>
      <c r="D363" s="38">
        <f t="shared" ref="D363:D368" si="148">IF(C363="",D362,C363)</f>
        <v>44986</v>
      </c>
      <c r="E363" s="38" t="str">
        <f t="shared" si="134"/>
        <v/>
      </c>
      <c r="F363" s="38">
        <f t="shared" si="130"/>
        <v>45261</v>
      </c>
      <c r="Y363" s="7">
        <f t="shared" si="141"/>
        <v>45646</v>
      </c>
      <c r="Z363" s="5">
        <v>466.8</v>
      </c>
      <c r="AA363" s="111">
        <f t="shared" si="144"/>
        <v>0</v>
      </c>
      <c r="AB363" s="38" t="str">
        <f>IFERROR(VLOOKUP(Y363,'Geração Equatorial x Medido'!$O$56:$P$71,2,FALSE),"")</f>
        <v/>
      </c>
      <c r="AC363" s="38">
        <f t="shared" ref="AC363:AC374" si="149">IF(AB363="",AC362,AB363)</f>
        <v>45597</v>
      </c>
      <c r="AD363" s="38" t="str">
        <f t="shared" si="135"/>
        <v/>
      </c>
      <c r="AE363" s="38">
        <f t="shared" si="143"/>
        <v>45627</v>
      </c>
      <c r="AU363" s="4"/>
      <c r="AX363" s="7">
        <f t="shared" si="142"/>
        <v>46006</v>
      </c>
      <c r="AY363" s="5">
        <v>474</v>
      </c>
      <c r="AZ363" s="145">
        <f t="shared" si="136"/>
        <v>0</v>
      </c>
      <c r="BA363" s="141" t="str">
        <f>IFERROR(VLOOKUP(AX362,'Geração Equatorial x Medido'!$O$56:$P$98,2,FALSE),"")</f>
        <v/>
      </c>
      <c r="BB363" s="38">
        <f t="shared" si="145"/>
        <v>45992</v>
      </c>
      <c r="BC363" s="38" t="str">
        <f t="shared" si="137"/>
        <v/>
      </c>
      <c r="BD363" s="38">
        <f t="shared" si="147"/>
        <v>45992</v>
      </c>
      <c r="BT363" s="4"/>
      <c r="BZ363" s="7">
        <f t="shared" si="138"/>
        <v>46372</v>
      </c>
      <c r="CA363" s="5"/>
      <c r="CB363" s="145">
        <f t="shared" si="139"/>
        <v>1</v>
      </c>
      <c r="CC363" s="141" t="str">
        <f>IFERROR(VLOOKUP(BZ362,'Geração Equatorial x Medido'!$O$56:$P$97,2,FALSE),"")</f>
        <v/>
      </c>
      <c r="CD363" s="38">
        <f t="shared" si="146"/>
        <v>46357</v>
      </c>
      <c r="CE363" s="38" t="str">
        <f t="shared" si="132"/>
        <v/>
      </c>
      <c r="CF363" s="38">
        <f t="shared" si="133"/>
        <v>46357</v>
      </c>
      <c r="CV363" s="4"/>
    </row>
    <row r="364" spans="1:100" x14ac:dyDescent="0.25">
      <c r="A364" s="7">
        <f t="shared" si="140"/>
        <v>45287</v>
      </c>
      <c r="B364" s="5"/>
      <c r="C364" s="38" t="str">
        <f t="shared" si="131"/>
        <v/>
      </c>
      <c r="D364" s="38">
        <f t="shared" si="148"/>
        <v>44986</v>
      </c>
      <c r="E364" s="38" t="str">
        <f t="shared" si="134"/>
        <v/>
      </c>
      <c r="F364" s="38">
        <f t="shared" si="130"/>
        <v>45261</v>
      </c>
      <c r="Y364" s="7">
        <f t="shared" si="141"/>
        <v>45647</v>
      </c>
      <c r="Z364" s="5">
        <v>524.5</v>
      </c>
      <c r="AA364" s="111">
        <f t="shared" si="144"/>
        <v>0</v>
      </c>
      <c r="AB364" s="38" t="str">
        <f>IFERROR(VLOOKUP(Y364,'Geração Equatorial x Medido'!$O$56:$P$71,2,FALSE),"")</f>
        <v/>
      </c>
      <c r="AC364" s="38">
        <f t="shared" si="149"/>
        <v>45597</v>
      </c>
      <c r="AD364" s="38" t="str">
        <f t="shared" si="135"/>
        <v/>
      </c>
      <c r="AE364" s="38">
        <f t="shared" si="143"/>
        <v>45627</v>
      </c>
      <c r="AU364" s="4"/>
      <c r="AX364" s="7">
        <f t="shared" si="142"/>
        <v>46007</v>
      </c>
      <c r="AY364" s="5">
        <v>449.3</v>
      </c>
      <c r="AZ364" s="145">
        <f t="shared" si="136"/>
        <v>0</v>
      </c>
      <c r="BA364" s="141" t="str">
        <f>IFERROR(VLOOKUP(AX363,'Geração Equatorial x Medido'!$O$56:$P$98,2,FALSE),"")</f>
        <v/>
      </c>
      <c r="BB364" s="38">
        <f t="shared" si="145"/>
        <v>45992</v>
      </c>
      <c r="BC364" s="38" t="str">
        <f t="shared" si="137"/>
        <v/>
      </c>
      <c r="BD364" s="38">
        <f t="shared" si="147"/>
        <v>45992</v>
      </c>
      <c r="BT364" s="4"/>
      <c r="BZ364" s="7">
        <f t="shared" si="138"/>
        <v>46373</v>
      </c>
      <c r="CA364" s="5"/>
      <c r="CB364" s="145">
        <f t="shared" si="139"/>
        <v>1</v>
      </c>
      <c r="CC364" s="141" t="str">
        <f>IFERROR(VLOOKUP(BZ363,'Geração Equatorial x Medido'!$O$56:$P$97,2,FALSE),"")</f>
        <v/>
      </c>
      <c r="CD364" s="38">
        <f t="shared" si="146"/>
        <v>46357</v>
      </c>
      <c r="CE364" s="38" t="str">
        <f t="shared" si="132"/>
        <v/>
      </c>
      <c r="CF364" s="38">
        <f t="shared" si="133"/>
        <v>46357</v>
      </c>
      <c r="CV364" s="4"/>
    </row>
    <row r="365" spans="1:100" x14ac:dyDescent="0.25">
      <c r="A365" s="7">
        <f t="shared" si="140"/>
        <v>45288</v>
      </c>
      <c r="B365" s="5"/>
      <c r="C365" s="38" t="str">
        <f t="shared" si="131"/>
        <v/>
      </c>
      <c r="D365" s="38">
        <f t="shared" si="148"/>
        <v>44986</v>
      </c>
      <c r="E365" s="38" t="str">
        <f t="shared" si="134"/>
        <v/>
      </c>
      <c r="F365" s="38">
        <f t="shared" si="130"/>
        <v>45261</v>
      </c>
      <c r="Y365" s="7">
        <f t="shared" si="141"/>
        <v>45648</v>
      </c>
      <c r="Z365" s="5">
        <v>506.9</v>
      </c>
      <c r="AA365" s="111">
        <f t="shared" si="144"/>
        <v>0</v>
      </c>
      <c r="AB365" s="38" t="str">
        <f>IFERROR(VLOOKUP(Y365,'Geração Equatorial x Medido'!$O$56:$P$71,2,FALSE),"")</f>
        <v/>
      </c>
      <c r="AC365" s="38">
        <f t="shared" si="149"/>
        <v>45597</v>
      </c>
      <c r="AD365" s="38" t="str">
        <f t="shared" si="135"/>
        <v/>
      </c>
      <c r="AE365" s="38">
        <f t="shared" si="143"/>
        <v>45627</v>
      </c>
      <c r="AU365" s="4"/>
      <c r="AX365" s="7">
        <f t="shared" si="142"/>
        <v>46008</v>
      </c>
      <c r="AY365" s="5">
        <v>441.3</v>
      </c>
      <c r="AZ365" s="145">
        <f t="shared" si="136"/>
        <v>0</v>
      </c>
      <c r="BA365" s="141" t="str">
        <f>IFERROR(VLOOKUP(AX364,'Geração Equatorial x Medido'!$O$56:$P$98,2,FALSE),"")</f>
        <v/>
      </c>
      <c r="BB365" s="38">
        <f t="shared" si="145"/>
        <v>45992</v>
      </c>
      <c r="BC365" s="38" t="str">
        <f t="shared" si="137"/>
        <v/>
      </c>
      <c r="BD365" s="38">
        <f t="shared" si="147"/>
        <v>45992</v>
      </c>
      <c r="BT365" s="4"/>
      <c r="BZ365" s="7">
        <f t="shared" si="138"/>
        <v>46374</v>
      </c>
      <c r="CA365" s="5"/>
      <c r="CB365" s="145">
        <f t="shared" si="139"/>
        <v>1</v>
      </c>
      <c r="CC365" s="141" t="str">
        <f>IFERROR(VLOOKUP(BZ364,'Geração Equatorial x Medido'!$O$56:$P$97,2,FALSE),"")</f>
        <v/>
      </c>
      <c r="CD365" s="38">
        <f t="shared" si="146"/>
        <v>46357</v>
      </c>
      <c r="CE365" s="38" t="str">
        <f t="shared" si="132"/>
        <v/>
      </c>
      <c r="CF365" s="38">
        <f t="shared" si="133"/>
        <v>46357</v>
      </c>
      <c r="CV365" s="4"/>
    </row>
    <row r="366" spans="1:100" x14ac:dyDescent="0.25">
      <c r="A366" s="7">
        <f t="shared" si="140"/>
        <v>45289</v>
      </c>
      <c r="B366" s="5"/>
      <c r="C366" s="38" t="str">
        <f t="shared" si="131"/>
        <v/>
      </c>
      <c r="D366" s="38">
        <f t="shared" si="148"/>
        <v>44986</v>
      </c>
      <c r="E366" s="38" t="str">
        <f t="shared" si="134"/>
        <v/>
      </c>
      <c r="F366" s="38">
        <f t="shared" si="130"/>
        <v>45261</v>
      </c>
      <c r="Y366" s="7">
        <f t="shared" si="141"/>
        <v>45649</v>
      </c>
      <c r="Z366" s="5">
        <v>519.79999999999995</v>
      </c>
      <c r="AA366" s="111">
        <f t="shared" si="144"/>
        <v>0</v>
      </c>
      <c r="AB366" s="38" t="str">
        <f>IFERROR(VLOOKUP(Y366,'Geração Equatorial x Medido'!$O$56:$P$71,2,FALSE),"")</f>
        <v/>
      </c>
      <c r="AC366" s="38">
        <f t="shared" si="149"/>
        <v>45597</v>
      </c>
      <c r="AD366" s="38" t="str">
        <f t="shared" si="135"/>
        <v/>
      </c>
      <c r="AE366" s="38">
        <f t="shared" si="143"/>
        <v>45627</v>
      </c>
      <c r="AU366" s="4"/>
      <c r="AX366" s="7">
        <f t="shared" si="142"/>
        <v>46009</v>
      </c>
      <c r="AY366" s="5">
        <v>209</v>
      </c>
      <c r="AZ366" s="145">
        <f t="shared" si="136"/>
        <v>0</v>
      </c>
      <c r="BA366" s="141" t="str">
        <f>IFERROR(VLOOKUP(AX365,'Geração Equatorial x Medido'!$O$56:$P$98,2,FALSE),"")</f>
        <v/>
      </c>
      <c r="BB366" s="38">
        <f t="shared" si="145"/>
        <v>45992</v>
      </c>
      <c r="BC366" s="38" t="str">
        <f t="shared" si="137"/>
        <v/>
      </c>
      <c r="BD366" s="38">
        <f t="shared" si="147"/>
        <v>45992</v>
      </c>
      <c r="BT366" s="4"/>
      <c r="BZ366" s="7">
        <f t="shared" si="138"/>
        <v>46375</v>
      </c>
      <c r="CA366" s="5"/>
      <c r="CB366" s="145">
        <f t="shared" si="139"/>
        <v>1</v>
      </c>
      <c r="CC366" s="141" t="str">
        <f>IFERROR(VLOOKUP(BZ365,'Geração Equatorial x Medido'!$O$56:$P$97,2,FALSE),"")</f>
        <v/>
      </c>
      <c r="CD366" s="38">
        <f t="shared" si="146"/>
        <v>46357</v>
      </c>
      <c r="CE366" s="38" t="str">
        <f t="shared" si="132"/>
        <v/>
      </c>
      <c r="CF366" s="38">
        <f t="shared" si="133"/>
        <v>46357</v>
      </c>
      <c r="CV366" s="4"/>
    </row>
    <row r="367" spans="1:100" x14ac:dyDescent="0.25">
      <c r="A367" s="7">
        <f t="shared" si="140"/>
        <v>45290</v>
      </c>
      <c r="B367" s="5"/>
      <c r="C367" s="38" t="str">
        <f t="shared" si="131"/>
        <v/>
      </c>
      <c r="D367" s="38">
        <f t="shared" si="148"/>
        <v>44986</v>
      </c>
      <c r="E367" s="38" t="str">
        <f t="shared" si="134"/>
        <v/>
      </c>
      <c r="F367" s="38">
        <f t="shared" si="130"/>
        <v>45261</v>
      </c>
      <c r="Y367" s="7">
        <f t="shared" si="141"/>
        <v>45650</v>
      </c>
      <c r="Z367" s="5">
        <v>404.1</v>
      </c>
      <c r="AA367" s="111">
        <f t="shared" si="144"/>
        <v>0</v>
      </c>
      <c r="AB367" s="38" t="str">
        <f>IFERROR(VLOOKUP(Y367,'Geração Equatorial x Medido'!$O$56:$P$71,2,FALSE),"")</f>
        <v/>
      </c>
      <c r="AC367" s="38">
        <f t="shared" si="149"/>
        <v>45597</v>
      </c>
      <c r="AD367" s="38" t="str">
        <f t="shared" si="135"/>
        <v/>
      </c>
      <c r="AE367" s="38">
        <f t="shared" si="143"/>
        <v>45627</v>
      </c>
      <c r="AU367" s="4"/>
      <c r="AX367" s="7">
        <f t="shared" si="142"/>
        <v>46010</v>
      </c>
      <c r="AY367" s="5">
        <v>313.3</v>
      </c>
      <c r="AZ367" s="145">
        <f t="shared" si="136"/>
        <v>0</v>
      </c>
      <c r="BA367" s="141" t="str">
        <f>IFERROR(VLOOKUP(AX366,'Geração Equatorial x Medido'!$O$56:$P$98,2,FALSE),"")</f>
        <v/>
      </c>
      <c r="BB367" s="38">
        <f t="shared" si="145"/>
        <v>45992</v>
      </c>
      <c r="BC367" s="38" t="str">
        <f t="shared" si="137"/>
        <v/>
      </c>
      <c r="BD367" s="38">
        <f t="shared" si="147"/>
        <v>45992</v>
      </c>
      <c r="BT367" s="4"/>
      <c r="BZ367" s="7">
        <f t="shared" si="138"/>
        <v>46376</v>
      </c>
      <c r="CA367" s="5"/>
      <c r="CB367" s="145">
        <f t="shared" si="139"/>
        <v>1</v>
      </c>
      <c r="CC367" s="141" t="str">
        <f>IFERROR(VLOOKUP(BZ366,'Geração Equatorial x Medido'!$O$56:$P$97,2,FALSE),"")</f>
        <v/>
      </c>
      <c r="CD367" s="38">
        <f t="shared" si="146"/>
        <v>46357</v>
      </c>
      <c r="CE367" s="38" t="str">
        <f t="shared" si="132"/>
        <v/>
      </c>
      <c r="CF367" s="38">
        <f t="shared" si="133"/>
        <v>46357</v>
      </c>
      <c r="CV367" s="4"/>
    </row>
    <row r="368" spans="1:100" x14ac:dyDescent="0.25">
      <c r="A368" s="7">
        <f t="shared" si="140"/>
        <v>45291</v>
      </c>
      <c r="B368" s="5"/>
      <c r="C368" s="38" t="str">
        <f t="shared" si="131"/>
        <v/>
      </c>
      <c r="D368" s="38">
        <f t="shared" si="148"/>
        <v>44986</v>
      </c>
      <c r="E368" s="38" t="str">
        <f t="shared" si="134"/>
        <v/>
      </c>
      <c r="F368" s="38">
        <f t="shared" si="130"/>
        <v>45261</v>
      </c>
      <c r="Y368" s="7">
        <f t="shared" si="141"/>
        <v>45651</v>
      </c>
      <c r="Z368" s="5">
        <v>474</v>
      </c>
      <c r="AA368" s="111">
        <f t="shared" si="144"/>
        <v>0</v>
      </c>
      <c r="AB368" s="38" t="str">
        <f>IFERROR(VLOOKUP(Y368,'Geração Equatorial x Medido'!$O$56:$P$71,2,FALSE),"")</f>
        <v/>
      </c>
      <c r="AC368" s="38">
        <f t="shared" si="149"/>
        <v>45597</v>
      </c>
      <c r="AD368" s="38" t="str">
        <f t="shared" si="135"/>
        <v/>
      </c>
      <c r="AE368" s="38">
        <f t="shared" si="143"/>
        <v>45627</v>
      </c>
      <c r="AU368" s="4"/>
      <c r="AX368" s="7">
        <f t="shared" si="142"/>
        <v>46011</v>
      </c>
      <c r="AY368" s="5">
        <v>498</v>
      </c>
      <c r="AZ368" s="145">
        <f t="shared" si="136"/>
        <v>0</v>
      </c>
      <c r="BA368" s="141" t="str">
        <f>IFERROR(VLOOKUP(AX367,'Geração Equatorial x Medido'!$O$56:$P$98,2,FALSE),"")</f>
        <v/>
      </c>
      <c r="BB368" s="38">
        <f t="shared" si="145"/>
        <v>45992</v>
      </c>
      <c r="BC368" s="38" t="str">
        <f t="shared" si="137"/>
        <v/>
      </c>
      <c r="BD368" s="38">
        <f t="shared" si="147"/>
        <v>45992</v>
      </c>
      <c r="BT368" s="4"/>
      <c r="BZ368" s="7">
        <f t="shared" si="138"/>
        <v>46377</v>
      </c>
      <c r="CA368" s="5"/>
      <c r="CB368" s="145">
        <f t="shared" si="139"/>
        <v>1</v>
      </c>
      <c r="CC368" s="141" t="str">
        <f>IFERROR(VLOOKUP(BZ367,'Geração Equatorial x Medido'!$O$56:$P$97,2,FALSE),"")</f>
        <v/>
      </c>
      <c r="CD368" s="38">
        <f t="shared" si="146"/>
        <v>46357</v>
      </c>
      <c r="CE368" s="38" t="str">
        <f t="shared" si="132"/>
        <v/>
      </c>
      <c r="CF368" s="38">
        <f t="shared" si="133"/>
        <v>46357</v>
      </c>
      <c r="CV368" s="4"/>
    </row>
    <row r="369" spans="1:84" ht="15.75" x14ac:dyDescent="0.25">
      <c r="A369" s="8" t="s">
        <v>2</v>
      </c>
      <c r="B369" s="47">
        <f>SUM(B4:B368)</f>
        <v>0</v>
      </c>
      <c r="C369" s="16"/>
      <c r="D369" s="14"/>
      <c r="E369" s="14"/>
      <c r="F369" s="14"/>
      <c r="Y369" s="7">
        <f t="shared" si="141"/>
        <v>45652</v>
      </c>
      <c r="Z369" s="5">
        <v>533.5</v>
      </c>
      <c r="AA369" s="111">
        <f t="shared" si="144"/>
        <v>0</v>
      </c>
      <c r="AB369" s="38">
        <f>IFERROR(VLOOKUP(Y369,'Geração Equatorial x Medido'!$O$56:$P$71,2,FALSE),"")</f>
        <v>45627</v>
      </c>
      <c r="AC369" s="38">
        <f t="shared" si="149"/>
        <v>45627</v>
      </c>
      <c r="AD369" s="38" t="str">
        <f t="shared" si="135"/>
        <v/>
      </c>
      <c r="AE369" s="38">
        <f t="shared" si="143"/>
        <v>45627</v>
      </c>
      <c r="AX369" s="7">
        <f t="shared" si="142"/>
        <v>46012</v>
      </c>
      <c r="AY369" s="5">
        <v>309.8</v>
      </c>
      <c r="AZ369" s="145">
        <f t="shared" si="136"/>
        <v>0</v>
      </c>
      <c r="BA369" s="141" t="str">
        <f>IFERROR(VLOOKUP(AX368,'Geração Equatorial x Medido'!$O$56:$P$98,2,FALSE),"")</f>
        <v/>
      </c>
      <c r="BB369" s="38">
        <f t="shared" si="145"/>
        <v>45992</v>
      </c>
      <c r="BC369" s="38" t="str">
        <f t="shared" si="137"/>
        <v/>
      </c>
      <c r="BD369" s="38">
        <f t="shared" si="147"/>
        <v>45992</v>
      </c>
      <c r="BZ369" s="7">
        <f t="shared" si="138"/>
        <v>46378</v>
      </c>
      <c r="CA369" s="5"/>
      <c r="CB369" s="145">
        <f t="shared" si="139"/>
        <v>1</v>
      </c>
      <c r="CC369" s="141" t="str">
        <f>IFERROR(VLOOKUP(BZ368,'Geração Equatorial x Medido'!$O$56:$P$97,2,FALSE),"")</f>
        <v/>
      </c>
      <c r="CD369" s="38">
        <f t="shared" si="146"/>
        <v>46357</v>
      </c>
      <c r="CE369" s="38" t="str">
        <f t="shared" si="132"/>
        <v/>
      </c>
      <c r="CF369" s="38">
        <f t="shared" si="133"/>
        <v>46357</v>
      </c>
    </row>
    <row r="370" spans="1:84" ht="15.75" x14ac:dyDescent="0.25">
      <c r="A370" s="9"/>
      <c r="B370" s="10"/>
      <c r="C370" s="17"/>
      <c r="D370" s="10"/>
      <c r="E370" s="10"/>
      <c r="F370" s="10"/>
      <c r="Y370" s="7">
        <f t="shared" si="141"/>
        <v>45653</v>
      </c>
      <c r="Z370" s="5">
        <v>538</v>
      </c>
      <c r="AA370" s="111">
        <f t="shared" si="144"/>
        <v>0</v>
      </c>
      <c r="AB370" s="38" t="str">
        <f>IFERROR(VLOOKUP(Y370,'Geração Equatorial x Medido'!$O$56:$P$71,2,FALSE),"")</f>
        <v/>
      </c>
      <c r="AC370" s="38">
        <f t="shared" si="149"/>
        <v>45627</v>
      </c>
      <c r="AD370" s="38" t="str">
        <f t="shared" si="135"/>
        <v/>
      </c>
      <c r="AE370" s="38">
        <f t="shared" si="143"/>
        <v>45627</v>
      </c>
      <c r="AX370" s="7">
        <f t="shared" si="142"/>
        <v>46013</v>
      </c>
      <c r="AY370" s="5">
        <v>151.69999999999999</v>
      </c>
      <c r="AZ370" s="145">
        <f t="shared" si="136"/>
        <v>0</v>
      </c>
      <c r="BA370" s="141" t="str">
        <f>IFERROR(VLOOKUP(AX369,'Geração Equatorial x Medido'!$O$56:$P$98,2,FALSE),"")</f>
        <v/>
      </c>
      <c r="BB370" s="38">
        <f t="shared" si="145"/>
        <v>45992</v>
      </c>
      <c r="BC370" s="38" t="str">
        <f t="shared" si="137"/>
        <v/>
      </c>
      <c r="BD370" s="38">
        <f t="shared" si="147"/>
        <v>45992</v>
      </c>
      <c r="BZ370" s="7">
        <f t="shared" si="138"/>
        <v>46379</v>
      </c>
      <c r="CA370" s="5"/>
      <c r="CB370" s="145">
        <f t="shared" si="139"/>
        <v>1</v>
      </c>
      <c r="CC370" s="141" t="str">
        <f>IFERROR(VLOOKUP(BZ369,'Geração Equatorial x Medido'!$O$56:$P$97,2,FALSE),"")</f>
        <v/>
      </c>
      <c r="CD370" s="38">
        <f t="shared" si="146"/>
        <v>46357</v>
      </c>
      <c r="CE370" s="38" t="str">
        <f t="shared" ref="CE370:CE379" si="150">IFERROR(VLOOKUP(BZ370,$H$422:$J$469,3,FALSE),"")</f>
        <v/>
      </c>
      <c r="CF370" s="38">
        <f t="shared" si="133"/>
        <v>46357</v>
      </c>
    </row>
    <row r="371" spans="1:84" ht="15.75" x14ac:dyDescent="0.25">
      <c r="A371" s="9"/>
      <c r="B371" s="10"/>
      <c r="C371" s="17"/>
      <c r="D371" s="10"/>
      <c r="E371" s="10"/>
      <c r="F371" s="10"/>
      <c r="Y371" s="7">
        <f t="shared" si="141"/>
        <v>45654</v>
      </c>
      <c r="Z371" s="5">
        <v>526.1</v>
      </c>
      <c r="AA371" s="111">
        <f t="shared" si="144"/>
        <v>0</v>
      </c>
      <c r="AB371" s="38" t="str">
        <f>IFERROR(VLOOKUP(Y371,'Geração Equatorial x Medido'!$O$56:$P$71,2,FALSE),"")</f>
        <v/>
      </c>
      <c r="AC371" s="38">
        <f t="shared" si="149"/>
        <v>45627</v>
      </c>
      <c r="AD371" s="38" t="str">
        <f t="shared" si="135"/>
        <v/>
      </c>
      <c r="AE371" s="38">
        <f t="shared" si="143"/>
        <v>45627</v>
      </c>
      <c r="AX371" s="7">
        <f t="shared" si="142"/>
        <v>46014</v>
      </c>
      <c r="AY371" s="5">
        <v>450.7</v>
      </c>
      <c r="AZ371" s="145">
        <f t="shared" si="136"/>
        <v>0</v>
      </c>
      <c r="BA371" s="141" t="str">
        <f>IFERROR(VLOOKUP(AX370,'Geração Equatorial x Medido'!$O$56:$P$98,2,FALSE),"")</f>
        <v/>
      </c>
      <c r="BB371" s="38">
        <f t="shared" si="145"/>
        <v>45992</v>
      </c>
      <c r="BC371" s="38" t="str">
        <f t="shared" si="137"/>
        <v/>
      </c>
      <c r="BD371" s="38">
        <f t="shared" si="147"/>
        <v>45992</v>
      </c>
      <c r="BZ371" s="7">
        <f t="shared" si="138"/>
        <v>46380</v>
      </c>
      <c r="CA371" s="5"/>
      <c r="CB371" s="145">
        <f t="shared" si="139"/>
        <v>1</v>
      </c>
      <c r="CC371" s="141" t="str">
        <f>IFERROR(VLOOKUP(BZ370,'Geração Equatorial x Medido'!$O$56:$P$97,2,FALSE),"")</f>
        <v/>
      </c>
      <c r="CD371" s="38">
        <f t="shared" si="146"/>
        <v>46357</v>
      </c>
      <c r="CE371" s="38" t="str">
        <f t="shared" si="150"/>
        <v/>
      </c>
      <c r="CF371" s="38">
        <f t="shared" si="133"/>
        <v>46357</v>
      </c>
    </row>
    <row r="372" spans="1:84" ht="15.75" x14ac:dyDescent="0.25">
      <c r="A372" s="9"/>
      <c r="B372" s="10"/>
      <c r="C372" s="17"/>
      <c r="D372" s="10"/>
      <c r="E372" s="10"/>
      <c r="F372" s="10"/>
      <c r="Y372" s="7">
        <f t="shared" si="141"/>
        <v>45655</v>
      </c>
      <c r="Z372" s="5">
        <v>536</v>
      </c>
      <c r="AA372" s="111">
        <f t="shared" si="144"/>
        <v>0</v>
      </c>
      <c r="AB372" s="38" t="str">
        <f>IFERROR(VLOOKUP(Y372,'Geração Equatorial x Medido'!$O$56:$P$71,2,FALSE),"")</f>
        <v/>
      </c>
      <c r="AC372" s="38">
        <f t="shared" si="149"/>
        <v>45627</v>
      </c>
      <c r="AD372" s="38" t="str">
        <f t="shared" si="135"/>
        <v/>
      </c>
      <c r="AE372" s="38">
        <f t="shared" si="143"/>
        <v>45627</v>
      </c>
      <c r="AX372" s="7">
        <f t="shared" si="142"/>
        <v>46015</v>
      </c>
      <c r="AY372" s="5">
        <v>522.29999999999995</v>
      </c>
      <c r="AZ372" s="145">
        <f t="shared" si="136"/>
        <v>0</v>
      </c>
      <c r="BA372" s="141" t="str">
        <f>IFERROR(VLOOKUP(AX371,'Geração Equatorial x Medido'!$O$56:$P$98,2,FALSE),"")</f>
        <v/>
      </c>
      <c r="BB372" s="38">
        <f t="shared" si="145"/>
        <v>45992</v>
      </c>
      <c r="BC372" s="38" t="str">
        <f t="shared" si="137"/>
        <v/>
      </c>
      <c r="BD372" s="38">
        <f t="shared" si="147"/>
        <v>45992</v>
      </c>
      <c r="BZ372" s="7">
        <f t="shared" si="138"/>
        <v>46381</v>
      </c>
      <c r="CA372" s="5"/>
      <c r="CB372" s="145">
        <f t="shared" si="139"/>
        <v>1</v>
      </c>
      <c r="CC372" s="141" t="str">
        <f>IFERROR(VLOOKUP(BZ371,'Geração Equatorial x Medido'!$O$56:$P$97,2,FALSE),"")</f>
        <v/>
      </c>
      <c r="CD372" s="38">
        <f t="shared" si="146"/>
        <v>46357</v>
      </c>
      <c r="CE372" s="38" t="str">
        <f t="shared" si="150"/>
        <v/>
      </c>
      <c r="CF372" s="38">
        <f t="shared" si="133"/>
        <v>46357</v>
      </c>
    </row>
    <row r="373" spans="1:84" ht="15.75" x14ac:dyDescent="0.25">
      <c r="A373" s="9"/>
      <c r="B373" s="10"/>
      <c r="C373" s="17"/>
      <c r="D373" s="10"/>
      <c r="E373" s="10"/>
      <c r="F373" s="10"/>
      <c r="Y373" s="7">
        <f t="shared" si="141"/>
        <v>45656</v>
      </c>
      <c r="Z373" s="5">
        <v>525.4</v>
      </c>
      <c r="AA373" s="111">
        <f t="shared" si="144"/>
        <v>0</v>
      </c>
      <c r="AB373" s="38" t="str">
        <f>IFERROR(VLOOKUP(Y373,'Geração Equatorial x Medido'!$O$56:$P$71,2,FALSE),"")</f>
        <v/>
      </c>
      <c r="AC373" s="38">
        <f t="shared" si="149"/>
        <v>45627</v>
      </c>
      <c r="AD373" s="38" t="str">
        <f t="shared" si="135"/>
        <v/>
      </c>
      <c r="AE373" s="38">
        <f t="shared" si="143"/>
        <v>45627</v>
      </c>
      <c r="AX373" s="7">
        <f t="shared" si="142"/>
        <v>46016</v>
      </c>
      <c r="AY373" s="5">
        <v>438.2</v>
      </c>
      <c r="AZ373" s="145">
        <f t="shared" si="136"/>
        <v>0</v>
      </c>
      <c r="BA373" s="141" t="str">
        <f>IFERROR(VLOOKUP(AX372,'Geração Equatorial x Medido'!$O$56:$P$98,2,FALSE),"")</f>
        <v/>
      </c>
      <c r="BB373" s="38">
        <f t="shared" si="145"/>
        <v>45992</v>
      </c>
      <c r="BC373" s="38" t="str">
        <f t="shared" si="137"/>
        <v/>
      </c>
      <c r="BD373" s="38">
        <f t="shared" si="147"/>
        <v>45992</v>
      </c>
      <c r="BZ373" s="7">
        <f t="shared" si="138"/>
        <v>46382</v>
      </c>
      <c r="CA373" s="5"/>
      <c r="CB373" s="145">
        <f t="shared" si="139"/>
        <v>1</v>
      </c>
      <c r="CC373" s="141" t="str">
        <f>IFERROR(VLOOKUP(BZ372,'Geração Equatorial x Medido'!$O$56:$P$97,2,FALSE),"")</f>
        <v/>
      </c>
      <c r="CD373" s="38">
        <f t="shared" si="146"/>
        <v>46357</v>
      </c>
      <c r="CE373" s="38" t="str">
        <f t="shared" si="150"/>
        <v/>
      </c>
      <c r="CF373" s="38">
        <f t="shared" si="133"/>
        <v>46357</v>
      </c>
    </row>
    <row r="374" spans="1:84" ht="15.75" x14ac:dyDescent="0.25">
      <c r="A374" s="9"/>
      <c r="B374" s="10"/>
      <c r="C374" s="17"/>
      <c r="D374" s="10"/>
      <c r="E374" s="10"/>
      <c r="F374" s="10"/>
      <c r="Y374" s="7">
        <f t="shared" si="141"/>
        <v>45657</v>
      </c>
      <c r="Z374" s="5">
        <v>518.1</v>
      </c>
      <c r="AA374" s="111">
        <f t="shared" si="144"/>
        <v>0</v>
      </c>
      <c r="AB374" s="38" t="str">
        <f>IFERROR(VLOOKUP(Y374,'Geração Equatorial x Medido'!$O$56:$P$71,2,FALSE),"")</f>
        <v/>
      </c>
      <c r="AC374" s="38">
        <f t="shared" si="149"/>
        <v>45627</v>
      </c>
      <c r="AD374" s="38" t="str">
        <f t="shared" si="135"/>
        <v/>
      </c>
      <c r="AE374" s="38">
        <f t="shared" si="143"/>
        <v>45627</v>
      </c>
      <c r="AX374" s="7">
        <f t="shared" si="142"/>
        <v>46017</v>
      </c>
      <c r="AY374" s="5">
        <v>501.6</v>
      </c>
      <c r="AZ374" s="145">
        <f t="shared" si="136"/>
        <v>0</v>
      </c>
      <c r="BA374" s="141" t="str">
        <f>IFERROR(VLOOKUP(AX373,'Geração Equatorial x Medido'!$O$56:$P$98,2,FALSE),"")</f>
        <v/>
      </c>
      <c r="BB374" s="38">
        <f t="shared" si="145"/>
        <v>45992</v>
      </c>
      <c r="BC374" s="38" t="str">
        <f t="shared" si="137"/>
        <v/>
      </c>
      <c r="BD374" s="38">
        <f t="shared" si="147"/>
        <v>45992</v>
      </c>
      <c r="BZ374" s="7">
        <f t="shared" si="138"/>
        <v>46383</v>
      </c>
      <c r="CA374" s="5"/>
      <c r="CB374" s="145">
        <f t="shared" si="139"/>
        <v>1</v>
      </c>
      <c r="CC374" s="141" t="str">
        <f>IFERROR(VLOOKUP(BZ373,'Geração Equatorial x Medido'!$O$56:$P$97,2,FALSE),"")</f>
        <v/>
      </c>
      <c r="CD374" s="38">
        <f t="shared" si="146"/>
        <v>46357</v>
      </c>
      <c r="CE374" s="38" t="str">
        <f t="shared" si="150"/>
        <v/>
      </c>
      <c r="CF374" s="38">
        <f t="shared" si="133"/>
        <v>46357</v>
      </c>
    </row>
    <row r="375" spans="1:84" ht="15.75" x14ac:dyDescent="0.25">
      <c r="Y375" s="8" t="s">
        <v>2</v>
      </c>
      <c r="Z375" s="47">
        <f>SUM(Z9:Z374)</f>
        <v>170064.49999999991</v>
      </c>
      <c r="AA375" s="119"/>
      <c r="AX375" s="7">
        <f t="shared" si="142"/>
        <v>46018</v>
      </c>
      <c r="AY375" s="5">
        <v>457.8</v>
      </c>
      <c r="BA375" s="141" t="str">
        <f>IFERROR(VLOOKUP(AX374,'Geração Equatorial x Medido'!$O$56:$P$98,2,FALSE),"")</f>
        <v/>
      </c>
      <c r="BB375" s="38">
        <f t="shared" si="145"/>
        <v>45992</v>
      </c>
      <c r="BC375" s="38" t="str">
        <f t="shared" si="137"/>
        <v/>
      </c>
      <c r="BD375" s="38">
        <f t="shared" si="147"/>
        <v>45992</v>
      </c>
      <c r="BZ375" s="7">
        <f t="shared" si="138"/>
        <v>46384</v>
      </c>
      <c r="CA375" s="5"/>
      <c r="CB375" s="145">
        <f t="shared" si="139"/>
        <v>1</v>
      </c>
      <c r="CC375" s="141">
        <f>IFERROR(VLOOKUP(BZ374,'Geração Equatorial x Medido'!$O$56:$P$97,2,FALSE),"")</f>
        <v>46357</v>
      </c>
      <c r="CD375" s="38">
        <f t="shared" si="146"/>
        <v>46357</v>
      </c>
      <c r="CE375" s="38" t="str">
        <f t="shared" si="150"/>
        <v/>
      </c>
      <c r="CF375" s="38">
        <f t="shared" si="133"/>
        <v>46357</v>
      </c>
    </row>
    <row r="376" spans="1:84" x14ac:dyDescent="0.25">
      <c r="AX376" s="7">
        <f t="shared" si="142"/>
        <v>46019</v>
      </c>
      <c r="AY376" s="5">
        <v>490.2</v>
      </c>
      <c r="BA376" s="141">
        <f>IFERROR(VLOOKUP(AX375,'Geração Equatorial x Medido'!$O$56:$P$98,2,FALSE),"")</f>
        <v>45992</v>
      </c>
      <c r="BB376" s="38">
        <f t="shared" si="145"/>
        <v>45992</v>
      </c>
      <c r="BC376" s="38" t="str">
        <f t="shared" si="137"/>
        <v/>
      </c>
      <c r="BD376" s="38">
        <f t="shared" si="147"/>
        <v>45992</v>
      </c>
      <c r="BZ376" s="7">
        <f t="shared" si="138"/>
        <v>46385</v>
      </c>
      <c r="CA376" s="5"/>
      <c r="CB376" s="145">
        <f t="shared" si="139"/>
        <v>1</v>
      </c>
      <c r="CC376" s="141" t="str">
        <f>IFERROR(VLOOKUP(BZ375,'Geração Equatorial x Medido'!$O$56:$P$97,2,FALSE),"")</f>
        <v/>
      </c>
      <c r="CD376" s="38">
        <f t="shared" si="146"/>
        <v>0</v>
      </c>
      <c r="CE376" s="38" t="str">
        <f t="shared" si="150"/>
        <v/>
      </c>
      <c r="CF376" s="38">
        <f t="shared" si="133"/>
        <v>46357</v>
      </c>
    </row>
    <row r="377" spans="1:84" x14ac:dyDescent="0.25">
      <c r="AX377" s="7">
        <f t="shared" si="142"/>
        <v>46020</v>
      </c>
      <c r="AY377" s="5">
        <v>510.2</v>
      </c>
      <c r="BA377" s="141" t="str">
        <f>IFERROR(VLOOKUP(AX376,'Geração Equatorial x Medido'!$O$56:$P$98,2,FALSE),"")</f>
        <v/>
      </c>
      <c r="BB377" s="38">
        <f t="shared" si="145"/>
        <v>0</v>
      </c>
      <c r="BC377" s="38" t="str">
        <f t="shared" si="137"/>
        <v/>
      </c>
      <c r="BD377" s="38">
        <f t="shared" si="147"/>
        <v>45992</v>
      </c>
      <c r="BZ377" s="7">
        <f t="shared" si="138"/>
        <v>46386</v>
      </c>
      <c r="CA377" s="5"/>
      <c r="CB377" s="145">
        <f t="shared" si="139"/>
        <v>1</v>
      </c>
      <c r="CC377" s="141" t="str">
        <f>IFERROR(VLOOKUP(BZ376,'Geração Equatorial x Medido'!$O$56:$P$97,2,FALSE),"")</f>
        <v/>
      </c>
      <c r="CD377" s="38">
        <f t="shared" si="146"/>
        <v>0</v>
      </c>
      <c r="CE377" s="38" t="str">
        <f t="shared" si="150"/>
        <v/>
      </c>
      <c r="CF377" s="38">
        <f t="shared" si="133"/>
        <v>46357</v>
      </c>
    </row>
    <row r="378" spans="1:84" x14ac:dyDescent="0.25">
      <c r="AX378" s="7">
        <f t="shared" si="142"/>
        <v>46021</v>
      </c>
      <c r="AY378" s="5">
        <v>480.7</v>
      </c>
      <c r="BA378" s="141" t="str">
        <f>IFERROR(VLOOKUP(AX377,'Geração Equatorial x Medido'!$O$56:$P$98,2,FALSE),"")</f>
        <v/>
      </c>
      <c r="BB378" s="38">
        <f t="shared" si="145"/>
        <v>0</v>
      </c>
      <c r="BC378" s="38" t="str">
        <f t="shared" si="137"/>
        <v/>
      </c>
      <c r="BD378" s="38">
        <f t="shared" si="147"/>
        <v>45992</v>
      </c>
      <c r="BZ378" s="7">
        <f t="shared" si="138"/>
        <v>46387</v>
      </c>
      <c r="CA378" s="5"/>
      <c r="CB378" s="145">
        <f t="shared" si="139"/>
        <v>1</v>
      </c>
      <c r="CC378" s="141" t="str">
        <f>IFERROR(VLOOKUP(BZ377,'Geração Equatorial x Medido'!$O$56:$P$97,2,FALSE),"")</f>
        <v/>
      </c>
      <c r="CD378" s="38">
        <f t="shared" si="146"/>
        <v>0</v>
      </c>
      <c r="CE378" s="38" t="str">
        <f t="shared" si="150"/>
        <v/>
      </c>
      <c r="CF378" s="38">
        <f t="shared" si="133"/>
        <v>46357</v>
      </c>
    </row>
    <row r="379" spans="1:84" ht="15.75" x14ac:dyDescent="0.25">
      <c r="H379" s="1" t="s">
        <v>16</v>
      </c>
      <c r="I379" s="3"/>
      <c r="J379" s="3"/>
      <c r="K379" s="18"/>
      <c r="L379" s="3"/>
      <c r="AX379" s="7">
        <f t="shared" si="142"/>
        <v>46022</v>
      </c>
      <c r="AY379" s="5">
        <v>437.4</v>
      </c>
      <c r="BA379" s="141" t="str">
        <f>IFERROR(VLOOKUP(AX378,'Geração Equatorial x Medido'!$O$56:$P$98,2,FALSE),"")</f>
        <v/>
      </c>
      <c r="BB379" s="38">
        <f t="shared" si="145"/>
        <v>0</v>
      </c>
      <c r="BC379" s="38" t="str">
        <f t="shared" si="137"/>
        <v/>
      </c>
      <c r="BD379" s="38">
        <f t="shared" si="147"/>
        <v>45992</v>
      </c>
      <c r="BZ379" s="8" t="s">
        <v>2</v>
      </c>
      <c r="CA379" s="47">
        <f>SUM(CA4:CA378)</f>
        <v>46451.200000000004</v>
      </c>
      <c r="CB379" s="145"/>
      <c r="CC379" s="141" t="str">
        <f>IFERROR(VLOOKUP(BZ378,'Geração Equatorial x Medido'!$O$56:$P$97,2,FALSE),"")</f>
        <v/>
      </c>
      <c r="CD379" s="38"/>
      <c r="CE379" s="38" t="str">
        <f t="shared" si="150"/>
        <v/>
      </c>
      <c r="CF379" s="38"/>
    </row>
    <row r="380" spans="1:84" ht="45" x14ac:dyDescent="0.25">
      <c r="G380" s="36"/>
      <c r="H380" s="23" t="s">
        <v>5</v>
      </c>
      <c r="I380" s="23" t="s">
        <v>6</v>
      </c>
      <c r="J380" s="23" t="s">
        <v>9</v>
      </c>
      <c r="K380" s="23" t="s">
        <v>7</v>
      </c>
      <c r="L380" s="35" t="s">
        <v>22</v>
      </c>
      <c r="M380" s="23" t="s">
        <v>4</v>
      </c>
      <c r="N380" s="23" t="s">
        <v>8</v>
      </c>
      <c r="O380" s="23" t="s">
        <v>17</v>
      </c>
      <c r="P380" s="23" t="s">
        <v>18</v>
      </c>
      <c r="Q380" s="23" t="s">
        <v>19</v>
      </c>
      <c r="AX380" s="8" t="s">
        <v>2</v>
      </c>
      <c r="AY380" s="47">
        <f>SUM(AY15:AY379)</f>
        <v>175336.19999999998</v>
      </c>
    </row>
    <row r="381" spans="1:84" x14ac:dyDescent="0.25">
      <c r="G381" s="36"/>
      <c r="H381" s="37">
        <v>44963</v>
      </c>
      <c r="I381" s="37">
        <v>44979</v>
      </c>
      <c r="J381" s="37"/>
      <c r="K381" s="31">
        <f t="shared" ref="K381:K386" si="151">I381-H381</f>
        <v>16</v>
      </c>
      <c r="L381" s="25">
        <v>44958</v>
      </c>
      <c r="M381" s="26"/>
      <c r="N381" s="27">
        <f>SUMIF($D:$D,L381,$B:$B)</f>
        <v>0</v>
      </c>
      <c r="O381" s="28">
        <f>M381-N381</f>
        <v>0</v>
      </c>
      <c r="P381" s="23">
        <f>COUNTIFS($B:$B,0,$D:$D,L381)</f>
        <v>0</v>
      </c>
      <c r="Q381" s="29" t="e">
        <f>O381/M381</f>
        <v>#DIV/0!</v>
      </c>
      <c r="R381" s="73"/>
    </row>
    <row r="382" spans="1:84" x14ac:dyDescent="0.25">
      <c r="G382" s="36"/>
      <c r="H382" s="33">
        <f>I381</f>
        <v>44979</v>
      </c>
      <c r="I382" s="33">
        <f>J381</f>
        <v>0</v>
      </c>
      <c r="J382" s="37"/>
      <c r="K382" s="31">
        <f t="shared" si="151"/>
        <v>-44979</v>
      </c>
      <c r="L382" s="30">
        <v>44986</v>
      </c>
      <c r="M382" s="26"/>
      <c r="N382" s="27">
        <f t="shared" ref="N382:N391" si="152">SUMIF($D:$D,L382,$B:$B)</f>
        <v>0</v>
      </c>
      <c r="O382" s="28">
        <f t="shared" ref="O382:O415" si="153">M382-N382</f>
        <v>0</v>
      </c>
      <c r="P382" s="23">
        <f t="shared" ref="P382:P391" si="154">COUNTIFS($B:$B,0,$D:$D,L382)</f>
        <v>0</v>
      </c>
      <c r="Q382" s="29" t="e">
        <f t="shared" ref="Q382:Q415" si="155">O382/M382</f>
        <v>#DIV/0!</v>
      </c>
      <c r="R382" s="73"/>
    </row>
    <row r="383" spans="1:84" x14ac:dyDescent="0.25">
      <c r="G383" s="36"/>
      <c r="H383" s="33">
        <f t="shared" ref="H383:I397" si="156">I382</f>
        <v>0</v>
      </c>
      <c r="I383" s="33">
        <f t="shared" si="156"/>
        <v>0</v>
      </c>
      <c r="J383" s="37"/>
      <c r="K383" s="31">
        <f t="shared" si="151"/>
        <v>0</v>
      </c>
      <c r="L383" s="25">
        <v>45017</v>
      </c>
      <c r="M383" s="26"/>
      <c r="N383" s="27">
        <f t="shared" si="152"/>
        <v>0</v>
      </c>
      <c r="O383" s="28">
        <f t="shared" si="153"/>
        <v>0</v>
      </c>
      <c r="P383" s="23">
        <f t="shared" si="154"/>
        <v>0</v>
      </c>
      <c r="Q383" s="29" t="e">
        <f t="shared" si="155"/>
        <v>#DIV/0!</v>
      </c>
      <c r="R383" s="73"/>
    </row>
    <row r="384" spans="1:84" x14ac:dyDescent="0.25">
      <c r="G384" s="36"/>
      <c r="H384" s="33">
        <f t="shared" si="156"/>
        <v>0</v>
      </c>
      <c r="I384" s="33">
        <f t="shared" si="156"/>
        <v>0</v>
      </c>
      <c r="J384" s="37"/>
      <c r="K384" s="31">
        <f t="shared" si="151"/>
        <v>0</v>
      </c>
      <c r="L384" s="30">
        <v>45047</v>
      </c>
      <c r="M384" s="26"/>
      <c r="N384" s="27">
        <f t="shared" si="152"/>
        <v>0</v>
      </c>
      <c r="O384" s="28">
        <f t="shared" si="153"/>
        <v>0</v>
      </c>
      <c r="P384" s="23">
        <f t="shared" si="154"/>
        <v>0</v>
      </c>
      <c r="Q384" s="29" t="e">
        <f t="shared" si="155"/>
        <v>#DIV/0!</v>
      </c>
      <c r="R384" s="73"/>
    </row>
    <row r="385" spans="7:18" x14ac:dyDescent="0.25">
      <c r="G385" s="36"/>
      <c r="H385" s="33">
        <f t="shared" si="156"/>
        <v>0</v>
      </c>
      <c r="I385" s="33">
        <f t="shared" si="156"/>
        <v>0</v>
      </c>
      <c r="J385" s="37"/>
      <c r="K385" s="31">
        <f t="shared" si="151"/>
        <v>0</v>
      </c>
      <c r="L385" s="25">
        <v>45078</v>
      </c>
      <c r="M385" s="26"/>
      <c r="N385" s="27">
        <f t="shared" si="152"/>
        <v>0</v>
      </c>
      <c r="O385" s="28">
        <f t="shared" si="153"/>
        <v>0</v>
      </c>
      <c r="P385" s="23">
        <f t="shared" si="154"/>
        <v>0</v>
      </c>
      <c r="Q385" s="29" t="e">
        <f t="shared" si="155"/>
        <v>#DIV/0!</v>
      </c>
      <c r="R385" s="73"/>
    </row>
    <row r="386" spans="7:18" x14ac:dyDescent="0.25">
      <c r="G386" s="36"/>
      <c r="H386" s="33">
        <f t="shared" si="156"/>
        <v>0</v>
      </c>
      <c r="I386" s="33">
        <f t="shared" si="156"/>
        <v>0</v>
      </c>
      <c r="J386" s="37"/>
      <c r="K386" s="31">
        <f t="shared" si="151"/>
        <v>0</v>
      </c>
      <c r="L386" s="30">
        <v>45108</v>
      </c>
      <c r="M386" s="26"/>
      <c r="N386" s="27">
        <f t="shared" si="152"/>
        <v>0</v>
      </c>
      <c r="O386" s="28">
        <f t="shared" si="153"/>
        <v>0</v>
      </c>
      <c r="P386" s="23">
        <f t="shared" si="154"/>
        <v>0</v>
      </c>
      <c r="Q386" s="29" t="e">
        <f t="shared" si="155"/>
        <v>#DIV/0!</v>
      </c>
      <c r="R386" s="73"/>
    </row>
    <row r="387" spans="7:18" x14ac:dyDescent="0.25">
      <c r="G387" s="36"/>
      <c r="H387" s="33">
        <f t="shared" si="156"/>
        <v>0</v>
      </c>
      <c r="I387" s="33">
        <f t="shared" si="156"/>
        <v>0</v>
      </c>
      <c r="J387" s="37"/>
      <c r="K387" s="31">
        <f>I387-H387</f>
        <v>0</v>
      </c>
      <c r="L387" s="25">
        <v>45139</v>
      </c>
      <c r="M387" s="26"/>
      <c r="N387" s="27">
        <f t="shared" si="152"/>
        <v>0</v>
      </c>
      <c r="O387" s="28">
        <f t="shared" si="153"/>
        <v>0</v>
      </c>
      <c r="P387" s="23">
        <f t="shared" si="154"/>
        <v>0</v>
      </c>
      <c r="Q387" s="29" t="e">
        <f t="shared" si="155"/>
        <v>#DIV/0!</v>
      </c>
      <c r="R387" s="73"/>
    </row>
    <row r="388" spans="7:18" x14ac:dyDescent="0.25">
      <c r="G388" s="36"/>
      <c r="H388" s="34">
        <f t="shared" si="156"/>
        <v>0</v>
      </c>
      <c r="I388" s="34">
        <f t="shared" si="156"/>
        <v>0</v>
      </c>
      <c r="J388" s="37"/>
      <c r="K388" s="32">
        <f t="shared" ref="K388:K415" si="157">I388-H388</f>
        <v>0</v>
      </c>
      <c r="L388" s="30">
        <v>45170</v>
      </c>
      <c r="M388" s="26"/>
      <c r="N388" s="27">
        <f t="shared" si="152"/>
        <v>0</v>
      </c>
      <c r="O388" s="28">
        <f t="shared" si="153"/>
        <v>0</v>
      </c>
      <c r="P388" s="23">
        <f t="shared" si="154"/>
        <v>0</v>
      </c>
      <c r="Q388" s="29" t="e">
        <f t="shared" si="155"/>
        <v>#DIV/0!</v>
      </c>
      <c r="R388" s="73"/>
    </row>
    <row r="389" spans="7:18" x14ac:dyDescent="0.25">
      <c r="G389" s="36"/>
      <c r="H389" s="34">
        <f t="shared" si="156"/>
        <v>0</v>
      </c>
      <c r="I389" s="34">
        <f t="shared" si="156"/>
        <v>0</v>
      </c>
      <c r="J389" s="37"/>
      <c r="K389" s="32">
        <f t="shared" si="157"/>
        <v>0</v>
      </c>
      <c r="L389" s="25">
        <v>45200</v>
      </c>
      <c r="M389" s="26"/>
      <c r="N389" s="27">
        <f t="shared" si="152"/>
        <v>0</v>
      </c>
      <c r="O389" s="28">
        <f t="shared" si="153"/>
        <v>0</v>
      </c>
      <c r="P389" s="23">
        <f t="shared" si="154"/>
        <v>0</v>
      </c>
      <c r="Q389" s="29" t="e">
        <f t="shared" si="155"/>
        <v>#DIV/0!</v>
      </c>
      <c r="R389" s="73"/>
    </row>
    <row r="390" spans="7:18" x14ac:dyDescent="0.25">
      <c r="G390" s="36"/>
      <c r="H390" s="34">
        <f>I389</f>
        <v>0</v>
      </c>
      <c r="I390" s="34">
        <f t="shared" si="156"/>
        <v>0</v>
      </c>
      <c r="J390" s="37"/>
      <c r="K390" s="32">
        <f t="shared" si="157"/>
        <v>0</v>
      </c>
      <c r="L390" s="30">
        <v>45231</v>
      </c>
      <c r="M390" s="26"/>
      <c r="N390" s="27">
        <f t="shared" si="152"/>
        <v>0</v>
      </c>
      <c r="O390" s="28">
        <f t="shared" si="153"/>
        <v>0</v>
      </c>
      <c r="P390" s="23">
        <f t="shared" si="154"/>
        <v>0</v>
      </c>
      <c r="Q390" s="29" t="e">
        <f t="shared" si="155"/>
        <v>#DIV/0!</v>
      </c>
      <c r="R390" s="73"/>
    </row>
    <row r="391" spans="7:18" x14ac:dyDescent="0.25">
      <c r="G391" s="36"/>
      <c r="H391" s="34">
        <f t="shared" ref="H391:I415" si="158">I390</f>
        <v>0</v>
      </c>
      <c r="I391" s="33">
        <f t="shared" si="156"/>
        <v>0</v>
      </c>
      <c r="J391" s="37"/>
      <c r="K391" s="32">
        <f t="shared" si="157"/>
        <v>0</v>
      </c>
      <c r="L391" s="25">
        <v>45261</v>
      </c>
      <c r="M391" s="23"/>
      <c r="N391" s="27">
        <f t="shared" si="152"/>
        <v>0</v>
      </c>
      <c r="O391" s="28">
        <f t="shared" si="153"/>
        <v>0</v>
      </c>
      <c r="P391" s="23">
        <f t="shared" si="154"/>
        <v>0</v>
      </c>
      <c r="Q391" s="29" t="e">
        <f t="shared" si="155"/>
        <v>#DIV/0!</v>
      </c>
      <c r="R391" s="73"/>
    </row>
    <row r="392" spans="7:18" x14ac:dyDescent="0.25">
      <c r="H392" s="34">
        <f t="shared" si="158"/>
        <v>0</v>
      </c>
      <c r="I392" s="33">
        <f t="shared" si="156"/>
        <v>0</v>
      </c>
      <c r="J392" s="37"/>
      <c r="K392" s="32">
        <f t="shared" si="157"/>
        <v>0</v>
      </c>
      <c r="L392" s="25">
        <v>45292</v>
      </c>
      <c r="M392" s="11"/>
      <c r="N392" s="27">
        <f>SUMIF($AC:$AC,L392,$Z:$Z)</f>
        <v>14938.500000000002</v>
      </c>
      <c r="O392" s="28">
        <f t="shared" si="153"/>
        <v>-14938.500000000002</v>
      </c>
      <c r="P392" s="23">
        <f>COUNTIFS($Z:$Z,0,$AC:$AC,L392)</f>
        <v>0</v>
      </c>
      <c r="Q392" s="29" t="e">
        <f t="shared" si="155"/>
        <v>#DIV/0!</v>
      </c>
      <c r="R392" s="73"/>
    </row>
    <row r="393" spans="7:18" x14ac:dyDescent="0.25">
      <c r="H393" s="34">
        <f t="shared" si="158"/>
        <v>0</v>
      </c>
      <c r="I393" s="33">
        <f t="shared" si="156"/>
        <v>0</v>
      </c>
      <c r="J393" s="37"/>
      <c r="K393" s="32">
        <f t="shared" si="157"/>
        <v>0</v>
      </c>
      <c r="L393" s="25">
        <v>45323</v>
      </c>
      <c r="M393" s="11"/>
      <c r="N393" s="27">
        <f t="shared" ref="N393:N403" si="159">SUMIF($AC:$AC,L393,$Z:$Z)</f>
        <v>11484.4</v>
      </c>
      <c r="O393" s="28">
        <f t="shared" si="153"/>
        <v>-11484.4</v>
      </c>
      <c r="P393" s="23">
        <f t="shared" ref="P393:P403" si="160">COUNTIFS($Z:$Z,0,$AC:$AC,L393)</f>
        <v>0</v>
      </c>
      <c r="Q393" s="29" t="e">
        <f t="shared" si="155"/>
        <v>#DIV/0!</v>
      </c>
      <c r="R393" s="73"/>
    </row>
    <row r="394" spans="7:18" x14ac:dyDescent="0.25">
      <c r="H394" s="34">
        <f t="shared" si="158"/>
        <v>0</v>
      </c>
      <c r="I394" s="33">
        <f t="shared" si="156"/>
        <v>0</v>
      </c>
      <c r="J394" s="37"/>
      <c r="K394" s="32">
        <f t="shared" si="157"/>
        <v>0</v>
      </c>
      <c r="L394" s="25">
        <v>45352</v>
      </c>
      <c r="M394" s="11"/>
      <c r="N394" s="27">
        <f t="shared" si="159"/>
        <v>13233.800000000001</v>
      </c>
      <c r="O394" s="28">
        <f t="shared" si="153"/>
        <v>-13233.800000000001</v>
      </c>
      <c r="P394" s="23">
        <f t="shared" si="160"/>
        <v>0</v>
      </c>
      <c r="Q394" s="29" t="e">
        <f t="shared" si="155"/>
        <v>#DIV/0!</v>
      </c>
      <c r="R394" s="73"/>
    </row>
    <row r="395" spans="7:18" x14ac:dyDescent="0.25">
      <c r="H395" s="34">
        <f t="shared" si="158"/>
        <v>0</v>
      </c>
      <c r="I395" s="33">
        <f t="shared" si="156"/>
        <v>0</v>
      </c>
      <c r="J395" s="37"/>
      <c r="K395" s="32">
        <f t="shared" si="157"/>
        <v>0</v>
      </c>
      <c r="L395" s="25">
        <v>45383</v>
      </c>
      <c r="M395" s="11"/>
      <c r="N395" s="27">
        <f t="shared" si="159"/>
        <v>13899.7</v>
      </c>
      <c r="O395" s="28">
        <f t="shared" si="153"/>
        <v>-13899.7</v>
      </c>
      <c r="P395" s="23">
        <f t="shared" si="160"/>
        <v>0</v>
      </c>
      <c r="Q395" s="29" t="e">
        <f t="shared" si="155"/>
        <v>#DIV/0!</v>
      </c>
      <c r="R395" s="73"/>
    </row>
    <row r="396" spans="7:18" x14ac:dyDescent="0.25">
      <c r="H396" s="34">
        <f t="shared" si="158"/>
        <v>0</v>
      </c>
      <c r="I396" s="33">
        <f t="shared" si="156"/>
        <v>0</v>
      </c>
      <c r="J396" s="37"/>
      <c r="K396" s="32">
        <f t="shared" si="157"/>
        <v>0</v>
      </c>
      <c r="L396" s="25">
        <v>45413</v>
      </c>
      <c r="M396" s="11"/>
      <c r="N396" s="27">
        <f t="shared" si="159"/>
        <v>14601.300000000001</v>
      </c>
      <c r="O396" s="28">
        <f t="shared" si="153"/>
        <v>-14601.300000000001</v>
      </c>
      <c r="P396" s="23">
        <f t="shared" si="160"/>
        <v>0</v>
      </c>
      <c r="Q396" s="29" t="e">
        <f t="shared" si="155"/>
        <v>#DIV/0!</v>
      </c>
      <c r="R396" s="73"/>
    </row>
    <row r="397" spans="7:18" x14ac:dyDescent="0.25">
      <c r="H397" s="34">
        <f t="shared" si="158"/>
        <v>0</v>
      </c>
      <c r="I397" s="33">
        <f t="shared" si="156"/>
        <v>0</v>
      </c>
      <c r="J397" s="37"/>
      <c r="K397" s="32">
        <f t="shared" si="157"/>
        <v>0</v>
      </c>
      <c r="L397" s="25">
        <v>45444</v>
      </c>
      <c r="M397" s="11"/>
      <c r="N397" s="27">
        <f t="shared" si="159"/>
        <v>15467.400000000001</v>
      </c>
      <c r="O397" s="28">
        <f t="shared" si="153"/>
        <v>-15467.400000000001</v>
      </c>
      <c r="P397" s="23">
        <f t="shared" si="160"/>
        <v>0</v>
      </c>
      <c r="Q397" s="29" t="e">
        <f t="shared" si="155"/>
        <v>#DIV/0!</v>
      </c>
      <c r="R397" s="73"/>
    </row>
    <row r="398" spans="7:18" x14ac:dyDescent="0.25">
      <c r="H398" s="34">
        <f t="shared" si="158"/>
        <v>0</v>
      </c>
      <c r="I398" s="33">
        <f t="shared" si="158"/>
        <v>0</v>
      </c>
      <c r="J398" s="37"/>
      <c r="K398" s="32">
        <f t="shared" si="157"/>
        <v>0</v>
      </c>
      <c r="L398" s="25">
        <v>45474</v>
      </c>
      <c r="M398" s="11"/>
      <c r="N398" s="27">
        <f t="shared" si="159"/>
        <v>17116.800000000003</v>
      </c>
      <c r="O398" s="28">
        <f t="shared" si="153"/>
        <v>-17116.800000000003</v>
      </c>
      <c r="P398" s="23">
        <f t="shared" si="160"/>
        <v>0</v>
      </c>
      <c r="Q398" s="29" t="e">
        <f t="shared" si="155"/>
        <v>#DIV/0!</v>
      </c>
      <c r="R398" s="73"/>
    </row>
    <row r="399" spans="7:18" x14ac:dyDescent="0.25">
      <c r="H399" s="34">
        <f t="shared" si="158"/>
        <v>0</v>
      </c>
      <c r="I399" s="33">
        <f t="shared" si="158"/>
        <v>0</v>
      </c>
      <c r="J399" s="37"/>
      <c r="K399" s="32">
        <f t="shared" si="157"/>
        <v>0</v>
      </c>
      <c r="L399" s="25">
        <v>45505</v>
      </c>
      <c r="M399" s="11"/>
      <c r="N399" s="27">
        <f t="shared" si="159"/>
        <v>17493.599999999999</v>
      </c>
      <c r="O399" s="28">
        <f t="shared" si="153"/>
        <v>-17493.599999999999</v>
      </c>
      <c r="P399" s="23">
        <f t="shared" si="160"/>
        <v>0</v>
      </c>
      <c r="Q399" s="29" t="e">
        <f t="shared" si="155"/>
        <v>#DIV/0!</v>
      </c>
      <c r="R399" s="73"/>
    </row>
    <row r="400" spans="7:18" x14ac:dyDescent="0.25">
      <c r="H400" s="34">
        <f t="shared" si="158"/>
        <v>0</v>
      </c>
      <c r="I400" s="33">
        <f t="shared" si="158"/>
        <v>0</v>
      </c>
      <c r="J400" s="37"/>
      <c r="K400" s="32">
        <f t="shared" si="157"/>
        <v>0</v>
      </c>
      <c r="L400" s="25">
        <v>45536</v>
      </c>
      <c r="M400" s="11"/>
      <c r="N400" s="27">
        <f t="shared" si="159"/>
        <v>15498.3</v>
      </c>
      <c r="O400" s="28">
        <f t="shared" si="153"/>
        <v>-15498.3</v>
      </c>
      <c r="P400" s="23">
        <f t="shared" si="160"/>
        <v>0</v>
      </c>
      <c r="Q400" s="29" t="e">
        <f t="shared" si="155"/>
        <v>#DIV/0!</v>
      </c>
      <c r="R400" s="73"/>
    </row>
    <row r="401" spans="8:18" x14ac:dyDescent="0.25">
      <c r="H401" s="34">
        <f t="shared" si="158"/>
        <v>0</v>
      </c>
      <c r="I401" s="33">
        <f t="shared" si="158"/>
        <v>0</v>
      </c>
      <c r="J401" s="37"/>
      <c r="K401" s="32">
        <f t="shared" si="157"/>
        <v>0</v>
      </c>
      <c r="L401" s="25">
        <v>45566</v>
      </c>
      <c r="M401" s="11"/>
      <c r="N401" s="27">
        <f t="shared" si="159"/>
        <v>15099.699999999999</v>
      </c>
      <c r="O401" s="28">
        <f t="shared" si="153"/>
        <v>-15099.699999999999</v>
      </c>
      <c r="P401" s="23">
        <f t="shared" si="160"/>
        <v>0</v>
      </c>
      <c r="Q401" s="29" t="e">
        <f t="shared" si="155"/>
        <v>#DIV/0!</v>
      </c>
      <c r="R401" s="73"/>
    </row>
    <row r="402" spans="8:18" x14ac:dyDescent="0.25">
      <c r="H402" s="34">
        <f t="shared" si="158"/>
        <v>0</v>
      </c>
      <c r="I402" s="33">
        <f t="shared" si="158"/>
        <v>0</v>
      </c>
      <c r="J402" s="37"/>
      <c r="K402" s="32">
        <f t="shared" si="157"/>
        <v>0</v>
      </c>
      <c r="L402" s="25">
        <v>45597</v>
      </c>
      <c r="M402" s="11"/>
      <c r="N402" s="27">
        <f t="shared" si="159"/>
        <v>10276.700000000001</v>
      </c>
      <c r="O402" s="28">
        <f t="shared" si="153"/>
        <v>-10276.700000000001</v>
      </c>
      <c r="P402" s="23">
        <f t="shared" si="160"/>
        <v>7</v>
      </c>
      <c r="Q402" s="29" t="e">
        <f t="shared" si="155"/>
        <v>#DIV/0!</v>
      </c>
      <c r="R402" s="73"/>
    </row>
    <row r="403" spans="8:18" x14ac:dyDescent="0.25">
      <c r="H403" s="34">
        <f t="shared" si="158"/>
        <v>0</v>
      </c>
      <c r="I403" s="33">
        <f t="shared" si="158"/>
        <v>0</v>
      </c>
      <c r="J403" s="37"/>
      <c r="K403" s="32">
        <f t="shared" si="157"/>
        <v>0</v>
      </c>
      <c r="L403" s="25">
        <v>45627</v>
      </c>
      <c r="M403" s="11"/>
      <c r="N403" s="27">
        <f t="shared" si="159"/>
        <v>3177.1</v>
      </c>
      <c r="O403" s="28">
        <f t="shared" si="153"/>
        <v>-3177.1</v>
      </c>
      <c r="P403" s="23">
        <f t="shared" si="160"/>
        <v>0</v>
      </c>
      <c r="Q403" s="29" t="e">
        <f t="shared" si="155"/>
        <v>#DIV/0!</v>
      </c>
      <c r="R403" s="73"/>
    </row>
    <row r="404" spans="8:18" x14ac:dyDescent="0.25">
      <c r="H404" s="34">
        <f t="shared" si="158"/>
        <v>0</v>
      </c>
      <c r="I404" s="33">
        <f t="shared" si="158"/>
        <v>0</v>
      </c>
      <c r="J404" s="37"/>
      <c r="K404" s="32">
        <f t="shared" si="157"/>
        <v>0</v>
      </c>
      <c r="L404" s="25">
        <v>45658</v>
      </c>
      <c r="M404" s="11"/>
      <c r="N404" s="27">
        <f t="shared" ref="N404:N415" si="161">SUMIF($BB:$BB,L404,$AY:$AY)</f>
        <v>13829.699999999999</v>
      </c>
      <c r="O404" s="28">
        <f t="shared" si="153"/>
        <v>-13829.699999999999</v>
      </c>
      <c r="P404" s="23">
        <f t="shared" ref="P404:P415" si="162">COUNTIFS($AY:$AY,0,$BB:$BB,L404)</f>
        <v>0</v>
      </c>
      <c r="Q404" s="29" t="e">
        <f t="shared" si="155"/>
        <v>#DIV/0!</v>
      </c>
      <c r="R404" s="73"/>
    </row>
    <row r="405" spans="8:18" x14ac:dyDescent="0.25">
      <c r="H405" s="34">
        <f t="shared" si="158"/>
        <v>0</v>
      </c>
      <c r="I405" s="33">
        <f t="shared" si="158"/>
        <v>0</v>
      </c>
      <c r="J405" s="37"/>
      <c r="K405" s="32">
        <f t="shared" si="157"/>
        <v>0</v>
      </c>
      <c r="L405" s="25">
        <v>45689</v>
      </c>
      <c r="M405" s="11"/>
      <c r="N405" s="27">
        <f t="shared" si="161"/>
        <v>11634.499999999998</v>
      </c>
      <c r="O405" s="28">
        <f t="shared" si="153"/>
        <v>-11634.499999999998</v>
      </c>
      <c r="P405" s="23">
        <f t="shared" si="162"/>
        <v>0</v>
      </c>
      <c r="Q405" s="29" t="e">
        <f t="shared" si="155"/>
        <v>#DIV/0!</v>
      </c>
      <c r="R405" s="73"/>
    </row>
    <row r="406" spans="8:18" x14ac:dyDescent="0.25">
      <c r="H406" s="34">
        <f t="shared" si="158"/>
        <v>0</v>
      </c>
      <c r="I406" s="33">
        <f t="shared" si="158"/>
        <v>0</v>
      </c>
      <c r="J406" s="37"/>
      <c r="K406" s="32">
        <f t="shared" si="157"/>
        <v>0</v>
      </c>
      <c r="L406" s="25">
        <v>45717</v>
      </c>
      <c r="M406" s="11"/>
      <c r="N406" s="27">
        <f t="shared" si="161"/>
        <v>12280.2</v>
      </c>
      <c r="O406" s="28">
        <f t="shared" si="153"/>
        <v>-12280.2</v>
      </c>
      <c r="P406" s="23">
        <f t="shared" si="162"/>
        <v>0</v>
      </c>
      <c r="Q406" s="29" t="e">
        <f t="shared" si="155"/>
        <v>#DIV/0!</v>
      </c>
      <c r="R406" s="73"/>
    </row>
    <row r="407" spans="8:18" x14ac:dyDescent="0.25">
      <c r="H407" s="34">
        <f t="shared" si="158"/>
        <v>0</v>
      </c>
      <c r="I407" s="33">
        <f t="shared" si="158"/>
        <v>0</v>
      </c>
      <c r="J407" s="37"/>
      <c r="K407" s="32">
        <f t="shared" si="157"/>
        <v>0</v>
      </c>
      <c r="L407" s="25">
        <v>45748</v>
      </c>
      <c r="M407" s="11"/>
      <c r="N407" s="27">
        <f t="shared" si="161"/>
        <v>13978.5</v>
      </c>
      <c r="O407" s="28">
        <f t="shared" si="153"/>
        <v>-13978.5</v>
      </c>
      <c r="P407" s="23">
        <f t="shared" si="162"/>
        <v>0</v>
      </c>
      <c r="Q407" s="29" t="e">
        <f t="shared" si="155"/>
        <v>#DIV/0!</v>
      </c>
      <c r="R407" s="73"/>
    </row>
    <row r="408" spans="8:18" x14ac:dyDescent="0.25">
      <c r="H408" s="34">
        <f t="shared" si="158"/>
        <v>0</v>
      </c>
      <c r="I408" s="33">
        <f t="shared" si="158"/>
        <v>0</v>
      </c>
      <c r="J408" s="37"/>
      <c r="K408" s="32">
        <f t="shared" si="157"/>
        <v>0</v>
      </c>
      <c r="L408" s="25">
        <v>45778</v>
      </c>
      <c r="M408" s="11"/>
      <c r="N408" s="27">
        <f t="shared" si="161"/>
        <v>14550.800000000001</v>
      </c>
      <c r="O408" s="28">
        <f t="shared" si="153"/>
        <v>-14550.800000000001</v>
      </c>
      <c r="P408" s="23">
        <f t="shared" si="162"/>
        <v>0</v>
      </c>
      <c r="Q408" s="29" t="e">
        <f t="shared" si="155"/>
        <v>#DIV/0!</v>
      </c>
      <c r="R408" s="73"/>
    </row>
    <row r="409" spans="8:18" x14ac:dyDescent="0.25">
      <c r="H409" s="34">
        <f t="shared" si="158"/>
        <v>0</v>
      </c>
      <c r="I409" s="33">
        <f t="shared" si="158"/>
        <v>0</v>
      </c>
      <c r="J409" s="37"/>
      <c r="K409" s="32">
        <f t="shared" si="157"/>
        <v>0</v>
      </c>
      <c r="L409" s="25">
        <v>45809</v>
      </c>
      <c r="M409" s="11"/>
      <c r="N409" s="27">
        <f t="shared" si="161"/>
        <v>14210.099999999997</v>
      </c>
      <c r="O409" s="28">
        <f t="shared" si="153"/>
        <v>-14210.099999999997</v>
      </c>
      <c r="P409" s="23">
        <f t="shared" si="162"/>
        <v>0</v>
      </c>
      <c r="Q409" s="29" t="e">
        <f t="shared" si="155"/>
        <v>#DIV/0!</v>
      </c>
      <c r="R409" s="73"/>
    </row>
    <row r="410" spans="8:18" x14ac:dyDescent="0.25">
      <c r="H410" s="34">
        <f t="shared" si="158"/>
        <v>0</v>
      </c>
      <c r="I410" s="33">
        <f t="shared" si="158"/>
        <v>0</v>
      </c>
      <c r="J410" s="37"/>
      <c r="K410" s="32">
        <f t="shared" si="157"/>
        <v>0</v>
      </c>
      <c r="L410" s="25">
        <v>45839</v>
      </c>
      <c r="M410" s="11"/>
      <c r="N410" s="27">
        <f t="shared" si="161"/>
        <v>16067.000000000002</v>
      </c>
      <c r="O410" s="28">
        <f t="shared" si="153"/>
        <v>-16067.000000000002</v>
      </c>
      <c r="P410" s="23">
        <f t="shared" si="162"/>
        <v>0</v>
      </c>
      <c r="Q410" s="29" t="e">
        <f t="shared" si="155"/>
        <v>#DIV/0!</v>
      </c>
      <c r="R410" s="73"/>
    </row>
    <row r="411" spans="8:18" x14ac:dyDescent="0.25">
      <c r="H411" s="34">
        <f t="shared" si="158"/>
        <v>0</v>
      </c>
      <c r="I411" s="33">
        <f t="shared" si="158"/>
        <v>0</v>
      </c>
      <c r="J411" s="37"/>
      <c r="K411" s="32">
        <f t="shared" si="157"/>
        <v>0</v>
      </c>
      <c r="L411" s="25">
        <v>45870</v>
      </c>
      <c r="M411" s="11"/>
      <c r="N411" s="27">
        <f t="shared" si="161"/>
        <v>16367.500000000002</v>
      </c>
      <c r="O411" s="28">
        <f t="shared" si="153"/>
        <v>-16367.500000000002</v>
      </c>
      <c r="P411" s="23">
        <f t="shared" si="162"/>
        <v>0</v>
      </c>
      <c r="Q411" s="29" t="e">
        <f t="shared" si="155"/>
        <v>#DIV/0!</v>
      </c>
      <c r="R411" s="73"/>
    </row>
    <row r="412" spans="8:18" x14ac:dyDescent="0.25">
      <c r="H412" s="34">
        <f t="shared" si="158"/>
        <v>0</v>
      </c>
      <c r="I412" s="33">
        <f t="shared" si="158"/>
        <v>0</v>
      </c>
      <c r="J412" s="37"/>
      <c r="K412" s="32">
        <f t="shared" si="157"/>
        <v>0</v>
      </c>
      <c r="L412" s="25">
        <v>45901</v>
      </c>
      <c r="M412" s="11"/>
      <c r="N412" s="27">
        <f t="shared" si="161"/>
        <v>16892.400000000001</v>
      </c>
      <c r="O412" s="28">
        <f t="shared" si="153"/>
        <v>-16892.400000000001</v>
      </c>
      <c r="P412" s="23">
        <f t="shared" si="162"/>
        <v>0</v>
      </c>
      <c r="Q412" s="29" t="e">
        <f t="shared" si="155"/>
        <v>#DIV/0!</v>
      </c>
      <c r="R412" s="73"/>
    </row>
    <row r="413" spans="8:18" x14ac:dyDescent="0.25">
      <c r="H413" s="34">
        <f t="shared" si="158"/>
        <v>0</v>
      </c>
      <c r="I413" s="33">
        <f t="shared" si="158"/>
        <v>0</v>
      </c>
      <c r="J413" s="37"/>
      <c r="K413" s="32">
        <f t="shared" si="157"/>
        <v>0</v>
      </c>
      <c r="L413" s="25">
        <v>45931</v>
      </c>
      <c r="M413" s="11"/>
      <c r="N413" s="27">
        <f t="shared" si="161"/>
        <v>16637.199999999997</v>
      </c>
      <c r="O413" s="28">
        <f t="shared" si="153"/>
        <v>-16637.199999999997</v>
      </c>
      <c r="P413" s="23">
        <f t="shared" si="162"/>
        <v>0</v>
      </c>
      <c r="Q413" s="29" t="e">
        <f t="shared" si="155"/>
        <v>#DIV/0!</v>
      </c>
      <c r="R413" s="73"/>
    </row>
    <row r="414" spans="8:18" x14ac:dyDescent="0.25">
      <c r="H414" s="34">
        <f t="shared" si="158"/>
        <v>0</v>
      </c>
      <c r="I414" s="33">
        <f t="shared" si="158"/>
        <v>0</v>
      </c>
      <c r="J414" s="37"/>
      <c r="K414" s="32">
        <f t="shared" si="157"/>
        <v>0</v>
      </c>
      <c r="L414" s="25">
        <v>45962</v>
      </c>
      <c r="M414" s="11"/>
      <c r="N414" s="27">
        <f t="shared" si="161"/>
        <v>16185.600000000002</v>
      </c>
      <c r="O414" s="28">
        <f t="shared" si="153"/>
        <v>-16185.600000000002</v>
      </c>
      <c r="P414" s="23">
        <f t="shared" si="162"/>
        <v>0</v>
      </c>
      <c r="Q414" s="29" t="e">
        <f t="shared" si="155"/>
        <v>#DIV/0!</v>
      </c>
      <c r="R414" s="73"/>
    </row>
    <row r="415" spans="8:18" x14ac:dyDescent="0.25">
      <c r="H415" s="34">
        <f t="shared" si="158"/>
        <v>0</v>
      </c>
      <c r="I415" s="33">
        <f t="shared" si="158"/>
        <v>0</v>
      </c>
      <c r="J415" s="37"/>
      <c r="K415" s="32">
        <f t="shared" si="157"/>
        <v>0</v>
      </c>
      <c r="L415" s="25">
        <v>45992</v>
      </c>
      <c r="M415" s="11"/>
      <c r="N415" s="27">
        <f t="shared" si="161"/>
        <v>13379.999999999998</v>
      </c>
      <c r="O415" s="28">
        <f t="shared" si="153"/>
        <v>-13379.999999999998</v>
      </c>
      <c r="P415" s="23">
        <f t="shared" si="162"/>
        <v>0</v>
      </c>
      <c r="Q415" s="29" t="e">
        <f t="shared" si="155"/>
        <v>#DIV/0!</v>
      </c>
      <c r="R415" s="73"/>
    </row>
    <row r="422" spans="8:10" x14ac:dyDescent="0.25">
      <c r="H422" s="24">
        <v>44927</v>
      </c>
      <c r="I422" s="24">
        <f>H422+30</f>
        <v>44957</v>
      </c>
      <c r="J422" s="25">
        <v>44927</v>
      </c>
    </row>
    <row r="423" spans="8:10" x14ac:dyDescent="0.25">
      <c r="H423" s="24">
        <v>44958</v>
      </c>
      <c r="I423" s="24">
        <f>H423+27</f>
        <v>44985</v>
      </c>
      <c r="J423" s="25">
        <v>44958</v>
      </c>
    </row>
    <row r="424" spans="8:10" x14ac:dyDescent="0.25">
      <c r="H424" s="24">
        <v>44986</v>
      </c>
      <c r="I424" s="24">
        <f t="shared" ref="I424:I469" si="163">H424+30</f>
        <v>45016</v>
      </c>
      <c r="J424" s="30">
        <v>44986</v>
      </c>
    </row>
    <row r="425" spans="8:10" x14ac:dyDescent="0.25">
      <c r="H425" s="24">
        <v>45017</v>
      </c>
      <c r="I425" s="24">
        <f>H425+29</f>
        <v>45046</v>
      </c>
      <c r="J425" s="25">
        <v>45017</v>
      </c>
    </row>
    <row r="426" spans="8:10" x14ac:dyDescent="0.25">
      <c r="H426" s="24">
        <v>45047</v>
      </c>
      <c r="I426" s="24">
        <f t="shared" si="163"/>
        <v>45077</v>
      </c>
      <c r="J426" s="25">
        <v>45047</v>
      </c>
    </row>
    <row r="427" spans="8:10" x14ac:dyDescent="0.25">
      <c r="H427" s="24">
        <v>45078</v>
      </c>
      <c r="I427" s="24">
        <f>H427+29</f>
        <v>45107</v>
      </c>
      <c r="J427" s="30">
        <v>45078</v>
      </c>
    </row>
    <row r="428" spans="8:10" x14ac:dyDescent="0.25">
      <c r="H428" s="24">
        <v>45108</v>
      </c>
      <c r="I428" s="24">
        <f t="shared" si="163"/>
        <v>45138</v>
      </c>
      <c r="J428" s="25">
        <v>45108</v>
      </c>
    </row>
    <row r="429" spans="8:10" x14ac:dyDescent="0.25">
      <c r="H429" s="24">
        <v>45139</v>
      </c>
      <c r="I429" s="24">
        <f t="shared" si="163"/>
        <v>45169</v>
      </c>
      <c r="J429" s="25">
        <v>45139</v>
      </c>
    </row>
    <row r="430" spans="8:10" x14ac:dyDescent="0.25">
      <c r="H430" s="24">
        <v>45170</v>
      </c>
      <c r="I430" s="24">
        <f>H430+29</f>
        <v>45199</v>
      </c>
      <c r="J430" s="30">
        <v>45170</v>
      </c>
    </row>
    <row r="431" spans="8:10" x14ac:dyDescent="0.25">
      <c r="H431" s="24">
        <v>45200</v>
      </c>
      <c r="I431" s="24">
        <f t="shared" si="163"/>
        <v>45230</v>
      </c>
      <c r="J431" s="25">
        <v>45200</v>
      </c>
    </row>
    <row r="432" spans="8:10" x14ac:dyDescent="0.25">
      <c r="H432" s="24">
        <v>45231</v>
      </c>
      <c r="I432" s="24">
        <f>H432+29</f>
        <v>45260</v>
      </c>
      <c r="J432" s="25">
        <v>45231</v>
      </c>
    </row>
    <row r="433" spans="8:10" x14ac:dyDescent="0.25">
      <c r="H433" s="24">
        <v>45261</v>
      </c>
      <c r="I433" s="24">
        <f t="shared" si="163"/>
        <v>45291</v>
      </c>
      <c r="J433" s="30">
        <v>45261</v>
      </c>
    </row>
    <row r="434" spans="8:10" x14ac:dyDescent="0.25">
      <c r="H434" s="24">
        <v>45292</v>
      </c>
      <c r="I434" s="24">
        <f>H434+30</f>
        <v>45322</v>
      </c>
      <c r="J434" s="25">
        <v>45292</v>
      </c>
    </row>
    <row r="435" spans="8:10" x14ac:dyDescent="0.25">
      <c r="H435" s="24">
        <v>45323</v>
      </c>
      <c r="I435" s="24">
        <f>H435+28</f>
        <v>45351</v>
      </c>
      <c r="J435" s="25">
        <v>45323</v>
      </c>
    </row>
    <row r="436" spans="8:10" x14ac:dyDescent="0.25">
      <c r="H436" s="24">
        <v>45352</v>
      </c>
      <c r="I436" s="24">
        <f t="shared" si="163"/>
        <v>45382</v>
      </c>
      <c r="J436" s="30">
        <v>45352</v>
      </c>
    </row>
    <row r="437" spans="8:10" x14ac:dyDescent="0.25">
      <c r="H437" s="24">
        <v>45383</v>
      </c>
      <c r="I437" s="24">
        <f>H437+29</f>
        <v>45412</v>
      </c>
      <c r="J437" s="25">
        <v>45383</v>
      </c>
    </row>
    <row r="438" spans="8:10" x14ac:dyDescent="0.25">
      <c r="H438" s="24">
        <v>45413</v>
      </c>
      <c r="I438" s="24">
        <f t="shared" si="163"/>
        <v>45443</v>
      </c>
      <c r="J438" s="25">
        <v>45413</v>
      </c>
    </row>
    <row r="439" spans="8:10" x14ac:dyDescent="0.25">
      <c r="H439" s="24">
        <v>45444</v>
      </c>
      <c r="I439" s="24">
        <f>H439+29</f>
        <v>45473</v>
      </c>
      <c r="J439" s="30">
        <v>45444</v>
      </c>
    </row>
    <row r="440" spans="8:10" x14ac:dyDescent="0.25">
      <c r="H440" s="24">
        <v>45474</v>
      </c>
      <c r="I440" s="24">
        <f t="shared" si="163"/>
        <v>45504</v>
      </c>
      <c r="J440" s="25">
        <v>45474</v>
      </c>
    </row>
    <row r="441" spans="8:10" x14ac:dyDescent="0.25">
      <c r="H441" s="24">
        <v>45505</v>
      </c>
      <c r="I441" s="24">
        <f t="shared" si="163"/>
        <v>45535</v>
      </c>
      <c r="J441" s="25">
        <v>45505</v>
      </c>
    </row>
    <row r="442" spans="8:10" x14ac:dyDescent="0.25">
      <c r="H442" s="24">
        <v>45536</v>
      </c>
      <c r="I442" s="24">
        <f>H442+29</f>
        <v>45565</v>
      </c>
      <c r="J442" s="30">
        <v>45536</v>
      </c>
    </row>
    <row r="443" spans="8:10" x14ac:dyDescent="0.25">
      <c r="H443" s="24">
        <v>45566</v>
      </c>
      <c r="I443" s="24">
        <f t="shared" si="163"/>
        <v>45596</v>
      </c>
      <c r="J443" s="25">
        <v>45566</v>
      </c>
    </row>
    <row r="444" spans="8:10" x14ac:dyDescent="0.25">
      <c r="H444" s="24">
        <v>45597</v>
      </c>
      <c r="I444" s="24">
        <f>H444+29</f>
        <v>45626</v>
      </c>
      <c r="J444" s="25">
        <v>45597</v>
      </c>
    </row>
    <row r="445" spans="8:10" x14ac:dyDescent="0.25">
      <c r="H445" s="24">
        <v>45627</v>
      </c>
      <c r="I445" s="24">
        <f t="shared" si="163"/>
        <v>45657</v>
      </c>
      <c r="J445" s="30">
        <v>45627</v>
      </c>
    </row>
    <row r="446" spans="8:10" x14ac:dyDescent="0.25">
      <c r="H446" s="24">
        <v>45658</v>
      </c>
      <c r="I446" s="24">
        <f>H446+30</f>
        <v>45688</v>
      </c>
      <c r="J446" s="25">
        <v>45658</v>
      </c>
    </row>
    <row r="447" spans="8:10" x14ac:dyDescent="0.25">
      <c r="H447" s="24">
        <v>45689</v>
      </c>
      <c r="I447" s="24">
        <f>H447+27</f>
        <v>45716</v>
      </c>
      <c r="J447" s="25">
        <v>45689</v>
      </c>
    </row>
    <row r="448" spans="8:10" x14ac:dyDescent="0.25">
      <c r="H448" s="24">
        <v>45717</v>
      </c>
      <c r="I448" s="24">
        <f t="shared" si="163"/>
        <v>45747</v>
      </c>
      <c r="J448" s="30">
        <v>45717</v>
      </c>
    </row>
    <row r="449" spans="8:10" x14ac:dyDescent="0.25">
      <c r="H449" s="24">
        <v>45748</v>
      </c>
      <c r="I449" s="24">
        <f>H449+29</f>
        <v>45777</v>
      </c>
      <c r="J449" s="25">
        <v>45748</v>
      </c>
    </row>
    <row r="450" spans="8:10" x14ac:dyDescent="0.25">
      <c r="H450" s="24">
        <v>45778</v>
      </c>
      <c r="I450" s="24">
        <f t="shared" si="163"/>
        <v>45808</v>
      </c>
      <c r="J450" s="25">
        <v>45778</v>
      </c>
    </row>
    <row r="451" spans="8:10" x14ac:dyDescent="0.25">
      <c r="H451" s="24">
        <v>45809</v>
      </c>
      <c r="I451" s="24">
        <f>H451+29</f>
        <v>45838</v>
      </c>
      <c r="J451" s="30">
        <v>45809</v>
      </c>
    </row>
    <row r="452" spans="8:10" x14ac:dyDescent="0.25">
      <c r="H452" s="24">
        <v>45839</v>
      </c>
      <c r="I452" s="24">
        <f t="shared" si="163"/>
        <v>45869</v>
      </c>
      <c r="J452" s="25">
        <v>45839</v>
      </c>
    </row>
    <row r="453" spans="8:10" x14ac:dyDescent="0.25">
      <c r="H453" s="24">
        <v>45870</v>
      </c>
      <c r="I453" s="24">
        <f t="shared" si="163"/>
        <v>45900</v>
      </c>
      <c r="J453" s="25">
        <v>45870</v>
      </c>
    </row>
    <row r="454" spans="8:10" x14ac:dyDescent="0.25">
      <c r="H454" s="24">
        <v>45901</v>
      </c>
      <c r="I454" s="24">
        <f>H454+29</f>
        <v>45930</v>
      </c>
      <c r="J454" s="30">
        <v>45901</v>
      </c>
    </row>
    <row r="455" spans="8:10" x14ac:dyDescent="0.25">
      <c r="H455" s="24">
        <v>45931</v>
      </c>
      <c r="I455" s="24">
        <f t="shared" si="163"/>
        <v>45961</v>
      </c>
      <c r="J455" s="25">
        <v>45931</v>
      </c>
    </row>
    <row r="456" spans="8:10" x14ac:dyDescent="0.25">
      <c r="H456" s="24">
        <v>45962</v>
      </c>
      <c r="I456" s="24">
        <f>H456+29</f>
        <v>45991</v>
      </c>
      <c r="J456" s="25">
        <v>45962</v>
      </c>
    </row>
    <row r="457" spans="8:10" x14ac:dyDescent="0.25">
      <c r="H457" s="24">
        <v>45992</v>
      </c>
      <c r="I457" s="24">
        <f t="shared" si="163"/>
        <v>46022</v>
      </c>
      <c r="J457" s="30">
        <v>45992</v>
      </c>
    </row>
    <row r="458" spans="8:10" x14ac:dyDescent="0.25">
      <c r="H458" s="24">
        <v>46023</v>
      </c>
      <c r="I458" s="24">
        <f t="shared" si="163"/>
        <v>46053</v>
      </c>
      <c r="J458" s="30">
        <v>46023</v>
      </c>
    </row>
    <row r="459" spans="8:10" x14ac:dyDescent="0.25">
      <c r="H459" s="24">
        <v>46054</v>
      </c>
      <c r="I459" s="24">
        <f>H459+27</f>
        <v>46081</v>
      </c>
      <c r="J459" s="30">
        <v>46054</v>
      </c>
    </row>
    <row r="460" spans="8:10" x14ac:dyDescent="0.25">
      <c r="H460" s="24">
        <v>46082</v>
      </c>
      <c r="I460" s="24">
        <f t="shared" si="163"/>
        <v>46112</v>
      </c>
      <c r="J460" s="30">
        <v>46082</v>
      </c>
    </row>
    <row r="461" spans="8:10" x14ac:dyDescent="0.25">
      <c r="H461" s="24">
        <v>46113</v>
      </c>
      <c r="I461" s="24">
        <f>H461+29</f>
        <v>46142</v>
      </c>
      <c r="J461" s="30">
        <v>46113</v>
      </c>
    </row>
    <row r="462" spans="8:10" x14ac:dyDescent="0.25">
      <c r="H462" s="24">
        <v>46143</v>
      </c>
      <c r="I462" s="24">
        <f t="shared" si="163"/>
        <v>46173</v>
      </c>
      <c r="J462" s="30">
        <v>46143</v>
      </c>
    </row>
    <row r="463" spans="8:10" x14ac:dyDescent="0.25">
      <c r="H463" s="24">
        <v>46174</v>
      </c>
      <c r="I463" s="24">
        <f>H463+29</f>
        <v>46203</v>
      </c>
      <c r="J463" s="30">
        <v>46174</v>
      </c>
    </row>
    <row r="464" spans="8:10" x14ac:dyDescent="0.25">
      <c r="H464" s="24">
        <v>46204</v>
      </c>
      <c r="I464" s="24">
        <f t="shared" si="163"/>
        <v>46234</v>
      </c>
      <c r="J464" s="30">
        <v>46204</v>
      </c>
    </row>
    <row r="465" spans="8:10" x14ac:dyDescent="0.25">
      <c r="H465" s="24">
        <v>46235</v>
      </c>
      <c r="I465" s="24">
        <f t="shared" si="163"/>
        <v>46265</v>
      </c>
      <c r="J465" s="30">
        <v>46235</v>
      </c>
    </row>
    <row r="466" spans="8:10" x14ac:dyDescent="0.25">
      <c r="H466" s="24">
        <v>46266</v>
      </c>
      <c r="I466" s="24">
        <f>H466+29</f>
        <v>46295</v>
      </c>
      <c r="J466" s="30">
        <v>46266</v>
      </c>
    </row>
    <row r="467" spans="8:10" x14ac:dyDescent="0.25">
      <c r="H467" s="24">
        <v>46296</v>
      </c>
      <c r="I467" s="24">
        <f t="shared" si="163"/>
        <v>46326</v>
      </c>
      <c r="J467" s="30">
        <v>46296</v>
      </c>
    </row>
    <row r="468" spans="8:10" x14ac:dyDescent="0.25">
      <c r="H468" s="24">
        <v>46327</v>
      </c>
      <c r="I468" s="24">
        <f>H468+29</f>
        <v>46356</v>
      </c>
      <c r="J468" s="30">
        <v>46327</v>
      </c>
    </row>
    <row r="469" spans="8:10" x14ac:dyDescent="0.25">
      <c r="H469" s="24">
        <v>46357</v>
      </c>
      <c r="I469" s="24">
        <f t="shared" si="163"/>
        <v>46387</v>
      </c>
      <c r="J469" s="30">
        <v>46357</v>
      </c>
    </row>
  </sheetData>
  <conditionalFormatting sqref="AH7:AS7">
    <cfRule type="cellIs" dxfId="32" priority="10" operator="lessThan">
      <formula>0</formula>
    </cfRule>
    <cfRule type="cellIs" dxfId="31" priority="1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2" operator="lessThan" id="{7B9E3890-3300-4880-A0D9-64CB9511656D}">
            <xm:f>Sumario!$Z$35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Z4:Z374 CA4:CA378</xm:sqref>
        </x14:conditionalFormatting>
        <x14:conditionalFormatting xmlns:xm="http://schemas.microsoft.com/office/excel/2006/main">
          <x14:cfRule type="cellIs" priority="4" operator="lessThan" id="{65402511-1104-493A-88D1-DD8A0FE7C166}">
            <xm:f>Sumario!$Z$35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AY4:AY379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3D7E-8EC7-4AE8-B6DC-F0C65C0F7E96}">
  <dimension ref="A1:CW469"/>
  <sheetViews>
    <sheetView topLeftCell="BY80" zoomScale="85" zoomScaleNormal="85" workbookViewId="0">
      <selection activeCell="CA109" sqref="CA109"/>
    </sheetView>
  </sheetViews>
  <sheetFormatPr defaultColWidth="8.85546875" defaultRowHeight="15" x14ac:dyDescent="0.25"/>
  <cols>
    <col min="1" max="1" width="25.5703125" style="1" customWidth="1"/>
    <col min="2" max="2" width="30.5703125" style="3" customWidth="1"/>
    <col min="3" max="3" width="15" style="18" hidden="1" customWidth="1"/>
    <col min="4" max="4" width="16.85546875" style="3" hidden="1" customWidth="1"/>
    <col min="5" max="6" width="12.140625" style="3" hidden="1" customWidth="1"/>
    <col min="7" max="7" width="18.140625" style="1" bestFit="1" customWidth="1"/>
    <col min="8" max="8" width="21.42578125" style="1" customWidth="1"/>
    <col min="9" max="9" width="11.42578125" style="1" bestFit="1" customWidth="1"/>
    <col min="10" max="10" width="13.85546875" style="1" bestFit="1" customWidth="1"/>
    <col min="11" max="11" width="11" style="1" bestFit="1" customWidth="1"/>
    <col min="12" max="12" width="18.42578125" style="1" customWidth="1"/>
    <col min="13" max="13" width="12.42578125" style="1" bestFit="1" customWidth="1"/>
    <col min="14" max="14" width="14.5703125" style="1" bestFit="1" customWidth="1"/>
    <col min="15" max="15" width="10" style="1" customWidth="1"/>
    <col min="16" max="16" width="14.140625" style="1" bestFit="1" customWidth="1"/>
    <col min="17" max="17" width="12.5703125" style="1" bestFit="1" customWidth="1"/>
    <col min="18" max="21" width="11.42578125" style="1" bestFit="1" customWidth="1"/>
    <col min="22" max="22" width="10.42578125" style="4" bestFit="1" customWidth="1"/>
    <col min="23" max="23" width="8.85546875" style="1" customWidth="1"/>
    <col min="24" max="24" width="2.5703125" style="53" customWidth="1"/>
    <col min="25" max="25" width="15.42578125" style="1" customWidth="1"/>
    <col min="26" max="26" width="22.28515625" style="1" customWidth="1"/>
    <col min="27" max="27" width="22.28515625" style="1" hidden="1" customWidth="1"/>
    <col min="28" max="28" width="16.5703125" style="1" hidden="1" customWidth="1"/>
    <col min="29" max="29" width="17.140625" style="1" hidden="1" customWidth="1"/>
    <col min="30" max="31" width="8.85546875" style="1" hidden="1" customWidth="1"/>
    <col min="32" max="32" width="8.85546875" style="1"/>
    <col min="33" max="33" width="23.85546875" style="1" bestFit="1" customWidth="1"/>
    <col min="34" max="46" width="8.85546875" style="1"/>
    <col min="47" max="47" width="7" style="1" bestFit="1" customWidth="1"/>
    <col min="48" max="48" width="8.85546875" style="1"/>
    <col min="49" max="49" width="2.42578125" style="53" customWidth="1"/>
    <col min="50" max="51" width="17.7109375" style="1" customWidth="1"/>
    <col min="52" max="52" width="16.5703125" style="1" hidden="1" customWidth="1"/>
    <col min="53" max="53" width="18.140625" style="1" hidden="1" customWidth="1"/>
    <col min="54" max="54" width="17.140625" style="1" hidden="1" customWidth="1"/>
    <col min="55" max="56" width="8" style="1" hidden="1" customWidth="1"/>
    <col min="57" max="57" width="8.85546875" style="1"/>
    <col min="58" max="58" width="23.85546875" style="1" bestFit="1" customWidth="1"/>
    <col min="59" max="76" width="8.85546875" style="1"/>
    <col min="77" max="77" width="1.7109375" style="53" customWidth="1"/>
    <col min="78" max="78" width="17.7109375" style="1" customWidth="1"/>
    <col min="79" max="79" width="17.42578125" style="1" customWidth="1"/>
    <col min="80" max="80" width="12.28515625" style="1" hidden="1" customWidth="1"/>
    <col min="81" max="81" width="18.140625" style="1" hidden="1" customWidth="1"/>
    <col min="82" max="82" width="17.140625" style="1" hidden="1" customWidth="1"/>
    <col min="83" max="84" width="8" style="1" hidden="1" customWidth="1"/>
    <col min="85" max="85" width="8.85546875" style="1"/>
    <col min="86" max="86" width="23.85546875" style="1" bestFit="1" customWidth="1"/>
    <col min="87" max="16384" width="8.85546875" style="1"/>
  </cols>
  <sheetData>
    <row r="1" spans="1:101" x14ac:dyDescent="0.25">
      <c r="A1" s="50"/>
      <c r="B1" s="5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101" ht="26.25" x14ac:dyDescent="0.25">
      <c r="A2" s="52" t="s">
        <v>34</v>
      </c>
      <c r="B2" s="5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V2" s="21" t="s">
        <v>11</v>
      </c>
      <c r="Y2" s="20" t="s">
        <v>35</v>
      </c>
      <c r="Z2" s="3"/>
      <c r="AA2" s="3"/>
      <c r="AB2" s="18"/>
      <c r="AC2" s="3"/>
      <c r="AD2" s="3"/>
      <c r="AE2" s="3"/>
      <c r="AI2" s="3"/>
      <c r="AJ2" s="3"/>
      <c r="AK2" s="3"/>
      <c r="AL2" s="3"/>
      <c r="AM2" s="3"/>
      <c r="AN2" s="3"/>
      <c r="AO2" s="3"/>
      <c r="AP2" s="3"/>
      <c r="AQ2" s="101"/>
      <c r="AR2" s="3"/>
      <c r="AS2" s="3"/>
      <c r="AU2" s="21" t="s">
        <v>11</v>
      </c>
      <c r="AX2" s="20" t="s">
        <v>36</v>
      </c>
      <c r="AY2" s="3"/>
      <c r="AZ2" s="18"/>
      <c r="BA2" s="18"/>
      <c r="BB2" s="3"/>
      <c r="BC2" s="3"/>
      <c r="BD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T2" s="21" t="s">
        <v>11</v>
      </c>
      <c r="BZ2" s="20" t="s">
        <v>115</v>
      </c>
      <c r="CA2" s="3"/>
      <c r="CB2" s="18"/>
      <c r="CC2" s="18"/>
      <c r="CD2" s="3"/>
      <c r="CE2" s="3"/>
      <c r="CF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V2" s="21"/>
    </row>
    <row r="3" spans="1:101" ht="63" x14ac:dyDescent="0.25">
      <c r="A3" s="6" t="s">
        <v>1</v>
      </c>
      <c r="B3" s="6" t="s">
        <v>0</v>
      </c>
      <c r="C3" s="15" t="s">
        <v>20</v>
      </c>
      <c r="D3" s="13" t="s">
        <v>21</v>
      </c>
      <c r="E3" s="15" t="s">
        <v>28</v>
      </c>
      <c r="F3" s="13" t="s">
        <v>29</v>
      </c>
      <c r="H3" s="22"/>
      <c r="V3" s="1"/>
      <c r="Y3" s="6" t="s">
        <v>1</v>
      </c>
      <c r="Z3" s="6" t="s">
        <v>0</v>
      </c>
      <c r="AA3" s="109" t="s">
        <v>92</v>
      </c>
      <c r="AB3" s="15" t="s">
        <v>20</v>
      </c>
      <c r="AC3" s="13" t="s">
        <v>21</v>
      </c>
      <c r="AD3" s="15" t="s">
        <v>28</v>
      </c>
      <c r="AE3" s="13" t="s">
        <v>29</v>
      </c>
      <c r="AG3" s="22"/>
      <c r="AX3" s="6" t="s">
        <v>1</v>
      </c>
      <c r="AY3" s="6" t="s">
        <v>0</v>
      </c>
      <c r="AZ3" s="15" t="s">
        <v>110</v>
      </c>
      <c r="BA3" s="15" t="s">
        <v>20</v>
      </c>
      <c r="BB3" s="13" t="s">
        <v>21</v>
      </c>
      <c r="BC3" s="15" t="s">
        <v>28</v>
      </c>
      <c r="BD3" s="13" t="s">
        <v>29</v>
      </c>
      <c r="BF3" s="22"/>
      <c r="BZ3" s="6" t="s">
        <v>1</v>
      </c>
      <c r="CA3" s="6" t="s">
        <v>0</v>
      </c>
      <c r="CB3" s="15" t="s">
        <v>110</v>
      </c>
      <c r="CC3" s="15" t="s">
        <v>20</v>
      </c>
      <c r="CD3" s="13" t="s">
        <v>21</v>
      </c>
      <c r="CE3" s="15" t="s">
        <v>28</v>
      </c>
      <c r="CF3" s="13" t="s">
        <v>29</v>
      </c>
      <c r="CH3" s="22"/>
    </row>
    <row r="4" spans="1:101" x14ac:dyDescent="0.25">
      <c r="A4" s="7">
        <v>44927</v>
      </c>
      <c r="B4" s="5"/>
      <c r="C4" s="38" t="str">
        <f t="shared" ref="C4:C67" si="0">IFERROR(VLOOKUP(A3,$H$381:$N$415,5,FALSE),"")</f>
        <v/>
      </c>
      <c r="D4" s="39">
        <v>44927</v>
      </c>
      <c r="E4" s="38">
        <f>IFERROR(VLOOKUP(A4,$H$422:$J$433,3,FALSE),"")</f>
        <v>44927</v>
      </c>
      <c r="F4" s="38">
        <v>44927</v>
      </c>
      <c r="H4" s="11" t="s">
        <v>3</v>
      </c>
      <c r="I4" s="40">
        <v>44927</v>
      </c>
      <c r="J4" s="40">
        <v>44958</v>
      </c>
      <c r="K4" s="40">
        <v>44986</v>
      </c>
      <c r="L4" s="40">
        <v>45017</v>
      </c>
      <c r="M4" s="40">
        <v>45047</v>
      </c>
      <c r="N4" s="40">
        <v>45078</v>
      </c>
      <c r="O4" s="40">
        <v>45108</v>
      </c>
      <c r="P4" s="40">
        <v>45139</v>
      </c>
      <c r="Q4" s="40">
        <v>45170</v>
      </c>
      <c r="R4" s="40">
        <v>45200</v>
      </c>
      <c r="S4" s="40">
        <v>45231</v>
      </c>
      <c r="T4" s="40">
        <v>45261</v>
      </c>
      <c r="U4" s="19" t="s">
        <v>2</v>
      </c>
      <c r="Y4" s="7">
        <f>A364</f>
        <v>45287</v>
      </c>
      <c r="Z4" s="5"/>
      <c r="AA4" s="111"/>
      <c r="AB4" s="38" t="str">
        <f>IFERROR(VLOOKUP(Y4,'Geração Equatorial x Medido'!$O$99:$P$116,2,FALSE),"")</f>
        <v/>
      </c>
      <c r="AC4" s="39"/>
      <c r="AD4" s="38" t="str">
        <f>IFERROR(VLOOKUP(Y4,$H$422:$J$457,3,FALSE),"")</f>
        <v/>
      </c>
      <c r="AE4" s="38"/>
      <c r="AG4" s="11" t="s">
        <v>3</v>
      </c>
      <c r="AH4" s="54">
        <v>45292</v>
      </c>
      <c r="AI4" s="54">
        <v>45323</v>
      </c>
      <c r="AJ4" s="54">
        <v>45352</v>
      </c>
      <c r="AK4" s="54">
        <v>45383</v>
      </c>
      <c r="AL4" s="54">
        <v>45413</v>
      </c>
      <c r="AM4" s="54">
        <v>45444</v>
      </c>
      <c r="AN4" s="54">
        <v>45474</v>
      </c>
      <c r="AO4" s="54">
        <v>45505</v>
      </c>
      <c r="AP4" s="54">
        <v>45536</v>
      </c>
      <c r="AQ4" s="54">
        <v>45566</v>
      </c>
      <c r="AR4" s="54">
        <v>45597</v>
      </c>
      <c r="AS4" s="54">
        <v>45627</v>
      </c>
      <c r="AT4" s="19" t="s">
        <v>2</v>
      </c>
      <c r="AU4" s="4"/>
      <c r="AX4" s="7">
        <f>Y364</f>
        <v>45647</v>
      </c>
      <c r="AY4" s="5"/>
      <c r="AZ4" s="145">
        <f>IF(AY4=0,1,0)</f>
        <v>1</v>
      </c>
      <c r="BA4" s="141" t="str">
        <f>IFERROR(VLOOKUP(AX3,'Geração Equatorial x Medido'!$O$99:$P$129,2,FALSE),"")</f>
        <v/>
      </c>
      <c r="BB4" s="39">
        <v>45627</v>
      </c>
      <c r="BC4" s="38" t="str">
        <f>IFERROR(VLOOKUP(AX4,$H$422:$J$457,3,FALSE),"")</f>
        <v/>
      </c>
      <c r="BD4" s="38"/>
      <c r="BF4" s="11" t="s">
        <v>3</v>
      </c>
      <c r="BG4" s="49">
        <v>45658</v>
      </c>
      <c r="BH4" s="49">
        <v>45689</v>
      </c>
      <c r="BI4" s="49">
        <v>45717</v>
      </c>
      <c r="BJ4" s="49">
        <v>45748</v>
      </c>
      <c r="BK4" s="49">
        <v>45778</v>
      </c>
      <c r="BL4" s="49">
        <v>45809</v>
      </c>
      <c r="BM4" s="49">
        <v>45839</v>
      </c>
      <c r="BN4" s="49">
        <v>45870</v>
      </c>
      <c r="BO4" s="49">
        <v>45901</v>
      </c>
      <c r="BP4" s="49">
        <v>45931</v>
      </c>
      <c r="BQ4" s="49">
        <v>45962</v>
      </c>
      <c r="BR4" s="49">
        <v>45992</v>
      </c>
      <c r="BS4" s="19" t="s">
        <v>2</v>
      </c>
      <c r="BT4" s="4"/>
      <c r="BZ4" s="7">
        <f>AX369+1</f>
        <v>46013</v>
      </c>
      <c r="CA4" s="5">
        <f>AY370</f>
        <v>159.80000000000001</v>
      </c>
      <c r="CB4" s="145">
        <f>IF(CA4=0,1,0)</f>
        <v>0</v>
      </c>
      <c r="CC4" s="141" t="str">
        <f>IFERROR(VLOOKUP(BZ3,'Geração Equatorial x Medido'!$O$99:$P$128,2,FALSE),"")</f>
        <v/>
      </c>
      <c r="CD4" s="39">
        <v>45992</v>
      </c>
      <c r="CE4" s="38" t="str">
        <f t="shared" ref="CE4:CE67" si="1">IFERROR(VLOOKUP(BZ4,$H$422:$J$469,3,FALSE),"")</f>
        <v/>
      </c>
      <c r="CF4" s="38"/>
      <c r="CH4" s="11" t="s">
        <v>3</v>
      </c>
      <c r="CI4" s="49">
        <v>46023</v>
      </c>
      <c r="CJ4" s="49">
        <v>46054</v>
      </c>
      <c r="CK4" s="49">
        <v>46082</v>
      </c>
      <c r="CL4" s="49">
        <v>46113</v>
      </c>
      <c r="CM4" s="49">
        <v>46143</v>
      </c>
      <c r="CN4" s="49">
        <v>46174</v>
      </c>
      <c r="CO4" s="49">
        <v>46204</v>
      </c>
      <c r="CP4" s="49">
        <v>46235</v>
      </c>
      <c r="CQ4" s="49">
        <v>46266</v>
      </c>
      <c r="CR4" s="49">
        <v>46296</v>
      </c>
      <c r="CS4" s="49">
        <v>46327</v>
      </c>
      <c r="CT4" s="49">
        <v>46357</v>
      </c>
      <c r="CU4" s="19" t="s">
        <v>2</v>
      </c>
      <c r="CV4" s="4"/>
    </row>
    <row r="5" spans="1:101" x14ac:dyDescent="0.25">
      <c r="A5" s="7">
        <f>A4+1</f>
        <v>44928</v>
      </c>
      <c r="B5" s="5"/>
      <c r="C5" s="38" t="str">
        <f t="shared" si="0"/>
        <v/>
      </c>
      <c r="D5" s="38">
        <f t="shared" ref="D5:F20" si="2">IF(C5="",D4,C5)</f>
        <v>44927</v>
      </c>
      <c r="E5" s="38" t="str">
        <f t="shared" ref="E5:E68" si="3">IFERROR(VLOOKUP(A5,$H$422:$J$433,3,FALSE),"")</f>
        <v/>
      </c>
      <c r="F5" s="38">
        <f t="shared" si="2"/>
        <v>44927</v>
      </c>
      <c r="H5" s="11" t="s">
        <v>13</v>
      </c>
      <c r="I5" s="43">
        <f>SUMIF($F:$F,I4,$B:$B)</f>
        <v>0</v>
      </c>
      <c r="J5" s="43">
        <f>SUMIF($F:$F,J4,$B:$B)</f>
        <v>0</v>
      </c>
      <c r="K5" s="43">
        <f>SUMIF($F:$F,K4,$B:$B)</f>
        <v>0</v>
      </c>
      <c r="L5" s="43">
        <f t="shared" ref="L5:T5" si="4">SUMIF($F:$F,L4,$B:$B)</f>
        <v>0</v>
      </c>
      <c r="M5" s="43">
        <f t="shared" si="4"/>
        <v>0</v>
      </c>
      <c r="N5" s="43">
        <f t="shared" si="4"/>
        <v>0</v>
      </c>
      <c r="O5" s="43">
        <f t="shared" si="4"/>
        <v>0</v>
      </c>
      <c r="P5" s="43">
        <f t="shared" si="4"/>
        <v>0</v>
      </c>
      <c r="Q5" s="43">
        <f t="shared" si="4"/>
        <v>0</v>
      </c>
      <c r="R5" s="43">
        <f t="shared" si="4"/>
        <v>0</v>
      </c>
      <c r="S5" s="43">
        <f t="shared" si="4"/>
        <v>0</v>
      </c>
      <c r="T5" s="43">
        <f t="shared" si="4"/>
        <v>0</v>
      </c>
      <c r="U5" s="46">
        <f>SUM(I5:T5)</f>
        <v>0</v>
      </c>
      <c r="Y5" s="7">
        <f>Y4+1</f>
        <v>45288</v>
      </c>
      <c r="Z5" s="5"/>
      <c r="AA5" s="111"/>
      <c r="AB5" s="38" t="str">
        <f>IFERROR(VLOOKUP(Y5,'Geração Equatorial x Medido'!$O$99:$P$116,2,FALSE),"")</f>
        <v/>
      </c>
      <c r="AC5" s="38">
        <f t="shared" ref="AC5:AC40" si="5">IF(AB5="",AC4,AB5)</f>
        <v>0</v>
      </c>
      <c r="AD5" s="38" t="str">
        <f t="shared" ref="AD5:AD68" si="6">IFERROR(VLOOKUP(Y5,$H$422:$J$457,3,FALSE),"")</f>
        <v/>
      </c>
      <c r="AE5" s="38"/>
      <c r="AG5" s="11" t="s">
        <v>13</v>
      </c>
      <c r="AH5" s="45">
        <f t="shared" ref="AH5:AS5" si="7">SUMIF($AE:$AE,AH4,$Z:$Z)</f>
        <v>0</v>
      </c>
      <c r="AI5" s="45">
        <f t="shared" si="7"/>
        <v>0</v>
      </c>
      <c r="AJ5" s="45">
        <f t="shared" si="7"/>
        <v>0</v>
      </c>
      <c r="AK5" s="45">
        <f t="shared" si="7"/>
        <v>0</v>
      </c>
      <c r="AL5" s="45">
        <f t="shared" si="7"/>
        <v>0</v>
      </c>
      <c r="AM5" s="45">
        <f t="shared" si="7"/>
        <v>0</v>
      </c>
      <c r="AN5" s="45">
        <f t="shared" si="7"/>
        <v>0</v>
      </c>
      <c r="AO5" s="45">
        <f t="shared" si="7"/>
        <v>4407.3</v>
      </c>
      <c r="AP5" s="45">
        <f t="shared" si="7"/>
        <v>17100.399999999998</v>
      </c>
      <c r="AQ5" s="45">
        <f t="shared" si="7"/>
        <v>16410.099999999999</v>
      </c>
      <c r="AR5" s="45">
        <f t="shared" si="7"/>
        <v>15260.099999999999</v>
      </c>
      <c r="AS5" s="45">
        <f t="shared" si="7"/>
        <v>14864.199999999997</v>
      </c>
      <c r="AT5" s="46">
        <f>SUM(AH5:AS5)</f>
        <v>68042.099999999991</v>
      </c>
      <c r="AU5" s="171">
        <f>AT5/12</f>
        <v>5670.1749999999993</v>
      </c>
      <c r="AX5" s="7">
        <f>AX4+1</f>
        <v>45648</v>
      </c>
      <c r="AY5" s="5"/>
      <c r="AZ5" s="145">
        <f t="shared" ref="AZ5:AZ68" si="8">IF(AY5=0,1,0)</f>
        <v>1</v>
      </c>
      <c r="BA5" s="141" t="str">
        <f>IFERROR(VLOOKUP(AX4,'Geração Equatorial x Medido'!$O$99:$P$129,2,FALSE),"")</f>
        <v/>
      </c>
      <c r="BB5" s="38">
        <f t="shared" ref="BB5:BB11" si="9">IF(BA5="",BB6,BA5)</f>
        <v>45627</v>
      </c>
      <c r="BC5" s="38" t="str">
        <f t="shared" ref="BC5:BC68" si="10">IFERROR(VLOOKUP(AX5,$H$422:$J$457,3,FALSE),"")</f>
        <v/>
      </c>
      <c r="BD5" s="38"/>
      <c r="BF5" s="11" t="s">
        <v>13</v>
      </c>
      <c r="BG5" s="43">
        <f t="shared" ref="BG5:BR5" si="11">SUMIF($BD:$BD,BG4,$AY:$AY)</f>
        <v>12706</v>
      </c>
      <c r="BH5" s="43">
        <f t="shared" si="11"/>
        <v>10575.3</v>
      </c>
      <c r="BI5" s="43">
        <f t="shared" si="11"/>
        <v>12895.000000000002</v>
      </c>
      <c r="BJ5" s="43">
        <f t="shared" si="11"/>
        <v>11937.500000000002</v>
      </c>
      <c r="BK5" s="43">
        <f t="shared" si="11"/>
        <v>14277.999999999998</v>
      </c>
      <c r="BL5" s="43">
        <f t="shared" si="11"/>
        <v>14028.000000000002</v>
      </c>
      <c r="BM5" s="43">
        <f t="shared" si="11"/>
        <v>15266.299999999997</v>
      </c>
      <c r="BN5" s="43">
        <f t="shared" si="11"/>
        <v>16201.8</v>
      </c>
      <c r="BO5" s="43">
        <f t="shared" si="11"/>
        <v>16582.600000000002</v>
      </c>
      <c r="BP5" s="43">
        <f t="shared" si="11"/>
        <v>16965.500000000004</v>
      </c>
      <c r="BQ5" s="43">
        <f t="shared" si="11"/>
        <v>15411.900000000001</v>
      </c>
      <c r="BR5" s="43">
        <f t="shared" si="11"/>
        <v>13345.999999999998</v>
      </c>
      <c r="BS5" s="46">
        <f>SUM(BG5:BR5)</f>
        <v>170193.90000000002</v>
      </c>
      <c r="BT5" s="4"/>
      <c r="BZ5" s="7">
        <f t="shared" ref="BZ5:BZ68" si="12">BZ4+1</f>
        <v>46014</v>
      </c>
      <c r="CA5" s="5">
        <f t="shared" ref="CA5:CA13" si="13">AY371</f>
        <v>181.9</v>
      </c>
      <c r="CB5" s="145">
        <f t="shared" ref="CB5:CB68" si="14">IF(CA5=0,1,0)</f>
        <v>0</v>
      </c>
      <c r="CC5" s="141" t="str">
        <f>IFERROR(VLOOKUP(BZ4,'Geração Equatorial x Medido'!$O$99:$P$128,2,FALSE),"")</f>
        <v/>
      </c>
      <c r="CD5" s="38">
        <f t="shared" ref="CD5:CD10" si="15">IF(CC5="",CD4,CC5)</f>
        <v>45992</v>
      </c>
      <c r="CE5" s="38" t="str">
        <f t="shared" si="1"/>
        <v/>
      </c>
      <c r="CF5" s="38"/>
      <c r="CH5" s="11" t="s">
        <v>13</v>
      </c>
      <c r="CI5" s="43">
        <f>SUMIF($CF:$CF,CI4,$CA:$CA)</f>
        <v>14478.000000000002</v>
      </c>
      <c r="CJ5" s="43">
        <f t="shared" ref="CJ5:CS5" si="16">SUMIF($CF:$CF,CJ4,$CA:$CA)</f>
        <v>12128.800000000003</v>
      </c>
      <c r="CK5" s="43">
        <f t="shared" si="16"/>
        <v>11098.699999999999</v>
      </c>
      <c r="CL5" s="43">
        <f t="shared" si="16"/>
        <v>0</v>
      </c>
      <c r="CM5" s="43">
        <f t="shared" si="16"/>
        <v>0</v>
      </c>
      <c r="CN5" s="43">
        <f t="shared" si="16"/>
        <v>0</v>
      </c>
      <c r="CO5" s="43">
        <f t="shared" si="16"/>
        <v>0</v>
      </c>
      <c r="CP5" s="43">
        <f t="shared" si="16"/>
        <v>0</v>
      </c>
      <c r="CQ5" s="43">
        <f t="shared" si="16"/>
        <v>0</v>
      </c>
      <c r="CR5" s="43">
        <f t="shared" si="16"/>
        <v>0</v>
      </c>
      <c r="CS5" s="43">
        <f t="shared" si="16"/>
        <v>0</v>
      </c>
      <c r="CT5" s="43">
        <f>SUMIF($CF:$CF,CT4,$CA:$CA)</f>
        <v>0</v>
      </c>
      <c r="CU5" s="46">
        <f>SUM(CI5:CT5)</f>
        <v>37705.5</v>
      </c>
      <c r="CV5" s="4"/>
    </row>
    <row r="6" spans="1:101" x14ac:dyDescent="0.25">
      <c r="A6" s="7">
        <f t="shared" ref="A6:A69" si="17">A5+1</f>
        <v>44929</v>
      </c>
      <c r="B6" s="5"/>
      <c r="C6" s="38" t="str">
        <f t="shared" si="0"/>
        <v/>
      </c>
      <c r="D6" s="38">
        <f t="shared" si="2"/>
        <v>44927</v>
      </c>
      <c r="E6" s="38" t="str">
        <f t="shared" si="3"/>
        <v/>
      </c>
      <c r="F6" s="38">
        <f t="shared" si="2"/>
        <v>44927</v>
      </c>
      <c r="H6" s="11" t="s">
        <v>14</v>
      </c>
      <c r="I6" s="44">
        <v>0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6">
        <f>SUM(I6:T6)</f>
        <v>0</v>
      </c>
      <c r="Y6" s="7">
        <f t="shared" ref="Y6:Y69" si="18">Y5+1</f>
        <v>45289</v>
      </c>
      <c r="Z6" s="5"/>
      <c r="AA6" s="111"/>
      <c r="AB6" s="38" t="str">
        <f>IFERROR(VLOOKUP(Y6,'Geração Equatorial x Medido'!$O$99:$P$116,2,FALSE),"")</f>
        <v/>
      </c>
      <c r="AC6" s="38">
        <f t="shared" si="5"/>
        <v>0</v>
      </c>
      <c r="AD6" s="38" t="str">
        <f t="shared" si="6"/>
        <v/>
      </c>
      <c r="AE6" s="38"/>
      <c r="AG6" s="11" t="s">
        <v>14</v>
      </c>
      <c r="AH6" s="44"/>
      <c r="AI6" s="44"/>
      <c r="AJ6" s="44"/>
      <c r="AK6" s="44"/>
      <c r="AL6" s="44"/>
      <c r="AM6" s="44"/>
      <c r="AN6" s="44"/>
      <c r="AO6" s="44">
        <v>4407.3</v>
      </c>
      <c r="AP6" s="44">
        <v>17100.400000000001</v>
      </c>
      <c r="AQ6" s="44">
        <v>16410.099999999999</v>
      </c>
      <c r="AR6" s="44">
        <v>15260.1</v>
      </c>
      <c r="AS6" s="44">
        <v>14864.2</v>
      </c>
      <c r="AT6" s="46">
        <f>SUM(AH6:AS6)</f>
        <v>68042.100000000006</v>
      </c>
      <c r="AU6" s="4"/>
      <c r="AX6" s="7">
        <f t="shared" ref="AX6:AX69" si="19">AX5+1</f>
        <v>45649</v>
      </c>
      <c r="AY6" s="5"/>
      <c r="AZ6" s="145">
        <f t="shared" si="8"/>
        <v>1</v>
      </c>
      <c r="BA6" s="141" t="str">
        <f>IFERROR(VLOOKUP(AX5,'Geração Equatorial x Medido'!$O$99:$P$129,2,FALSE),"")</f>
        <v/>
      </c>
      <c r="BB6" s="38">
        <f t="shared" si="9"/>
        <v>45627</v>
      </c>
      <c r="BC6" s="38" t="str">
        <f t="shared" si="10"/>
        <v/>
      </c>
      <c r="BD6" s="38"/>
      <c r="BF6" s="11" t="s">
        <v>14</v>
      </c>
      <c r="BG6" s="44">
        <v>12706</v>
      </c>
      <c r="BH6" s="44">
        <v>10575.3</v>
      </c>
      <c r="BI6" s="44">
        <v>12895</v>
      </c>
      <c r="BJ6" s="44">
        <v>11937.5</v>
      </c>
      <c r="BK6" s="44">
        <v>14278</v>
      </c>
      <c r="BL6" s="44">
        <v>14028</v>
      </c>
      <c r="BM6" s="44">
        <v>15266.3</v>
      </c>
      <c r="BN6" s="44">
        <v>16201.8</v>
      </c>
      <c r="BO6" s="44">
        <v>16582.599999999999</v>
      </c>
      <c r="BP6" s="44">
        <v>16965.5</v>
      </c>
      <c r="BQ6" s="44">
        <v>15411.9</v>
      </c>
      <c r="BR6" s="44">
        <v>13346</v>
      </c>
      <c r="BS6" s="46">
        <f>SUM(BG6:BR6)</f>
        <v>170193.9</v>
      </c>
      <c r="BT6" s="4"/>
      <c r="BZ6" s="7">
        <f t="shared" si="12"/>
        <v>46015</v>
      </c>
      <c r="CA6" s="5">
        <f t="shared" si="13"/>
        <v>0</v>
      </c>
      <c r="CB6" s="145">
        <f t="shared" si="14"/>
        <v>1</v>
      </c>
      <c r="CC6" s="141" t="str">
        <f>IFERROR(VLOOKUP(BZ5,'Geração Equatorial x Medido'!$O$99:$P$128,2,FALSE),"")</f>
        <v/>
      </c>
      <c r="CD6" s="38">
        <f t="shared" si="15"/>
        <v>45992</v>
      </c>
      <c r="CE6" s="38" t="str">
        <f t="shared" si="1"/>
        <v/>
      </c>
      <c r="CF6" s="38"/>
      <c r="CH6" s="11" t="s">
        <v>14</v>
      </c>
      <c r="CI6" s="44">
        <v>14478</v>
      </c>
      <c r="CJ6" s="44">
        <v>12128.8</v>
      </c>
      <c r="CK6" s="44">
        <v>11098.7</v>
      </c>
      <c r="CL6" s="44"/>
      <c r="CM6" s="44"/>
      <c r="CN6" s="44"/>
      <c r="CO6" s="44"/>
      <c r="CP6" s="44"/>
      <c r="CQ6" s="44"/>
      <c r="CR6" s="44"/>
      <c r="CS6" s="44"/>
      <c r="CT6" s="44"/>
      <c r="CU6" s="46">
        <f>SUM(CI6:CT6)</f>
        <v>37705.5</v>
      </c>
      <c r="CV6" s="4"/>
    </row>
    <row r="7" spans="1:101" x14ac:dyDescent="0.25">
      <c r="A7" s="7">
        <f t="shared" si="17"/>
        <v>44930</v>
      </c>
      <c r="B7" s="5"/>
      <c r="C7" s="38" t="str">
        <f t="shared" si="0"/>
        <v/>
      </c>
      <c r="D7" s="38">
        <f t="shared" si="2"/>
        <v>44927</v>
      </c>
      <c r="E7" s="38" t="str">
        <f t="shared" si="3"/>
        <v/>
      </c>
      <c r="F7" s="38">
        <f t="shared" si="2"/>
        <v>44927</v>
      </c>
      <c r="H7" s="11" t="s">
        <v>15</v>
      </c>
      <c r="I7" s="45">
        <f>I5-I6</f>
        <v>0</v>
      </c>
      <c r="J7" s="45">
        <f t="shared" ref="J7:T7" si="20">J5-J6</f>
        <v>0</v>
      </c>
      <c r="K7" s="45">
        <f t="shared" si="20"/>
        <v>0</v>
      </c>
      <c r="L7" s="45">
        <f t="shared" si="20"/>
        <v>0</v>
      </c>
      <c r="M7" s="45">
        <f t="shared" si="20"/>
        <v>0</v>
      </c>
      <c r="N7" s="45">
        <f t="shared" si="20"/>
        <v>0</v>
      </c>
      <c r="O7" s="45">
        <f t="shared" si="20"/>
        <v>0</v>
      </c>
      <c r="P7" s="45">
        <f t="shared" si="20"/>
        <v>0</v>
      </c>
      <c r="Q7" s="45">
        <f t="shared" si="20"/>
        <v>0</v>
      </c>
      <c r="R7" s="45">
        <f t="shared" si="20"/>
        <v>0</v>
      </c>
      <c r="S7" s="45">
        <f t="shared" si="20"/>
        <v>0</v>
      </c>
      <c r="T7" s="45">
        <f t="shared" si="20"/>
        <v>0</v>
      </c>
      <c r="U7" s="46">
        <f>SUM(I7:T7)</f>
        <v>0</v>
      </c>
      <c r="Y7" s="7">
        <f t="shared" si="18"/>
        <v>45290</v>
      </c>
      <c r="Z7" s="5"/>
      <c r="AA7" s="111"/>
      <c r="AB7" s="38" t="str">
        <f>IFERROR(VLOOKUP(Y7,'Geração Equatorial x Medido'!$O$99:$P$116,2,FALSE),"")</f>
        <v/>
      </c>
      <c r="AC7" s="38">
        <f t="shared" si="5"/>
        <v>0</v>
      </c>
      <c r="AD7" s="38" t="str">
        <f t="shared" si="6"/>
        <v/>
      </c>
      <c r="AE7" s="38"/>
      <c r="AG7" s="11" t="s">
        <v>15</v>
      </c>
      <c r="AH7" s="45">
        <f>AH5-AH6</f>
        <v>0</v>
      </c>
      <c r="AI7" s="45">
        <f t="shared" ref="AI7:AS7" si="21">AI5-AI6</f>
        <v>0</v>
      </c>
      <c r="AJ7" s="45">
        <f t="shared" si="21"/>
        <v>0</v>
      </c>
      <c r="AK7" s="45">
        <f t="shared" si="21"/>
        <v>0</v>
      </c>
      <c r="AL7" s="45">
        <f t="shared" si="21"/>
        <v>0</v>
      </c>
      <c r="AM7" s="45">
        <f t="shared" si="21"/>
        <v>0</v>
      </c>
      <c r="AN7" s="45">
        <f t="shared" si="21"/>
        <v>0</v>
      </c>
      <c r="AO7" s="45">
        <f t="shared" si="21"/>
        <v>0</v>
      </c>
      <c r="AP7" s="45">
        <f t="shared" si="21"/>
        <v>0</v>
      </c>
      <c r="AQ7" s="45">
        <f t="shared" si="21"/>
        <v>0</v>
      </c>
      <c r="AR7" s="45">
        <f t="shared" si="21"/>
        <v>0</v>
      </c>
      <c r="AS7" s="45">
        <f t="shared" si="21"/>
        <v>0</v>
      </c>
      <c r="AT7" s="46">
        <f>SUM(AH7:AS7)</f>
        <v>0</v>
      </c>
      <c r="AU7" s="4"/>
      <c r="AX7" s="7">
        <f t="shared" si="19"/>
        <v>45650</v>
      </c>
      <c r="AY7" s="5"/>
      <c r="AZ7" s="145">
        <f t="shared" si="8"/>
        <v>1</v>
      </c>
      <c r="BA7" s="141" t="str">
        <f>IFERROR(VLOOKUP(AX6,'Geração Equatorial x Medido'!$O$99:$P$129,2,FALSE),"")</f>
        <v/>
      </c>
      <c r="BB7" s="38">
        <f t="shared" si="9"/>
        <v>45627</v>
      </c>
      <c r="BC7" s="38" t="str">
        <f t="shared" si="10"/>
        <v/>
      </c>
      <c r="BD7" s="38"/>
      <c r="BF7" s="11" t="s">
        <v>15</v>
      </c>
      <c r="BG7" s="45">
        <f>BG5-BG6</f>
        <v>0</v>
      </c>
      <c r="BH7" s="45">
        <f t="shared" ref="BH7:BR7" si="22">BH5-BH6</f>
        <v>0</v>
      </c>
      <c r="BI7" s="45">
        <f t="shared" si="22"/>
        <v>0</v>
      </c>
      <c r="BJ7" s="45">
        <f t="shared" si="22"/>
        <v>0</v>
      </c>
      <c r="BK7" s="45">
        <f t="shared" si="22"/>
        <v>0</v>
      </c>
      <c r="BL7" s="45">
        <f t="shared" si="22"/>
        <v>0</v>
      </c>
      <c r="BM7" s="45">
        <f t="shared" si="22"/>
        <v>0</v>
      </c>
      <c r="BN7" s="45">
        <f t="shared" si="22"/>
        <v>0</v>
      </c>
      <c r="BO7" s="45">
        <f t="shared" si="22"/>
        <v>0</v>
      </c>
      <c r="BP7" s="45">
        <f t="shared" si="22"/>
        <v>0</v>
      </c>
      <c r="BQ7" s="45">
        <f t="shared" si="22"/>
        <v>0</v>
      </c>
      <c r="BR7" s="45">
        <f t="shared" si="22"/>
        <v>0</v>
      </c>
      <c r="BS7" s="46">
        <f>SUM(BG7:BR7)</f>
        <v>0</v>
      </c>
      <c r="BT7" s="4"/>
      <c r="BZ7" s="7">
        <f t="shared" si="12"/>
        <v>46016</v>
      </c>
      <c r="CA7" s="5">
        <f t="shared" si="13"/>
        <v>273.39999999999998</v>
      </c>
      <c r="CB7" s="145">
        <f t="shared" si="14"/>
        <v>0</v>
      </c>
      <c r="CC7" s="141" t="str">
        <f>IFERROR(VLOOKUP(BZ6,'Geração Equatorial x Medido'!$O$99:$P$128,2,FALSE),"")</f>
        <v/>
      </c>
      <c r="CD7" s="38">
        <f t="shared" si="15"/>
        <v>45992</v>
      </c>
      <c r="CE7" s="38" t="str">
        <f t="shared" si="1"/>
        <v/>
      </c>
      <c r="CF7" s="38"/>
      <c r="CH7" s="11" t="s">
        <v>15</v>
      </c>
      <c r="CI7" s="45">
        <f>CI5-CI6</f>
        <v>0</v>
      </c>
      <c r="CJ7" s="45">
        <f t="shared" ref="CJ7:CT7" si="23">CJ5-CJ6</f>
        <v>0</v>
      </c>
      <c r="CK7" s="45">
        <f t="shared" si="23"/>
        <v>0</v>
      </c>
      <c r="CL7" s="45">
        <f t="shared" si="23"/>
        <v>0</v>
      </c>
      <c r="CM7" s="45">
        <f t="shared" si="23"/>
        <v>0</v>
      </c>
      <c r="CN7" s="45">
        <f t="shared" si="23"/>
        <v>0</v>
      </c>
      <c r="CO7" s="45">
        <f t="shared" si="23"/>
        <v>0</v>
      </c>
      <c r="CP7" s="45">
        <f t="shared" si="23"/>
        <v>0</v>
      </c>
      <c r="CQ7" s="45">
        <f t="shared" si="23"/>
        <v>0</v>
      </c>
      <c r="CR7" s="45">
        <f t="shared" si="23"/>
        <v>0</v>
      </c>
      <c r="CS7" s="45">
        <f t="shared" si="23"/>
        <v>0</v>
      </c>
      <c r="CT7" s="45">
        <f t="shared" si="23"/>
        <v>0</v>
      </c>
      <c r="CU7" s="46">
        <f>SUM(CI7:CT7)</f>
        <v>0</v>
      </c>
      <c r="CV7" s="4"/>
    </row>
    <row r="8" spans="1:101" x14ac:dyDescent="0.25">
      <c r="A8" s="7">
        <f t="shared" si="17"/>
        <v>44931</v>
      </c>
      <c r="B8" s="5"/>
      <c r="C8" s="38" t="str">
        <f t="shared" si="0"/>
        <v/>
      </c>
      <c r="D8" s="38">
        <f t="shared" si="2"/>
        <v>44927</v>
      </c>
      <c r="E8" s="38" t="str">
        <f t="shared" si="3"/>
        <v/>
      </c>
      <c r="F8" s="38">
        <f t="shared" si="2"/>
        <v>44927</v>
      </c>
      <c r="H8" s="11" t="s">
        <v>12</v>
      </c>
      <c r="I8" s="41" t="e">
        <f t="shared" ref="I8:T8" si="24">AVERAGEIF($F:$F,I4,$B:$B)</f>
        <v>#DIV/0!</v>
      </c>
      <c r="J8" s="41" t="e">
        <f t="shared" si="24"/>
        <v>#DIV/0!</v>
      </c>
      <c r="K8" s="41" t="e">
        <f t="shared" si="24"/>
        <v>#DIV/0!</v>
      </c>
      <c r="L8" s="41" t="e">
        <f t="shared" si="24"/>
        <v>#DIV/0!</v>
      </c>
      <c r="M8" s="41" t="e">
        <f t="shared" si="24"/>
        <v>#DIV/0!</v>
      </c>
      <c r="N8" s="41" t="e">
        <f t="shared" si="24"/>
        <v>#DIV/0!</v>
      </c>
      <c r="O8" s="41" t="e">
        <f t="shared" si="24"/>
        <v>#DIV/0!</v>
      </c>
      <c r="P8" s="41" t="e">
        <f t="shared" si="24"/>
        <v>#DIV/0!</v>
      </c>
      <c r="Q8" s="41" t="e">
        <f t="shared" si="24"/>
        <v>#DIV/0!</v>
      </c>
      <c r="R8" s="41" t="e">
        <f t="shared" si="24"/>
        <v>#DIV/0!</v>
      </c>
      <c r="S8" s="41" t="e">
        <f t="shared" si="24"/>
        <v>#DIV/0!</v>
      </c>
      <c r="T8" s="41" t="e">
        <f t="shared" si="24"/>
        <v>#DIV/0!</v>
      </c>
      <c r="U8" s="46" t="e">
        <f>AVERAGE(B4:B368)</f>
        <v>#DIV/0!</v>
      </c>
      <c r="W8" s="22"/>
      <c r="Y8" s="7">
        <f t="shared" si="18"/>
        <v>45291</v>
      </c>
      <c r="Z8" s="5"/>
      <c r="AA8" s="111"/>
      <c r="AB8" s="38" t="str">
        <f>IFERROR(VLOOKUP(Y8,'Geração Equatorial x Medido'!$O$99:$P$116,2,FALSE),"")</f>
        <v/>
      </c>
      <c r="AC8" s="38">
        <f t="shared" si="5"/>
        <v>0</v>
      </c>
      <c r="AD8" s="38" t="str">
        <f t="shared" si="6"/>
        <v/>
      </c>
      <c r="AE8" s="38"/>
      <c r="AG8" s="11" t="s">
        <v>12</v>
      </c>
      <c r="AH8" s="41" t="e">
        <f t="shared" ref="AH8:AS8" si="25">AVERAGEIF($AE:$AE,AH4,$Z:$Z)</f>
        <v>#DIV/0!</v>
      </c>
      <c r="AI8" s="41" t="e">
        <f t="shared" si="25"/>
        <v>#DIV/0!</v>
      </c>
      <c r="AJ8" s="41" t="e">
        <f t="shared" si="25"/>
        <v>#DIV/0!</v>
      </c>
      <c r="AK8" s="41" t="e">
        <f t="shared" si="25"/>
        <v>#DIV/0!</v>
      </c>
      <c r="AL8" s="41" t="e">
        <f t="shared" si="25"/>
        <v>#DIV/0!</v>
      </c>
      <c r="AM8" s="41" t="e">
        <f t="shared" si="25"/>
        <v>#DIV/0!</v>
      </c>
      <c r="AN8" s="41" t="e">
        <f t="shared" si="25"/>
        <v>#DIV/0!</v>
      </c>
      <c r="AO8" s="41">
        <f t="shared" si="25"/>
        <v>489.70000000000005</v>
      </c>
      <c r="AP8" s="41">
        <f t="shared" si="25"/>
        <v>570.01333333333321</v>
      </c>
      <c r="AQ8" s="41">
        <f t="shared" si="25"/>
        <v>529.35806451612893</v>
      </c>
      <c r="AR8" s="41">
        <f t="shared" si="25"/>
        <v>508.66999999999996</v>
      </c>
      <c r="AS8" s="41">
        <f t="shared" si="25"/>
        <v>479.49032258064506</v>
      </c>
      <c r="AT8" s="46">
        <f>AVERAGE(Z9:Z374)</f>
        <v>519.40534351145038</v>
      </c>
      <c r="AU8" s="130"/>
      <c r="AV8" s="22"/>
      <c r="AX8" s="7">
        <f t="shared" si="19"/>
        <v>45651</v>
      </c>
      <c r="AY8" s="5"/>
      <c r="AZ8" s="145">
        <f t="shared" si="8"/>
        <v>1</v>
      </c>
      <c r="BA8" s="141" t="str">
        <f>IFERROR(VLOOKUP(AX7,'Geração Equatorial x Medido'!$O$99:$P$129,2,FALSE),"")</f>
        <v/>
      </c>
      <c r="BB8" s="38">
        <f t="shared" si="9"/>
        <v>45627</v>
      </c>
      <c r="BC8" s="38" t="str">
        <f t="shared" si="10"/>
        <v/>
      </c>
      <c r="BD8" s="38"/>
      <c r="BF8" s="11" t="s">
        <v>12</v>
      </c>
      <c r="BG8" s="41">
        <f t="shared" ref="BG8:BR8" si="26">AVERAGEIF($BD:$BD,BG4,$AY:$AY)</f>
        <v>409.87096774193549</v>
      </c>
      <c r="BH8" s="41">
        <f t="shared" si="26"/>
        <v>377.68928571428569</v>
      </c>
      <c r="BI8" s="41">
        <f t="shared" si="26"/>
        <v>415.96774193548396</v>
      </c>
      <c r="BJ8" s="41">
        <f t="shared" si="26"/>
        <v>397.91666666666674</v>
      </c>
      <c r="BK8" s="41">
        <f t="shared" si="26"/>
        <v>460.58064516129025</v>
      </c>
      <c r="BL8" s="41">
        <f t="shared" si="26"/>
        <v>467.60000000000008</v>
      </c>
      <c r="BM8" s="41">
        <f t="shared" si="26"/>
        <v>492.46129032258057</v>
      </c>
      <c r="BN8" s="41">
        <f t="shared" si="26"/>
        <v>522.63870967741934</v>
      </c>
      <c r="BO8" s="41">
        <f t="shared" si="26"/>
        <v>552.75333333333344</v>
      </c>
      <c r="BP8" s="41">
        <f t="shared" si="26"/>
        <v>547.27419354838719</v>
      </c>
      <c r="BQ8" s="41">
        <f t="shared" si="26"/>
        <v>513.73</v>
      </c>
      <c r="BR8" s="41">
        <f t="shared" si="26"/>
        <v>430.51612903225799</v>
      </c>
      <c r="BS8" s="46">
        <f>AVERAGE(AY15:AY379)</f>
        <v>466.28465753424672</v>
      </c>
      <c r="BT8" s="4"/>
      <c r="BU8" s="22"/>
      <c r="BZ8" s="7">
        <f t="shared" si="12"/>
        <v>46017</v>
      </c>
      <c r="CA8" s="5">
        <f t="shared" si="13"/>
        <v>507.4</v>
      </c>
      <c r="CB8" s="145">
        <f t="shared" si="14"/>
        <v>0</v>
      </c>
      <c r="CC8" s="141" t="str">
        <f>IFERROR(VLOOKUP(BZ7,'Geração Equatorial x Medido'!$O$99:$P$128,2,FALSE),"")</f>
        <v/>
      </c>
      <c r="CD8" s="38">
        <f t="shared" si="15"/>
        <v>45992</v>
      </c>
      <c r="CE8" s="38" t="str">
        <f t="shared" si="1"/>
        <v/>
      </c>
      <c r="CF8" s="38"/>
      <c r="CH8" s="11" t="s">
        <v>83</v>
      </c>
      <c r="CI8" s="41">
        <f>AVERAGEIF($CF:$CF,CI4,$CA:$CA)</f>
        <v>467.03225806451621</v>
      </c>
      <c r="CJ8" s="41">
        <f t="shared" ref="CJ8:CT8" si="27">AVERAGEIF($CF:$CF,CJ4,$CA:$CA)</f>
        <v>433.17142857142869</v>
      </c>
      <c r="CK8" s="41">
        <f t="shared" si="27"/>
        <v>358.02258064516127</v>
      </c>
      <c r="CL8" s="41">
        <f t="shared" si="27"/>
        <v>0</v>
      </c>
      <c r="CM8" s="41" t="e">
        <f t="shared" si="27"/>
        <v>#DIV/0!</v>
      </c>
      <c r="CN8" s="41" t="e">
        <f t="shared" si="27"/>
        <v>#DIV/0!</v>
      </c>
      <c r="CO8" s="41" t="e">
        <f t="shared" si="27"/>
        <v>#DIV/0!</v>
      </c>
      <c r="CP8" s="41" t="e">
        <f t="shared" si="27"/>
        <v>#DIV/0!</v>
      </c>
      <c r="CQ8" s="41" t="e">
        <f t="shared" si="27"/>
        <v>#DIV/0!</v>
      </c>
      <c r="CR8" s="41" t="e">
        <f t="shared" si="27"/>
        <v>#DIV/0!</v>
      </c>
      <c r="CS8" s="41" t="e">
        <f t="shared" si="27"/>
        <v>#DIV/0!</v>
      </c>
      <c r="CT8" s="41" t="e">
        <f t="shared" si="27"/>
        <v>#DIV/0!</v>
      </c>
      <c r="CU8" s="46">
        <f>AVERAGE(CA14:CA378)</f>
        <v>396.89999999999986</v>
      </c>
      <c r="CV8" s="4"/>
      <c r="CW8" s="22"/>
    </row>
    <row r="9" spans="1:101" x14ac:dyDescent="0.25">
      <c r="A9" s="7">
        <f t="shared" si="17"/>
        <v>44932</v>
      </c>
      <c r="B9" s="5"/>
      <c r="C9" s="38" t="str">
        <f t="shared" si="0"/>
        <v/>
      </c>
      <c r="D9" s="38">
        <f t="shared" si="2"/>
        <v>44927</v>
      </c>
      <c r="E9" s="38" t="str">
        <f t="shared" si="3"/>
        <v/>
      </c>
      <c r="F9" s="38">
        <f t="shared" si="2"/>
        <v>44927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22"/>
      <c r="W9" s="22"/>
      <c r="Y9" s="7">
        <f t="shared" si="18"/>
        <v>45292</v>
      </c>
      <c r="Z9" s="5"/>
      <c r="AA9" s="111"/>
      <c r="AB9" s="38" t="str">
        <f>IFERROR(VLOOKUP(Y9,'Geração Equatorial x Medido'!$O$99:$P$116,2,FALSE),"")</f>
        <v/>
      </c>
      <c r="AC9" s="38">
        <f t="shared" si="5"/>
        <v>0</v>
      </c>
      <c r="AD9" s="38">
        <f t="shared" si="6"/>
        <v>45292</v>
      </c>
      <c r="AE9" s="38">
        <f t="shared" ref="AE9:AE72" si="28">IF(AD9="",AE8,AD9)</f>
        <v>45292</v>
      </c>
      <c r="AG9" s="11" t="s">
        <v>52</v>
      </c>
      <c r="AH9" s="23">
        <f>_xlfn.MAXIFS($Z$4:$Z$374,$AE$4:$AE$374,AH4)</f>
        <v>0</v>
      </c>
      <c r="AI9" s="23">
        <f t="shared" ref="AI9:AS9" si="29">_xlfn.MAXIFS($Z$4:$Z$374,$AE$4:$AE$374,AI4)</f>
        <v>0</v>
      </c>
      <c r="AJ9" s="23">
        <f t="shared" si="29"/>
        <v>0</v>
      </c>
      <c r="AK9" s="23">
        <f t="shared" si="29"/>
        <v>0</v>
      </c>
      <c r="AL9" s="23">
        <f t="shared" si="29"/>
        <v>0</v>
      </c>
      <c r="AM9" s="23">
        <f t="shared" si="29"/>
        <v>0</v>
      </c>
      <c r="AN9" s="23">
        <f t="shared" si="29"/>
        <v>0</v>
      </c>
      <c r="AO9" s="23">
        <f t="shared" si="29"/>
        <v>565.6</v>
      </c>
      <c r="AP9" s="23">
        <f t="shared" si="29"/>
        <v>590</v>
      </c>
      <c r="AQ9" s="23">
        <f t="shared" si="29"/>
        <v>585.4</v>
      </c>
      <c r="AR9" s="23">
        <f t="shared" si="29"/>
        <v>564</v>
      </c>
      <c r="AS9" s="23">
        <f t="shared" si="29"/>
        <v>544.9</v>
      </c>
      <c r="AT9" s="134">
        <f>MAX(AH9:AS9)</f>
        <v>590</v>
      </c>
      <c r="AU9" s="130"/>
      <c r="AV9" s="22"/>
      <c r="AX9" s="7">
        <f t="shared" si="19"/>
        <v>45652</v>
      </c>
      <c r="AY9" s="5"/>
      <c r="AZ9" s="145">
        <f t="shared" si="8"/>
        <v>1</v>
      </c>
      <c r="BA9" s="141" t="str">
        <f>IFERROR(VLOOKUP(AX8,'Geração Equatorial x Medido'!$O$99:$P$129,2,FALSE),"")</f>
        <v/>
      </c>
      <c r="BB9" s="38">
        <f t="shared" si="9"/>
        <v>45627</v>
      </c>
      <c r="BC9" s="38" t="str">
        <f t="shared" si="10"/>
        <v/>
      </c>
      <c r="BD9" s="38"/>
      <c r="BF9" s="11" t="s">
        <v>91</v>
      </c>
      <c r="BG9" s="23">
        <f t="shared" ref="BG9:BR9" si="30">_xlfn.MAXIFS($AY$4:$AY$379,$BD$4:$BD$379,BG4)</f>
        <v>538.79999999999995</v>
      </c>
      <c r="BH9" s="23">
        <f t="shared" si="30"/>
        <v>530.70000000000005</v>
      </c>
      <c r="BI9" s="23">
        <f t="shared" si="30"/>
        <v>543.79999999999995</v>
      </c>
      <c r="BJ9" s="23">
        <f t="shared" si="30"/>
        <v>578.20000000000005</v>
      </c>
      <c r="BK9" s="23">
        <f t="shared" si="30"/>
        <v>568</v>
      </c>
      <c r="BL9" s="23">
        <f t="shared" si="30"/>
        <v>564.29999999999995</v>
      </c>
      <c r="BM9" s="23">
        <f t="shared" si="30"/>
        <v>576</v>
      </c>
      <c r="BN9" s="23">
        <f t="shared" si="30"/>
        <v>593.20000000000005</v>
      </c>
      <c r="BO9" s="23">
        <f t="shared" si="30"/>
        <v>590.5</v>
      </c>
      <c r="BP9" s="23">
        <f t="shared" si="30"/>
        <v>585.1</v>
      </c>
      <c r="BQ9" s="23">
        <f t="shared" si="30"/>
        <v>550.29999999999995</v>
      </c>
      <c r="BR9" s="23">
        <f t="shared" si="30"/>
        <v>562.20000000000005</v>
      </c>
      <c r="BS9" s="134">
        <f>MAX(BG9:BR9)</f>
        <v>593.20000000000005</v>
      </c>
      <c r="BT9" s="4"/>
      <c r="BU9" s="22"/>
      <c r="BZ9" s="7">
        <f t="shared" si="12"/>
        <v>46018</v>
      </c>
      <c r="CA9" s="5">
        <f t="shared" si="13"/>
        <v>472.7</v>
      </c>
      <c r="CB9" s="145">
        <f t="shared" si="14"/>
        <v>0</v>
      </c>
      <c r="CC9" s="141" t="str">
        <f>IFERROR(VLOOKUP(BZ8,'Geração Equatorial x Medido'!$O$99:$P$128,2,FALSE),"")</f>
        <v/>
      </c>
      <c r="CD9" s="38">
        <f t="shared" si="15"/>
        <v>45992</v>
      </c>
      <c r="CE9" s="38" t="str">
        <f t="shared" si="1"/>
        <v/>
      </c>
      <c r="CF9" s="38"/>
      <c r="CH9" s="11" t="s">
        <v>91</v>
      </c>
      <c r="CI9" s="23">
        <f>_xlfn.MAXIFS($CA$4:$CA$368,$CF$4:$CF$368,CI4)</f>
        <v>554.1</v>
      </c>
      <c r="CJ9" s="23">
        <f t="shared" ref="CJ9:CT9" si="31">_xlfn.MAXIFS($CA$4:$CA$368,$CF$4:$CF$368,CJ4)</f>
        <v>548.6</v>
      </c>
      <c r="CK9" s="23">
        <f t="shared" si="31"/>
        <v>563.6</v>
      </c>
      <c r="CL9" s="23">
        <f t="shared" si="31"/>
        <v>0</v>
      </c>
      <c r="CM9" s="23">
        <f t="shared" si="31"/>
        <v>0</v>
      </c>
      <c r="CN9" s="23">
        <f t="shared" si="31"/>
        <v>0</v>
      </c>
      <c r="CO9" s="23">
        <f t="shared" si="31"/>
        <v>0</v>
      </c>
      <c r="CP9" s="23">
        <f t="shared" si="31"/>
        <v>0</v>
      </c>
      <c r="CQ9" s="23">
        <f t="shared" si="31"/>
        <v>0</v>
      </c>
      <c r="CR9" s="23">
        <f t="shared" si="31"/>
        <v>0</v>
      </c>
      <c r="CS9" s="23">
        <f t="shared" si="31"/>
        <v>0</v>
      </c>
      <c r="CT9" s="23">
        <f t="shared" si="31"/>
        <v>0</v>
      </c>
      <c r="CU9" s="134">
        <f>MAX(CI9:CT9)</f>
        <v>563.6</v>
      </c>
      <c r="CV9" s="4"/>
      <c r="CW9" s="22"/>
    </row>
    <row r="10" spans="1:101" x14ac:dyDescent="0.25">
      <c r="A10" s="7">
        <f t="shared" si="17"/>
        <v>44933</v>
      </c>
      <c r="B10" s="5"/>
      <c r="C10" s="38" t="str">
        <f t="shared" si="0"/>
        <v/>
      </c>
      <c r="D10" s="38">
        <f t="shared" si="2"/>
        <v>44927</v>
      </c>
      <c r="E10" s="38" t="str">
        <f t="shared" si="3"/>
        <v/>
      </c>
      <c r="F10" s="38">
        <f t="shared" si="2"/>
        <v>44927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W10" s="22"/>
      <c r="Y10" s="7">
        <f t="shared" si="18"/>
        <v>45293</v>
      </c>
      <c r="Z10" s="5"/>
      <c r="AA10" s="111"/>
      <c r="AB10" s="38" t="str">
        <f>IFERROR(VLOOKUP(Y10,'Geração Equatorial x Medido'!$O$99:$P$116,2,FALSE),"")</f>
        <v/>
      </c>
      <c r="AC10" s="38">
        <f t="shared" si="5"/>
        <v>0</v>
      </c>
      <c r="AD10" s="38" t="str">
        <f t="shared" si="6"/>
        <v/>
      </c>
      <c r="AE10" s="38">
        <f t="shared" si="28"/>
        <v>45292</v>
      </c>
      <c r="AG10" s="23" t="s">
        <v>93</v>
      </c>
      <c r="AH10" s="41" t="str">
        <f>IF(AH6=MAX($AH$6:$AS$6),AH6,"")</f>
        <v/>
      </c>
      <c r="AI10" s="41" t="str">
        <f t="shared" ref="AI10:AS10" si="32">IF(AI6=MAX($AH$6:$AS$6),AI6,"")</f>
        <v/>
      </c>
      <c r="AJ10" s="41" t="str">
        <f t="shared" si="32"/>
        <v/>
      </c>
      <c r="AK10" s="41" t="str">
        <f t="shared" si="32"/>
        <v/>
      </c>
      <c r="AL10" s="41" t="str">
        <f t="shared" si="32"/>
        <v/>
      </c>
      <c r="AM10" s="41" t="str">
        <f t="shared" si="32"/>
        <v/>
      </c>
      <c r="AN10" s="41" t="str">
        <f t="shared" si="32"/>
        <v/>
      </c>
      <c r="AO10" s="41" t="str">
        <f t="shared" si="32"/>
        <v/>
      </c>
      <c r="AP10" s="41">
        <f t="shared" si="32"/>
        <v>17100.400000000001</v>
      </c>
      <c r="AQ10" s="41" t="str">
        <f t="shared" si="32"/>
        <v/>
      </c>
      <c r="AR10" s="41" t="str">
        <f t="shared" si="32"/>
        <v/>
      </c>
      <c r="AS10" s="41" t="str">
        <f t="shared" si="32"/>
        <v/>
      </c>
      <c r="AT10" s="23"/>
      <c r="AU10" s="4"/>
      <c r="AV10" s="22"/>
      <c r="AX10" s="7">
        <f t="shared" si="19"/>
        <v>45653</v>
      </c>
      <c r="AY10" s="5"/>
      <c r="AZ10" s="145">
        <f t="shared" si="8"/>
        <v>1</v>
      </c>
      <c r="BA10" s="143" t="str">
        <f>IFERROR(VLOOKUP(AX9,'Geração Equatorial x Medido'!$O$99:$P$129,2,FALSE),"")</f>
        <v/>
      </c>
      <c r="BB10" s="38">
        <f t="shared" si="9"/>
        <v>45627</v>
      </c>
      <c r="BC10" s="38" t="str">
        <f t="shared" si="10"/>
        <v/>
      </c>
      <c r="BD10" s="38"/>
      <c r="BF10" s="11" t="s">
        <v>94</v>
      </c>
      <c r="BG10" s="41" t="str">
        <f>IF(BG6=MAX($BG$6:$BR$6),BG6,"")</f>
        <v/>
      </c>
      <c r="BH10" s="41" t="str">
        <f t="shared" ref="BH10:BR10" si="33">IF(BH6=MAX($BG$6:$BR$6),BH6,"")</f>
        <v/>
      </c>
      <c r="BI10" s="41" t="str">
        <f t="shared" si="33"/>
        <v/>
      </c>
      <c r="BJ10" s="41" t="str">
        <f t="shared" si="33"/>
        <v/>
      </c>
      <c r="BK10" s="41" t="str">
        <f t="shared" si="33"/>
        <v/>
      </c>
      <c r="BL10" s="41" t="str">
        <f t="shared" si="33"/>
        <v/>
      </c>
      <c r="BM10" s="41" t="str">
        <f t="shared" si="33"/>
        <v/>
      </c>
      <c r="BN10" s="41" t="str">
        <f t="shared" si="33"/>
        <v/>
      </c>
      <c r="BO10" s="41" t="str">
        <f t="shared" si="33"/>
        <v/>
      </c>
      <c r="BP10" s="41">
        <f t="shared" si="33"/>
        <v>16965.5</v>
      </c>
      <c r="BQ10" s="41" t="str">
        <f t="shared" si="33"/>
        <v/>
      </c>
      <c r="BR10" s="41" t="str">
        <f t="shared" si="33"/>
        <v/>
      </c>
      <c r="BS10" s="11"/>
      <c r="BT10" s="4"/>
      <c r="BU10" s="22"/>
      <c r="BZ10" s="7">
        <f t="shared" si="12"/>
        <v>46019</v>
      </c>
      <c r="CA10" s="5">
        <f t="shared" si="13"/>
        <v>504.4</v>
      </c>
      <c r="CB10" s="145">
        <f t="shared" si="14"/>
        <v>0</v>
      </c>
      <c r="CC10" s="141">
        <f>IFERROR(VLOOKUP(BZ9,'Geração Equatorial x Medido'!$O$99:$P$128,2,FALSE),"")</f>
        <v>45992</v>
      </c>
      <c r="CD10" s="38">
        <f t="shared" si="15"/>
        <v>45992</v>
      </c>
      <c r="CE10" s="38" t="str">
        <f t="shared" si="1"/>
        <v/>
      </c>
      <c r="CF10" s="38"/>
      <c r="CH10" s="11" t="s">
        <v>94</v>
      </c>
      <c r="CI10" s="41">
        <f>IF(CI6=MAX($CI$6:$CT$6),CI6,"")</f>
        <v>14478</v>
      </c>
      <c r="CJ10" s="41" t="str">
        <f t="shared" ref="CJ10:CT10" si="34">IF(CJ6=MAX($CI$6:$CT$6),CJ6,"")</f>
        <v/>
      </c>
      <c r="CK10" s="41" t="str">
        <f t="shared" si="34"/>
        <v/>
      </c>
      <c r="CL10" s="41" t="str">
        <f t="shared" si="34"/>
        <v/>
      </c>
      <c r="CM10" s="41" t="str">
        <f t="shared" si="34"/>
        <v/>
      </c>
      <c r="CN10" s="41" t="str">
        <f t="shared" si="34"/>
        <v/>
      </c>
      <c r="CO10" s="41" t="str">
        <f t="shared" si="34"/>
        <v/>
      </c>
      <c r="CP10" s="41" t="str">
        <f t="shared" si="34"/>
        <v/>
      </c>
      <c r="CQ10" s="41" t="str">
        <f t="shared" si="34"/>
        <v/>
      </c>
      <c r="CR10" s="41" t="str">
        <f t="shared" si="34"/>
        <v/>
      </c>
      <c r="CS10" s="41" t="str">
        <f t="shared" si="34"/>
        <v/>
      </c>
      <c r="CT10" s="41" t="str">
        <f t="shared" si="34"/>
        <v/>
      </c>
      <c r="CU10" s="11"/>
      <c r="CV10" s="4"/>
      <c r="CW10" s="22"/>
    </row>
    <row r="11" spans="1:101" x14ac:dyDescent="0.25">
      <c r="A11" s="7">
        <f t="shared" si="17"/>
        <v>44934</v>
      </c>
      <c r="B11" s="5"/>
      <c r="C11" s="38" t="str">
        <f t="shared" si="0"/>
        <v/>
      </c>
      <c r="D11" s="38">
        <f t="shared" si="2"/>
        <v>44927</v>
      </c>
      <c r="E11" s="38" t="str">
        <f t="shared" si="3"/>
        <v/>
      </c>
      <c r="F11" s="38">
        <f t="shared" si="2"/>
        <v>44927</v>
      </c>
      <c r="M11" s="36"/>
      <c r="N11" s="18"/>
      <c r="Y11" s="7">
        <f t="shared" si="18"/>
        <v>45294</v>
      </c>
      <c r="Z11" s="5"/>
      <c r="AA11" s="111"/>
      <c r="AB11" s="38" t="str">
        <f>IFERROR(VLOOKUP(Y11,'Geração Equatorial x Medido'!$O$99:$P$116,2,FALSE),"")</f>
        <v/>
      </c>
      <c r="AC11" s="38">
        <f t="shared" si="5"/>
        <v>0</v>
      </c>
      <c r="AD11" s="38" t="str">
        <f t="shared" si="6"/>
        <v/>
      </c>
      <c r="AE11" s="38">
        <f t="shared" si="28"/>
        <v>45292</v>
      </c>
      <c r="AL11" s="36"/>
      <c r="AM11" s="18"/>
      <c r="AU11" s="4"/>
      <c r="AX11" s="7">
        <f t="shared" si="19"/>
        <v>45654</v>
      </c>
      <c r="AY11" s="5"/>
      <c r="AZ11" s="145">
        <f t="shared" si="8"/>
        <v>1</v>
      </c>
      <c r="BA11" s="143" t="str">
        <f>IFERROR(VLOOKUP(AX10,'Geração Equatorial x Medido'!$O$99:$P$129,2,FALSE),"")</f>
        <v/>
      </c>
      <c r="BB11" s="38">
        <f t="shared" si="9"/>
        <v>45627</v>
      </c>
      <c r="BC11" s="38" t="str">
        <f t="shared" si="10"/>
        <v/>
      </c>
      <c r="BD11" s="38"/>
      <c r="BF11" s="11" t="s">
        <v>108</v>
      </c>
      <c r="BG11" s="41">
        <f>SUMIF($BB:$BB,BG4,$AZ:$AZ)</f>
        <v>0</v>
      </c>
      <c r="BH11" s="41">
        <f t="shared" ref="BH11:BR11" si="35">SUMIF($BB:$BB,BH4,$AZ:$AZ)</f>
        <v>0</v>
      </c>
      <c r="BI11" s="41">
        <f t="shared" si="35"/>
        <v>0</v>
      </c>
      <c r="BJ11" s="41">
        <f t="shared" si="35"/>
        <v>3</v>
      </c>
      <c r="BK11" s="41">
        <f t="shared" si="35"/>
        <v>0</v>
      </c>
      <c r="BL11" s="41">
        <f t="shared" si="35"/>
        <v>0</v>
      </c>
      <c r="BM11" s="41" t="e">
        <f t="shared" si="35"/>
        <v>#REF!</v>
      </c>
      <c r="BN11" s="41">
        <f t="shared" si="35"/>
        <v>0</v>
      </c>
      <c r="BO11" s="41">
        <f t="shared" si="35"/>
        <v>0</v>
      </c>
      <c r="BP11" s="41" t="e">
        <f t="shared" si="35"/>
        <v>#REF!</v>
      </c>
      <c r="BQ11" s="41" t="e">
        <f t="shared" si="35"/>
        <v>#REF!</v>
      </c>
      <c r="BR11" s="41">
        <f t="shared" si="35"/>
        <v>1</v>
      </c>
      <c r="BT11" s="4"/>
      <c r="BZ11" s="7">
        <f t="shared" si="12"/>
        <v>46020</v>
      </c>
      <c r="CA11" s="5">
        <f t="shared" si="13"/>
        <v>484.8</v>
      </c>
      <c r="CB11" s="145">
        <f t="shared" si="14"/>
        <v>0</v>
      </c>
      <c r="CC11" s="141" t="str">
        <f>IFERROR(VLOOKUP(BZ10,'Geração Equatorial x Medido'!$O$99:$P$128,2,FALSE),"")</f>
        <v/>
      </c>
      <c r="CD11" s="38">
        <f>IF(CC11="",CD12,CC11)</f>
        <v>46023</v>
      </c>
      <c r="CE11" s="38" t="str">
        <f t="shared" si="1"/>
        <v/>
      </c>
      <c r="CF11" s="38"/>
      <c r="CH11" s="11" t="s">
        <v>108</v>
      </c>
      <c r="CI11" s="41">
        <f>SUMIF($CD$10:$CD$378,CI4,$CB$10:$CB$378)</f>
        <v>0</v>
      </c>
      <c r="CJ11" s="41">
        <f t="shared" ref="CJ11:CT11" si="36">SUMIF($CD$10:$CD$378,CJ4,$CB$10:$CB$378)</f>
        <v>0</v>
      </c>
      <c r="CK11" s="41">
        <f t="shared" si="36"/>
        <v>0</v>
      </c>
      <c r="CL11" s="41">
        <f t="shared" si="36"/>
        <v>29</v>
      </c>
      <c r="CM11" s="41">
        <f t="shared" si="36"/>
        <v>30</v>
      </c>
      <c r="CN11" s="41">
        <f t="shared" si="36"/>
        <v>31</v>
      </c>
      <c r="CO11" s="41">
        <f t="shared" si="36"/>
        <v>30</v>
      </c>
      <c r="CP11" s="41">
        <f t="shared" si="36"/>
        <v>31</v>
      </c>
      <c r="CQ11" s="41">
        <f t="shared" si="36"/>
        <v>31</v>
      </c>
      <c r="CR11" s="41">
        <f t="shared" si="36"/>
        <v>30</v>
      </c>
      <c r="CS11" s="41">
        <f t="shared" si="36"/>
        <v>31</v>
      </c>
      <c r="CT11" s="41">
        <f t="shared" si="36"/>
        <v>30</v>
      </c>
      <c r="CV11" s="4"/>
    </row>
    <row r="12" spans="1:101" x14ac:dyDescent="0.25">
      <c r="A12" s="7">
        <f t="shared" si="17"/>
        <v>44935</v>
      </c>
      <c r="B12" s="5"/>
      <c r="C12" s="38" t="str">
        <f t="shared" si="0"/>
        <v/>
      </c>
      <c r="D12" s="38">
        <f t="shared" si="2"/>
        <v>44927</v>
      </c>
      <c r="E12" s="38" t="str">
        <f t="shared" si="3"/>
        <v/>
      </c>
      <c r="F12" s="38">
        <f t="shared" si="2"/>
        <v>44927</v>
      </c>
      <c r="M12" s="36"/>
      <c r="Y12" s="7">
        <f t="shared" si="18"/>
        <v>45295</v>
      </c>
      <c r="Z12" s="5"/>
      <c r="AA12" s="111"/>
      <c r="AB12" s="38" t="str">
        <f>IFERROR(VLOOKUP(Y12,'Geração Equatorial x Medido'!$O$99:$P$116,2,FALSE),"")</f>
        <v/>
      </c>
      <c r="AC12" s="38">
        <f t="shared" si="5"/>
        <v>0</v>
      </c>
      <c r="AD12" s="38" t="str">
        <f t="shared" si="6"/>
        <v/>
      </c>
      <c r="AE12" s="38">
        <f t="shared" si="28"/>
        <v>45292</v>
      </c>
      <c r="AL12" s="36"/>
      <c r="AU12" s="4"/>
      <c r="AX12" s="7">
        <f t="shared" si="19"/>
        <v>45655</v>
      </c>
      <c r="AY12" s="5"/>
      <c r="AZ12" s="145">
        <f t="shared" si="8"/>
        <v>1</v>
      </c>
      <c r="BA12" s="143" t="str">
        <f>IFERROR(VLOOKUP(AX11,'Geração Equatorial x Medido'!$O$99:$P$129,2,FALSE),"")</f>
        <v/>
      </c>
      <c r="BB12" s="38">
        <f t="shared" ref="BB12:BB75" si="37">IF(BA12="",BB13,BA12)</f>
        <v>45627</v>
      </c>
      <c r="BC12" s="38" t="str">
        <f t="shared" si="10"/>
        <v/>
      </c>
      <c r="BD12" s="38"/>
      <c r="BK12" s="36"/>
      <c r="BT12" s="4"/>
      <c r="BZ12" s="7">
        <f t="shared" si="12"/>
        <v>46021</v>
      </c>
      <c r="CA12" s="5">
        <f t="shared" si="13"/>
        <v>462.7</v>
      </c>
      <c r="CB12" s="145">
        <f t="shared" si="14"/>
        <v>0</v>
      </c>
      <c r="CC12" s="141" t="str">
        <f>IFERROR(VLOOKUP(BZ11,'Geração Equatorial x Medido'!$O$99:$P$128,2,FALSE),"")</f>
        <v/>
      </c>
      <c r="CD12" s="38">
        <f>IF(CC12="",CD13,CC12)</f>
        <v>46023</v>
      </c>
      <c r="CE12" s="38" t="str">
        <f t="shared" si="1"/>
        <v/>
      </c>
      <c r="CF12" s="38"/>
      <c r="CM12" s="36"/>
      <c r="CV12" s="4"/>
    </row>
    <row r="13" spans="1:101" x14ac:dyDescent="0.25">
      <c r="A13" s="7">
        <f t="shared" si="17"/>
        <v>44936</v>
      </c>
      <c r="B13" s="5"/>
      <c r="C13" s="38" t="str">
        <f t="shared" si="0"/>
        <v/>
      </c>
      <c r="D13" s="38">
        <f t="shared" si="2"/>
        <v>44927</v>
      </c>
      <c r="E13" s="38" t="str">
        <f t="shared" si="3"/>
        <v/>
      </c>
      <c r="F13" s="38">
        <f t="shared" si="2"/>
        <v>44927</v>
      </c>
      <c r="M13" s="36"/>
      <c r="Y13" s="7">
        <f t="shared" si="18"/>
        <v>45296</v>
      </c>
      <c r="Z13" s="5"/>
      <c r="AA13" s="111"/>
      <c r="AB13" s="38" t="str">
        <f>IFERROR(VLOOKUP(Y13,'Geração Equatorial x Medido'!$O$99:$P$116,2,FALSE),"")</f>
        <v/>
      </c>
      <c r="AC13" s="38">
        <f t="shared" si="5"/>
        <v>0</v>
      </c>
      <c r="AD13" s="38" t="str">
        <f t="shared" si="6"/>
        <v/>
      </c>
      <c r="AE13" s="38">
        <f t="shared" si="28"/>
        <v>45292</v>
      </c>
      <c r="AL13" s="36"/>
      <c r="AU13" s="4"/>
      <c r="AX13" s="7">
        <f t="shared" si="19"/>
        <v>45656</v>
      </c>
      <c r="AY13" s="5"/>
      <c r="AZ13" s="145">
        <f t="shared" si="8"/>
        <v>1</v>
      </c>
      <c r="BA13" s="143" t="str">
        <f>IFERROR(VLOOKUP(AX12,'Geração Equatorial x Medido'!$O$99:$P$129,2,FALSE),"")</f>
        <v/>
      </c>
      <c r="BB13" s="38">
        <f t="shared" si="37"/>
        <v>45627</v>
      </c>
      <c r="BC13" s="38" t="str">
        <f t="shared" si="10"/>
        <v/>
      </c>
      <c r="BD13" s="38"/>
      <c r="BK13" s="36"/>
      <c r="BT13" s="4"/>
      <c r="BZ13" s="7">
        <f t="shared" si="12"/>
        <v>46022</v>
      </c>
      <c r="CA13" s="5">
        <f t="shared" si="13"/>
        <v>412.9</v>
      </c>
      <c r="CB13" s="145">
        <f t="shared" si="14"/>
        <v>0</v>
      </c>
      <c r="CC13" s="141" t="str">
        <f>IFERROR(VLOOKUP(BZ12,'Geração Equatorial x Medido'!$O$99:$P$128,2,FALSE),"")</f>
        <v/>
      </c>
      <c r="CD13" s="38">
        <f t="shared" ref="CD13:CD76" si="38">IF(CC13="",CD14,CC13)</f>
        <v>46023</v>
      </c>
      <c r="CE13" s="38" t="str">
        <f t="shared" si="1"/>
        <v/>
      </c>
      <c r="CF13" s="38"/>
      <c r="CM13" s="36"/>
      <c r="CV13" s="4"/>
    </row>
    <row r="14" spans="1:101" x14ac:dyDescent="0.25">
      <c r="A14" s="7">
        <f t="shared" si="17"/>
        <v>44937</v>
      </c>
      <c r="B14" s="5"/>
      <c r="C14" s="38" t="str">
        <f t="shared" si="0"/>
        <v/>
      </c>
      <c r="D14" s="38">
        <f t="shared" si="2"/>
        <v>44927</v>
      </c>
      <c r="E14" s="38" t="str">
        <f t="shared" si="3"/>
        <v/>
      </c>
      <c r="F14" s="38">
        <f t="shared" si="2"/>
        <v>44927</v>
      </c>
      <c r="M14" s="36"/>
      <c r="Y14" s="7">
        <f t="shared" si="18"/>
        <v>45297</v>
      </c>
      <c r="Z14" s="5"/>
      <c r="AA14" s="111"/>
      <c r="AB14" s="38" t="str">
        <f>IFERROR(VLOOKUP(Y14,'Geração Equatorial x Medido'!$O$99:$P$116,2,FALSE),"")</f>
        <v/>
      </c>
      <c r="AC14" s="38">
        <f t="shared" si="5"/>
        <v>0</v>
      </c>
      <c r="AD14" s="38" t="str">
        <f t="shared" si="6"/>
        <v/>
      </c>
      <c r="AE14" s="38">
        <f t="shared" si="28"/>
        <v>45292</v>
      </c>
      <c r="AL14" s="36"/>
      <c r="AU14" s="4"/>
      <c r="AX14" s="7">
        <f t="shared" si="19"/>
        <v>45657</v>
      </c>
      <c r="AY14" s="5"/>
      <c r="AZ14" s="145">
        <f t="shared" si="8"/>
        <v>1</v>
      </c>
      <c r="BA14" s="143">
        <f>IFERROR(VLOOKUP(AX13,'Geração Equatorial x Medido'!$O$99:$P$129,2,FALSE),"")</f>
        <v>45627</v>
      </c>
      <c r="BB14" s="38">
        <f t="shared" si="37"/>
        <v>45627</v>
      </c>
      <c r="BC14" s="38" t="str">
        <f t="shared" si="10"/>
        <v/>
      </c>
      <c r="BD14" s="38"/>
      <c r="BK14" s="36"/>
      <c r="BT14" s="4"/>
      <c r="BZ14" s="7">
        <f t="shared" si="12"/>
        <v>46023</v>
      </c>
      <c r="CA14" s="5">
        <v>487.8</v>
      </c>
      <c r="CB14" s="145">
        <f t="shared" si="14"/>
        <v>0</v>
      </c>
      <c r="CC14" s="141" t="str">
        <f>IFERROR(VLOOKUP(BZ13,'Geração Equatorial x Medido'!$O$99:$P$128,2,FALSE),"")</f>
        <v/>
      </c>
      <c r="CD14" s="38">
        <f t="shared" si="38"/>
        <v>46023</v>
      </c>
      <c r="CE14" s="38">
        <f t="shared" si="1"/>
        <v>46023</v>
      </c>
      <c r="CF14" s="38">
        <f t="shared" ref="CF14:CF67" si="39">IF(CE14="",CF13,CE14)</f>
        <v>46023</v>
      </c>
      <c r="CM14" s="36"/>
      <c r="CV14" s="4"/>
    </row>
    <row r="15" spans="1:101" x14ac:dyDescent="0.25">
      <c r="A15" s="7">
        <f t="shared" si="17"/>
        <v>44938</v>
      </c>
      <c r="B15" s="5"/>
      <c r="C15" s="38" t="str">
        <f t="shared" si="0"/>
        <v/>
      </c>
      <c r="D15" s="38">
        <f t="shared" si="2"/>
        <v>44927</v>
      </c>
      <c r="E15" s="38" t="str">
        <f t="shared" si="3"/>
        <v/>
      </c>
      <c r="F15" s="38">
        <f t="shared" si="2"/>
        <v>44927</v>
      </c>
      <c r="Y15" s="7">
        <f t="shared" si="18"/>
        <v>45298</v>
      </c>
      <c r="Z15" s="5"/>
      <c r="AA15" s="111"/>
      <c r="AB15" s="38" t="str">
        <f>IFERROR(VLOOKUP(Y15,'Geração Equatorial x Medido'!$O$99:$P$116,2,FALSE),"")</f>
        <v/>
      </c>
      <c r="AC15" s="38">
        <f t="shared" si="5"/>
        <v>0</v>
      </c>
      <c r="AD15" s="38" t="str">
        <f t="shared" si="6"/>
        <v/>
      </c>
      <c r="AE15" s="38">
        <f t="shared" si="28"/>
        <v>45292</v>
      </c>
      <c r="AU15" s="4"/>
      <c r="AX15" s="7">
        <f t="shared" si="19"/>
        <v>45658</v>
      </c>
      <c r="AY15" s="5">
        <v>516.20000000000005</v>
      </c>
      <c r="AZ15" s="145">
        <f t="shared" si="8"/>
        <v>0</v>
      </c>
      <c r="BA15" s="143" t="str">
        <f>IFERROR(VLOOKUP(AX14,'Geração Equatorial x Medido'!$O$99:$P$129,2,FALSE),"")</f>
        <v/>
      </c>
      <c r="BB15" s="38">
        <f t="shared" si="37"/>
        <v>45658</v>
      </c>
      <c r="BC15" s="38">
        <f t="shared" si="10"/>
        <v>45658</v>
      </c>
      <c r="BD15" s="38">
        <f t="shared" ref="BD15:BD78" si="40">IF(BC15="",BD14,BC15)</f>
        <v>45658</v>
      </c>
      <c r="BT15" s="4"/>
      <c r="BZ15" s="7">
        <f t="shared" si="12"/>
        <v>46024</v>
      </c>
      <c r="CA15" s="5">
        <v>471.2</v>
      </c>
      <c r="CB15" s="145">
        <f t="shared" si="14"/>
        <v>0</v>
      </c>
      <c r="CC15" s="141" t="str">
        <f>IFERROR(VLOOKUP(BZ14,'Geração Equatorial x Medido'!$O$99:$P$128,2,FALSE),"")</f>
        <v/>
      </c>
      <c r="CD15" s="38">
        <f t="shared" si="38"/>
        <v>46023</v>
      </c>
      <c r="CE15" s="38" t="str">
        <f t="shared" si="1"/>
        <v/>
      </c>
      <c r="CF15" s="38">
        <f t="shared" si="39"/>
        <v>46023</v>
      </c>
      <c r="CV15" s="4"/>
    </row>
    <row r="16" spans="1:101" x14ac:dyDescent="0.25">
      <c r="A16" s="7">
        <f t="shared" si="17"/>
        <v>44939</v>
      </c>
      <c r="B16" s="5"/>
      <c r="C16" s="38" t="str">
        <f t="shared" si="0"/>
        <v/>
      </c>
      <c r="D16" s="38">
        <f t="shared" si="2"/>
        <v>44927</v>
      </c>
      <c r="E16" s="38" t="str">
        <f t="shared" si="3"/>
        <v/>
      </c>
      <c r="F16" s="38">
        <f t="shared" si="2"/>
        <v>44927</v>
      </c>
      <c r="Y16" s="7">
        <f t="shared" si="18"/>
        <v>45299</v>
      </c>
      <c r="Z16" s="5"/>
      <c r="AA16" s="111"/>
      <c r="AB16" s="38" t="str">
        <f>IFERROR(VLOOKUP(Y16,'Geração Equatorial x Medido'!$O$99:$P$116,2,FALSE),"")</f>
        <v/>
      </c>
      <c r="AC16" s="38">
        <f t="shared" si="5"/>
        <v>0</v>
      </c>
      <c r="AD16" s="38" t="str">
        <f t="shared" si="6"/>
        <v/>
      </c>
      <c r="AE16" s="38">
        <f t="shared" si="28"/>
        <v>45292</v>
      </c>
      <c r="AU16" s="4"/>
      <c r="AX16" s="7">
        <f t="shared" si="19"/>
        <v>45659</v>
      </c>
      <c r="AY16" s="5">
        <v>478.4</v>
      </c>
      <c r="AZ16" s="145">
        <f t="shared" si="8"/>
        <v>0</v>
      </c>
      <c r="BA16" s="143" t="str">
        <f>IFERROR(VLOOKUP(AX15,'Geração Equatorial x Medido'!$O$99:$P$129,2,FALSE),"")</f>
        <v/>
      </c>
      <c r="BB16" s="38">
        <f t="shared" si="37"/>
        <v>45658</v>
      </c>
      <c r="BC16" s="38" t="str">
        <f t="shared" si="10"/>
        <v/>
      </c>
      <c r="BD16" s="38">
        <f t="shared" si="40"/>
        <v>45658</v>
      </c>
      <c r="BT16" s="4"/>
      <c r="BZ16" s="7">
        <f t="shared" si="12"/>
        <v>46025</v>
      </c>
      <c r="CA16" s="5">
        <v>520.20000000000005</v>
      </c>
      <c r="CB16" s="145">
        <f t="shared" si="14"/>
        <v>0</v>
      </c>
      <c r="CC16" s="141" t="str">
        <f>IFERROR(VLOOKUP(BZ15,'Geração Equatorial x Medido'!$O$99:$P$128,2,FALSE),"")</f>
        <v/>
      </c>
      <c r="CD16" s="38">
        <f t="shared" si="38"/>
        <v>46023</v>
      </c>
      <c r="CE16" s="38" t="str">
        <f t="shared" si="1"/>
        <v/>
      </c>
      <c r="CF16" s="38">
        <f t="shared" si="39"/>
        <v>46023</v>
      </c>
      <c r="CV16" s="4"/>
    </row>
    <row r="17" spans="1:100" x14ac:dyDescent="0.25">
      <c r="A17" s="7">
        <f t="shared" si="17"/>
        <v>44940</v>
      </c>
      <c r="B17" s="5"/>
      <c r="C17" s="38" t="str">
        <f t="shared" si="0"/>
        <v/>
      </c>
      <c r="D17" s="38">
        <f t="shared" si="2"/>
        <v>44927</v>
      </c>
      <c r="E17" s="38" t="str">
        <f t="shared" si="3"/>
        <v/>
      </c>
      <c r="F17" s="38">
        <f t="shared" si="2"/>
        <v>44927</v>
      </c>
      <c r="Y17" s="7">
        <f t="shared" si="18"/>
        <v>45300</v>
      </c>
      <c r="Z17" s="5"/>
      <c r="AA17" s="111"/>
      <c r="AB17" s="38" t="str">
        <f>IFERROR(VLOOKUP(Y17,'Geração Equatorial x Medido'!$O$99:$P$116,2,FALSE),"")</f>
        <v/>
      </c>
      <c r="AC17" s="38">
        <f t="shared" si="5"/>
        <v>0</v>
      </c>
      <c r="AD17" s="38" t="str">
        <f t="shared" si="6"/>
        <v/>
      </c>
      <c r="AE17" s="38">
        <f t="shared" si="28"/>
        <v>45292</v>
      </c>
      <c r="AU17" s="4"/>
      <c r="AX17" s="7">
        <f t="shared" si="19"/>
        <v>45660</v>
      </c>
      <c r="AY17" s="5">
        <v>492.5</v>
      </c>
      <c r="AZ17" s="145">
        <f t="shared" si="8"/>
        <v>0</v>
      </c>
      <c r="BA17" s="143" t="str">
        <f>IFERROR(VLOOKUP(AX16,'Geração Equatorial x Medido'!$O$99:$P$129,2,FALSE),"")</f>
        <v/>
      </c>
      <c r="BB17" s="38">
        <f t="shared" si="37"/>
        <v>45658</v>
      </c>
      <c r="BC17" s="38" t="str">
        <f t="shared" si="10"/>
        <v/>
      </c>
      <c r="BD17" s="38">
        <f t="shared" si="40"/>
        <v>45658</v>
      </c>
      <c r="BT17" s="4"/>
      <c r="BZ17" s="7">
        <f t="shared" si="12"/>
        <v>46026</v>
      </c>
      <c r="CA17" s="5">
        <v>500.3</v>
      </c>
      <c r="CB17" s="145">
        <f t="shared" si="14"/>
        <v>0</v>
      </c>
      <c r="CC17" s="141" t="str">
        <f>IFERROR(VLOOKUP(BZ16,'Geração Equatorial x Medido'!$O$99:$P$128,2,FALSE),"")</f>
        <v/>
      </c>
      <c r="CD17" s="38">
        <f t="shared" si="38"/>
        <v>46023</v>
      </c>
      <c r="CE17" s="38" t="str">
        <f t="shared" si="1"/>
        <v/>
      </c>
      <c r="CF17" s="38">
        <f t="shared" si="39"/>
        <v>46023</v>
      </c>
      <c r="CV17" s="4"/>
    </row>
    <row r="18" spans="1:100" x14ac:dyDescent="0.25">
      <c r="A18" s="7">
        <f t="shared" si="17"/>
        <v>44941</v>
      </c>
      <c r="B18" s="5"/>
      <c r="C18" s="38" t="str">
        <f t="shared" si="0"/>
        <v/>
      </c>
      <c r="D18" s="38">
        <f t="shared" si="2"/>
        <v>44927</v>
      </c>
      <c r="E18" s="38" t="str">
        <f t="shared" si="3"/>
        <v/>
      </c>
      <c r="F18" s="38">
        <f t="shared" si="2"/>
        <v>44927</v>
      </c>
      <c r="Y18" s="7">
        <f t="shared" si="18"/>
        <v>45301</v>
      </c>
      <c r="Z18" s="5"/>
      <c r="AA18" s="111"/>
      <c r="AB18" s="38" t="str">
        <f>IFERROR(VLOOKUP(Y18,'Geração Equatorial x Medido'!$O$99:$P$116,2,FALSE),"")</f>
        <v/>
      </c>
      <c r="AC18" s="38">
        <f t="shared" si="5"/>
        <v>0</v>
      </c>
      <c r="AD18" s="38" t="str">
        <f t="shared" si="6"/>
        <v/>
      </c>
      <c r="AE18" s="38">
        <f t="shared" si="28"/>
        <v>45292</v>
      </c>
      <c r="AU18" s="4"/>
      <c r="AX18" s="7">
        <f t="shared" si="19"/>
        <v>45661</v>
      </c>
      <c r="AY18" s="5">
        <v>422.7</v>
      </c>
      <c r="AZ18" s="145">
        <f t="shared" si="8"/>
        <v>0</v>
      </c>
      <c r="BA18" s="143" t="str">
        <f>IFERROR(VLOOKUP(AX17,'Geração Equatorial x Medido'!$O$99:$P$129,2,FALSE),"")</f>
        <v/>
      </c>
      <c r="BB18" s="38">
        <f t="shared" si="37"/>
        <v>45658</v>
      </c>
      <c r="BC18" s="38" t="str">
        <f t="shared" si="10"/>
        <v/>
      </c>
      <c r="BD18" s="38">
        <f t="shared" si="40"/>
        <v>45658</v>
      </c>
      <c r="BT18" s="4"/>
      <c r="BZ18" s="7">
        <f t="shared" si="12"/>
        <v>46027</v>
      </c>
      <c r="CA18" s="5">
        <v>489.9</v>
      </c>
      <c r="CB18" s="145">
        <f t="shared" si="14"/>
        <v>0</v>
      </c>
      <c r="CC18" s="141" t="str">
        <f>IFERROR(VLOOKUP(BZ17,'Geração Equatorial x Medido'!$O$99:$P$128,2,FALSE),"")</f>
        <v/>
      </c>
      <c r="CD18" s="38">
        <f t="shared" si="38"/>
        <v>46023</v>
      </c>
      <c r="CE18" s="38" t="str">
        <f t="shared" si="1"/>
        <v/>
      </c>
      <c r="CF18" s="38">
        <f t="shared" si="39"/>
        <v>46023</v>
      </c>
      <c r="CV18" s="4"/>
    </row>
    <row r="19" spans="1:100" x14ac:dyDescent="0.25">
      <c r="A19" s="7">
        <f t="shared" si="17"/>
        <v>44942</v>
      </c>
      <c r="B19" s="5"/>
      <c r="C19" s="38" t="str">
        <f t="shared" si="0"/>
        <v/>
      </c>
      <c r="D19" s="38">
        <f t="shared" si="2"/>
        <v>44927</v>
      </c>
      <c r="E19" s="38" t="str">
        <f t="shared" si="3"/>
        <v/>
      </c>
      <c r="F19" s="38">
        <f t="shared" si="2"/>
        <v>44927</v>
      </c>
      <c r="Y19" s="7">
        <f t="shared" si="18"/>
        <v>45302</v>
      </c>
      <c r="Z19" s="5"/>
      <c r="AA19" s="111"/>
      <c r="AB19" s="38" t="str">
        <f>IFERROR(VLOOKUP(Y19,'Geração Equatorial x Medido'!$O$99:$P$116,2,FALSE),"")</f>
        <v/>
      </c>
      <c r="AC19" s="38">
        <f t="shared" si="5"/>
        <v>0</v>
      </c>
      <c r="AD19" s="38" t="str">
        <f t="shared" si="6"/>
        <v/>
      </c>
      <c r="AE19" s="38">
        <f t="shared" si="28"/>
        <v>45292</v>
      </c>
      <c r="AU19" s="4"/>
      <c r="AX19" s="7">
        <f t="shared" si="19"/>
        <v>45662</v>
      </c>
      <c r="AY19" s="5">
        <v>461.3</v>
      </c>
      <c r="AZ19" s="145">
        <f t="shared" si="8"/>
        <v>0</v>
      </c>
      <c r="BA19" s="143" t="str">
        <f>IFERROR(VLOOKUP(AX18,'Geração Equatorial x Medido'!$O$99:$P$129,2,FALSE),"")</f>
        <v/>
      </c>
      <c r="BB19" s="38">
        <f t="shared" si="37"/>
        <v>45658</v>
      </c>
      <c r="BC19" s="38" t="str">
        <f t="shared" si="10"/>
        <v/>
      </c>
      <c r="BD19" s="38">
        <f t="shared" si="40"/>
        <v>45658</v>
      </c>
      <c r="BT19" s="4"/>
      <c r="BZ19" s="7">
        <f t="shared" si="12"/>
        <v>46028</v>
      </c>
      <c r="CA19" s="5">
        <v>484.7</v>
      </c>
      <c r="CB19" s="145">
        <f t="shared" si="14"/>
        <v>0</v>
      </c>
      <c r="CC19" s="141" t="str">
        <f>IFERROR(VLOOKUP(BZ18,'Geração Equatorial x Medido'!$O$99:$P$128,2,FALSE),"")</f>
        <v/>
      </c>
      <c r="CD19" s="38">
        <f t="shared" si="38"/>
        <v>46023</v>
      </c>
      <c r="CE19" s="38" t="str">
        <f t="shared" si="1"/>
        <v/>
      </c>
      <c r="CF19" s="38">
        <f t="shared" si="39"/>
        <v>46023</v>
      </c>
      <c r="CV19" s="4"/>
    </row>
    <row r="20" spans="1:100" x14ac:dyDescent="0.25">
      <c r="A20" s="7">
        <f t="shared" si="17"/>
        <v>44943</v>
      </c>
      <c r="B20" s="5"/>
      <c r="C20" s="38" t="str">
        <f t="shared" si="0"/>
        <v/>
      </c>
      <c r="D20" s="38">
        <f t="shared" si="2"/>
        <v>44927</v>
      </c>
      <c r="E20" s="38" t="str">
        <f t="shared" si="3"/>
        <v/>
      </c>
      <c r="F20" s="38">
        <f t="shared" si="2"/>
        <v>44927</v>
      </c>
      <c r="Y20" s="7">
        <f t="shared" si="18"/>
        <v>45303</v>
      </c>
      <c r="Z20" s="5"/>
      <c r="AA20" s="111"/>
      <c r="AB20" s="38" t="str">
        <f>IFERROR(VLOOKUP(Y20,'Geração Equatorial x Medido'!$O$99:$P$116,2,FALSE),"")</f>
        <v/>
      </c>
      <c r="AC20" s="38">
        <f t="shared" si="5"/>
        <v>0</v>
      </c>
      <c r="AD20" s="38" t="str">
        <f t="shared" si="6"/>
        <v/>
      </c>
      <c r="AE20" s="38">
        <f t="shared" si="28"/>
        <v>45292</v>
      </c>
      <c r="AU20" s="4"/>
      <c r="AX20" s="7">
        <f t="shared" si="19"/>
        <v>45663</v>
      </c>
      <c r="AY20" s="5">
        <v>464.9</v>
      </c>
      <c r="AZ20" s="145">
        <f t="shared" si="8"/>
        <v>0</v>
      </c>
      <c r="BA20" s="143" t="str">
        <f>IFERROR(VLOOKUP(AX19,'Geração Equatorial x Medido'!$O$99:$P$129,2,FALSE),"")</f>
        <v/>
      </c>
      <c r="BB20" s="38">
        <f t="shared" si="37"/>
        <v>45658</v>
      </c>
      <c r="BC20" s="38" t="str">
        <f t="shared" si="10"/>
        <v/>
      </c>
      <c r="BD20" s="38">
        <f t="shared" si="40"/>
        <v>45658</v>
      </c>
      <c r="BT20" s="4"/>
      <c r="BZ20" s="7">
        <f t="shared" si="12"/>
        <v>46029</v>
      </c>
      <c r="CA20" s="5">
        <v>469.1</v>
      </c>
      <c r="CB20" s="145">
        <f t="shared" si="14"/>
        <v>0</v>
      </c>
      <c r="CC20" s="141" t="str">
        <f>IFERROR(VLOOKUP(BZ19,'Geração Equatorial x Medido'!$O$99:$P$128,2,FALSE),"")</f>
        <v/>
      </c>
      <c r="CD20" s="38">
        <f t="shared" si="38"/>
        <v>46023</v>
      </c>
      <c r="CE20" s="38" t="str">
        <f t="shared" si="1"/>
        <v/>
      </c>
      <c r="CF20" s="38">
        <f t="shared" si="39"/>
        <v>46023</v>
      </c>
      <c r="CV20" s="4"/>
    </row>
    <row r="21" spans="1:100" x14ac:dyDescent="0.25">
      <c r="A21" s="7">
        <f t="shared" si="17"/>
        <v>44944</v>
      </c>
      <c r="B21" s="5"/>
      <c r="C21" s="38" t="str">
        <f t="shared" si="0"/>
        <v/>
      </c>
      <c r="D21" s="38">
        <f t="shared" ref="D21:F36" si="41">IF(C21="",D20,C21)</f>
        <v>44927</v>
      </c>
      <c r="E21" s="38" t="str">
        <f t="shared" si="3"/>
        <v/>
      </c>
      <c r="F21" s="38">
        <f t="shared" si="41"/>
        <v>44927</v>
      </c>
      <c r="Y21" s="7">
        <f t="shared" si="18"/>
        <v>45304</v>
      </c>
      <c r="Z21" s="5"/>
      <c r="AA21" s="111"/>
      <c r="AB21" s="38" t="str">
        <f>IFERROR(VLOOKUP(Y21,'Geração Equatorial x Medido'!$O$99:$P$116,2,FALSE),"")</f>
        <v/>
      </c>
      <c r="AC21" s="38">
        <f t="shared" si="5"/>
        <v>0</v>
      </c>
      <c r="AD21" s="38" t="str">
        <f t="shared" si="6"/>
        <v/>
      </c>
      <c r="AE21" s="38">
        <f t="shared" si="28"/>
        <v>45292</v>
      </c>
      <c r="AU21" s="4"/>
      <c r="AX21" s="7">
        <f t="shared" si="19"/>
        <v>45664</v>
      </c>
      <c r="AY21" s="5">
        <v>319.89999999999998</v>
      </c>
      <c r="AZ21" s="145">
        <f t="shared" si="8"/>
        <v>0</v>
      </c>
      <c r="BA21" s="143" t="str">
        <f>IFERROR(VLOOKUP(AX20,'Geração Equatorial x Medido'!$O$99:$P$129,2,FALSE),"")</f>
        <v/>
      </c>
      <c r="BB21" s="38">
        <f t="shared" si="37"/>
        <v>45658</v>
      </c>
      <c r="BC21" s="38" t="str">
        <f t="shared" si="10"/>
        <v/>
      </c>
      <c r="BD21" s="38">
        <f t="shared" si="40"/>
        <v>45658</v>
      </c>
      <c r="BT21" s="4"/>
      <c r="BZ21" s="7">
        <f t="shared" si="12"/>
        <v>46030</v>
      </c>
      <c r="CA21" s="5">
        <v>530.6</v>
      </c>
      <c r="CB21" s="145">
        <f t="shared" si="14"/>
        <v>0</v>
      </c>
      <c r="CC21" s="141" t="str">
        <f>IFERROR(VLOOKUP(BZ20,'Geração Equatorial x Medido'!$O$99:$P$128,2,FALSE),"")</f>
        <v/>
      </c>
      <c r="CD21" s="38">
        <f t="shared" si="38"/>
        <v>46023</v>
      </c>
      <c r="CE21" s="38" t="str">
        <f t="shared" si="1"/>
        <v/>
      </c>
      <c r="CF21" s="38">
        <f t="shared" si="39"/>
        <v>46023</v>
      </c>
      <c r="CV21" s="4"/>
    </row>
    <row r="22" spans="1:100" x14ac:dyDescent="0.25">
      <c r="A22" s="7">
        <f t="shared" si="17"/>
        <v>44945</v>
      </c>
      <c r="B22" s="5"/>
      <c r="C22" s="38" t="str">
        <f t="shared" si="0"/>
        <v/>
      </c>
      <c r="D22" s="38">
        <f t="shared" si="41"/>
        <v>44927</v>
      </c>
      <c r="E22" s="38" t="str">
        <f t="shared" si="3"/>
        <v/>
      </c>
      <c r="F22" s="38">
        <f t="shared" si="41"/>
        <v>44927</v>
      </c>
      <c r="Y22" s="7">
        <f t="shared" si="18"/>
        <v>45305</v>
      </c>
      <c r="Z22" s="5"/>
      <c r="AA22" s="111"/>
      <c r="AB22" s="38" t="str">
        <f>IFERROR(VLOOKUP(Y22,'Geração Equatorial x Medido'!$O$99:$P$116,2,FALSE),"")</f>
        <v/>
      </c>
      <c r="AC22" s="38">
        <f t="shared" si="5"/>
        <v>0</v>
      </c>
      <c r="AD22" s="38" t="str">
        <f t="shared" si="6"/>
        <v/>
      </c>
      <c r="AE22" s="38">
        <f t="shared" si="28"/>
        <v>45292</v>
      </c>
      <c r="AU22" s="4"/>
      <c r="AX22" s="7">
        <f t="shared" si="19"/>
        <v>45665</v>
      </c>
      <c r="AY22" s="5">
        <v>350.7</v>
      </c>
      <c r="AZ22" s="145">
        <f t="shared" si="8"/>
        <v>0</v>
      </c>
      <c r="BA22" s="143" t="str">
        <f>IFERROR(VLOOKUP(AX21,'Geração Equatorial x Medido'!$O$99:$P$129,2,FALSE),"")</f>
        <v/>
      </c>
      <c r="BB22" s="38">
        <f t="shared" si="37"/>
        <v>45658</v>
      </c>
      <c r="BC22" s="38" t="str">
        <f t="shared" si="10"/>
        <v/>
      </c>
      <c r="BD22" s="38">
        <f t="shared" si="40"/>
        <v>45658</v>
      </c>
      <c r="BT22" s="4"/>
      <c r="BZ22" s="7">
        <f t="shared" si="12"/>
        <v>46031</v>
      </c>
      <c r="CA22" s="5">
        <v>516.9</v>
      </c>
      <c r="CB22" s="145">
        <f t="shared" si="14"/>
        <v>0</v>
      </c>
      <c r="CC22" s="141" t="str">
        <f>IFERROR(VLOOKUP(BZ21,'Geração Equatorial x Medido'!$O$99:$P$128,2,FALSE),"")</f>
        <v/>
      </c>
      <c r="CD22" s="38">
        <f t="shared" si="38"/>
        <v>46023</v>
      </c>
      <c r="CE22" s="38" t="str">
        <f t="shared" si="1"/>
        <v/>
      </c>
      <c r="CF22" s="38">
        <f t="shared" si="39"/>
        <v>46023</v>
      </c>
      <c r="CV22" s="4"/>
    </row>
    <row r="23" spans="1:100" x14ac:dyDescent="0.25">
      <c r="A23" s="7">
        <f t="shared" si="17"/>
        <v>44946</v>
      </c>
      <c r="B23" s="5"/>
      <c r="C23" s="38" t="str">
        <f t="shared" si="0"/>
        <v/>
      </c>
      <c r="D23" s="38">
        <f t="shared" si="41"/>
        <v>44927</v>
      </c>
      <c r="E23" s="38" t="str">
        <f t="shared" si="3"/>
        <v/>
      </c>
      <c r="F23" s="38">
        <f t="shared" si="41"/>
        <v>44927</v>
      </c>
      <c r="Y23" s="7">
        <f t="shared" si="18"/>
        <v>45306</v>
      </c>
      <c r="Z23" s="5"/>
      <c r="AA23" s="111"/>
      <c r="AB23" s="38" t="str">
        <f>IFERROR(VLOOKUP(Y23,'Geração Equatorial x Medido'!$O$99:$P$116,2,FALSE),"")</f>
        <v/>
      </c>
      <c r="AC23" s="38">
        <f t="shared" si="5"/>
        <v>0</v>
      </c>
      <c r="AD23" s="38" t="str">
        <f t="shared" si="6"/>
        <v/>
      </c>
      <c r="AE23" s="38">
        <f t="shared" si="28"/>
        <v>45292</v>
      </c>
      <c r="AU23" s="4"/>
      <c r="AX23" s="7">
        <f t="shared" si="19"/>
        <v>45666</v>
      </c>
      <c r="AY23" s="5">
        <v>345.1</v>
      </c>
      <c r="AZ23" s="145">
        <f t="shared" si="8"/>
        <v>0</v>
      </c>
      <c r="BA23" s="143" t="str">
        <f>IFERROR(VLOOKUP(AX22,'Geração Equatorial x Medido'!$O$99:$P$129,2,FALSE),"")</f>
        <v/>
      </c>
      <c r="BB23" s="38">
        <f t="shared" si="37"/>
        <v>45658</v>
      </c>
      <c r="BC23" s="38" t="str">
        <f t="shared" si="10"/>
        <v/>
      </c>
      <c r="BD23" s="38">
        <f t="shared" si="40"/>
        <v>45658</v>
      </c>
      <c r="BT23" s="4"/>
      <c r="BZ23" s="7">
        <f t="shared" si="12"/>
        <v>46032</v>
      </c>
      <c r="CA23" s="5">
        <v>535.9</v>
      </c>
      <c r="CB23" s="145">
        <f t="shared" si="14"/>
        <v>0</v>
      </c>
      <c r="CC23" s="141" t="str">
        <f>IFERROR(VLOOKUP(BZ22,'Geração Equatorial x Medido'!$O$99:$P$128,2,FALSE),"")</f>
        <v/>
      </c>
      <c r="CD23" s="38">
        <f t="shared" si="38"/>
        <v>46023</v>
      </c>
      <c r="CE23" s="38" t="str">
        <f t="shared" si="1"/>
        <v/>
      </c>
      <c r="CF23" s="38">
        <f t="shared" si="39"/>
        <v>46023</v>
      </c>
      <c r="CV23" s="4"/>
    </row>
    <row r="24" spans="1:100" x14ac:dyDescent="0.25">
      <c r="A24" s="7">
        <f t="shared" si="17"/>
        <v>44947</v>
      </c>
      <c r="B24" s="5"/>
      <c r="C24" s="38" t="str">
        <f t="shared" si="0"/>
        <v/>
      </c>
      <c r="D24" s="38">
        <f t="shared" si="41"/>
        <v>44927</v>
      </c>
      <c r="E24" s="38" t="str">
        <f t="shared" si="3"/>
        <v/>
      </c>
      <c r="F24" s="38">
        <f t="shared" si="41"/>
        <v>44927</v>
      </c>
      <c r="Y24" s="7">
        <f t="shared" si="18"/>
        <v>45307</v>
      </c>
      <c r="Z24" s="5"/>
      <c r="AA24" s="111"/>
      <c r="AB24" s="38" t="str">
        <f>IFERROR(VLOOKUP(Y24,'Geração Equatorial x Medido'!$O$99:$P$116,2,FALSE),"")</f>
        <v/>
      </c>
      <c r="AC24" s="38">
        <f t="shared" si="5"/>
        <v>0</v>
      </c>
      <c r="AD24" s="38" t="str">
        <f t="shared" si="6"/>
        <v/>
      </c>
      <c r="AE24" s="38">
        <f t="shared" si="28"/>
        <v>45292</v>
      </c>
      <c r="AU24" s="4"/>
      <c r="AX24" s="7">
        <f t="shared" si="19"/>
        <v>45667</v>
      </c>
      <c r="AY24" s="5">
        <v>480.1</v>
      </c>
      <c r="AZ24" s="145">
        <f t="shared" si="8"/>
        <v>0</v>
      </c>
      <c r="BA24" s="143" t="str">
        <f>IFERROR(VLOOKUP(AX23,'Geração Equatorial x Medido'!$O$99:$P$129,2,FALSE),"")</f>
        <v/>
      </c>
      <c r="BB24" s="38">
        <f t="shared" si="37"/>
        <v>45658</v>
      </c>
      <c r="BC24" s="38" t="str">
        <f t="shared" si="10"/>
        <v/>
      </c>
      <c r="BD24" s="38">
        <f t="shared" si="40"/>
        <v>45658</v>
      </c>
      <c r="BT24" s="4"/>
      <c r="BZ24" s="7">
        <f t="shared" si="12"/>
        <v>46033</v>
      </c>
      <c r="CA24" s="5">
        <v>510.3</v>
      </c>
      <c r="CB24" s="145">
        <f t="shared" si="14"/>
        <v>0</v>
      </c>
      <c r="CC24" s="141" t="str">
        <f>IFERROR(VLOOKUP(BZ23,'Geração Equatorial x Medido'!$O$99:$P$128,2,FALSE),"")</f>
        <v/>
      </c>
      <c r="CD24" s="38">
        <f t="shared" si="38"/>
        <v>46023</v>
      </c>
      <c r="CE24" s="38" t="str">
        <f t="shared" si="1"/>
        <v/>
      </c>
      <c r="CF24" s="38">
        <f t="shared" si="39"/>
        <v>46023</v>
      </c>
      <c r="CV24" s="4"/>
    </row>
    <row r="25" spans="1:100" x14ac:dyDescent="0.25">
      <c r="A25" s="7">
        <f t="shared" si="17"/>
        <v>44948</v>
      </c>
      <c r="B25" s="5"/>
      <c r="C25" s="38" t="str">
        <f t="shared" si="0"/>
        <v/>
      </c>
      <c r="D25" s="38">
        <f t="shared" si="41"/>
        <v>44927</v>
      </c>
      <c r="E25" s="38" t="str">
        <f t="shared" si="3"/>
        <v/>
      </c>
      <c r="F25" s="38">
        <f t="shared" si="41"/>
        <v>44927</v>
      </c>
      <c r="Y25" s="7">
        <f t="shared" si="18"/>
        <v>45308</v>
      </c>
      <c r="Z25" s="5"/>
      <c r="AA25" s="111"/>
      <c r="AB25" s="38" t="str">
        <f>IFERROR(VLOOKUP(Y25,'Geração Equatorial x Medido'!$O$99:$P$116,2,FALSE),"")</f>
        <v/>
      </c>
      <c r="AC25" s="38">
        <f t="shared" si="5"/>
        <v>0</v>
      </c>
      <c r="AD25" s="38" t="str">
        <f t="shared" si="6"/>
        <v/>
      </c>
      <c r="AE25" s="38">
        <f t="shared" si="28"/>
        <v>45292</v>
      </c>
      <c r="AU25" s="4"/>
      <c r="AX25" s="7">
        <f t="shared" si="19"/>
        <v>45668</v>
      </c>
      <c r="AY25" s="5">
        <v>432.9</v>
      </c>
      <c r="AZ25" s="145">
        <f t="shared" si="8"/>
        <v>0</v>
      </c>
      <c r="BA25" s="143" t="str">
        <f>IFERROR(VLOOKUP(AX24,'Geração Equatorial x Medido'!$O$99:$P$129,2,FALSE),"")</f>
        <v/>
      </c>
      <c r="BB25" s="38">
        <f t="shared" si="37"/>
        <v>45658</v>
      </c>
      <c r="BC25" s="38" t="str">
        <f t="shared" si="10"/>
        <v/>
      </c>
      <c r="BD25" s="38">
        <f t="shared" si="40"/>
        <v>45658</v>
      </c>
      <c r="BT25" s="4"/>
      <c r="BZ25" s="7">
        <f t="shared" si="12"/>
        <v>46034</v>
      </c>
      <c r="CA25" s="5">
        <v>518.4</v>
      </c>
      <c r="CB25" s="145">
        <f t="shared" si="14"/>
        <v>0</v>
      </c>
      <c r="CC25" s="141" t="str">
        <f>IFERROR(VLOOKUP(BZ24,'Geração Equatorial x Medido'!$O$99:$P$128,2,FALSE),"")</f>
        <v/>
      </c>
      <c r="CD25" s="38">
        <f t="shared" si="38"/>
        <v>46023</v>
      </c>
      <c r="CE25" s="38" t="str">
        <f t="shared" si="1"/>
        <v/>
      </c>
      <c r="CF25" s="38">
        <f t="shared" si="39"/>
        <v>46023</v>
      </c>
      <c r="CV25" s="4"/>
    </row>
    <row r="26" spans="1:100" x14ac:dyDescent="0.25">
      <c r="A26" s="7">
        <f t="shared" si="17"/>
        <v>44949</v>
      </c>
      <c r="B26" s="5"/>
      <c r="C26" s="38" t="str">
        <f t="shared" si="0"/>
        <v/>
      </c>
      <c r="D26" s="38">
        <f t="shared" si="41"/>
        <v>44927</v>
      </c>
      <c r="E26" s="38" t="str">
        <f t="shared" si="3"/>
        <v/>
      </c>
      <c r="F26" s="38">
        <f t="shared" si="41"/>
        <v>44927</v>
      </c>
      <c r="Y26" s="7">
        <f t="shared" si="18"/>
        <v>45309</v>
      </c>
      <c r="Z26" s="5"/>
      <c r="AA26" s="111"/>
      <c r="AB26" s="38" t="str">
        <f>IFERROR(VLOOKUP(Y26,'Geração Equatorial x Medido'!$O$99:$P$116,2,FALSE),"")</f>
        <v/>
      </c>
      <c r="AC26" s="38">
        <f t="shared" si="5"/>
        <v>0</v>
      </c>
      <c r="AD26" s="38" t="str">
        <f t="shared" si="6"/>
        <v/>
      </c>
      <c r="AE26" s="38">
        <f t="shared" si="28"/>
        <v>45292</v>
      </c>
      <c r="AU26" s="4"/>
      <c r="AX26" s="7">
        <f t="shared" si="19"/>
        <v>45669</v>
      </c>
      <c r="AY26" s="5">
        <v>357.8</v>
      </c>
      <c r="AZ26" s="145">
        <f t="shared" si="8"/>
        <v>0</v>
      </c>
      <c r="BA26" s="143" t="str">
        <f>IFERROR(VLOOKUP(AX25,'Geração Equatorial x Medido'!$O$99:$P$129,2,FALSE),"")</f>
        <v/>
      </c>
      <c r="BB26" s="38">
        <f t="shared" si="37"/>
        <v>45658</v>
      </c>
      <c r="BC26" s="38" t="str">
        <f t="shared" si="10"/>
        <v/>
      </c>
      <c r="BD26" s="38">
        <f t="shared" si="40"/>
        <v>45658</v>
      </c>
      <c r="BT26" s="4"/>
      <c r="BZ26" s="7">
        <f t="shared" si="12"/>
        <v>46035</v>
      </c>
      <c r="CA26" s="5">
        <v>513.6</v>
      </c>
      <c r="CB26" s="145">
        <f t="shared" si="14"/>
        <v>0</v>
      </c>
      <c r="CC26" s="141" t="str">
        <f>IFERROR(VLOOKUP(BZ25,'Geração Equatorial x Medido'!$O$99:$P$128,2,FALSE),"")</f>
        <v/>
      </c>
      <c r="CD26" s="38">
        <f t="shared" si="38"/>
        <v>46023</v>
      </c>
      <c r="CE26" s="38" t="str">
        <f t="shared" si="1"/>
        <v/>
      </c>
      <c r="CF26" s="38">
        <f t="shared" si="39"/>
        <v>46023</v>
      </c>
      <c r="CV26" s="4"/>
    </row>
    <row r="27" spans="1:100" x14ac:dyDescent="0.25">
      <c r="A27" s="7">
        <f t="shared" si="17"/>
        <v>44950</v>
      </c>
      <c r="B27" s="5"/>
      <c r="C27" s="38" t="str">
        <f t="shared" si="0"/>
        <v/>
      </c>
      <c r="D27" s="38">
        <f t="shared" si="41"/>
        <v>44927</v>
      </c>
      <c r="E27" s="38" t="str">
        <f t="shared" si="3"/>
        <v/>
      </c>
      <c r="F27" s="38">
        <f t="shared" si="41"/>
        <v>44927</v>
      </c>
      <c r="Y27" s="7">
        <f t="shared" si="18"/>
        <v>45310</v>
      </c>
      <c r="Z27" s="5"/>
      <c r="AA27" s="111"/>
      <c r="AB27" s="38" t="str">
        <f>IFERROR(VLOOKUP(Y27,'Geração Equatorial x Medido'!$O$99:$P$116,2,FALSE),"")</f>
        <v/>
      </c>
      <c r="AC27" s="38">
        <f t="shared" si="5"/>
        <v>0</v>
      </c>
      <c r="AD27" s="38" t="str">
        <f t="shared" si="6"/>
        <v/>
      </c>
      <c r="AE27" s="38">
        <f t="shared" si="28"/>
        <v>45292</v>
      </c>
      <c r="AU27" s="4"/>
      <c r="AX27" s="7">
        <f t="shared" si="19"/>
        <v>45670</v>
      </c>
      <c r="AY27" s="5">
        <v>384.4</v>
      </c>
      <c r="AZ27" s="145">
        <f t="shared" si="8"/>
        <v>0</v>
      </c>
      <c r="BA27" s="143" t="str">
        <f>IFERROR(VLOOKUP(AX26,'Geração Equatorial x Medido'!$O$99:$P$129,2,FALSE),"")</f>
        <v/>
      </c>
      <c r="BB27" s="38">
        <f t="shared" si="37"/>
        <v>45658</v>
      </c>
      <c r="BC27" s="38" t="str">
        <f t="shared" si="10"/>
        <v/>
      </c>
      <c r="BD27" s="38">
        <f t="shared" si="40"/>
        <v>45658</v>
      </c>
      <c r="BT27" s="4"/>
      <c r="BZ27" s="7">
        <f t="shared" si="12"/>
        <v>46036</v>
      </c>
      <c r="CA27" s="5">
        <v>523.29999999999995</v>
      </c>
      <c r="CB27" s="145">
        <f t="shared" si="14"/>
        <v>0</v>
      </c>
      <c r="CC27" s="141" t="str">
        <f>IFERROR(VLOOKUP(BZ26,'Geração Equatorial x Medido'!$O$99:$P$128,2,FALSE),"")</f>
        <v/>
      </c>
      <c r="CD27" s="38">
        <f t="shared" si="38"/>
        <v>46023</v>
      </c>
      <c r="CE27" s="38" t="str">
        <f t="shared" si="1"/>
        <v/>
      </c>
      <c r="CF27" s="38">
        <f t="shared" si="39"/>
        <v>46023</v>
      </c>
      <c r="CV27" s="4"/>
    </row>
    <row r="28" spans="1:100" x14ac:dyDescent="0.25">
      <c r="A28" s="7">
        <f t="shared" si="17"/>
        <v>44951</v>
      </c>
      <c r="B28" s="5"/>
      <c r="C28" s="38" t="str">
        <f t="shared" si="0"/>
        <v/>
      </c>
      <c r="D28" s="38">
        <f t="shared" si="41"/>
        <v>44927</v>
      </c>
      <c r="E28" s="38" t="str">
        <f t="shared" si="3"/>
        <v/>
      </c>
      <c r="F28" s="38">
        <f t="shared" si="41"/>
        <v>44927</v>
      </c>
      <c r="Y28" s="7">
        <f t="shared" si="18"/>
        <v>45311</v>
      </c>
      <c r="Z28" s="5"/>
      <c r="AA28" s="111"/>
      <c r="AB28" s="38" t="str">
        <f>IFERROR(VLOOKUP(Y28,'Geração Equatorial x Medido'!$O$99:$P$116,2,FALSE),"")</f>
        <v/>
      </c>
      <c r="AC28" s="38">
        <f t="shared" si="5"/>
        <v>0</v>
      </c>
      <c r="AD28" s="38" t="str">
        <f t="shared" si="6"/>
        <v/>
      </c>
      <c r="AE28" s="38">
        <f t="shared" si="28"/>
        <v>45292</v>
      </c>
      <c r="AU28" s="4"/>
      <c r="AX28" s="7">
        <f t="shared" si="19"/>
        <v>45671</v>
      </c>
      <c r="AY28" s="5">
        <v>140.69999999999999</v>
      </c>
      <c r="AZ28" s="145">
        <f t="shared" si="8"/>
        <v>0</v>
      </c>
      <c r="BA28" s="143" t="str">
        <f>IFERROR(VLOOKUP(AX27,'Geração Equatorial x Medido'!$O$99:$P$129,2,FALSE),"")</f>
        <v/>
      </c>
      <c r="BB28" s="38">
        <f t="shared" si="37"/>
        <v>45658</v>
      </c>
      <c r="BC28" s="38" t="str">
        <f t="shared" si="10"/>
        <v/>
      </c>
      <c r="BD28" s="38">
        <f t="shared" si="40"/>
        <v>45658</v>
      </c>
      <c r="BT28" s="4"/>
      <c r="BZ28" s="7">
        <f t="shared" si="12"/>
        <v>46037</v>
      </c>
      <c r="CA28" s="5">
        <v>492.7</v>
      </c>
      <c r="CB28" s="145">
        <f t="shared" si="14"/>
        <v>0</v>
      </c>
      <c r="CC28" s="141" t="str">
        <f>IFERROR(VLOOKUP(BZ27,'Geração Equatorial x Medido'!$O$99:$P$128,2,FALSE),"")</f>
        <v/>
      </c>
      <c r="CD28" s="38">
        <f t="shared" si="38"/>
        <v>46023</v>
      </c>
      <c r="CE28" s="38" t="str">
        <f t="shared" si="1"/>
        <v/>
      </c>
      <c r="CF28" s="38">
        <f t="shared" si="39"/>
        <v>46023</v>
      </c>
      <c r="CV28" s="4"/>
    </row>
    <row r="29" spans="1:100" x14ac:dyDescent="0.25">
      <c r="A29" s="7">
        <f t="shared" si="17"/>
        <v>44952</v>
      </c>
      <c r="B29" s="5"/>
      <c r="C29" s="38" t="str">
        <f t="shared" si="0"/>
        <v/>
      </c>
      <c r="D29" s="38">
        <f t="shared" si="41"/>
        <v>44927</v>
      </c>
      <c r="E29" s="38" t="str">
        <f t="shared" si="3"/>
        <v/>
      </c>
      <c r="F29" s="38">
        <f t="shared" si="41"/>
        <v>44927</v>
      </c>
      <c r="Y29" s="7">
        <f t="shared" si="18"/>
        <v>45312</v>
      </c>
      <c r="Z29" s="5"/>
      <c r="AA29" s="111"/>
      <c r="AB29" s="38" t="str">
        <f>IFERROR(VLOOKUP(Y29,'Geração Equatorial x Medido'!$O$99:$P$116,2,FALSE),"")</f>
        <v/>
      </c>
      <c r="AC29" s="38">
        <f t="shared" si="5"/>
        <v>0</v>
      </c>
      <c r="AD29" s="38" t="str">
        <f t="shared" si="6"/>
        <v/>
      </c>
      <c r="AE29" s="38">
        <f t="shared" si="28"/>
        <v>45292</v>
      </c>
      <c r="AU29" s="4"/>
      <c r="AX29" s="7">
        <f t="shared" si="19"/>
        <v>45672</v>
      </c>
      <c r="AY29" s="5">
        <v>365.3</v>
      </c>
      <c r="AZ29" s="145">
        <f t="shared" si="8"/>
        <v>0</v>
      </c>
      <c r="BA29" s="143" t="str">
        <f>IFERROR(VLOOKUP(AX28,'Geração Equatorial x Medido'!$O$99:$P$129,2,FALSE),"")</f>
        <v/>
      </c>
      <c r="BB29" s="38">
        <f t="shared" si="37"/>
        <v>45658</v>
      </c>
      <c r="BC29" s="38" t="str">
        <f t="shared" si="10"/>
        <v/>
      </c>
      <c r="BD29" s="38">
        <f t="shared" si="40"/>
        <v>45658</v>
      </c>
      <c r="BT29" s="4"/>
      <c r="BZ29" s="7">
        <f t="shared" si="12"/>
        <v>46038</v>
      </c>
      <c r="CA29" s="5">
        <v>477.4</v>
      </c>
      <c r="CB29" s="145">
        <f t="shared" si="14"/>
        <v>0</v>
      </c>
      <c r="CC29" s="141" t="str">
        <f>IFERROR(VLOOKUP(BZ28,'Geração Equatorial x Medido'!$O$99:$P$128,2,FALSE),"")</f>
        <v/>
      </c>
      <c r="CD29" s="38">
        <f t="shared" si="38"/>
        <v>46023</v>
      </c>
      <c r="CE29" s="38" t="str">
        <f t="shared" si="1"/>
        <v/>
      </c>
      <c r="CF29" s="38">
        <f t="shared" si="39"/>
        <v>46023</v>
      </c>
      <c r="CV29" s="4"/>
    </row>
    <row r="30" spans="1:100" x14ac:dyDescent="0.25">
      <c r="A30" s="7">
        <f t="shared" si="17"/>
        <v>44953</v>
      </c>
      <c r="B30" s="5"/>
      <c r="C30" s="38" t="str">
        <f t="shared" si="0"/>
        <v/>
      </c>
      <c r="D30" s="38">
        <f t="shared" si="41"/>
        <v>44927</v>
      </c>
      <c r="E30" s="38" t="str">
        <f t="shared" si="3"/>
        <v/>
      </c>
      <c r="F30" s="38">
        <f t="shared" si="41"/>
        <v>44927</v>
      </c>
      <c r="Y30" s="7">
        <f t="shared" si="18"/>
        <v>45313</v>
      </c>
      <c r="Z30" s="5"/>
      <c r="AA30" s="111"/>
      <c r="AB30" s="38" t="str">
        <f>IFERROR(VLOOKUP(Y30,'Geração Equatorial x Medido'!$O$99:$P$116,2,FALSE),"")</f>
        <v/>
      </c>
      <c r="AC30" s="38">
        <f t="shared" si="5"/>
        <v>0</v>
      </c>
      <c r="AD30" s="38" t="str">
        <f t="shared" si="6"/>
        <v/>
      </c>
      <c r="AE30" s="38">
        <f t="shared" si="28"/>
        <v>45292</v>
      </c>
      <c r="AU30" s="4"/>
      <c r="AX30" s="7">
        <f t="shared" si="19"/>
        <v>45673</v>
      </c>
      <c r="AY30" s="5">
        <v>448.8</v>
      </c>
      <c r="AZ30" s="145">
        <f t="shared" si="8"/>
        <v>0</v>
      </c>
      <c r="BA30" s="143" t="str">
        <f>IFERROR(VLOOKUP(AX29,'Geração Equatorial x Medido'!$O$99:$P$129,2,FALSE),"")</f>
        <v/>
      </c>
      <c r="BB30" s="38">
        <f t="shared" si="37"/>
        <v>45658</v>
      </c>
      <c r="BC30" s="38" t="str">
        <f t="shared" si="10"/>
        <v/>
      </c>
      <c r="BD30" s="38">
        <f t="shared" si="40"/>
        <v>45658</v>
      </c>
      <c r="BT30" s="4"/>
      <c r="BZ30" s="7">
        <f t="shared" si="12"/>
        <v>46039</v>
      </c>
      <c r="CA30" s="5">
        <v>496.6</v>
      </c>
      <c r="CB30" s="145">
        <f t="shared" si="14"/>
        <v>0</v>
      </c>
      <c r="CC30" s="141" t="str">
        <f>IFERROR(VLOOKUP(BZ29,'Geração Equatorial x Medido'!$O$99:$P$128,2,FALSE),"")</f>
        <v/>
      </c>
      <c r="CD30" s="38">
        <f t="shared" si="38"/>
        <v>46023</v>
      </c>
      <c r="CE30" s="38" t="str">
        <f t="shared" si="1"/>
        <v/>
      </c>
      <c r="CF30" s="38">
        <f t="shared" si="39"/>
        <v>46023</v>
      </c>
      <c r="CV30" s="4"/>
    </row>
    <row r="31" spans="1:100" x14ac:dyDescent="0.25">
      <c r="A31" s="7">
        <f t="shared" si="17"/>
        <v>44954</v>
      </c>
      <c r="B31" s="5"/>
      <c r="C31" s="38" t="str">
        <f t="shared" si="0"/>
        <v/>
      </c>
      <c r="D31" s="38">
        <f t="shared" si="41"/>
        <v>44927</v>
      </c>
      <c r="E31" s="38" t="str">
        <f t="shared" si="3"/>
        <v/>
      </c>
      <c r="F31" s="38">
        <f t="shared" si="41"/>
        <v>44927</v>
      </c>
      <c r="Y31" s="7">
        <f t="shared" si="18"/>
        <v>45314</v>
      </c>
      <c r="Z31" s="5"/>
      <c r="AA31" s="111"/>
      <c r="AB31" s="38" t="str">
        <f>IFERROR(VLOOKUP(Y31,'Geração Equatorial x Medido'!$O$99:$P$116,2,FALSE),"")</f>
        <v/>
      </c>
      <c r="AC31" s="38">
        <f t="shared" si="5"/>
        <v>0</v>
      </c>
      <c r="AD31" s="38" t="str">
        <f t="shared" si="6"/>
        <v/>
      </c>
      <c r="AE31" s="38">
        <f t="shared" si="28"/>
        <v>45292</v>
      </c>
      <c r="AU31" s="4"/>
      <c r="AX31" s="7">
        <f t="shared" si="19"/>
        <v>45674</v>
      </c>
      <c r="AY31" s="5">
        <v>441.1</v>
      </c>
      <c r="AZ31" s="145">
        <f t="shared" si="8"/>
        <v>0</v>
      </c>
      <c r="BA31" s="143" t="str">
        <f>IFERROR(VLOOKUP(AX30,'Geração Equatorial x Medido'!$O$99:$P$129,2,FALSE),"")</f>
        <v/>
      </c>
      <c r="BB31" s="38">
        <f t="shared" si="37"/>
        <v>45658</v>
      </c>
      <c r="BC31" s="38" t="str">
        <f t="shared" si="10"/>
        <v/>
      </c>
      <c r="BD31" s="38">
        <f t="shared" si="40"/>
        <v>45658</v>
      </c>
      <c r="BT31" s="4"/>
      <c r="BZ31" s="7">
        <f t="shared" si="12"/>
        <v>46040</v>
      </c>
      <c r="CA31" s="5">
        <v>318.3</v>
      </c>
      <c r="CB31" s="145">
        <f t="shared" si="14"/>
        <v>0</v>
      </c>
      <c r="CC31" s="141" t="str">
        <f>IFERROR(VLOOKUP(BZ30,'Geração Equatorial x Medido'!$O$99:$P$128,2,FALSE),"")</f>
        <v/>
      </c>
      <c r="CD31" s="38">
        <f t="shared" si="38"/>
        <v>46023</v>
      </c>
      <c r="CE31" s="38" t="str">
        <f t="shared" si="1"/>
        <v/>
      </c>
      <c r="CF31" s="38">
        <f t="shared" si="39"/>
        <v>46023</v>
      </c>
      <c r="CV31" s="4"/>
    </row>
    <row r="32" spans="1:100" x14ac:dyDescent="0.25">
      <c r="A32" s="7">
        <f t="shared" si="17"/>
        <v>44955</v>
      </c>
      <c r="B32" s="5"/>
      <c r="C32" s="38" t="str">
        <f t="shared" si="0"/>
        <v/>
      </c>
      <c r="D32" s="38">
        <f t="shared" si="41"/>
        <v>44927</v>
      </c>
      <c r="E32" s="38" t="str">
        <f t="shared" si="3"/>
        <v/>
      </c>
      <c r="F32" s="38">
        <f t="shared" si="41"/>
        <v>44927</v>
      </c>
      <c r="Y32" s="7">
        <f t="shared" si="18"/>
        <v>45315</v>
      </c>
      <c r="Z32" s="5"/>
      <c r="AA32" s="111"/>
      <c r="AB32" s="38" t="str">
        <f>IFERROR(VLOOKUP(Y32,'Geração Equatorial x Medido'!$O$99:$P$116,2,FALSE),"")</f>
        <v/>
      </c>
      <c r="AC32" s="38">
        <f t="shared" si="5"/>
        <v>0</v>
      </c>
      <c r="AD32" s="38" t="str">
        <f t="shared" si="6"/>
        <v/>
      </c>
      <c r="AE32" s="38">
        <f t="shared" si="28"/>
        <v>45292</v>
      </c>
      <c r="AU32" s="4"/>
      <c r="AX32" s="7">
        <f t="shared" si="19"/>
        <v>45675</v>
      </c>
      <c r="AY32" s="5">
        <v>75.599999999999994</v>
      </c>
      <c r="AZ32" s="145">
        <f t="shared" si="8"/>
        <v>0</v>
      </c>
      <c r="BA32" s="143" t="str">
        <f>IFERROR(VLOOKUP(AX31,'Geração Equatorial x Medido'!$O$99:$P$129,2,FALSE),"")</f>
        <v/>
      </c>
      <c r="BB32" s="38">
        <f t="shared" si="37"/>
        <v>45658</v>
      </c>
      <c r="BC32" s="38" t="str">
        <f t="shared" si="10"/>
        <v/>
      </c>
      <c r="BD32" s="38">
        <f t="shared" si="40"/>
        <v>45658</v>
      </c>
      <c r="BT32" s="4"/>
      <c r="BZ32" s="7">
        <f t="shared" si="12"/>
        <v>46041</v>
      </c>
      <c r="CA32" s="5">
        <v>140.5</v>
      </c>
      <c r="CB32" s="145">
        <f t="shared" si="14"/>
        <v>0</v>
      </c>
      <c r="CC32" s="141" t="str">
        <f>IFERROR(VLOOKUP(BZ31,'Geração Equatorial x Medido'!$O$99:$P$128,2,FALSE),"")</f>
        <v/>
      </c>
      <c r="CD32" s="38">
        <f t="shared" si="38"/>
        <v>46023</v>
      </c>
      <c r="CE32" s="38" t="str">
        <f t="shared" si="1"/>
        <v/>
      </c>
      <c r="CF32" s="38">
        <f t="shared" si="39"/>
        <v>46023</v>
      </c>
      <c r="CV32" s="4"/>
    </row>
    <row r="33" spans="1:100" x14ac:dyDescent="0.25">
      <c r="A33" s="7">
        <f t="shared" si="17"/>
        <v>44956</v>
      </c>
      <c r="B33" s="5"/>
      <c r="C33" s="38" t="str">
        <f t="shared" si="0"/>
        <v/>
      </c>
      <c r="D33" s="38">
        <f t="shared" si="41"/>
        <v>44927</v>
      </c>
      <c r="E33" s="38" t="str">
        <f t="shared" si="3"/>
        <v/>
      </c>
      <c r="F33" s="38">
        <f t="shared" si="41"/>
        <v>44927</v>
      </c>
      <c r="Y33" s="7">
        <f t="shared" si="18"/>
        <v>45316</v>
      </c>
      <c r="Z33" s="5"/>
      <c r="AA33" s="111"/>
      <c r="AB33" s="38" t="str">
        <f>IFERROR(VLOOKUP(Y33,'Geração Equatorial x Medido'!$O$99:$P$116,2,FALSE),"")</f>
        <v/>
      </c>
      <c r="AC33" s="38">
        <f t="shared" si="5"/>
        <v>0</v>
      </c>
      <c r="AD33" s="38" t="str">
        <f t="shared" si="6"/>
        <v/>
      </c>
      <c r="AE33" s="38">
        <f t="shared" si="28"/>
        <v>45292</v>
      </c>
      <c r="AU33" s="4"/>
      <c r="AX33" s="7">
        <f t="shared" si="19"/>
        <v>45676</v>
      </c>
      <c r="AY33" s="5">
        <v>529.6</v>
      </c>
      <c r="AZ33" s="145">
        <f t="shared" si="8"/>
        <v>0</v>
      </c>
      <c r="BA33" s="143" t="str">
        <f>IFERROR(VLOOKUP(AX32,'Geração Equatorial x Medido'!$O$99:$P$129,2,FALSE),"")</f>
        <v/>
      </c>
      <c r="BB33" s="38">
        <f t="shared" si="37"/>
        <v>45658</v>
      </c>
      <c r="BC33" s="38" t="str">
        <f t="shared" si="10"/>
        <v/>
      </c>
      <c r="BD33" s="38">
        <f t="shared" si="40"/>
        <v>45658</v>
      </c>
      <c r="BT33" s="4"/>
      <c r="BZ33" s="7">
        <f t="shared" si="12"/>
        <v>46042</v>
      </c>
      <c r="CA33" s="5">
        <v>447.4</v>
      </c>
      <c r="CB33" s="145">
        <f t="shared" si="14"/>
        <v>0</v>
      </c>
      <c r="CC33" s="141" t="str">
        <f>IFERROR(VLOOKUP(BZ32,'Geração Equatorial x Medido'!$O$99:$P$128,2,FALSE),"")</f>
        <v/>
      </c>
      <c r="CD33" s="38">
        <f t="shared" si="38"/>
        <v>46023</v>
      </c>
      <c r="CE33" s="38" t="str">
        <f t="shared" si="1"/>
        <v/>
      </c>
      <c r="CF33" s="38">
        <f t="shared" si="39"/>
        <v>46023</v>
      </c>
      <c r="CV33" s="4"/>
    </row>
    <row r="34" spans="1:100" x14ac:dyDescent="0.25">
      <c r="A34" s="7">
        <f t="shared" si="17"/>
        <v>44957</v>
      </c>
      <c r="B34" s="5"/>
      <c r="C34" s="38" t="str">
        <f t="shared" si="0"/>
        <v/>
      </c>
      <c r="D34" s="38">
        <f t="shared" si="41"/>
        <v>44927</v>
      </c>
      <c r="E34" s="38" t="str">
        <f t="shared" si="3"/>
        <v/>
      </c>
      <c r="F34" s="38">
        <f t="shared" si="41"/>
        <v>44927</v>
      </c>
      <c r="Y34" s="7">
        <f t="shared" si="18"/>
        <v>45317</v>
      </c>
      <c r="Z34" s="5"/>
      <c r="AA34" s="111"/>
      <c r="AB34" s="38" t="str">
        <f>IFERROR(VLOOKUP(Y34,'Geração Equatorial x Medido'!$O$99:$P$116,2,FALSE),"")</f>
        <v/>
      </c>
      <c r="AC34" s="38">
        <f t="shared" si="5"/>
        <v>0</v>
      </c>
      <c r="AD34" s="38" t="str">
        <f t="shared" si="6"/>
        <v/>
      </c>
      <c r="AE34" s="38">
        <f t="shared" si="28"/>
        <v>45292</v>
      </c>
      <c r="AU34" s="4"/>
      <c r="AX34" s="7">
        <f t="shared" si="19"/>
        <v>45677</v>
      </c>
      <c r="AY34" s="5">
        <v>234.1</v>
      </c>
      <c r="AZ34" s="145">
        <f t="shared" si="8"/>
        <v>0</v>
      </c>
      <c r="BA34" s="143" t="str">
        <f>IFERROR(VLOOKUP(AX33,'Geração Equatorial x Medido'!$O$99:$P$129,2,FALSE),"")</f>
        <v/>
      </c>
      <c r="BB34" s="38">
        <f t="shared" si="37"/>
        <v>45658</v>
      </c>
      <c r="BC34" s="38" t="str">
        <f t="shared" si="10"/>
        <v/>
      </c>
      <c r="BD34" s="38">
        <f t="shared" si="40"/>
        <v>45658</v>
      </c>
      <c r="BT34" s="4"/>
      <c r="BZ34" s="7">
        <f t="shared" si="12"/>
        <v>46043</v>
      </c>
      <c r="CA34" s="5">
        <v>477.1</v>
      </c>
      <c r="CB34" s="145">
        <f t="shared" si="14"/>
        <v>0</v>
      </c>
      <c r="CC34" s="141" t="str">
        <f>IFERROR(VLOOKUP(BZ33,'Geração Equatorial x Medido'!$O$99:$P$128,2,FALSE),"")</f>
        <v/>
      </c>
      <c r="CD34" s="38">
        <f t="shared" si="38"/>
        <v>46023</v>
      </c>
      <c r="CE34" s="38" t="str">
        <f t="shared" si="1"/>
        <v/>
      </c>
      <c r="CF34" s="38">
        <f t="shared" si="39"/>
        <v>46023</v>
      </c>
      <c r="CV34" s="4"/>
    </row>
    <row r="35" spans="1:100" x14ac:dyDescent="0.25">
      <c r="A35" s="7">
        <f t="shared" si="17"/>
        <v>44958</v>
      </c>
      <c r="B35" s="5"/>
      <c r="C35" s="38" t="str">
        <f t="shared" si="0"/>
        <v/>
      </c>
      <c r="D35" s="38">
        <f t="shared" si="41"/>
        <v>44927</v>
      </c>
      <c r="E35" s="38">
        <f t="shared" si="3"/>
        <v>44958</v>
      </c>
      <c r="F35" s="38">
        <f t="shared" si="41"/>
        <v>44958</v>
      </c>
      <c r="Y35" s="7">
        <f t="shared" si="18"/>
        <v>45318</v>
      </c>
      <c r="Z35" s="5"/>
      <c r="AA35" s="111"/>
      <c r="AB35" s="38" t="str">
        <f>IFERROR(VLOOKUP(Y35,'Geração Equatorial x Medido'!$O$99:$P$116,2,FALSE),"")</f>
        <v/>
      </c>
      <c r="AC35" s="38">
        <f t="shared" si="5"/>
        <v>0</v>
      </c>
      <c r="AD35" s="38" t="str">
        <f t="shared" si="6"/>
        <v/>
      </c>
      <c r="AE35" s="38">
        <f t="shared" si="28"/>
        <v>45292</v>
      </c>
      <c r="AU35" s="4"/>
      <c r="AX35" s="7">
        <f t="shared" si="19"/>
        <v>45678</v>
      </c>
      <c r="AY35" s="5">
        <v>464.5</v>
      </c>
      <c r="AZ35" s="145">
        <f t="shared" si="8"/>
        <v>0</v>
      </c>
      <c r="BA35" s="143" t="str">
        <f>IFERROR(VLOOKUP(AX34,'Geração Equatorial x Medido'!$O$99:$P$129,2,FALSE),"")</f>
        <v/>
      </c>
      <c r="BB35" s="38">
        <f t="shared" si="37"/>
        <v>45658</v>
      </c>
      <c r="BC35" s="38" t="str">
        <f t="shared" si="10"/>
        <v/>
      </c>
      <c r="BD35" s="38">
        <f t="shared" si="40"/>
        <v>45658</v>
      </c>
      <c r="BT35" s="4"/>
      <c r="BZ35" s="7">
        <f t="shared" si="12"/>
        <v>46044</v>
      </c>
      <c r="CA35" s="5">
        <v>535.6</v>
      </c>
      <c r="CB35" s="145">
        <f t="shared" si="14"/>
        <v>0</v>
      </c>
      <c r="CC35" s="141" t="str">
        <f>IFERROR(VLOOKUP(BZ34,'Geração Equatorial x Medido'!$O$99:$P$128,2,FALSE),"")</f>
        <v/>
      </c>
      <c r="CD35" s="38">
        <f t="shared" si="38"/>
        <v>46023</v>
      </c>
      <c r="CE35" s="38" t="str">
        <f t="shared" si="1"/>
        <v/>
      </c>
      <c r="CF35" s="38">
        <f t="shared" si="39"/>
        <v>46023</v>
      </c>
      <c r="CV35" s="4"/>
    </row>
    <row r="36" spans="1:100" x14ac:dyDescent="0.25">
      <c r="A36" s="7">
        <f t="shared" si="17"/>
        <v>44959</v>
      </c>
      <c r="B36" s="5"/>
      <c r="C36" s="38" t="str">
        <f t="shared" si="0"/>
        <v/>
      </c>
      <c r="D36" s="38">
        <f t="shared" si="41"/>
        <v>44927</v>
      </c>
      <c r="E36" s="38" t="str">
        <f t="shared" si="3"/>
        <v/>
      </c>
      <c r="F36" s="38">
        <f t="shared" si="41"/>
        <v>44958</v>
      </c>
      <c r="Y36" s="7">
        <f t="shared" si="18"/>
        <v>45319</v>
      </c>
      <c r="Z36" s="5"/>
      <c r="AA36" s="111"/>
      <c r="AB36" s="38" t="str">
        <f>IFERROR(VLOOKUP(Y36,'Geração Equatorial x Medido'!$O$99:$P$116,2,FALSE),"")</f>
        <v/>
      </c>
      <c r="AC36" s="38">
        <f t="shared" si="5"/>
        <v>0</v>
      </c>
      <c r="AD36" s="38" t="str">
        <f t="shared" si="6"/>
        <v/>
      </c>
      <c r="AE36" s="38">
        <f t="shared" si="28"/>
        <v>45292</v>
      </c>
      <c r="AU36" s="4"/>
      <c r="AX36" s="7">
        <f t="shared" si="19"/>
        <v>45679</v>
      </c>
      <c r="AY36" s="5">
        <v>428.8</v>
      </c>
      <c r="AZ36" s="145">
        <f t="shared" si="8"/>
        <v>0</v>
      </c>
      <c r="BA36" s="143" t="str">
        <f>IFERROR(VLOOKUP(AX35,'Geração Equatorial x Medido'!$O$99:$P$129,2,FALSE),"")</f>
        <v/>
      </c>
      <c r="BB36" s="38">
        <f t="shared" si="37"/>
        <v>45658</v>
      </c>
      <c r="BC36" s="38" t="str">
        <f t="shared" si="10"/>
        <v/>
      </c>
      <c r="BD36" s="38">
        <f t="shared" si="40"/>
        <v>45658</v>
      </c>
      <c r="BT36" s="4"/>
      <c r="BZ36" s="7">
        <f t="shared" si="12"/>
        <v>46045</v>
      </c>
      <c r="CA36" s="5">
        <v>375.6</v>
      </c>
      <c r="CB36" s="145">
        <f t="shared" si="14"/>
        <v>0</v>
      </c>
      <c r="CC36" s="141" t="str">
        <f>IFERROR(VLOOKUP(BZ35,'Geração Equatorial x Medido'!$O$99:$P$128,2,FALSE),"")</f>
        <v/>
      </c>
      <c r="CD36" s="38">
        <f t="shared" si="38"/>
        <v>46023</v>
      </c>
      <c r="CE36" s="38" t="str">
        <f t="shared" si="1"/>
        <v/>
      </c>
      <c r="CF36" s="38">
        <f t="shared" si="39"/>
        <v>46023</v>
      </c>
      <c r="CV36" s="4"/>
    </row>
    <row r="37" spans="1:100" x14ac:dyDescent="0.25">
      <c r="A37" s="7">
        <f t="shared" si="17"/>
        <v>44960</v>
      </c>
      <c r="B37" s="5"/>
      <c r="C37" s="38" t="str">
        <f t="shared" si="0"/>
        <v/>
      </c>
      <c r="D37" s="38">
        <f t="shared" ref="D37:D42" si="42">IF(C37="",D36,C37)</f>
        <v>44927</v>
      </c>
      <c r="E37" s="38" t="str">
        <f t="shared" si="3"/>
        <v/>
      </c>
      <c r="F37" s="38">
        <f t="shared" ref="F37:F52" si="43">IF(E37="",F36,E37)</f>
        <v>44958</v>
      </c>
      <c r="Y37" s="7">
        <f t="shared" si="18"/>
        <v>45320</v>
      </c>
      <c r="Z37" s="5"/>
      <c r="AA37" s="111"/>
      <c r="AB37" s="38" t="str">
        <f>IFERROR(VLOOKUP(Y37,'Geração Equatorial x Medido'!$O$99:$P$116,2,FALSE),"")</f>
        <v/>
      </c>
      <c r="AC37" s="38">
        <f t="shared" si="5"/>
        <v>0</v>
      </c>
      <c r="AD37" s="38" t="str">
        <f t="shared" si="6"/>
        <v/>
      </c>
      <c r="AE37" s="38">
        <f t="shared" si="28"/>
        <v>45292</v>
      </c>
      <c r="AU37" s="4"/>
      <c r="AX37" s="7">
        <f t="shared" si="19"/>
        <v>45680</v>
      </c>
      <c r="AY37" s="5">
        <v>398.2</v>
      </c>
      <c r="AZ37" s="145">
        <f t="shared" si="8"/>
        <v>0</v>
      </c>
      <c r="BA37" s="143" t="str">
        <f>IFERROR(VLOOKUP(AX36,'Geração Equatorial x Medido'!$O$99:$P$129,2,FALSE),"")</f>
        <v/>
      </c>
      <c r="BB37" s="38">
        <f t="shared" si="37"/>
        <v>45658</v>
      </c>
      <c r="BC37" s="38" t="str">
        <f t="shared" si="10"/>
        <v/>
      </c>
      <c r="BD37" s="38">
        <f t="shared" si="40"/>
        <v>45658</v>
      </c>
      <c r="BT37" s="4"/>
      <c r="BZ37" s="7">
        <f t="shared" si="12"/>
        <v>46046</v>
      </c>
      <c r="CA37" s="5">
        <v>481.5</v>
      </c>
      <c r="CB37" s="145">
        <f t="shared" si="14"/>
        <v>0</v>
      </c>
      <c r="CC37" s="141" t="str">
        <f>IFERROR(VLOOKUP(BZ36,'Geração Equatorial x Medido'!$O$99:$P$128,2,FALSE),"")</f>
        <v/>
      </c>
      <c r="CD37" s="38">
        <f t="shared" si="38"/>
        <v>46023</v>
      </c>
      <c r="CE37" s="38" t="str">
        <f t="shared" si="1"/>
        <v/>
      </c>
      <c r="CF37" s="38">
        <f t="shared" si="39"/>
        <v>46023</v>
      </c>
      <c r="CV37" s="4"/>
    </row>
    <row r="38" spans="1:100" x14ac:dyDescent="0.25">
      <c r="A38" s="7">
        <f t="shared" si="17"/>
        <v>44961</v>
      </c>
      <c r="B38" s="5"/>
      <c r="C38" s="38" t="str">
        <f t="shared" si="0"/>
        <v/>
      </c>
      <c r="D38" s="38">
        <f t="shared" si="42"/>
        <v>44927</v>
      </c>
      <c r="E38" s="38" t="str">
        <f t="shared" si="3"/>
        <v/>
      </c>
      <c r="F38" s="38">
        <f t="shared" si="43"/>
        <v>44958</v>
      </c>
      <c r="Y38" s="7">
        <f t="shared" si="18"/>
        <v>45321</v>
      </c>
      <c r="Z38" s="5"/>
      <c r="AA38" s="111"/>
      <c r="AB38" s="38" t="str">
        <f>IFERROR(VLOOKUP(Y38,'Geração Equatorial x Medido'!$O$99:$P$116,2,FALSE),"")</f>
        <v/>
      </c>
      <c r="AC38" s="38">
        <f t="shared" si="5"/>
        <v>0</v>
      </c>
      <c r="AD38" s="38" t="str">
        <f t="shared" si="6"/>
        <v/>
      </c>
      <c r="AE38" s="38">
        <f t="shared" si="28"/>
        <v>45292</v>
      </c>
      <c r="AU38" s="4"/>
      <c r="AX38" s="7">
        <f t="shared" si="19"/>
        <v>45681</v>
      </c>
      <c r="AY38" s="5">
        <v>434.1</v>
      </c>
      <c r="AZ38" s="145">
        <f t="shared" si="8"/>
        <v>0</v>
      </c>
      <c r="BA38" s="143" t="str">
        <f>IFERROR(VLOOKUP(AX37,'Geração Equatorial x Medido'!$O$99:$P$129,2,FALSE),"")</f>
        <v/>
      </c>
      <c r="BB38" s="38">
        <f t="shared" si="37"/>
        <v>45658</v>
      </c>
      <c r="BC38" s="38" t="str">
        <f t="shared" si="10"/>
        <v/>
      </c>
      <c r="BD38" s="38">
        <f t="shared" si="40"/>
        <v>45658</v>
      </c>
      <c r="BT38" s="4"/>
      <c r="BZ38" s="7">
        <f t="shared" si="12"/>
        <v>46047</v>
      </c>
      <c r="CA38" s="5">
        <v>554.1</v>
      </c>
      <c r="CB38" s="145">
        <f t="shared" si="14"/>
        <v>0</v>
      </c>
      <c r="CC38" s="141" t="str">
        <f>IFERROR(VLOOKUP(BZ37,'Geração Equatorial x Medido'!$O$99:$P$128,2,FALSE),"")</f>
        <v/>
      </c>
      <c r="CD38" s="38">
        <f t="shared" si="38"/>
        <v>46023</v>
      </c>
      <c r="CE38" s="38" t="str">
        <f t="shared" si="1"/>
        <v/>
      </c>
      <c r="CF38" s="38">
        <f t="shared" si="39"/>
        <v>46023</v>
      </c>
      <c r="CV38" s="4"/>
    </row>
    <row r="39" spans="1:100" x14ac:dyDescent="0.25">
      <c r="A39" s="7">
        <f t="shared" si="17"/>
        <v>44962</v>
      </c>
      <c r="B39" s="5"/>
      <c r="C39" s="38" t="str">
        <f t="shared" si="0"/>
        <v/>
      </c>
      <c r="D39" s="38">
        <f t="shared" si="42"/>
        <v>44927</v>
      </c>
      <c r="E39" s="38" t="str">
        <f t="shared" si="3"/>
        <v/>
      </c>
      <c r="F39" s="38">
        <f t="shared" si="43"/>
        <v>44958</v>
      </c>
      <c r="Y39" s="7">
        <f t="shared" si="18"/>
        <v>45322</v>
      </c>
      <c r="Z39" s="5"/>
      <c r="AA39" s="111"/>
      <c r="AB39" s="38" t="str">
        <f>IFERROR(VLOOKUP(Y39,'Geração Equatorial x Medido'!$O$99:$P$116,2,FALSE),"")</f>
        <v/>
      </c>
      <c r="AC39" s="38">
        <f t="shared" si="5"/>
        <v>0</v>
      </c>
      <c r="AD39" s="38" t="str">
        <f t="shared" si="6"/>
        <v/>
      </c>
      <c r="AE39" s="38">
        <f t="shared" si="28"/>
        <v>45292</v>
      </c>
      <c r="AU39" s="4"/>
      <c r="AX39" s="7">
        <f t="shared" si="19"/>
        <v>45682</v>
      </c>
      <c r="AY39" s="5">
        <v>465</v>
      </c>
      <c r="AZ39" s="145">
        <f t="shared" si="8"/>
        <v>0</v>
      </c>
      <c r="BA39" s="143" t="str">
        <f>IFERROR(VLOOKUP(AX38,'Geração Equatorial x Medido'!$O$99:$P$129,2,FALSE),"")</f>
        <v/>
      </c>
      <c r="BB39" s="38">
        <f t="shared" si="37"/>
        <v>45658</v>
      </c>
      <c r="BC39" s="38" t="str">
        <f t="shared" si="10"/>
        <v/>
      </c>
      <c r="BD39" s="38">
        <f t="shared" si="40"/>
        <v>45658</v>
      </c>
      <c r="BT39" s="4"/>
      <c r="BZ39" s="7">
        <f t="shared" si="12"/>
        <v>46048</v>
      </c>
      <c r="CA39" s="5">
        <v>456.2</v>
      </c>
      <c r="CB39" s="145">
        <f t="shared" si="14"/>
        <v>0</v>
      </c>
      <c r="CC39" s="141" t="str">
        <f>IFERROR(VLOOKUP(BZ38,'Geração Equatorial x Medido'!$O$99:$P$128,2,FALSE),"")</f>
        <v/>
      </c>
      <c r="CD39" s="38">
        <f t="shared" si="38"/>
        <v>46023</v>
      </c>
      <c r="CE39" s="38" t="str">
        <f t="shared" si="1"/>
        <v/>
      </c>
      <c r="CF39" s="38">
        <f t="shared" si="39"/>
        <v>46023</v>
      </c>
      <c r="CV39" s="4"/>
    </row>
    <row r="40" spans="1:100" x14ac:dyDescent="0.25">
      <c r="A40" s="7">
        <f t="shared" si="17"/>
        <v>44963</v>
      </c>
      <c r="B40" s="5"/>
      <c r="C40" s="38" t="str">
        <f t="shared" si="0"/>
        <v/>
      </c>
      <c r="D40" s="38">
        <f t="shared" si="42"/>
        <v>44927</v>
      </c>
      <c r="E40" s="38" t="str">
        <f t="shared" si="3"/>
        <v/>
      </c>
      <c r="F40" s="38">
        <f t="shared" si="43"/>
        <v>44958</v>
      </c>
      <c r="Y40" s="7">
        <f t="shared" si="18"/>
        <v>45323</v>
      </c>
      <c r="Z40" s="5"/>
      <c r="AA40" s="111"/>
      <c r="AB40" s="38" t="str">
        <f>IFERROR(VLOOKUP(Y40,'Geração Equatorial x Medido'!$O$99:$P$116,2,FALSE),"")</f>
        <v/>
      </c>
      <c r="AC40" s="38">
        <f t="shared" si="5"/>
        <v>0</v>
      </c>
      <c r="AD40" s="38">
        <f t="shared" si="6"/>
        <v>45323</v>
      </c>
      <c r="AE40" s="38">
        <f t="shared" si="28"/>
        <v>45323</v>
      </c>
      <c r="AU40" s="4"/>
      <c r="AX40" s="7">
        <f t="shared" si="19"/>
        <v>45683</v>
      </c>
      <c r="AY40" s="5">
        <v>291.8</v>
      </c>
      <c r="AZ40" s="145">
        <f t="shared" si="8"/>
        <v>0</v>
      </c>
      <c r="BA40" s="143" t="str">
        <f>IFERROR(VLOOKUP(AX39,'Geração Equatorial x Medido'!$O$99:$P$129,2,FALSE),"")</f>
        <v/>
      </c>
      <c r="BB40" s="38">
        <f t="shared" si="37"/>
        <v>45658</v>
      </c>
      <c r="BC40" s="38" t="str">
        <f t="shared" si="10"/>
        <v/>
      </c>
      <c r="BD40" s="38">
        <f t="shared" si="40"/>
        <v>45658</v>
      </c>
      <c r="BT40" s="4"/>
      <c r="BZ40" s="7">
        <f t="shared" si="12"/>
        <v>46049</v>
      </c>
      <c r="CA40" s="5">
        <v>88.9</v>
      </c>
      <c r="CB40" s="145">
        <f t="shared" si="14"/>
        <v>0</v>
      </c>
      <c r="CC40" s="141" t="str">
        <f>IFERROR(VLOOKUP(BZ39,'Geração Equatorial x Medido'!$O$99:$P$128,2,FALSE),"")</f>
        <v/>
      </c>
      <c r="CD40" s="38">
        <f t="shared" si="38"/>
        <v>46023</v>
      </c>
      <c r="CE40" s="38" t="str">
        <f t="shared" si="1"/>
        <v/>
      </c>
      <c r="CF40" s="38">
        <f t="shared" si="39"/>
        <v>46023</v>
      </c>
      <c r="CV40" s="4"/>
    </row>
    <row r="41" spans="1:100" x14ac:dyDescent="0.25">
      <c r="A41" s="7">
        <f t="shared" si="17"/>
        <v>44964</v>
      </c>
      <c r="B41" s="5"/>
      <c r="C41" s="38">
        <f t="shared" si="0"/>
        <v>44958</v>
      </c>
      <c r="D41" s="38">
        <f t="shared" si="42"/>
        <v>44958</v>
      </c>
      <c r="E41" s="38" t="str">
        <f t="shared" si="3"/>
        <v/>
      </c>
      <c r="F41" s="38">
        <f t="shared" si="43"/>
        <v>44958</v>
      </c>
      <c r="Y41" s="7">
        <f t="shared" si="18"/>
        <v>45324</v>
      </c>
      <c r="Z41" s="5"/>
      <c r="AA41" s="111"/>
      <c r="AB41" s="38" t="str">
        <f>IFERROR(VLOOKUP(Y41,'Geração Equatorial x Medido'!$O$99:$P$116,2,FALSE),"")</f>
        <v/>
      </c>
      <c r="AC41" s="38">
        <f>IF(AB41="",AC40,AB41)</f>
        <v>0</v>
      </c>
      <c r="AD41" s="38" t="str">
        <f t="shared" si="6"/>
        <v/>
      </c>
      <c r="AE41" s="38">
        <f t="shared" si="28"/>
        <v>45323</v>
      </c>
      <c r="AU41" s="4"/>
      <c r="AX41" s="7">
        <f t="shared" si="19"/>
        <v>45684</v>
      </c>
      <c r="AY41" s="5">
        <v>480.5</v>
      </c>
      <c r="AZ41" s="145">
        <f t="shared" si="8"/>
        <v>0</v>
      </c>
      <c r="BA41" s="143" t="str">
        <f>IFERROR(VLOOKUP(AX40,'Geração Equatorial x Medido'!$O$99:$P$129,2,FALSE),"")</f>
        <v/>
      </c>
      <c r="BB41" s="38">
        <f t="shared" si="37"/>
        <v>45658</v>
      </c>
      <c r="BC41" s="38" t="str">
        <f t="shared" si="10"/>
        <v/>
      </c>
      <c r="BD41" s="38">
        <f t="shared" si="40"/>
        <v>45658</v>
      </c>
      <c r="BT41" s="4"/>
      <c r="BZ41" s="7">
        <f t="shared" si="12"/>
        <v>46050</v>
      </c>
      <c r="CA41" s="5">
        <v>480.9</v>
      </c>
      <c r="CB41" s="145">
        <f t="shared" si="14"/>
        <v>0</v>
      </c>
      <c r="CC41" s="141">
        <f>IFERROR(VLOOKUP(BZ40,'Geração Equatorial x Medido'!$O$99:$P$128,2,FALSE),"")</f>
        <v>46023</v>
      </c>
      <c r="CD41" s="38">
        <f t="shared" si="38"/>
        <v>46023</v>
      </c>
      <c r="CE41" s="38" t="str">
        <f t="shared" si="1"/>
        <v/>
      </c>
      <c r="CF41" s="38">
        <f t="shared" si="39"/>
        <v>46023</v>
      </c>
      <c r="CV41" s="4"/>
    </row>
    <row r="42" spans="1:100" x14ac:dyDescent="0.25">
      <c r="A42" s="7">
        <f t="shared" si="17"/>
        <v>44965</v>
      </c>
      <c r="B42" s="5"/>
      <c r="C42" s="38" t="str">
        <f t="shared" si="0"/>
        <v/>
      </c>
      <c r="D42" s="38">
        <f t="shared" si="42"/>
        <v>44958</v>
      </c>
      <c r="E42" s="38" t="str">
        <f t="shared" si="3"/>
        <v/>
      </c>
      <c r="F42" s="38">
        <f t="shared" si="43"/>
        <v>44958</v>
      </c>
      <c r="Y42" s="7">
        <f t="shared" si="18"/>
        <v>45325</v>
      </c>
      <c r="Z42" s="5"/>
      <c r="AA42" s="111"/>
      <c r="AB42" s="38" t="str">
        <f>IFERROR(VLOOKUP(Y42,'Geração Equatorial x Medido'!$O$99:$P$116,2,FALSE),"")</f>
        <v/>
      </c>
      <c r="AC42" s="38">
        <f>IF(AB42="",AC41,AB42)</f>
        <v>0</v>
      </c>
      <c r="AD42" s="38" t="str">
        <f t="shared" si="6"/>
        <v/>
      </c>
      <c r="AE42" s="38">
        <f t="shared" si="28"/>
        <v>45323</v>
      </c>
      <c r="AU42" s="4"/>
      <c r="AX42" s="7">
        <f t="shared" si="19"/>
        <v>45685</v>
      </c>
      <c r="AY42" s="5">
        <v>538.79999999999995</v>
      </c>
      <c r="AZ42" s="145">
        <f t="shared" si="8"/>
        <v>0</v>
      </c>
      <c r="BA42" s="143" t="str">
        <f>IFERROR(VLOOKUP(AX41,'Geração Equatorial x Medido'!$O$99:$P$129,2,FALSE),"")</f>
        <v/>
      </c>
      <c r="BB42" s="38">
        <f t="shared" si="37"/>
        <v>45658</v>
      </c>
      <c r="BC42" s="38" t="str">
        <f t="shared" si="10"/>
        <v/>
      </c>
      <c r="BD42" s="38">
        <f t="shared" si="40"/>
        <v>45658</v>
      </c>
      <c r="BT42" s="4"/>
      <c r="BZ42" s="7">
        <f t="shared" si="12"/>
        <v>46051</v>
      </c>
      <c r="CA42" s="5">
        <v>525.20000000000005</v>
      </c>
      <c r="CB42" s="145">
        <f t="shared" si="14"/>
        <v>0</v>
      </c>
      <c r="CC42" s="141" t="str">
        <f>IFERROR(VLOOKUP(BZ41,'Geração Equatorial x Medido'!$O$99:$P$128,2,FALSE),"")</f>
        <v/>
      </c>
      <c r="CD42" s="38">
        <f t="shared" si="38"/>
        <v>46054</v>
      </c>
      <c r="CE42" s="38" t="str">
        <f t="shared" si="1"/>
        <v/>
      </c>
      <c r="CF42" s="38">
        <f t="shared" si="39"/>
        <v>46023</v>
      </c>
      <c r="CV42" s="4"/>
    </row>
    <row r="43" spans="1:100" x14ac:dyDescent="0.25">
      <c r="A43" s="7">
        <f t="shared" si="17"/>
        <v>44966</v>
      </c>
      <c r="B43" s="5"/>
      <c r="C43" s="38" t="str">
        <f t="shared" si="0"/>
        <v/>
      </c>
      <c r="D43" s="38">
        <f t="shared" ref="D43:D106" si="44">IF(C43="",D42,C43)</f>
        <v>44958</v>
      </c>
      <c r="E43" s="38" t="str">
        <f t="shared" si="3"/>
        <v/>
      </c>
      <c r="F43" s="38">
        <f t="shared" si="43"/>
        <v>44958</v>
      </c>
      <c r="Y43" s="7">
        <f t="shared" si="18"/>
        <v>45326</v>
      </c>
      <c r="Z43" s="5"/>
      <c r="AA43" s="111"/>
      <c r="AB43" s="38" t="str">
        <f>IFERROR(VLOOKUP(Y43,'Geração Equatorial x Medido'!$O$99:$P$116,2,FALSE),"")</f>
        <v/>
      </c>
      <c r="AC43" s="38">
        <f t="shared" ref="AC43:AC106" si="45">IF(AB43="",AC42,AB43)</f>
        <v>0</v>
      </c>
      <c r="AD43" s="38" t="str">
        <f t="shared" si="6"/>
        <v/>
      </c>
      <c r="AE43" s="38">
        <f t="shared" si="28"/>
        <v>45323</v>
      </c>
      <c r="AU43" s="4"/>
      <c r="AX43" s="7">
        <f t="shared" si="19"/>
        <v>45686</v>
      </c>
      <c r="AY43" s="5">
        <v>471.3</v>
      </c>
      <c r="AZ43" s="145">
        <f t="shared" si="8"/>
        <v>0</v>
      </c>
      <c r="BA43" s="143" t="str">
        <f>IFERROR(VLOOKUP(AX42,'Geração Equatorial x Medido'!$O$99:$P$129,2,FALSE),"")</f>
        <v/>
      </c>
      <c r="BB43" s="38">
        <f t="shared" si="37"/>
        <v>45658</v>
      </c>
      <c r="BC43" s="38" t="str">
        <f t="shared" si="10"/>
        <v/>
      </c>
      <c r="BD43" s="38">
        <f t="shared" si="40"/>
        <v>45658</v>
      </c>
      <c r="BT43" s="4"/>
      <c r="BZ43" s="7">
        <f t="shared" si="12"/>
        <v>46052</v>
      </c>
      <c r="CA43" s="5">
        <v>504.6</v>
      </c>
      <c r="CB43" s="145">
        <f t="shared" si="14"/>
        <v>0</v>
      </c>
      <c r="CC43" s="141" t="str">
        <f>IFERROR(VLOOKUP(BZ42,'Geração Equatorial x Medido'!$O$99:$P$128,2,FALSE),"")</f>
        <v/>
      </c>
      <c r="CD43" s="38">
        <f t="shared" si="38"/>
        <v>46054</v>
      </c>
      <c r="CE43" s="38" t="str">
        <f t="shared" si="1"/>
        <v/>
      </c>
      <c r="CF43" s="38">
        <f t="shared" si="39"/>
        <v>46023</v>
      </c>
      <c r="CV43" s="4"/>
    </row>
    <row r="44" spans="1:100" x14ac:dyDescent="0.25">
      <c r="A44" s="7">
        <f t="shared" si="17"/>
        <v>44967</v>
      </c>
      <c r="B44" s="5"/>
      <c r="C44" s="38" t="str">
        <f t="shared" si="0"/>
        <v/>
      </c>
      <c r="D44" s="38">
        <f t="shared" si="44"/>
        <v>44958</v>
      </c>
      <c r="E44" s="38" t="str">
        <f t="shared" si="3"/>
        <v/>
      </c>
      <c r="F44" s="38">
        <f t="shared" si="43"/>
        <v>44958</v>
      </c>
      <c r="Y44" s="7">
        <f t="shared" si="18"/>
        <v>45327</v>
      </c>
      <c r="Z44" s="5"/>
      <c r="AA44" s="111"/>
      <c r="AB44" s="38" t="str">
        <f>IFERROR(VLOOKUP(Y44,'Geração Equatorial x Medido'!$O$99:$P$116,2,FALSE),"")</f>
        <v/>
      </c>
      <c r="AC44" s="38">
        <f t="shared" si="45"/>
        <v>0</v>
      </c>
      <c r="AD44" s="38" t="str">
        <f t="shared" si="6"/>
        <v/>
      </c>
      <c r="AE44" s="38">
        <f t="shared" si="28"/>
        <v>45323</v>
      </c>
      <c r="AU44" s="4"/>
      <c r="AX44" s="7">
        <f t="shared" si="19"/>
        <v>45687</v>
      </c>
      <c r="AY44" s="5">
        <v>533.1</v>
      </c>
      <c r="AZ44" s="145">
        <f t="shared" si="8"/>
        <v>0</v>
      </c>
      <c r="BA44" s="143">
        <f>IFERROR(VLOOKUP(AX43,'Geração Equatorial x Medido'!$O$99:$P$129,2,FALSE),"")</f>
        <v>45658</v>
      </c>
      <c r="BB44" s="38">
        <f t="shared" si="37"/>
        <v>45658</v>
      </c>
      <c r="BC44" s="38" t="str">
        <f t="shared" si="10"/>
        <v/>
      </c>
      <c r="BD44" s="38">
        <f t="shared" si="40"/>
        <v>45658</v>
      </c>
      <c r="BT44" s="4"/>
      <c r="BZ44" s="7">
        <f t="shared" si="12"/>
        <v>46053</v>
      </c>
      <c r="CA44" s="5">
        <v>553.20000000000005</v>
      </c>
      <c r="CB44" s="145">
        <f t="shared" si="14"/>
        <v>0</v>
      </c>
      <c r="CC44" s="141" t="str">
        <f>IFERROR(VLOOKUP(BZ43,'Geração Equatorial x Medido'!$O$99:$P$128,2,FALSE),"")</f>
        <v/>
      </c>
      <c r="CD44" s="38">
        <f t="shared" si="38"/>
        <v>46054</v>
      </c>
      <c r="CE44" s="38" t="str">
        <f t="shared" si="1"/>
        <v/>
      </c>
      <c r="CF44" s="38">
        <f t="shared" si="39"/>
        <v>46023</v>
      </c>
      <c r="CV44" s="4"/>
    </row>
    <row r="45" spans="1:100" x14ac:dyDescent="0.25">
      <c r="A45" s="7">
        <f t="shared" si="17"/>
        <v>44968</v>
      </c>
      <c r="B45" s="5"/>
      <c r="C45" s="38" t="str">
        <f t="shared" si="0"/>
        <v/>
      </c>
      <c r="D45" s="38">
        <f t="shared" si="44"/>
        <v>44958</v>
      </c>
      <c r="E45" s="38" t="str">
        <f t="shared" si="3"/>
        <v/>
      </c>
      <c r="F45" s="38">
        <f t="shared" si="43"/>
        <v>44958</v>
      </c>
      <c r="Y45" s="7">
        <f t="shared" si="18"/>
        <v>45328</v>
      </c>
      <c r="Z45" s="5"/>
      <c r="AA45" s="111"/>
      <c r="AB45" s="38" t="str">
        <f>IFERROR(VLOOKUP(Y45,'Geração Equatorial x Medido'!$O$99:$P$116,2,FALSE),"")</f>
        <v/>
      </c>
      <c r="AC45" s="38">
        <f t="shared" si="45"/>
        <v>0</v>
      </c>
      <c r="AD45" s="38" t="str">
        <f t="shared" si="6"/>
        <v/>
      </c>
      <c r="AE45" s="38">
        <f t="shared" si="28"/>
        <v>45323</v>
      </c>
      <c r="AU45" s="4"/>
      <c r="AX45" s="7">
        <f t="shared" si="19"/>
        <v>45688</v>
      </c>
      <c r="AY45" s="5">
        <v>457.8</v>
      </c>
      <c r="AZ45" s="145">
        <f t="shared" si="8"/>
        <v>0</v>
      </c>
      <c r="BA45" s="143" t="str">
        <f>IFERROR(VLOOKUP(AX44,'Geração Equatorial x Medido'!$O$99:$P$129,2,FALSE),"")</f>
        <v/>
      </c>
      <c r="BB45" s="38">
        <f t="shared" si="37"/>
        <v>45689</v>
      </c>
      <c r="BC45" s="38" t="str">
        <f t="shared" si="10"/>
        <v/>
      </c>
      <c r="BD45" s="38">
        <f t="shared" si="40"/>
        <v>45658</v>
      </c>
      <c r="BT45" s="4"/>
      <c r="BZ45" s="7">
        <f t="shared" si="12"/>
        <v>46054</v>
      </c>
      <c r="CA45" s="5">
        <v>519.4</v>
      </c>
      <c r="CB45" s="145">
        <f t="shared" si="14"/>
        <v>0</v>
      </c>
      <c r="CC45" s="141" t="str">
        <f>IFERROR(VLOOKUP(BZ44,'Geração Equatorial x Medido'!$O$99:$P$128,2,FALSE),"")</f>
        <v/>
      </c>
      <c r="CD45" s="38">
        <f t="shared" si="38"/>
        <v>46054</v>
      </c>
      <c r="CE45" s="38">
        <f t="shared" si="1"/>
        <v>46054</v>
      </c>
      <c r="CF45" s="38">
        <f t="shared" si="39"/>
        <v>46054</v>
      </c>
      <c r="CV45" s="4"/>
    </row>
    <row r="46" spans="1:100" x14ac:dyDescent="0.25">
      <c r="A46" s="7">
        <f t="shared" si="17"/>
        <v>44969</v>
      </c>
      <c r="B46" s="5"/>
      <c r="C46" s="38" t="str">
        <f t="shared" si="0"/>
        <v/>
      </c>
      <c r="D46" s="38">
        <f t="shared" si="44"/>
        <v>44958</v>
      </c>
      <c r="E46" s="38" t="str">
        <f t="shared" si="3"/>
        <v/>
      </c>
      <c r="F46" s="38">
        <f t="shared" si="43"/>
        <v>44958</v>
      </c>
      <c r="Y46" s="7">
        <f t="shared" si="18"/>
        <v>45329</v>
      </c>
      <c r="Z46" s="5"/>
      <c r="AA46" s="111"/>
      <c r="AB46" s="38" t="str">
        <f>IFERROR(VLOOKUP(Y46,'Geração Equatorial x Medido'!$O$99:$P$116,2,FALSE),"")</f>
        <v/>
      </c>
      <c r="AC46" s="38">
        <f t="shared" si="45"/>
        <v>0</v>
      </c>
      <c r="AD46" s="38" t="str">
        <f t="shared" si="6"/>
        <v/>
      </c>
      <c r="AE46" s="38">
        <f t="shared" si="28"/>
        <v>45323</v>
      </c>
      <c r="AU46" s="4"/>
      <c r="AX46" s="7">
        <f t="shared" si="19"/>
        <v>45689</v>
      </c>
      <c r="AY46" s="5">
        <v>336.7</v>
      </c>
      <c r="AZ46" s="145">
        <f t="shared" si="8"/>
        <v>0</v>
      </c>
      <c r="BA46" s="143" t="str">
        <f>IFERROR(VLOOKUP(AX45,'Geração Equatorial x Medido'!$O$99:$P$129,2,FALSE),"")</f>
        <v/>
      </c>
      <c r="BB46" s="38">
        <f t="shared" si="37"/>
        <v>45689</v>
      </c>
      <c r="BC46" s="38">
        <f t="shared" si="10"/>
        <v>45689</v>
      </c>
      <c r="BD46" s="38">
        <f t="shared" si="40"/>
        <v>45689</v>
      </c>
      <c r="BT46" s="4"/>
      <c r="BZ46" s="7">
        <f t="shared" si="12"/>
        <v>46055</v>
      </c>
      <c r="CA46" s="5">
        <v>482.4</v>
      </c>
      <c r="CB46" s="145">
        <f t="shared" si="14"/>
        <v>0</v>
      </c>
      <c r="CC46" s="141" t="str">
        <f>IFERROR(VLOOKUP(BZ45,'Geração Equatorial x Medido'!$O$99:$P$128,2,FALSE),"")</f>
        <v/>
      </c>
      <c r="CD46" s="38">
        <f t="shared" si="38"/>
        <v>46054</v>
      </c>
      <c r="CE46" s="38" t="str">
        <f t="shared" si="1"/>
        <v/>
      </c>
      <c r="CF46" s="38">
        <f t="shared" si="39"/>
        <v>46054</v>
      </c>
      <c r="CV46" s="4"/>
    </row>
    <row r="47" spans="1:100" x14ac:dyDescent="0.25">
      <c r="A47" s="7">
        <f t="shared" si="17"/>
        <v>44970</v>
      </c>
      <c r="B47" s="5"/>
      <c r="C47" s="38" t="str">
        <f t="shared" si="0"/>
        <v/>
      </c>
      <c r="D47" s="38">
        <f t="shared" si="44"/>
        <v>44958</v>
      </c>
      <c r="E47" s="38" t="str">
        <f t="shared" si="3"/>
        <v/>
      </c>
      <c r="F47" s="38">
        <f t="shared" si="43"/>
        <v>44958</v>
      </c>
      <c r="Y47" s="7">
        <f t="shared" si="18"/>
        <v>45330</v>
      </c>
      <c r="Z47" s="5"/>
      <c r="AA47" s="111"/>
      <c r="AB47" s="38" t="str">
        <f>IFERROR(VLOOKUP(Y47,'Geração Equatorial x Medido'!$O$99:$P$116,2,FALSE),"")</f>
        <v/>
      </c>
      <c r="AC47" s="38">
        <f t="shared" si="45"/>
        <v>0</v>
      </c>
      <c r="AD47" s="38" t="str">
        <f t="shared" si="6"/>
        <v/>
      </c>
      <c r="AE47" s="38">
        <f t="shared" si="28"/>
        <v>45323</v>
      </c>
      <c r="AU47" s="4"/>
      <c r="AX47" s="7">
        <f t="shared" si="19"/>
        <v>45690</v>
      </c>
      <c r="AY47" s="5">
        <v>268.2</v>
      </c>
      <c r="AZ47" s="145">
        <f t="shared" si="8"/>
        <v>0</v>
      </c>
      <c r="BA47" s="143" t="str">
        <f>IFERROR(VLOOKUP(AX46,'Geração Equatorial x Medido'!$O$99:$P$129,2,FALSE),"")</f>
        <v/>
      </c>
      <c r="BB47" s="38">
        <f t="shared" si="37"/>
        <v>45689</v>
      </c>
      <c r="BC47" s="38" t="str">
        <f t="shared" si="10"/>
        <v/>
      </c>
      <c r="BD47" s="38">
        <f t="shared" si="40"/>
        <v>45689</v>
      </c>
      <c r="BT47" s="4"/>
      <c r="BZ47" s="7">
        <f t="shared" si="12"/>
        <v>46056</v>
      </c>
      <c r="CA47" s="5">
        <v>460.5</v>
      </c>
      <c r="CB47" s="145">
        <f t="shared" si="14"/>
        <v>0</v>
      </c>
      <c r="CC47" s="141" t="str">
        <f>IFERROR(VLOOKUP(BZ46,'Geração Equatorial x Medido'!$O$99:$P$128,2,FALSE),"")</f>
        <v/>
      </c>
      <c r="CD47" s="38">
        <f t="shared" si="38"/>
        <v>46054</v>
      </c>
      <c r="CE47" s="38" t="str">
        <f t="shared" si="1"/>
        <v/>
      </c>
      <c r="CF47" s="38">
        <f t="shared" si="39"/>
        <v>46054</v>
      </c>
      <c r="CV47" s="4"/>
    </row>
    <row r="48" spans="1:100" x14ac:dyDescent="0.25">
      <c r="A48" s="7">
        <f t="shared" si="17"/>
        <v>44971</v>
      </c>
      <c r="B48" s="5"/>
      <c r="C48" s="38" t="str">
        <f t="shared" si="0"/>
        <v/>
      </c>
      <c r="D48" s="38">
        <f t="shared" si="44"/>
        <v>44958</v>
      </c>
      <c r="E48" s="38" t="str">
        <f t="shared" si="3"/>
        <v/>
      </c>
      <c r="F48" s="38">
        <f t="shared" si="43"/>
        <v>44958</v>
      </c>
      <c r="Y48" s="7">
        <f t="shared" si="18"/>
        <v>45331</v>
      </c>
      <c r="Z48" s="5"/>
      <c r="AA48" s="111"/>
      <c r="AB48" s="38" t="str">
        <f>IFERROR(VLOOKUP(Y48,'Geração Equatorial x Medido'!$O$99:$P$116,2,FALSE),"")</f>
        <v/>
      </c>
      <c r="AC48" s="38">
        <f t="shared" si="45"/>
        <v>0</v>
      </c>
      <c r="AD48" s="38" t="str">
        <f t="shared" si="6"/>
        <v/>
      </c>
      <c r="AE48" s="38">
        <f t="shared" si="28"/>
        <v>45323</v>
      </c>
      <c r="AU48" s="4"/>
      <c r="AX48" s="7">
        <f t="shared" si="19"/>
        <v>45691</v>
      </c>
      <c r="AY48" s="5">
        <v>353.8</v>
      </c>
      <c r="AZ48" s="145">
        <f t="shared" si="8"/>
        <v>0</v>
      </c>
      <c r="BA48" s="143" t="str">
        <f>IFERROR(VLOOKUP(AX47,'Geração Equatorial x Medido'!$O$99:$P$129,2,FALSE),"")</f>
        <v/>
      </c>
      <c r="BB48" s="38">
        <f t="shared" si="37"/>
        <v>45689</v>
      </c>
      <c r="BC48" s="38" t="str">
        <f t="shared" si="10"/>
        <v/>
      </c>
      <c r="BD48" s="38">
        <f t="shared" si="40"/>
        <v>45689</v>
      </c>
      <c r="BT48" s="4"/>
      <c r="BZ48" s="7">
        <f t="shared" si="12"/>
        <v>46057</v>
      </c>
      <c r="CA48" s="5">
        <v>377.3</v>
      </c>
      <c r="CB48" s="145">
        <f t="shared" si="14"/>
        <v>0</v>
      </c>
      <c r="CC48" s="141" t="str">
        <f>IFERROR(VLOOKUP(BZ47,'Geração Equatorial x Medido'!$O$99:$P$128,2,FALSE),"")</f>
        <v/>
      </c>
      <c r="CD48" s="38">
        <f t="shared" si="38"/>
        <v>46054</v>
      </c>
      <c r="CE48" s="38" t="str">
        <f t="shared" si="1"/>
        <v/>
      </c>
      <c r="CF48" s="38">
        <f t="shared" si="39"/>
        <v>46054</v>
      </c>
      <c r="CV48" s="4"/>
    </row>
    <row r="49" spans="1:100" x14ac:dyDescent="0.25">
      <c r="A49" s="7">
        <f t="shared" si="17"/>
        <v>44972</v>
      </c>
      <c r="B49" s="5"/>
      <c r="C49" s="38" t="str">
        <f t="shared" si="0"/>
        <v/>
      </c>
      <c r="D49" s="38">
        <f t="shared" si="44"/>
        <v>44958</v>
      </c>
      <c r="E49" s="38" t="str">
        <f t="shared" si="3"/>
        <v/>
      </c>
      <c r="F49" s="38">
        <f t="shared" si="43"/>
        <v>44958</v>
      </c>
      <c r="Y49" s="7">
        <f t="shared" si="18"/>
        <v>45332</v>
      </c>
      <c r="Z49" s="5"/>
      <c r="AA49" s="111"/>
      <c r="AB49" s="38" t="str">
        <f>IFERROR(VLOOKUP(Y49,'Geração Equatorial x Medido'!$O$99:$P$116,2,FALSE),"")</f>
        <v/>
      </c>
      <c r="AC49" s="38">
        <f t="shared" si="45"/>
        <v>0</v>
      </c>
      <c r="AD49" s="38" t="str">
        <f t="shared" si="6"/>
        <v/>
      </c>
      <c r="AE49" s="38">
        <f t="shared" si="28"/>
        <v>45323</v>
      </c>
      <c r="AU49" s="4"/>
      <c r="AX49" s="7">
        <f t="shared" si="19"/>
        <v>45692</v>
      </c>
      <c r="AY49" s="5">
        <v>491.9</v>
      </c>
      <c r="AZ49" s="145">
        <f t="shared" si="8"/>
        <v>0</v>
      </c>
      <c r="BA49" s="143" t="str">
        <f>IFERROR(VLOOKUP(AX48,'Geração Equatorial x Medido'!$O$99:$P$129,2,FALSE),"")</f>
        <v/>
      </c>
      <c r="BB49" s="38">
        <f t="shared" si="37"/>
        <v>45689</v>
      </c>
      <c r="BC49" s="38" t="str">
        <f t="shared" si="10"/>
        <v/>
      </c>
      <c r="BD49" s="38">
        <f t="shared" si="40"/>
        <v>45689</v>
      </c>
      <c r="BT49" s="4"/>
      <c r="BZ49" s="7">
        <f t="shared" si="12"/>
        <v>46058</v>
      </c>
      <c r="CA49" s="5">
        <v>409.3</v>
      </c>
      <c r="CB49" s="145">
        <f t="shared" si="14"/>
        <v>0</v>
      </c>
      <c r="CC49" s="141" t="str">
        <f>IFERROR(VLOOKUP(BZ48,'Geração Equatorial x Medido'!$O$99:$P$128,2,FALSE),"")</f>
        <v/>
      </c>
      <c r="CD49" s="38">
        <f t="shared" si="38"/>
        <v>46054</v>
      </c>
      <c r="CE49" s="38" t="str">
        <f t="shared" si="1"/>
        <v/>
      </c>
      <c r="CF49" s="38">
        <f t="shared" si="39"/>
        <v>46054</v>
      </c>
      <c r="CV49" s="4"/>
    </row>
    <row r="50" spans="1:100" x14ac:dyDescent="0.25">
      <c r="A50" s="7">
        <f t="shared" si="17"/>
        <v>44973</v>
      </c>
      <c r="B50" s="5"/>
      <c r="C50" s="38" t="str">
        <f t="shared" si="0"/>
        <v/>
      </c>
      <c r="D50" s="38">
        <f t="shared" si="44"/>
        <v>44958</v>
      </c>
      <c r="E50" s="38" t="str">
        <f t="shared" si="3"/>
        <v/>
      </c>
      <c r="F50" s="38">
        <f t="shared" si="43"/>
        <v>44958</v>
      </c>
      <c r="Y50" s="7">
        <f t="shared" si="18"/>
        <v>45333</v>
      </c>
      <c r="Z50" s="5"/>
      <c r="AA50" s="111"/>
      <c r="AB50" s="38" t="str">
        <f>IFERROR(VLOOKUP(Y50,'Geração Equatorial x Medido'!$O$99:$P$116,2,FALSE),"")</f>
        <v/>
      </c>
      <c r="AC50" s="38">
        <f t="shared" si="45"/>
        <v>0</v>
      </c>
      <c r="AD50" s="38" t="str">
        <f t="shared" si="6"/>
        <v/>
      </c>
      <c r="AE50" s="38">
        <f t="shared" si="28"/>
        <v>45323</v>
      </c>
      <c r="AU50" s="4"/>
      <c r="AX50" s="7">
        <f t="shared" si="19"/>
        <v>45693</v>
      </c>
      <c r="AY50" s="5">
        <v>381.3</v>
      </c>
      <c r="AZ50" s="145">
        <f t="shared" si="8"/>
        <v>0</v>
      </c>
      <c r="BA50" s="143" t="str">
        <f>IFERROR(VLOOKUP(AX49,'Geração Equatorial x Medido'!$O$99:$P$129,2,FALSE),"")</f>
        <v/>
      </c>
      <c r="BB50" s="38">
        <f t="shared" si="37"/>
        <v>45689</v>
      </c>
      <c r="BC50" s="38" t="str">
        <f t="shared" si="10"/>
        <v/>
      </c>
      <c r="BD50" s="38">
        <f t="shared" si="40"/>
        <v>45689</v>
      </c>
      <c r="BT50" s="4"/>
      <c r="BZ50" s="7">
        <f t="shared" si="12"/>
        <v>46059</v>
      </c>
      <c r="CA50" s="5">
        <v>548.6</v>
      </c>
      <c r="CB50" s="145">
        <f t="shared" si="14"/>
        <v>0</v>
      </c>
      <c r="CC50" s="141" t="str">
        <f>IFERROR(VLOOKUP(BZ49,'Geração Equatorial x Medido'!$O$99:$P$128,2,FALSE),"")</f>
        <v/>
      </c>
      <c r="CD50" s="38">
        <f t="shared" si="38"/>
        <v>46054</v>
      </c>
      <c r="CE50" s="38" t="str">
        <f t="shared" si="1"/>
        <v/>
      </c>
      <c r="CF50" s="38">
        <f t="shared" si="39"/>
        <v>46054</v>
      </c>
      <c r="CV50" s="4"/>
    </row>
    <row r="51" spans="1:100" x14ac:dyDescent="0.25">
      <c r="A51" s="7">
        <f t="shared" si="17"/>
        <v>44974</v>
      </c>
      <c r="B51" s="5"/>
      <c r="C51" s="38" t="str">
        <f t="shared" si="0"/>
        <v/>
      </c>
      <c r="D51" s="38">
        <f t="shared" si="44"/>
        <v>44958</v>
      </c>
      <c r="E51" s="38" t="str">
        <f t="shared" si="3"/>
        <v/>
      </c>
      <c r="F51" s="38">
        <f t="shared" si="43"/>
        <v>44958</v>
      </c>
      <c r="Y51" s="7">
        <f t="shared" si="18"/>
        <v>45334</v>
      </c>
      <c r="Z51" s="5"/>
      <c r="AA51" s="111"/>
      <c r="AB51" s="38" t="str">
        <f>IFERROR(VLOOKUP(Y51,'Geração Equatorial x Medido'!$O$99:$P$116,2,FALSE),"")</f>
        <v/>
      </c>
      <c r="AC51" s="38">
        <f t="shared" si="45"/>
        <v>0</v>
      </c>
      <c r="AD51" s="38" t="str">
        <f t="shared" si="6"/>
        <v/>
      </c>
      <c r="AE51" s="38">
        <f t="shared" si="28"/>
        <v>45323</v>
      </c>
      <c r="AU51" s="4"/>
      <c r="AX51" s="7">
        <f t="shared" si="19"/>
        <v>45694</v>
      </c>
      <c r="AY51" s="5">
        <v>466.3</v>
      </c>
      <c r="AZ51" s="145">
        <f t="shared" si="8"/>
        <v>0</v>
      </c>
      <c r="BA51" s="143" t="str">
        <f>IFERROR(VLOOKUP(AX50,'Geração Equatorial x Medido'!$O$99:$P$129,2,FALSE),"")</f>
        <v/>
      </c>
      <c r="BB51" s="38">
        <f t="shared" si="37"/>
        <v>45689</v>
      </c>
      <c r="BC51" s="38" t="str">
        <f t="shared" si="10"/>
        <v/>
      </c>
      <c r="BD51" s="38">
        <f t="shared" si="40"/>
        <v>45689</v>
      </c>
      <c r="BT51" s="4"/>
      <c r="BZ51" s="7">
        <f t="shared" si="12"/>
        <v>46060</v>
      </c>
      <c r="CA51" s="5">
        <v>478.5</v>
      </c>
      <c r="CB51" s="145">
        <f t="shared" si="14"/>
        <v>0</v>
      </c>
      <c r="CC51" s="141" t="str">
        <f>IFERROR(VLOOKUP(BZ50,'Geração Equatorial x Medido'!$O$99:$P$128,2,FALSE),"")</f>
        <v/>
      </c>
      <c r="CD51" s="38">
        <f t="shared" si="38"/>
        <v>46054</v>
      </c>
      <c r="CE51" s="38" t="str">
        <f t="shared" si="1"/>
        <v/>
      </c>
      <c r="CF51" s="38">
        <f t="shared" si="39"/>
        <v>46054</v>
      </c>
      <c r="CV51" s="4"/>
    </row>
    <row r="52" spans="1:100" x14ac:dyDescent="0.25">
      <c r="A52" s="7">
        <f t="shared" si="17"/>
        <v>44975</v>
      </c>
      <c r="B52" s="5"/>
      <c r="C52" s="38" t="str">
        <f t="shared" si="0"/>
        <v/>
      </c>
      <c r="D52" s="38">
        <f t="shared" si="44"/>
        <v>44958</v>
      </c>
      <c r="E52" s="38" t="str">
        <f t="shared" si="3"/>
        <v/>
      </c>
      <c r="F52" s="38">
        <f t="shared" si="43"/>
        <v>44958</v>
      </c>
      <c r="Y52" s="7">
        <f t="shared" si="18"/>
        <v>45335</v>
      </c>
      <c r="Z52" s="5"/>
      <c r="AA52" s="111"/>
      <c r="AB52" s="38" t="str">
        <f>IFERROR(VLOOKUP(Y52,'Geração Equatorial x Medido'!$O$99:$P$116,2,FALSE),"")</f>
        <v/>
      </c>
      <c r="AC52" s="38">
        <f t="shared" si="45"/>
        <v>0</v>
      </c>
      <c r="AD52" s="38" t="str">
        <f t="shared" si="6"/>
        <v/>
      </c>
      <c r="AE52" s="38">
        <f t="shared" si="28"/>
        <v>45323</v>
      </c>
      <c r="AU52" s="4"/>
      <c r="AX52" s="7">
        <f t="shared" si="19"/>
        <v>45695</v>
      </c>
      <c r="AY52" s="5">
        <v>361.9</v>
      </c>
      <c r="AZ52" s="145">
        <f t="shared" si="8"/>
        <v>0</v>
      </c>
      <c r="BA52" s="143" t="str">
        <f>IFERROR(VLOOKUP(AX51,'Geração Equatorial x Medido'!$O$99:$P$129,2,FALSE),"")</f>
        <v/>
      </c>
      <c r="BB52" s="38">
        <f t="shared" si="37"/>
        <v>45689</v>
      </c>
      <c r="BC52" s="38" t="str">
        <f t="shared" si="10"/>
        <v/>
      </c>
      <c r="BD52" s="38">
        <f t="shared" si="40"/>
        <v>45689</v>
      </c>
      <c r="BT52" s="4"/>
      <c r="BZ52" s="7">
        <f t="shared" si="12"/>
        <v>46061</v>
      </c>
      <c r="CA52" s="5">
        <v>253.3</v>
      </c>
      <c r="CB52" s="145">
        <f t="shared" si="14"/>
        <v>0</v>
      </c>
      <c r="CC52" s="141" t="str">
        <f>IFERROR(VLOOKUP(BZ51,'Geração Equatorial x Medido'!$O$99:$P$128,2,FALSE),"")</f>
        <v/>
      </c>
      <c r="CD52" s="38">
        <f t="shared" si="38"/>
        <v>46054</v>
      </c>
      <c r="CE52" s="38" t="str">
        <f t="shared" si="1"/>
        <v/>
      </c>
      <c r="CF52" s="38">
        <f t="shared" si="39"/>
        <v>46054</v>
      </c>
      <c r="CV52" s="4"/>
    </row>
    <row r="53" spans="1:100" x14ac:dyDescent="0.25">
      <c r="A53" s="7">
        <f t="shared" si="17"/>
        <v>44976</v>
      </c>
      <c r="B53" s="5"/>
      <c r="C53" s="38" t="str">
        <f t="shared" si="0"/>
        <v/>
      </c>
      <c r="D53" s="38">
        <f t="shared" si="44"/>
        <v>44958</v>
      </c>
      <c r="E53" s="38" t="str">
        <f t="shared" si="3"/>
        <v/>
      </c>
      <c r="F53" s="38">
        <f t="shared" ref="F53:F116" si="46">IF(E53="",F52,E53)</f>
        <v>44958</v>
      </c>
      <c r="Y53" s="7">
        <f t="shared" si="18"/>
        <v>45336</v>
      </c>
      <c r="Z53" s="5"/>
      <c r="AA53" s="111"/>
      <c r="AB53" s="38" t="str">
        <f>IFERROR(VLOOKUP(Y53,'Geração Equatorial x Medido'!$O$99:$P$116,2,FALSE),"")</f>
        <v/>
      </c>
      <c r="AC53" s="38">
        <f t="shared" si="45"/>
        <v>0</v>
      </c>
      <c r="AD53" s="38" t="str">
        <f t="shared" si="6"/>
        <v/>
      </c>
      <c r="AE53" s="38">
        <f t="shared" si="28"/>
        <v>45323</v>
      </c>
      <c r="AU53" s="4"/>
      <c r="AX53" s="7">
        <f t="shared" si="19"/>
        <v>45696</v>
      </c>
      <c r="AY53" s="5">
        <v>329.5</v>
      </c>
      <c r="AZ53" s="145">
        <f t="shared" si="8"/>
        <v>0</v>
      </c>
      <c r="BA53" s="143" t="str">
        <f>IFERROR(VLOOKUP(AX52,'Geração Equatorial x Medido'!$O$99:$P$129,2,FALSE),"")</f>
        <v/>
      </c>
      <c r="BB53" s="38">
        <f t="shared" si="37"/>
        <v>45689</v>
      </c>
      <c r="BC53" s="38" t="str">
        <f t="shared" si="10"/>
        <v/>
      </c>
      <c r="BD53" s="38">
        <f t="shared" si="40"/>
        <v>45689</v>
      </c>
      <c r="BT53" s="4"/>
      <c r="BZ53" s="7">
        <f t="shared" si="12"/>
        <v>46062</v>
      </c>
      <c r="CA53" s="5">
        <v>506.4</v>
      </c>
      <c r="CB53" s="145">
        <f t="shared" si="14"/>
        <v>0</v>
      </c>
      <c r="CC53" s="141" t="str">
        <f>IFERROR(VLOOKUP(BZ52,'Geração Equatorial x Medido'!$O$99:$P$128,2,FALSE),"")</f>
        <v/>
      </c>
      <c r="CD53" s="38">
        <f t="shared" si="38"/>
        <v>46054</v>
      </c>
      <c r="CE53" s="38" t="str">
        <f t="shared" si="1"/>
        <v/>
      </c>
      <c r="CF53" s="38">
        <f t="shared" si="39"/>
        <v>46054</v>
      </c>
      <c r="CV53" s="4"/>
    </row>
    <row r="54" spans="1:100" x14ac:dyDescent="0.25">
      <c r="A54" s="7">
        <f t="shared" si="17"/>
        <v>44977</v>
      </c>
      <c r="B54" s="5"/>
      <c r="C54" s="38" t="str">
        <f t="shared" si="0"/>
        <v/>
      </c>
      <c r="D54" s="38">
        <f t="shared" si="44"/>
        <v>44958</v>
      </c>
      <c r="E54" s="38" t="str">
        <f t="shared" si="3"/>
        <v/>
      </c>
      <c r="F54" s="38">
        <f t="shared" si="46"/>
        <v>44958</v>
      </c>
      <c r="Y54" s="7">
        <f t="shared" si="18"/>
        <v>45337</v>
      </c>
      <c r="Z54" s="5"/>
      <c r="AA54" s="111"/>
      <c r="AB54" s="38" t="str">
        <f>IFERROR(VLOOKUP(Y54,'Geração Equatorial x Medido'!$O$99:$P$116,2,FALSE),"")</f>
        <v/>
      </c>
      <c r="AC54" s="38">
        <f t="shared" si="45"/>
        <v>0</v>
      </c>
      <c r="AD54" s="38" t="str">
        <f t="shared" si="6"/>
        <v/>
      </c>
      <c r="AE54" s="38">
        <f t="shared" si="28"/>
        <v>45323</v>
      </c>
      <c r="AU54" s="4"/>
      <c r="AX54" s="7">
        <f t="shared" si="19"/>
        <v>45697</v>
      </c>
      <c r="AY54" s="5">
        <v>361.7</v>
      </c>
      <c r="AZ54" s="145">
        <f t="shared" si="8"/>
        <v>0</v>
      </c>
      <c r="BA54" s="143" t="str">
        <f>IFERROR(VLOOKUP(AX53,'Geração Equatorial x Medido'!$O$99:$P$129,2,FALSE),"")</f>
        <v/>
      </c>
      <c r="BB54" s="38">
        <f t="shared" si="37"/>
        <v>45689</v>
      </c>
      <c r="BC54" s="38" t="str">
        <f t="shared" si="10"/>
        <v/>
      </c>
      <c r="BD54" s="38">
        <f t="shared" si="40"/>
        <v>45689</v>
      </c>
      <c r="BT54" s="4"/>
      <c r="BZ54" s="7">
        <f t="shared" si="12"/>
        <v>46063</v>
      </c>
      <c r="CA54" s="5">
        <v>522.79999999999995</v>
      </c>
      <c r="CB54" s="145">
        <f t="shared" si="14"/>
        <v>0</v>
      </c>
      <c r="CC54" s="141" t="str">
        <f>IFERROR(VLOOKUP(BZ53,'Geração Equatorial x Medido'!$O$99:$P$128,2,FALSE),"")</f>
        <v/>
      </c>
      <c r="CD54" s="38">
        <f t="shared" si="38"/>
        <v>46054</v>
      </c>
      <c r="CE54" s="38" t="str">
        <f t="shared" si="1"/>
        <v/>
      </c>
      <c r="CF54" s="38">
        <f t="shared" si="39"/>
        <v>46054</v>
      </c>
      <c r="CV54" s="4"/>
    </row>
    <row r="55" spans="1:100" x14ac:dyDescent="0.25">
      <c r="A55" s="7">
        <f t="shared" si="17"/>
        <v>44978</v>
      </c>
      <c r="B55" s="5"/>
      <c r="C55" s="38" t="str">
        <f t="shared" si="0"/>
        <v/>
      </c>
      <c r="D55" s="38">
        <f t="shared" si="44"/>
        <v>44958</v>
      </c>
      <c r="E55" s="38" t="str">
        <f t="shared" si="3"/>
        <v/>
      </c>
      <c r="F55" s="38">
        <f t="shared" si="46"/>
        <v>44958</v>
      </c>
      <c r="Y55" s="7">
        <f t="shared" si="18"/>
        <v>45338</v>
      </c>
      <c r="Z55" s="5"/>
      <c r="AA55" s="111"/>
      <c r="AB55" s="38" t="str">
        <f>IFERROR(VLOOKUP(Y55,'Geração Equatorial x Medido'!$O$99:$P$116,2,FALSE),"")</f>
        <v/>
      </c>
      <c r="AC55" s="38">
        <f t="shared" si="45"/>
        <v>0</v>
      </c>
      <c r="AD55" s="38" t="str">
        <f t="shared" si="6"/>
        <v/>
      </c>
      <c r="AE55" s="38">
        <f t="shared" si="28"/>
        <v>45323</v>
      </c>
      <c r="AU55" s="4"/>
      <c r="AX55" s="7">
        <f t="shared" si="19"/>
        <v>45698</v>
      </c>
      <c r="AY55" s="5">
        <v>384.1</v>
      </c>
      <c r="AZ55" s="145">
        <f t="shared" si="8"/>
        <v>0</v>
      </c>
      <c r="BA55" s="143" t="str">
        <f>IFERROR(VLOOKUP(AX54,'Geração Equatorial x Medido'!$O$99:$P$129,2,FALSE),"")</f>
        <v/>
      </c>
      <c r="BB55" s="38">
        <f t="shared" si="37"/>
        <v>45689</v>
      </c>
      <c r="BC55" s="38" t="str">
        <f t="shared" si="10"/>
        <v/>
      </c>
      <c r="BD55" s="38">
        <f t="shared" si="40"/>
        <v>45689</v>
      </c>
      <c r="BT55" s="4"/>
      <c r="BZ55" s="7">
        <f t="shared" si="12"/>
        <v>46064</v>
      </c>
      <c r="CA55" s="5">
        <v>398.1</v>
      </c>
      <c r="CB55" s="145">
        <f t="shared" si="14"/>
        <v>0</v>
      </c>
      <c r="CC55" s="141" t="str">
        <f>IFERROR(VLOOKUP(BZ54,'Geração Equatorial x Medido'!$O$99:$P$128,2,FALSE),"")</f>
        <v/>
      </c>
      <c r="CD55" s="38">
        <f t="shared" si="38"/>
        <v>46054</v>
      </c>
      <c r="CE55" s="38" t="str">
        <f t="shared" si="1"/>
        <v/>
      </c>
      <c r="CF55" s="38">
        <f t="shared" si="39"/>
        <v>46054</v>
      </c>
      <c r="CV55" s="4"/>
    </row>
    <row r="56" spans="1:100" x14ac:dyDescent="0.25">
      <c r="A56" s="7">
        <f t="shared" si="17"/>
        <v>44979</v>
      </c>
      <c r="B56" s="5"/>
      <c r="C56" s="38" t="str">
        <f t="shared" si="0"/>
        <v/>
      </c>
      <c r="D56" s="38">
        <f t="shared" si="44"/>
        <v>44958</v>
      </c>
      <c r="E56" s="38" t="str">
        <f t="shared" si="3"/>
        <v/>
      </c>
      <c r="F56" s="38">
        <f t="shared" si="46"/>
        <v>44958</v>
      </c>
      <c r="Y56" s="7">
        <f t="shared" si="18"/>
        <v>45339</v>
      </c>
      <c r="Z56" s="5"/>
      <c r="AA56" s="111"/>
      <c r="AB56" s="38" t="str">
        <f>IFERROR(VLOOKUP(Y56,'Geração Equatorial x Medido'!$O$99:$P$116,2,FALSE),"")</f>
        <v/>
      </c>
      <c r="AC56" s="38">
        <f t="shared" si="45"/>
        <v>0</v>
      </c>
      <c r="AD56" s="38" t="str">
        <f t="shared" si="6"/>
        <v/>
      </c>
      <c r="AE56" s="38">
        <f t="shared" si="28"/>
        <v>45323</v>
      </c>
      <c r="AU56" s="4"/>
      <c r="AX56" s="7">
        <f t="shared" si="19"/>
        <v>45699</v>
      </c>
      <c r="AY56" s="5">
        <v>334.6</v>
      </c>
      <c r="AZ56" s="145">
        <f t="shared" si="8"/>
        <v>0</v>
      </c>
      <c r="BA56" s="143" t="str">
        <f>IFERROR(VLOOKUP(AX55,'Geração Equatorial x Medido'!$O$99:$P$129,2,FALSE),"")</f>
        <v/>
      </c>
      <c r="BB56" s="38">
        <f t="shared" si="37"/>
        <v>45689</v>
      </c>
      <c r="BC56" s="38" t="str">
        <f t="shared" si="10"/>
        <v/>
      </c>
      <c r="BD56" s="38">
        <f t="shared" si="40"/>
        <v>45689</v>
      </c>
      <c r="BT56" s="4"/>
      <c r="BZ56" s="7">
        <f t="shared" si="12"/>
        <v>46065</v>
      </c>
      <c r="CA56" s="5">
        <v>430.1</v>
      </c>
      <c r="CB56" s="145">
        <f t="shared" si="14"/>
        <v>0</v>
      </c>
      <c r="CC56" s="141" t="str">
        <f>IFERROR(VLOOKUP(BZ55,'Geração Equatorial x Medido'!$O$99:$P$128,2,FALSE),"")</f>
        <v/>
      </c>
      <c r="CD56" s="38">
        <f t="shared" si="38"/>
        <v>46054</v>
      </c>
      <c r="CE56" s="38" t="str">
        <f t="shared" si="1"/>
        <v/>
      </c>
      <c r="CF56" s="38">
        <f t="shared" si="39"/>
        <v>46054</v>
      </c>
      <c r="CV56" s="4"/>
    </row>
    <row r="57" spans="1:100" x14ac:dyDescent="0.25">
      <c r="A57" s="7">
        <f t="shared" si="17"/>
        <v>44980</v>
      </c>
      <c r="B57" s="5"/>
      <c r="C57" s="38">
        <f t="shared" si="0"/>
        <v>44986</v>
      </c>
      <c r="D57" s="38">
        <f t="shared" si="44"/>
        <v>44986</v>
      </c>
      <c r="E57" s="38" t="str">
        <f t="shared" si="3"/>
        <v/>
      </c>
      <c r="F57" s="38">
        <f t="shared" si="46"/>
        <v>44958</v>
      </c>
      <c r="Y57" s="7">
        <f t="shared" si="18"/>
        <v>45340</v>
      </c>
      <c r="Z57" s="5"/>
      <c r="AA57" s="111"/>
      <c r="AB57" s="38" t="str">
        <f>IFERROR(VLOOKUP(Y57,'Geração Equatorial x Medido'!$O$99:$P$116,2,FALSE),"")</f>
        <v/>
      </c>
      <c r="AC57" s="38">
        <f t="shared" si="45"/>
        <v>0</v>
      </c>
      <c r="AD57" s="38" t="str">
        <f t="shared" si="6"/>
        <v/>
      </c>
      <c r="AE57" s="38">
        <f t="shared" si="28"/>
        <v>45323</v>
      </c>
      <c r="AU57" s="4"/>
      <c r="AX57" s="7">
        <f t="shared" si="19"/>
        <v>45700</v>
      </c>
      <c r="AY57" s="5">
        <v>284.8</v>
      </c>
      <c r="AZ57" s="145">
        <f t="shared" si="8"/>
        <v>0</v>
      </c>
      <c r="BA57" s="143" t="str">
        <f>IFERROR(VLOOKUP(AX56,'Geração Equatorial x Medido'!$O$99:$P$129,2,FALSE),"")</f>
        <v/>
      </c>
      <c r="BB57" s="38">
        <f t="shared" si="37"/>
        <v>45689</v>
      </c>
      <c r="BC57" s="38" t="str">
        <f t="shared" si="10"/>
        <v/>
      </c>
      <c r="BD57" s="38">
        <f t="shared" si="40"/>
        <v>45689</v>
      </c>
      <c r="BT57" s="4"/>
      <c r="BZ57" s="7">
        <f t="shared" si="12"/>
        <v>46066</v>
      </c>
      <c r="CA57" s="5">
        <v>438.1</v>
      </c>
      <c r="CB57" s="145">
        <f t="shared" si="14"/>
        <v>0</v>
      </c>
      <c r="CC57" s="141" t="str">
        <f>IFERROR(VLOOKUP(BZ56,'Geração Equatorial x Medido'!$O$99:$P$128,2,FALSE),"")</f>
        <v/>
      </c>
      <c r="CD57" s="38">
        <f t="shared" si="38"/>
        <v>46054</v>
      </c>
      <c r="CE57" s="38" t="str">
        <f t="shared" si="1"/>
        <v/>
      </c>
      <c r="CF57" s="38">
        <f t="shared" si="39"/>
        <v>46054</v>
      </c>
      <c r="CV57" s="4"/>
    </row>
    <row r="58" spans="1:100" x14ac:dyDescent="0.25">
      <c r="A58" s="7">
        <f t="shared" si="17"/>
        <v>44981</v>
      </c>
      <c r="B58" s="5"/>
      <c r="C58" s="38" t="str">
        <f t="shared" si="0"/>
        <v/>
      </c>
      <c r="D58" s="38">
        <f t="shared" si="44"/>
        <v>44986</v>
      </c>
      <c r="E58" s="38" t="str">
        <f t="shared" si="3"/>
        <v/>
      </c>
      <c r="F58" s="38">
        <f t="shared" si="46"/>
        <v>44958</v>
      </c>
      <c r="Y58" s="7">
        <f t="shared" si="18"/>
        <v>45341</v>
      </c>
      <c r="Z58" s="5"/>
      <c r="AA58" s="111"/>
      <c r="AB58" s="38" t="str">
        <f>IFERROR(VLOOKUP(Y58,'Geração Equatorial x Medido'!$O$99:$P$116,2,FALSE),"")</f>
        <v/>
      </c>
      <c r="AC58" s="38">
        <f t="shared" si="45"/>
        <v>0</v>
      </c>
      <c r="AD58" s="38" t="str">
        <f t="shared" si="6"/>
        <v/>
      </c>
      <c r="AE58" s="38">
        <f t="shared" si="28"/>
        <v>45323</v>
      </c>
      <c r="AU58" s="4"/>
      <c r="AX58" s="7">
        <f t="shared" si="19"/>
        <v>45701</v>
      </c>
      <c r="AY58" s="5">
        <v>356.2</v>
      </c>
      <c r="AZ58" s="145">
        <f t="shared" si="8"/>
        <v>0</v>
      </c>
      <c r="BA58" s="143" t="str">
        <f>IFERROR(VLOOKUP(AX57,'Geração Equatorial x Medido'!$O$99:$P$129,2,FALSE),"")</f>
        <v/>
      </c>
      <c r="BB58" s="38">
        <f t="shared" si="37"/>
        <v>45689</v>
      </c>
      <c r="BC58" s="38" t="str">
        <f t="shared" si="10"/>
        <v/>
      </c>
      <c r="BD58" s="38">
        <f t="shared" si="40"/>
        <v>45689</v>
      </c>
      <c r="BT58" s="4"/>
      <c r="BZ58" s="7">
        <f t="shared" si="12"/>
        <v>46067</v>
      </c>
      <c r="CA58" s="5">
        <v>429.8</v>
      </c>
      <c r="CB58" s="145">
        <f t="shared" si="14"/>
        <v>0</v>
      </c>
      <c r="CC58" s="141" t="str">
        <f>IFERROR(VLOOKUP(BZ57,'Geração Equatorial x Medido'!$O$99:$P$128,2,FALSE),"")</f>
        <v/>
      </c>
      <c r="CD58" s="38">
        <f t="shared" si="38"/>
        <v>46054</v>
      </c>
      <c r="CE58" s="38" t="str">
        <f t="shared" si="1"/>
        <v/>
      </c>
      <c r="CF58" s="38">
        <f t="shared" si="39"/>
        <v>46054</v>
      </c>
      <c r="CV58" s="4"/>
    </row>
    <row r="59" spans="1:100" x14ac:dyDescent="0.25">
      <c r="A59" s="7">
        <f t="shared" si="17"/>
        <v>44982</v>
      </c>
      <c r="B59" s="5"/>
      <c r="C59" s="38" t="str">
        <f t="shared" si="0"/>
        <v/>
      </c>
      <c r="D59" s="38">
        <f t="shared" si="44"/>
        <v>44986</v>
      </c>
      <c r="E59" s="38" t="str">
        <f t="shared" si="3"/>
        <v/>
      </c>
      <c r="F59" s="38">
        <f t="shared" si="46"/>
        <v>44958</v>
      </c>
      <c r="Y59" s="7">
        <f t="shared" si="18"/>
        <v>45342</v>
      </c>
      <c r="Z59" s="5"/>
      <c r="AA59" s="111"/>
      <c r="AB59" s="38" t="str">
        <f>IFERROR(VLOOKUP(Y59,'Geração Equatorial x Medido'!$O$99:$P$116,2,FALSE),"")</f>
        <v/>
      </c>
      <c r="AC59" s="38">
        <f t="shared" si="45"/>
        <v>0</v>
      </c>
      <c r="AD59" s="38" t="str">
        <f t="shared" si="6"/>
        <v/>
      </c>
      <c r="AE59" s="38">
        <f t="shared" si="28"/>
        <v>45323</v>
      </c>
      <c r="AU59" s="4"/>
      <c r="AX59" s="7">
        <f t="shared" si="19"/>
        <v>45702</v>
      </c>
      <c r="AY59" s="5">
        <v>417.2</v>
      </c>
      <c r="AZ59" s="145">
        <f t="shared" si="8"/>
        <v>0</v>
      </c>
      <c r="BA59" s="143" t="str">
        <f>IFERROR(VLOOKUP(AX58,'Geração Equatorial x Medido'!$O$99:$P$129,2,FALSE),"")</f>
        <v/>
      </c>
      <c r="BB59" s="38">
        <f t="shared" si="37"/>
        <v>45689</v>
      </c>
      <c r="BC59" s="38" t="str">
        <f t="shared" si="10"/>
        <v/>
      </c>
      <c r="BD59" s="38">
        <f t="shared" si="40"/>
        <v>45689</v>
      </c>
      <c r="BT59" s="4"/>
      <c r="BZ59" s="7">
        <f t="shared" si="12"/>
        <v>46068</v>
      </c>
      <c r="CA59" s="5">
        <v>541.79999999999995</v>
      </c>
      <c r="CB59" s="145">
        <f t="shared" si="14"/>
        <v>0</v>
      </c>
      <c r="CC59" s="141" t="str">
        <f>IFERROR(VLOOKUP(BZ58,'Geração Equatorial x Medido'!$O$99:$P$128,2,FALSE),"")</f>
        <v/>
      </c>
      <c r="CD59" s="38">
        <f t="shared" si="38"/>
        <v>46054</v>
      </c>
      <c r="CE59" s="38" t="str">
        <f t="shared" si="1"/>
        <v/>
      </c>
      <c r="CF59" s="38">
        <f t="shared" si="39"/>
        <v>46054</v>
      </c>
      <c r="CV59" s="4"/>
    </row>
    <row r="60" spans="1:100" x14ac:dyDescent="0.25">
      <c r="A60" s="7">
        <f t="shared" si="17"/>
        <v>44983</v>
      </c>
      <c r="B60" s="5"/>
      <c r="C60" s="38" t="str">
        <f t="shared" si="0"/>
        <v/>
      </c>
      <c r="D60" s="38">
        <f t="shared" si="44"/>
        <v>44986</v>
      </c>
      <c r="E60" s="38" t="str">
        <f t="shared" si="3"/>
        <v/>
      </c>
      <c r="F60" s="38">
        <f t="shared" si="46"/>
        <v>44958</v>
      </c>
      <c r="Y60" s="7">
        <f t="shared" si="18"/>
        <v>45343</v>
      </c>
      <c r="Z60" s="5"/>
      <c r="AA60" s="111"/>
      <c r="AB60" s="38" t="str">
        <f>IFERROR(VLOOKUP(Y60,'Geração Equatorial x Medido'!$O$99:$P$116,2,FALSE),"")</f>
        <v/>
      </c>
      <c r="AC60" s="38">
        <f t="shared" si="45"/>
        <v>0</v>
      </c>
      <c r="AD60" s="38" t="str">
        <f t="shared" si="6"/>
        <v/>
      </c>
      <c r="AE60" s="38">
        <f t="shared" si="28"/>
        <v>45323</v>
      </c>
      <c r="AU60" s="4"/>
      <c r="AX60" s="7">
        <f t="shared" si="19"/>
        <v>45703</v>
      </c>
      <c r="AY60" s="5">
        <v>525.29999999999995</v>
      </c>
      <c r="AZ60" s="145">
        <f t="shared" si="8"/>
        <v>0</v>
      </c>
      <c r="BA60" s="143" t="str">
        <f>IFERROR(VLOOKUP(AX59,'Geração Equatorial x Medido'!$O$99:$P$129,2,FALSE),"")</f>
        <v/>
      </c>
      <c r="BB60" s="38">
        <f t="shared" si="37"/>
        <v>45689</v>
      </c>
      <c r="BC60" s="38" t="str">
        <f t="shared" si="10"/>
        <v/>
      </c>
      <c r="BD60" s="38">
        <f t="shared" si="40"/>
        <v>45689</v>
      </c>
      <c r="BT60" s="4"/>
      <c r="BZ60" s="7">
        <f t="shared" si="12"/>
        <v>46069</v>
      </c>
      <c r="CA60" s="5">
        <v>513.20000000000005</v>
      </c>
      <c r="CB60" s="145">
        <f t="shared" si="14"/>
        <v>0</v>
      </c>
      <c r="CC60" s="141" t="str">
        <f>IFERROR(VLOOKUP(BZ59,'Geração Equatorial x Medido'!$O$99:$P$128,2,FALSE),"")</f>
        <v/>
      </c>
      <c r="CD60" s="38">
        <f t="shared" si="38"/>
        <v>46054</v>
      </c>
      <c r="CE60" s="38" t="str">
        <f t="shared" si="1"/>
        <v/>
      </c>
      <c r="CF60" s="38">
        <f t="shared" si="39"/>
        <v>46054</v>
      </c>
      <c r="CV60" s="4"/>
    </row>
    <row r="61" spans="1:100" x14ac:dyDescent="0.25">
      <c r="A61" s="7">
        <f t="shared" si="17"/>
        <v>44984</v>
      </c>
      <c r="B61" s="5"/>
      <c r="C61" s="38" t="str">
        <f t="shared" si="0"/>
        <v/>
      </c>
      <c r="D61" s="38">
        <f t="shared" si="44"/>
        <v>44986</v>
      </c>
      <c r="E61" s="38" t="str">
        <f t="shared" si="3"/>
        <v/>
      </c>
      <c r="F61" s="38">
        <f t="shared" si="46"/>
        <v>44958</v>
      </c>
      <c r="Y61" s="7">
        <f t="shared" si="18"/>
        <v>45344</v>
      </c>
      <c r="Z61" s="5"/>
      <c r="AA61" s="111"/>
      <c r="AB61" s="38" t="str">
        <f>IFERROR(VLOOKUP(Y61,'Geração Equatorial x Medido'!$O$99:$P$116,2,FALSE),"")</f>
        <v/>
      </c>
      <c r="AC61" s="38">
        <f t="shared" si="45"/>
        <v>0</v>
      </c>
      <c r="AD61" s="38" t="str">
        <f t="shared" si="6"/>
        <v/>
      </c>
      <c r="AE61" s="38">
        <f t="shared" si="28"/>
        <v>45323</v>
      </c>
      <c r="AU61" s="4"/>
      <c r="AX61" s="7">
        <f t="shared" si="19"/>
        <v>45704</v>
      </c>
      <c r="AY61" s="5">
        <v>335.4</v>
      </c>
      <c r="AZ61" s="145">
        <f t="shared" si="8"/>
        <v>0</v>
      </c>
      <c r="BA61" s="143" t="str">
        <f>IFERROR(VLOOKUP(AX60,'Geração Equatorial x Medido'!$O$99:$P$129,2,FALSE),"")</f>
        <v/>
      </c>
      <c r="BB61" s="38">
        <f t="shared" si="37"/>
        <v>45689</v>
      </c>
      <c r="BC61" s="38" t="str">
        <f t="shared" si="10"/>
        <v/>
      </c>
      <c r="BD61" s="38">
        <f t="shared" si="40"/>
        <v>45689</v>
      </c>
      <c r="BT61" s="4"/>
      <c r="BZ61" s="7">
        <f t="shared" si="12"/>
        <v>46070</v>
      </c>
      <c r="CA61" s="5">
        <v>419.7</v>
      </c>
      <c r="CB61" s="145">
        <f t="shared" si="14"/>
        <v>0</v>
      </c>
      <c r="CC61" s="141" t="str">
        <f>IFERROR(VLOOKUP(BZ60,'Geração Equatorial x Medido'!$O$99:$P$128,2,FALSE),"")</f>
        <v/>
      </c>
      <c r="CD61" s="38">
        <f t="shared" si="38"/>
        <v>46054</v>
      </c>
      <c r="CE61" s="38" t="str">
        <f t="shared" si="1"/>
        <v/>
      </c>
      <c r="CF61" s="38">
        <f t="shared" si="39"/>
        <v>46054</v>
      </c>
      <c r="CV61" s="4"/>
    </row>
    <row r="62" spans="1:100" x14ac:dyDescent="0.25">
      <c r="A62" s="7">
        <f t="shared" si="17"/>
        <v>44985</v>
      </c>
      <c r="B62" s="5"/>
      <c r="C62" s="38" t="str">
        <f t="shared" si="0"/>
        <v/>
      </c>
      <c r="D62" s="38">
        <f t="shared" si="44"/>
        <v>44986</v>
      </c>
      <c r="E62" s="38" t="str">
        <f t="shared" si="3"/>
        <v/>
      </c>
      <c r="F62" s="38">
        <f t="shared" si="46"/>
        <v>44958</v>
      </c>
      <c r="Y62" s="7">
        <f t="shared" si="18"/>
        <v>45345</v>
      </c>
      <c r="Z62" s="5"/>
      <c r="AA62" s="111"/>
      <c r="AB62" s="38" t="str">
        <f>IFERROR(VLOOKUP(Y62,'Geração Equatorial x Medido'!$O$99:$P$116,2,FALSE),"")</f>
        <v/>
      </c>
      <c r="AC62" s="38">
        <f t="shared" si="45"/>
        <v>0</v>
      </c>
      <c r="AD62" s="38" t="str">
        <f t="shared" si="6"/>
        <v/>
      </c>
      <c r="AE62" s="38">
        <f t="shared" si="28"/>
        <v>45323</v>
      </c>
      <c r="AU62" s="4"/>
      <c r="AX62" s="7">
        <f t="shared" si="19"/>
        <v>45705</v>
      </c>
      <c r="AY62" s="5">
        <v>455.8</v>
      </c>
      <c r="AZ62" s="145">
        <f t="shared" si="8"/>
        <v>0</v>
      </c>
      <c r="BA62" s="143" t="str">
        <f>IFERROR(VLOOKUP(AX61,'Geração Equatorial x Medido'!$O$99:$P$129,2,FALSE),"")</f>
        <v/>
      </c>
      <c r="BB62" s="38">
        <f t="shared" si="37"/>
        <v>45689</v>
      </c>
      <c r="BC62" s="38" t="str">
        <f t="shared" si="10"/>
        <v/>
      </c>
      <c r="BD62" s="38">
        <f t="shared" si="40"/>
        <v>45689</v>
      </c>
      <c r="BT62" s="4"/>
      <c r="BZ62" s="7">
        <f t="shared" si="12"/>
        <v>46071</v>
      </c>
      <c r="CA62" s="5">
        <v>454.6</v>
      </c>
      <c r="CB62" s="145">
        <f t="shared" si="14"/>
        <v>0</v>
      </c>
      <c r="CC62" s="141" t="str">
        <f>IFERROR(VLOOKUP(BZ61,'Geração Equatorial x Medido'!$O$99:$P$128,2,FALSE),"")</f>
        <v/>
      </c>
      <c r="CD62" s="38">
        <f t="shared" si="38"/>
        <v>46054</v>
      </c>
      <c r="CE62" s="38" t="str">
        <f t="shared" si="1"/>
        <v/>
      </c>
      <c r="CF62" s="38">
        <f t="shared" si="39"/>
        <v>46054</v>
      </c>
      <c r="CV62" s="4"/>
    </row>
    <row r="63" spans="1:100" x14ac:dyDescent="0.25">
      <c r="A63" s="7">
        <f t="shared" si="17"/>
        <v>44986</v>
      </c>
      <c r="B63" s="5"/>
      <c r="C63" s="38" t="str">
        <f t="shared" si="0"/>
        <v/>
      </c>
      <c r="D63" s="38">
        <f t="shared" si="44"/>
        <v>44986</v>
      </c>
      <c r="E63" s="38">
        <f t="shared" si="3"/>
        <v>44986</v>
      </c>
      <c r="F63" s="38">
        <f t="shared" si="46"/>
        <v>44986</v>
      </c>
      <c r="Y63" s="7">
        <f t="shared" si="18"/>
        <v>45346</v>
      </c>
      <c r="Z63" s="5"/>
      <c r="AA63" s="111"/>
      <c r="AB63" s="38" t="str">
        <f>IFERROR(VLOOKUP(Y63,'Geração Equatorial x Medido'!$O$99:$P$116,2,FALSE),"")</f>
        <v/>
      </c>
      <c r="AC63" s="38">
        <f t="shared" si="45"/>
        <v>0</v>
      </c>
      <c r="AD63" s="38" t="str">
        <f t="shared" si="6"/>
        <v/>
      </c>
      <c r="AE63" s="38">
        <f t="shared" si="28"/>
        <v>45323</v>
      </c>
      <c r="AU63" s="4"/>
      <c r="AX63" s="7">
        <f t="shared" si="19"/>
        <v>45706</v>
      </c>
      <c r="AY63" s="5">
        <v>465.3</v>
      </c>
      <c r="AZ63" s="145">
        <f t="shared" si="8"/>
        <v>0</v>
      </c>
      <c r="BA63" s="143" t="str">
        <f>IFERROR(VLOOKUP(AX62,'Geração Equatorial x Medido'!$O$99:$P$129,2,FALSE),"")</f>
        <v/>
      </c>
      <c r="BB63" s="38">
        <f t="shared" si="37"/>
        <v>45689</v>
      </c>
      <c r="BC63" s="38" t="str">
        <f t="shared" si="10"/>
        <v/>
      </c>
      <c r="BD63" s="38">
        <f t="shared" si="40"/>
        <v>45689</v>
      </c>
      <c r="BT63" s="4"/>
      <c r="BZ63" s="7">
        <f t="shared" si="12"/>
        <v>46072</v>
      </c>
      <c r="CA63" s="5">
        <v>513.20000000000005</v>
      </c>
      <c r="CB63" s="145">
        <f t="shared" si="14"/>
        <v>0</v>
      </c>
      <c r="CC63" s="141" t="str">
        <f>IFERROR(VLOOKUP(BZ62,'Geração Equatorial x Medido'!$O$99:$P$128,2,FALSE),"")</f>
        <v/>
      </c>
      <c r="CD63" s="38">
        <f t="shared" si="38"/>
        <v>46054</v>
      </c>
      <c r="CE63" s="38" t="str">
        <f t="shared" si="1"/>
        <v/>
      </c>
      <c r="CF63" s="38">
        <f t="shared" si="39"/>
        <v>46054</v>
      </c>
      <c r="CV63" s="4"/>
    </row>
    <row r="64" spans="1:100" x14ac:dyDescent="0.25">
      <c r="A64" s="7">
        <f t="shared" si="17"/>
        <v>44987</v>
      </c>
      <c r="B64" s="5"/>
      <c r="C64" s="38" t="str">
        <f t="shared" si="0"/>
        <v/>
      </c>
      <c r="D64" s="38">
        <f t="shared" si="44"/>
        <v>44986</v>
      </c>
      <c r="E64" s="38" t="str">
        <f t="shared" si="3"/>
        <v/>
      </c>
      <c r="F64" s="38">
        <f t="shared" si="46"/>
        <v>44986</v>
      </c>
      <c r="Y64" s="7">
        <f t="shared" si="18"/>
        <v>45347</v>
      </c>
      <c r="Z64" s="5"/>
      <c r="AA64" s="111"/>
      <c r="AB64" s="38" t="str">
        <f>IFERROR(VLOOKUP(Y64,'Geração Equatorial x Medido'!$O$99:$P$116,2,FALSE),"")</f>
        <v/>
      </c>
      <c r="AC64" s="38">
        <f t="shared" si="45"/>
        <v>0</v>
      </c>
      <c r="AD64" s="38" t="str">
        <f t="shared" si="6"/>
        <v/>
      </c>
      <c r="AE64" s="38">
        <f t="shared" si="28"/>
        <v>45323</v>
      </c>
      <c r="AU64" s="4"/>
      <c r="AX64" s="7">
        <f t="shared" si="19"/>
        <v>45707</v>
      </c>
      <c r="AY64" s="5">
        <v>367.6</v>
      </c>
      <c r="AZ64" s="145">
        <f t="shared" si="8"/>
        <v>0</v>
      </c>
      <c r="BA64" s="143" t="str">
        <f>IFERROR(VLOOKUP(AX63,'Geração Equatorial x Medido'!$O$99:$P$129,2,FALSE),"")</f>
        <v/>
      </c>
      <c r="BB64" s="38">
        <f t="shared" si="37"/>
        <v>45689</v>
      </c>
      <c r="BC64" s="38" t="str">
        <f t="shared" si="10"/>
        <v/>
      </c>
      <c r="BD64" s="38">
        <f t="shared" si="40"/>
        <v>45689</v>
      </c>
      <c r="BT64" s="4"/>
      <c r="BZ64" s="7">
        <f t="shared" si="12"/>
        <v>46073</v>
      </c>
      <c r="CA64" s="5">
        <v>372</v>
      </c>
      <c r="CB64" s="145">
        <f t="shared" si="14"/>
        <v>0</v>
      </c>
      <c r="CC64" s="141" t="str">
        <f>IFERROR(VLOOKUP(BZ63,'Geração Equatorial x Medido'!$O$99:$P$128,2,FALSE),"")</f>
        <v/>
      </c>
      <c r="CD64" s="38">
        <f t="shared" si="38"/>
        <v>46054</v>
      </c>
      <c r="CE64" s="38" t="str">
        <f t="shared" si="1"/>
        <v/>
      </c>
      <c r="CF64" s="38">
        <f t="shared" si="39"/>
        <v>46054</v>
      </c>
      <c r="CV64" s="4"/>
    </row>
    <row r="65" spans="1:100" x14ac:dyDescent="0.25">
      <c r="A65" s="7">
        <f t="shared" si="17"/>
        <v>44988</v>
      </c>
      <c r="B65" s="5"/>
      <c r="C65" s="38" t="str">
        <f t="shared" si="0"/>
        <v/>
      </c>
      <c r="D65" s="38">
        <f t="shared" si="44"/>
        <v>44986</v>
      </c>
      <c r="E65" s="38" t="str">
        <f t="shared" si="3"/>
        <v/>
      </c>
      <c r="F65" s="38">
        <f t="shared" si="46"/>
        <v>44986</v>
      </c>
      <c r="Y65" s="7">
        <f t="shared" si="18"/>
        <v>45348</v>
      </c>
      <c r="Z65" s="5"/>
      <c r="AA65" s="111"/>
      <c r="AB65" s="38" t="str">
        <f>IFERROR(VLOOKUP(Y65,'Geração Equatorial x Medido'!$O$99:$P$116,2,FALSE),"")</f>
        <v/>
      </c>
      <c r="AC65" s="38">
        <f t="shared" si="45"/>
        <v>0</v>
      </c>
      <c r="AD65" s="38" t="str">
        <f t="shared" si="6"/>
        <v/>
      </c>
      <c r="AE65" s="38">
        <f t="shared" si="28"/>
        <v>45323</v>
      </c>
      <c r="AU65" s="4"/>
      <c r="AX65" s="7">
        <f t="shared" si="19"/>
        <v>45708</v>
      </c>
      <c r="AY65" s="5">
        <v>530.70000000000005</v>
      </c>
      <c r="AZ65" s="145">
        <f t="shared" si="8"/>
        <v>0</v>
      </c>
      <c r="BA65" s="143" t="str">
        <f>IFERROR(VLOOKUP(AX64,'Geração Equatorial x Medido'!$O$99:$P$129,2,FALSE),"")</f>
        <v/>
      </c>
      <c r="BB65" s="38">
        <f t="shared" si="37"/>
        <v>45689</v>
      </c>
      <c r="BC65" s="38" t="str">
        <f t="shared" si="10"/>
        <v/>
      </c>
      <c r="BD65" s="38">
        <f t="shared" si="40"/>
        <v>45689</v>
      </c>
      <c r="BT65" s="4"/>
      <c r="BZ65" s="7">
        <f t="shared" si="12"/>
        <v>46074</v>
      </c>
      <c r="CA65" s="5">
        <v>511.7</v>
      </c>
      <c r="CB65" s="145">
        <f t="shared" si="14"/>
        <v>0</v>
      </c>
      <c r="CC65" s="141" t="str">
        <f>IFERROR(VLOOKUP(BZ64,'Geração Equatorial x Medido'!$O$99:$P$128,2,FALSE),"")</f>
        <v/>
      </c>
      <c r="CD65" s="38">
        <f t="shared" si="38"/>
        <v>46054</v>
      </c>
      <c r="CE65" s="38" t="str">
        <f t="shared" si="1"/>
        <v/>
      </c>
      <c r="CF65" s="38">
        <f t="shared" si="39"/>
        <v>46054</v>
      </c>
      <c r="CV65" s="4"/>
    </row>
    <row r="66" spans="1:100" x14ac:dyDescent="0.25">
      <c r="A66" s="7">
        <f t="shared" si="17"/>
        <v>44989</v>
      </c>
      <c r="B66" s="5"/>
      <c r="C66" s="38" t="str">
        <f t="shared" si="0"/>
        <v/>
      </c>
      <c r="D66" s="38">
        <f t="shared" si="44"/>
        <v>44986</v>
      </c>
      <c r="E66" s="38" t="str">
        <f t="shared" si="3"/>
        <v/>
      </c>
      <c r="F66" s="38">
        <f t="shared" si="46"/>
        <v>44986</v>
      </c>
      <c r="Y66" s="7">
        <f t="shared" si="18"/>
        <v>45349</v>
      </c>
      <c r="Z66" s="5"/>
      <c r="AA66" s="111"/>
      <c r="AB66" s="38" t="str">
        <f>IFERROR(VLOOKUP(Y66,'Geração Equatorial x Medido'!$O$99:$P$116,2,FALSE),"")</f>
        <v/>
      </c>
      <c r="AC66" s="38">
        <f t="shared" si="45"/>
        <v>0</v>
      </c>
      <c r="AD66" s="38" t="str">
        <f t="shared" si="6"/>
        <v/>
      </c>
      <c r="AE66" s="38">
        <f t="shared" si="28"/>
        <v>45323</v>
      </c>
      <c r="AU66" s="4"/>
      <c r="AX66" s="7">
        <f t="shared" si="19"/>
        <v>45709</v>
      </c>
      <c r="AY66" s="5">
        <v>514.9</v>
      </c>
      <c r="AZ66" s="145">
        <f t="shared" si="8"/>
        <v>0</v>
      </c>
      <c r="BA66" s="143" t="str">
        <f>IFERROR(VLOOKUP(AX65,'Geração Equatorial x Medido'!$O$99:$P$129,2,FALSE),"")</f>
        <v/>
      </c>
      <c r="BB66" s="38">
        <f t="shared" si="37"/>
        <v>45689</v>
      </c>
      <c r="BC66" s="38" t="str">
        <f t="shared" si="10"/>
        <v/>
      </c>
      <c r="BD66" s="38">
        <f t="shared" si="40"/>
        <v>45689</v>
      </c>
      <c r="BT66" s="4"/>
      <c r="BZ66" s="7">
        <f t="shared" si="12"/>
        <v>46075</v>
      </c>
      <c r="CA66" s="5">
        <v>470.3</v>
      </c>
      <c r="CB66" s="145">
        <f t="shared" si="14"/>
        <v>0</v>
      </c>
      <c r="CC66" s="141" t="str">
        <f>IFERROR(VLOOKUP(BZ65,'Geração Equatorial x Medido'!$O$99:$P$128,2,FALSE),"")</f>
        <v/>
      </c>
      <c r="CD66" s="38">
        <f t="shared" si="38"/>
        <v>46054</v>
      </c>
      <c r="CE66" s="38" t="str">
        <f t="shared" si="1"/>
        <v/>
      </c>
      <c r="CF66" s="38">
        <f t="shared" si="39"/>
        <v>46054</v>
      </c>
      <c r="CV66" s="4"/>
    </row>
    <row r="67" spans="1:100" x14ac:dyDescent="0.25">
      <c r="A67" s="7">
        <f t="shared" si="17"/>
        <v>44990</v>
      </c>
      <c r="B67" s="5"/>
      <c r="C67" s="38" t="str">
        <f t="shared" si="0"/>
        <v/>
      </c>
      <c r="D67" s="38">
        <f t="shared" si="44"/>
        <v>44986</v>
      </c>
      <c r="E67" s="38" t="str">
        <f t="shared" si="3"/>
        <v/>
      </c>
      <c r="F67" s="38">
        <f t="shared" si="46"/>
        <v>44986</v>
      </c>
      <c r="Y67" s="7">
        <f t="shared" si="18"/>
        <v>45350</v>
      </c>
      <c r="Z67" s="5"/>
      <c r="AA67" s="111"/>
      <c r="AB67" s="38" t="str">
        <f>IFERROR(VLOOKUP(Y67,'Geração Equatorial x Medido'!$O$99:$P$116,2,FALSE),"")</f>
        <v/>
      </c>
      <c r="AC67" s="38">
        <f t="shared" si="45"/>
        <v>0</v>
      </c>
      <c r="AD67" s="38" t="str">
        <f t="shared" si="6"/>
        <v/>
      </c>
      <c r="AE67" s="38">
        <f t="shared" si="28"/>
        <v>45323</v>
      </c>
      <c r="AU67" s="4"/>
      <c r="AX67" s="7">
        <f t="shared" si="19"/>
        <v>45710</v>
      </c>
      <c r="AY67" s="5">
        <v>454</v>
      </c>
      <c r="AZ67" s="145">
        <f t="shared" si="8"/>
        <v>0</v>
      </c>
      <c r="BA67" s="143" t="str">
        <f>IFERROR(VLOOKUP(AX66,'Geração Equatorial x Medido'!$O$99:$P$129,2,FALSE),"")</f>
        <v/>
      </c>
      <c r="BB67" s="38">
        <f t="shared" si="37"/>
        <v>45689</v>
      </c>
      <c r="BC67" s="38" t="str">
        <f t="shared" si="10"/>
        <v/>
      </c>
      <c r="BD67" s="38">
        <f t="shared" si="40"/>
        <v>45689</v>
      </c>
      <c r="BT67" s="4"/>
      <c r="BZ67" s="7">
        <f t="shared" si="12"/>
        <v>46076</v>
      </c>
      <c r="CA67" s="5">
        <v>487.8</v>
      </c>
      <c r="CB67" s="145">
        <f t="shared" si="14"/>
        <v>0</v>
      </c>
      <c r="CC67" s="141" t="str">
        <f>IFERROR(VLOOKUP(BZ66,'Geração Equatorial x Medido'!$O$99:$P$128,2,FALSE),"")</f>
        <v/>
      </c>
      <c r="CD67" s="38">
        <f t="shared" si="38"/>
        <v>46054</v>
      </c>
      <c r="CE67" s="38" t="str">
        <f t="shared" si="1"/>
        <v/>
      </c>
      <c r="CF67" s="38">
        <f t="shared" si="39"/>
        <v>46054</v>
      </c>
      <c r="CV67" s="4"/>
    </row>
    <row r="68" spans="1:100" x14ac:dyDescent="0.25">
      <c r="A68" s="7">
        <f t="shared" si="17"/>
        <v>44991</v>
      </c>
      <c r="B68" s="5"/>
      <c r="C68" s="38" t="str">
        <f t="shared" ref="C68:C131" si="47">IFERROR(VLOOKUP(A67,$H$381:$N$415,5,FALSE),"")</f>
        <v/>
      </c>
      <c r="D68" s="38">
        <f t="shared" si="44"/>
        <v>44986</v>
      </c>
      <c r="E68" s="38" t="str">
        <f t="shared" si="3"/>
        <v/>
      </c>
      <c r="F68" s="38">
        <f t="shared" si="46"/>
        <v>44986</v>
      </c>
      <c r="Y68" s="7">
        <f t="shared" si="18"/>
        <v>45351</v>
      </c>
      <c r="Z68" s="5"/>
      <c r="AA68" s="111"/>
      <c r="AB68" s="38" t="str">
        <f>IFERROR(VLOOKUP(Y68,'Geração Equatorial x Medido'!$O$99:$P$116,2,FALSE),"")</f>
        <v/>
      </c>
      <c r="AC68" s="38">
        <f t="shared" si="45"/>
        <v>0</v>
      </c>
      <c r="AD68" s="38" t="str">
        <f t="shared" si="6"/>
        <v/>
      </c>
      <c r="AE68" s="38">
        <f t="shared" si="28"/>
        <v>45323</v>
      </c>
      <c r="AU68" s="4"/>
      <c r="AX68" s="7">
        <f t="shared" si="19"/>
        <v>45711</v>
      </c>
      <c r="AY68" s="5">
        <v>381.4</v>
      </c>
      <c r="AZ68" s="145">
        <f t="shared" si="8"/>
        <v>0</v>
      </c>
      <c r="BA68" s="143" t="str">
        <f>IFERROR(VLOOKUP(AX67,'Geração Equatorial x Medido'!$O$99:$P$129,2,FALSE),"")</f>
        <v/>
      </c>
      <c r="BB68" s="38">
        <f t="shared" si="37"/>
        <v>45689</v>
      </c>
      <c r="BC68" s="38" t="str">
        <f t="shared" si="10"/>
        <v/>
      </c>
      <c r="BD68" s="38">
        <f t="shared" si="40"/>
        <v>45689</v>
      </c>
      <c r="BT68" s="4"/>
      <c r="BZ68" s="7">
        <f t="shared" si="12"/>
        <v>46077</v>
      </c>
      <c r="CA68" s="5">
        <v>396.1</v>
      </c>
      <c r="CB68" s="145">
        <f t="shared" si="14"/>
        <v>0</v>
      </c>
      <c r="CC68" s="141" t="str">
        <f>IFERROR(VLOOKUP(BZ67,'Geração Equatorial x Medido'!$O$99:$P$128,2,FALSE),"")</f>
        <v/>
      </c>
      <c r="CD68" s="38">
        <f t="shared" si="38"/>
        <v>46054</v>
      </c>
      <c r="CE68" s="38" t="str">
        <f t="shared" ref="CE68:CE131" si="48">IFERROR(VLOOKUP(BZ68,$H$422:$J$469,3,FALSE),"")</f>
        <v/>
      </c>
      <c r="CF68" s="38">
        <f t="shared" ref="CF68:CF131" si="49">IF(CE68="",CF67,CE68)</f>
        <v>46054</v>
      </c>
      <c r="CV68" s="4"/>
    </row>
    <row r="69" spans="1:100" x14ac:dyDescent="0.25">
      <c r="A69" s="7">
        <f t="shared" si="17"/>
        <v>44992</v>
      </c>
      <c r="B69" s="5"/>
      <c r="C69" s="38" t="str">
        <f t="shared" si="47"/>
        <v/>
      </c>
      <c r="D69" s="38">
        <f t="shared" si="44"/>
        <v>44986</v>
      </c>
      <c r="E69" s="38" t="str">
        <f t="shared" ref="E69:E132" si="50">IFERROR(VLOOKUP(A69,$H$422:$J$433,3,FALSE),"")</f>
        <v/>
      </c>
      <c r="F69" s="38">
        <f t="shared" si="46"/>
        <v>44986</v>
      </c>
      <c r="Y69" s="7">
        <f t="shared" si="18"/>
        <v>45352</v>
      </c>
      <c r="Z69" s="5"/>
      <c r="AA69" s="111"/>
      <c r="AB69" s="38" t="str">
        <f>IFERROR(VLOOKUP(Y69,'Geração Equatorial x Medido'!$O$99:$P$116,2,FALSE),"")</f>
        <v/>
      </c>
      <c r="AC69" s="38">
        <f t="shared" si="45"/>
        <v>0</v>
      </c>
      <c r="AD69" s="38">
        <f t="shared" ref="AD69:AD132" si="51">IFERROR(VLOOKUP(Y69,$H$422:$J$457,3,FALSE),"")</f>
        <v>45352</v>
      </c>
      <c r="AE69" s="38">
        <f t="shared" si="28"/>
        <v>45352</v>
      </c>
      <c r="AU69" s="4"/>
      <c r="AX69" s="7">
        <f t="shared" si="19"/>
        <v>45712</v>
      </c>
      <c r="AY69" s="5">
        <v>285</v>
      </c>
      <c r="AZ69" s="145">
        <f t="shared" ref="AZ69:AZ132" si="52">IF(AY69=0,1,0)</f>
        <v>0</v>
      </c>
      <c r="BA69" s="143" t="str">
        <f>IFERROR(VLOOKUP(AX68,'Geração Equatorial x Medido'!$O$99:$P$129,2,FALSE),"")</f>
        <v/>
      </c>
      <c r="BB69" s="38">
        <f t="shared" si="37"/>
        <v>45689</v>
      </c>
      <c r="BC69" s="38" t="str">
        <f t="shared" ref="BC69:BC132" si="53">IFERROR(VLOOKUP(AX69,$H$422:$J$457,3,FALSE),"")</f>
        <v/>
      </c>
      <c r="BD69" s="38">
        <f t="shared" si="40"/>
        <v>45689</v>
      </c>
      <c r="BT69" s="4"/>
      <c r="BZ69" s="7">
        <f t="shared" ref="BZ69:BZ132" si="54">BZ68+1</f>
        <v>46078</v>
      </c>
      <c r="CA69" s="5">
        <v>352.6</v>
      </c>
      <c r="CB69" s="145">
        <f t="shared" ref="CB69:CB132" si="55">IF(CA69=0,1,0)</f>
        <v>0</v>
      </c>
      <c r="CC69" s="141" t="str">
        <f>IFERROR(VLOOKUP(BZ68,'Geração Equatorial x Medido'!$O$99:$P$128,2,FALSE),"")</f>
        <v/>
      </c>
      <c r="CD69" s="38">
        <f t="shared" si="38"/>
        <v>46054</v>
      </c>
      <c r="CE69" s="38" t="str">
        <f t="shared" si="48"/>
        <v/>
      </c>
      <c r="CF69" s="38">
        <f t="shared" si="49"/>
        <v>46054</v>
      </c>
      <c r="CV69" s="4"/>
    </row>
    <row r="70" spans="1:100" x14ac:dyDescent="0.25">
      <c r="A70" s="7">
        <f t="shared" ref="A70:A133" si="56">A69+1</f>
        <v>44993</v>
      </c>
      <c r="B70" s="5"/>
      <c r="C70" s="38" t="str">
        <f t="shared" si="47"/>
        <v/>
      </c>
      <c r="D70" s="38">
        <f t="shared" si="44"/>
        <v>44986</v>
      </c>
      <c r="E70" s="38" t="str">
        <f t="shared" si="50"/>
        <v/>
      </c>
      <c r="F70" s="38">
        <f t="shared" si="46"/>
        <v>44986</v>
      </c>
      <c r="Y70" s="7">
        <f t="shared" ref="Y70:Y133" si="57">Y69+1</f>
        <v>45353</v>
      </c>
      <c r="Z70" s="5"/>
      <c r="AA70" s="111"/>
      <c r="AB70" s="38" t="str">
        <f>IFERROR(VLOOKUP(Y70,'Geração Equatorial x Medido'!$O$99:$P$116,2,FALSE),"")</f>
        <v/>
      </c>
      <c r="AC70" s="38">
        <f t="shared" si="45"/>
        <v>0</v>
      </c>
      <c r="AD70" s="38" t="str">
        <f t="shared" si="51"/>
        <v/>
      </c>
      <c r="AE70" s="38">
        <f t="shared" si="28"/>
        <v>45352</v>
      </c>
      <c r="AU70" s="4"/>
      <c r="AX70" s="7">
        <f t="shared" ref="AX70:AX133" si="58">AX69+1</f>
        <v>45713</v>
      </c>
      <c r="AY70" s="5">
        <v>389.4</v>
      </c>
      <c r="AZ70" s="145">
        <f t="shared" si="52"/>
        <v>0</v>
      </c>
      <c r="BA70" s="143" t="str">
        <f>IFERROR(VLOOKUP(AX69,'Geração Equatorial x Medido'!$O$99:$P$129,2,FALSE),"")</f>
        <v/>
      </c>
      <c r="BB70" s="38">
        <f t="shared" si="37"/>
        <v>45689</v>
      </c>
      <c r="BC70" s="38" t="str">
        <f t="shared" si="53"/>
        <v/>
      </c>
      <c r="BD70" s="38">
        <f t="shared" si="40"/>
        <v>45689</v>
      </c>
      <c r="BT70" s="4"/>
      <c r="BZ70" s="7">
        <f t="shared" si="54"/>
        <v>46079</v>
      </c>
      <c r="CA70" s="5">
        <v>339.1</v>
      </c>
      <c r="CB70" s="145">
        <f t="shared" si="55"/>
        <v>0</v>
      </c>
      <c r="CC70" s="141" t="str">
        <f>IFERROR(VLOOKUP(BZ69,'Geração Equatorial x Medido'!$O$99:$P$128,2,FALSE),"")</f>
        <v/>
      </c>
      <c r="CD70" s="38">
        <f t="shared" si="38"/>
        <v>46054</v>
      </c>
      <c r="CE70" s="38" t="str">
        <f t="shared" si="48"/>
        <v/>
      </c>
      <c r="CF70" s="38">
        <f t="shared" si="49"/>
        <v>46054</v>
      </c>
      <c r="CV70" s="4"/>
    </row>
    <row r="71" spans="1:100" x14ac:dyDescent="0.25">
      <c r="A71" s="7">
        <f t="shared" si="56"/>
        <v>44994</v>
      </c>
      <c r="B71" s="5"/>
      <c r="C71" s="38" t="str">
        <f t="shared" si="47"/>
        <v/>
      </c>
      <c r="D71" s="38">
        <f t="shared" si="44"/>
        <v>44986</v>
      </c>
      <c r="E71" s="38" t="str">
        <f t="shared" si="50"/>
        <v/>
      </c>
      <c r="F71" s="38">
        <f t="shared" si="46"/>
        <v>44986</v>
      </c>
      <c r="Y71" s="7">
        <f t="shared" si="57"/>
        <v>45354</v>
      </c>
      <c r="Z71" s="5"/>
      <c r="AA71" s="111"/>
      <c r="AB71" s="38" t="str">
        <f>IFERROR(VLOOKUP(Y71,'Geração Equatorial x Medido'!$O$99:$P$116,2,FALSE),"")</f>
        <v/>
      </c>
      <c r="AC71" s="38">
        <f t="shared" si="45"/>
        <v>0</v>
      </c>
      <c r="AD71" s="38" t="str">
        <f t="shared" si="51"/>
        <v/>
      </c>
      <c r="AE71" s="38">
        <f t="shared" si="28"/>
        <v>45352</v>
      </c>
      <c r="AU71" s="4"/>
      <c r="AX71" s="7">
        <f t="shared" si="58"/>
        <v>45714</v>
      </c>
      <c r="AY71" s="5">
        <v>348.6</v>
      </c>
      <c r="AZ71" s="145">
        <f t="shared" si="52"/>
        <v>0</v>
      </c>
      <c r="BA71" s="143" t="str">
        <f>IFERROR(VLOOKUP(AX70,'Geração Equatorial x Medido'!$O$99:$P$129,2,FALSE),"")</f>
        <v/>
      </c>
      <c r="BB71" s="38">
        <f t="shared" si="37"/>
        <v>45689</v>
      </c>
      <c r="BC71" s="38" t="str">
        <f t="shared" si="53"/>
        <v/>
      </c>
      <c r="BD71" s="38">
        <f t="shared" si="40"/>
        <v>45689</v>
      </c>
      <c r="BT71" s="4"/>
      <c r="BZ71" s="7">
        <f t="shared" si="54"/>
        <v>46080</v>
      </c>
      <c r="CA71" s="5">
        <v>387</v>
      </c>
      <c r="CB71" s="145">
        <f t="shared" si="55"/>
        <v>0</v>
      </c>
      <c r="CC71" s="141" t="str">
        <f>IFERROR(VLOOKUP(BZ70,'Geração Equatorial x Medido'!$O$99:$P$128,2,FALSE),"")</f>
        <v/>
      </c>
      <c r="CD71" s="38">
        <f t="shared" si="38"/>
        <v>46054</v>
      </c>
      <c r="CE71" s="38" t="str">
        <f t="shared" si="48"/>
        <v/>
      </c>
      <c r="CF71" s="38">
        <f t="shared" si="49"/>
        <v>46054</v>
      </c>
      <c r="CV71" s="4"/>
    </row>
    <row r="72" spans="1:100" x14ac:dyDescent="0.25">
      <c r="A72" s="7">
        <f t="shared" si="56"/>
        <v>44995</v>
      </c>
      <c r="B72" s="5"/>
      <c r="C72" s="38" t="str">
        <f t="shared" si="47"/>
        <v/>
      </c>
      <c r="D72" s="38">
        <f t="shared" si="44"/>
        <v>44986</v>
      </c>
      <c r="E72" s="38" t="str">
        <f t="shared" si="50"/>
        <v/>
      </c>
      <c r="F72" s="38">
        <f t="shared" si="46"/>
        <v>44986</v>
      </c>
      <c r="Y72" s="7">
        <f t="shared" si="57"/>
        <v>45355</v>
      </c>
      <c r="Z72" s="5"/>
      <c r="AA72" s="111"/>
      <c r="AB72" s="38" t="str">
        <f>IFERROR(VLOOKUP(Y72,'Geração Equatorial x Medido'!$O$99:$P$116,2,FALSE),"")</f>
        <v/>
      </c>
      <c r="AC72" s="38">
        <f t="shared" si="45"/>
        <v>0</v>
      </c>
      <c r="AD72" s="38" t="str">
        <f t="shared" si="51"/>
        <v/>
      </c>
      <c r="AE72" s="38">
        <f t="shared" si="28"/>
        <v>45352</v>
      </c>
      <c r="AU72" s="4"/>
      <c r="AX72" s="7">
        <f t="shared" si="58"/>
        <v>45715</v>
      </c>
      <c r="AY72" s="5">
        <v>188.7</v>
      </c>
      <c r="AZ72" s="145">
        <f t="shared" si="52"/>
        <v>0</v>
      </c>
      <c r="BA72" s="143" t="str">
        <f>IFERROR(VLOOKUP(AX71,'Geração Equatorial x Medido'!$O$99:$P$129,2,FALSE),"")</f>
        <v/>
      </c>
      <c r="BB72" s="38">
        <f t="shared" si="37"/>
        <v>45689</v>
      </c>
      <c r="BC72" s="38" t="str">
        <f t="shared" si="53"/>
        <v/>
      </c>
      <c r="BD72" s="38">
        <f t="shared" si="40"/>
        <v>45689</v>
      </c>
      <c r="BT72" s="4"/>
      <c r="BZ72" s="7">
        <f t="shared" si="54"/>
        <v>46081</v>
      </c>
      <c r="CA72" s="5">
        <v>115.1</v>
      </c>
      <c r="CB72" s="145">
        <f t="shared" si="55"/>
        <v>0</v>
      </c>
      <c r="CC72" s="141">
        <f>IFERROR(VLOOKUP(BZ71,'Geração Equatorial x Medido'!$O$99:$P$128,2,FALSE),"")</f>
        <v>46054</v>
      </c>
      <c r="CD72" s="38">
        <f t="shared" si="38"/>
        <v>46054</v>
      </c>
      <c r="CE72" s="38" t="str">
        <f t="shared" si="48"/>
        <v/>
      </c>
      <c r="CF72" s="38">
        <f t="shared" si="49"/>
        <v>46054</v>
      </c>
      <c r="CV72" s="4"/>
    </row>
    <row r="73" spans="1:100" x14ac:dyDescent="0.25">
      <c r="A73" s="7">
        <f t="shared" si="56"/>
        <v>44996</v>
      </c>
      <c r="B73" s="5"/>
      <c r="C73" s="38" t="str">
        <f t="shared" si="47"/>
        <v/>
      </c>
      <c r="D73" s="38">
        <f t="shared" si="44"/>
        <v>44986</v>
      </c>
      <c r="E73" s="38" t="str">
        <f t="shared" si="50"/>
        <v/>
      </c>
      <c r="F73" s="38">
        <f t="shared" si="46"/>
        <v>44986</v>
      </c>
      <c r="Y73" s="7">
        <f t="shared" si="57"/>
        <v>45356</v>
      </c>
      <c r="Z73" s="5"/>
      <c r="AA73" s="111"/>
      <c r="AB73" s="38" t="str">
        <f>IFERROR(VLOOKUP(Y73,'Geração Equatorial x Medido'!$O$99:$P$116,2,FALSE),"")</f>
        <v/>
      </c>
      <c r="AC73" s="38">
        <f t="shared" si="45"/>
        <v>0</v>
      </c>
      <c r="AD73" s="38" t="str">
        <f t="shared" si="51"/>
        <v/>
      </c>
      <c r="AE73" s="38">
        <f t="shared" ref="AE73:AE136" si="59">IF(AD73="",AE72,AD73)</f>
        <v>45352</v>
      </c>
      <c r="AU73" s="4"/>
      <c r="AX73" s="7">
        <f t="shared" si="58"/>
        <v>45716</v>
      </c>
      <c r="AY73" s="5">
        <v>205</v>
      </c>
      <c r="AZ73" s="145">
        <f t="shared" si="52"/>
        <v>0</v>
      </c>
      <c r="BA73" s="143">
        <f>IFERROR(VLOOKUP(AX72,'Geração Equatorial x Medido'!$O$99:$P$129,2,FALSE),"")</f>
        <v>45689</v>
      </c>
      <c r="BB73" s="38">
        <f t="shared" si="37"/>
        <v>45689</v>
      </c>
      <c r="BC73" s="38" t="str">
        <f t="shared" si="53"/>
        <v/>
      </c>
      <c r="BD73" s="38">
        <f t="shared" si="40"/>
        <v>45689</v>
      </c>
      <c r="BT73" s="4"/>
      <c r="BZ73" s="7">
        <f t="shared" si="54"/>
        <v>46082</v>
      </c>
      <c r="CA73" s="5">
        <v>441.7</v>
      </c>
      <c r="CB73" s="145">
        <f t="shared" si="55"/>
        <v>0</v>
      </c>
      <c r="CC73" s="141" t="str">
        <f>IFERROR(VLOOKUP(BZ72,'Geração Equatorial x Medido'!$O$99:$P$128,2,FALSE),"")</f>
        <v/>
      </c>
      <c r="CD73" s="38">
        <f t="shared" si="38"/>
        <v>46082</v>
      </c>
      <c r="CE73" s="38">
        <f t="shared" si="48"/>
        <v>46082</v>
      </c>
      <c r="CF73" s="38">
        <f t="shared" si="49"/>
        <v>46082</v>
      </c>
      <c r="CV73" s="4"/>
    </row>
    <row r="74" spans="1:100" x14ac:dyDescent="0.25">
      <c r="A74" s="7">
        <f t="shared" si="56"/>
        <v>44997</v>
      </c>
      <c r="B74" s="5"/>
      <c r="C74" s="38" t="str">
        <f t="shared" si="47"/>
        <v/>
      </c>
      <c r="D74" s="38">
        <f t="shared" si="44"/>
        <v>44986</v>
      </c>
      <c r="E74" s="38" t="str">
        <f t="shared" si="50"/>
        <v/>
      </c>
      <c r="F74" s="38">
        <f t="shared" si="46"/>
        <v>44986</v>
      </c>
      <c r="Y74" s="7">
        <f t="shared" si="57"/>
        <v>45357</v>
      </c>
      <c r="Z74" s="5"/>
      <c r="AA74" s="111"/>
      <c r="AB74" s="38" t="str">
        <f>IFERROR(VLOOKUP(Y74,'Geração Equatorial x Medido'!$O$99:$P$116,2,FALSE),"")</f>
        <v/>
      </c>
      <c r="AC74" s="38">
        <f t="shared" si="45"/>
        <v>0</v>
      </c>
      <c r="AD74" s="38" t="str">
        <f t="shared" si="51"/>
        <v/>
      </c>
      <c r="AE74" s="38">
        <f t="shared" si="59"/>
        <v>45352</v>
      </c>
      <c r="AU74" s="4"/>
      <c r="AX74" s="7">
        <f t="shared" si="58"/>
        <v>45717</v>
      </c>
      <c r="AY74" s="5">
        <v>375</v>
      </c>
      <c r="AZ74" s="145">
        <f t="shared" si="52"/>
        <v>0</v>
      </c>
      <c r="BA74" s="143" t="str">
        <f>IFERROR(VLOOKUP(AX73,'Geração Equatorial x Medido'!$O$99:$P$129,2,FALSE),"")</f>
        <v/>
      </c>
      <c r="BB74" s="38">
        <f t="shared" si="37"/>
        <v>45717</v>
      </c>
      <c r="BC74" s="38">
        <f t="shared" si="53"/>
        <v>45717</v>
      </c>
      <c r="BD74" s="38">
        <f t="shared" si="40"/>
        <v>45717</v>
      </c>
      <c r="BT74" s="4"/>
      <c r="BZ74" s="7">
        <f t="shared" si="54"/>
        <v>46083</v>
      </c>
      <c r="CA74" s="5">
        <v>278.2</v>
      </c>
      <c r="CB74" s="145">
        <f t="shared" si="55"/>
        <v>0</v>
      </c>
      <c r="CC74" s="141" t="str">
        <f>IFERROR(VLOOKUP(BZ73,'Geração Equatorial x Medido'!$O$99:$P$128,2,FALSE),"")</f>
        <v/>
      </c>
      <c r="CD74" s="38">
        <f t="shared" si="38"/>
        <v>46082</v>
      </c>
      <c r="CE74" s="38" t="str">
        <f t="shared" si="48"/>
        <v/>
      </c>
      <c r="CF74" s="38">
        <f t="shared" si="49"/>
        <v>46082</v>
      </c>
      <c r="CV74" s="4"/>
    </row>
    <row r="75" spans="1:100" x14ac:dyDescent="0.25">
      <c r="A75" s="7">
        <f t="shared" si="56"/>
        <v>44998</v>
      </c>
      <c r="B75" s="5"/>
      <c r="C75" s="38" t="str">
        <f t="shared" si="47"/>
        <v/>
      </c>
      <c r="D75" s="38">
        <f t="shared" si="44"/>
        <v>44986</v>
      </c>
      <c r="E75" s="38" t="str">
        <f t="shared" si="50"/>
        <v/>
      </c>
      <c r="F75" s="38">
        <f t="shared" si="46"/>
        <v>44986</v>
      </c>
      <c r="Y75" s="7">
        <f t="shared" si="57"/>
        <v>45358</v>
      </c>
      <c r="Z75" s="5"/>
      <c r="AA75" s="111"/>
      <c r="AB75" s="38" t="str">
        <f>IFERROR(VLOOKUP(Y75,'Geração Equatorial x Medido'!$O$99:$P$116,2,FALSE),"")</f>
        <v/>
      </c>
      <c r="AC75" s="38">
        <f t="shared" si="45"/>
        <v>0</v>
      </c>
      <c r="AD75" s="38" t="str">
        <f t="shared" si="51"/>
        <v/>
      </c>
      <c r="AE75" s="38">
        <f t="shared" si="59"/>
        <v>45352</v>
      </c>
      <c r="AU75" s="4"/>
      <c r="AX75" s="7">
        <f t="shared" si="58"/>
        <v>45718</v>
      </c>
      <c r="AY75" s="5">
        <v>403.4</v>
      </c>
      <c r="AZ75" s="145">
        <f t="shared" si="52"/>
        <v>0</v>
      </c>
      <c r="BA75" s="143" t="str">
        <f>IFERROR(VLOOKUP(AX74,'Geração Equatorial x Medido'!$O$99:$P$129,2,FALSE),"")</f>
        <v/>
      </c>
      <c r="BB75" s="38">
        <f t="shared" si="37"/>
        <v>45717</v>
      </c>
      <c r="BC75" s="38" t="str">
        <f t="shared" si="53"/>
        <v/>
      </c>
      <c r="BD75" s="38">
        <f t="shared" si="40"/>
        <v>45717</v>
      </c>
      <c r="BT75" s="4"/>
      <c r="BZ75" s="7">
        <f t="shared" si="54"/>
        <v>46084</v>
      </c>
      <c r="CA75" s="5">
        <v>330.8</v>
      </c>
      <c r="CB75" s="145">
        <f t="shared" si="55"/>
        <v>0</v>
      </c>
      <c r="CC75" s="141" t="str">
        <f>IFERROR(VLOOKUP(BZ74,'Geração Equatorial x Medido'!$O$99:$P$128,2,FALSE),"")</f>
        <v/>
      </c>
      <c r="CD75" s="38">
        <f t="shared" si="38"/>
        <v>46082</v>
      </c>
      <c r="CE75" s="38" t="str">
        <f t="shared" si="48"/>
        <v/>
      </c>
      <c r="CF75" s="38">
        <f t="shared" si="49"/>
        <v>46082</v>
      </c>
      <c r="CV75" s="4"/>
    </row>
    <row r="76" spans="1:100" x14ac:dyDescent="0.25">
      <c r="A76" s="7">
        <f t="shared" si="56"/>
        <v>44999</v>
      </c>
      <c r="B76" s="5"/>
      <c r="C76" s="38" t="str">
        <f t="shared" si="47"/>
        <v/>
      </c>
      <c r="D76" s="38">
        <f t="shared" si="44"/>
        <v>44986</v>
      </c>
      <c r="E76" s="38" t="str">
        <f t="shared" si="50"/>
        <v/>
      </c>
      <c r="F76" s="38">
        <f t="shared" si="46"/>
        <v>44986</v>
      </c>
      <c r="Y76" s="7">
        <f t="shared" si="57"/>
        <v>45359</v>
      </c>
      <c r="Z76" s="5"/>
      <c r="AA76" s="111"/>
      <c r="AB76" s="38" t="str">
        <f>IFERROR(VLOOKUP(Y76,'Geração Equatorial x Medido'!$O$99:$P$116,2,FALSE),"")</f>
        <v/>
      </c>
      <c r="AC76" s="38">
        <f t="shared" si="45"/>
        <v>0</v>
      </c>
      <c r="AD76" s="38" t="str">
        <f t="shared" si="51"/>
        <v/>
      </c>
      <c r="AE76" s="38">
        <f t="shared" si="59"/>
        <v>45352</v>
      </c>
      <c r="AU76" s="4"/>
      <c r="AX76" s="7">
        <f t="shared" si="58"/>
        <v>45719</v>
      </c>
      <c r="AY76" s="5">
        <v>387.2</v>
      </c>
      <c r="AZ76" s="145">
        <f t="shared" si="52"/>
        <v>0</v>
      </c>
      <c r="BA76" s="143" t="str">
        <f>IFERROR(VLOOKUP(AX75,'Geração Equatorial x Medido'!$O$99:$P$129,2,FALSE),"")</f>
        <v/>
      </c>
      <c r="BB76" s="38">
        <f t="shared" ref="BB76:BB139" si="60">IF(BA76="",BB77,BA76)</f>
        <v>45717</v>
      </c>
      <c r="BC76" s="38" t="str">
        <f t="shared" si="53"/>
        <v/>
      </c>
      <c r="BD76" s="38">
        <f t="shared" si="40"/>
        <v>45717</v>
      </c>
      <c r="BT76" s="4"/>
      <c r="BZ76" s="7">
        <f t="shared" si="54"/>
        <v>46085</v>
      </c>
      <c r="CA76" s="5">
        <v>345.9</v>
      </c>
      <c r="CB76" s="145">
        <f t="shared" si="55"/>
        <v>0</v>
      </c>
      <c r="CC76" s="141" t="str">
        <f>IFERROR(VLOOKUP(BZ75,'Geração Equatorial x Medido'!$O$99:$P$128,2,FALSE),"")</f>
        <v/>
      </c>
      <c r="CD76" s="38">
        <f t="shared" si="38"/>
        <v>46082</v>
      </c>
      <c r="CE76" s="38" t="str">
        <f t="shared" si="48"/>
        <v/>
      </c>
      <c r="CF76" s="38">
        <f t="shared" si="49"/>
        <v>46082</v>
      </c>
      <c r="CV76" s="4"/>
    </row>
    <row r="77" spans="1:100" x14ac:dyDescent="0.25">
      <c r="A77" s="7">
        <f t="shared" si="56"/>
        <v>45000</v>
      </c>
      <c r="B77" s="5"/>
      <c r="C77" s="38" t="str">
        <f t="shared" si="47"/>
        <v/>
      </c>
      <c r="D77" s="38">
        <f t="shared" si="44"/>
        <v>44986</v>
      </c>
      <c r="E77" s="38" t="str">
        <f t="shared" si="50"/>
        <v/>
      </c>
      <c r="F77" s="38">
        <f t="shared" si="46"/>
        <v>44986</v>
      </c>
      <c r="G77" s="2"/>
      <c r="Y77" s="7">
        <f t="shared" si="57"/>
        <v>45360</v>
      </c>
      <c r="Z77" s="5"/>
      <c r="AA77" s="111"/>
      <c r="AB77" s="38" t="str">
        <f>IFERROR(VLOOKUP(Y77,'Geração Equatorial x Medido'!$O$99:$P$116,2,FALSE),"")</f>
        <v/>
      </c>
      <c r="AC77" s="38">
        <f t="shared" si="45"/>
        <v>0</v>
      </c>
      <c r="AD77" s="38" t="str">
        <f t="shared" si="51"/>
        <v/>
      </c>
      <c r="AE77" s="38">
        <f t="shared" si="59"/>
        <v>45352</v>
      </c>
      <c r="AF77" s="2"/>
      <c r="AU77" s="4"/>
      <c r="AX77" s="7">
        <f t="shared" si="58"/>
        <v>45720</v>
      </c>
      <c r="AY77" s="5">
        <v>179.4</v>
      </c>
      <c r="AZ77" s="145">
        <f t="shared" si="52"/>
        <v>0</v>
      </c>
      <c r="BA77" s="143" t="str">
        <f>IFERROR(VLOOKUP(AX76,'Geração Equatorial x Medido'!$O$99:$P$129,2,FALSE),"")</f>
        <v/>
      </c>
      <c r="BB77" s="38">
        <f t="shared" si="60"/>
        <v>45717</v>
      </c>
      <c r="BC77" s="38" t="str">
        <f t="shared" si="53"/>
        <v/>
      </c>
      <c r="BD77" s="38">
        <f t="shared" si="40"/>
        <v>45717</v>
      </c>
      <c r="BE77" s="2"/>
      <c r="BT77" s="4"/>
      <c r="BZ77" s="7">
        <f t="shared" si="54"/>
        <v>46086</v>
      </c>
      <c r="CA77" s="5">
        <v>378.6</v>
      </c>
      <c r="CB77" s="145">
        <f t="shared" si="55"/>
        <v>0</v>
      </c>
      <c r="CC77" s="141" t="str">
        <f>IFERROR(VLOOKUP(BZ76,'Geração Equatorial x Medido'!$O$99:$P$128,2,FALSE),"")</f>
        <v/>
      </c>
      <c r="CD77" s="38">
        <f t="shared" ref="CD77:CD140" si="61">IF(CC77="",CD78,CC77)</f>
        <v>46082</v>
      </c>
      <c r="CE77" s="38" t="str">
        <f t="shared" si="48"/>
        <v/>
      </c>
      <c r="CF77" s="38">
        <f t="shared" si="49"/>
        <v>46082</v>
      </c>
      <c r="CG77" s="2"/>
      <c r="CV77" s="4"/>
    </row>
    <row r="78" spans="1:100" x14ac:dyDescent="0.25">
      <c r="A78" s="7">
        <f t="shared" si="56"/>
        <v>45001</v>
      </c>
      <c r="B78" s="5"/>
      <c r="C78" s="38" t="str">
        <f t="shared" si="47"/>
        <v/>
      </c>
      <c r="D78" s="38">
        <f t="shared" si="44"/>
        <v>44986</v>
      </c>
      <c r="E78" s="38" t="str">
        <f t="shared" si="50"/>
        <v/>
      </c>
      <c r="F78" s="38">
        <f t="shared" si="46"/>
        <v>44986</v>
      </c>
      <c r="G78" s="2"/>
      <c r="Y78" s="7">
        <f t="shared" si="57"/>
        <v>45361</v>
      </c>
      <c r="Z78" s="5"/>
      <c r="AA78" s="111"/>
      <c r="AB78" s="38" t="str">
        <f>IFERROR(VLOOKUP(Y78,'Geração Equatorial x Medido'!$O$99:$P$116,2,FALSE),"")</f>
        <v/>
      </c>
      <c r="AC78" s="38">
        <f t="shared" si="45"/>
        <v>0</v>
      </c>
      <c r="AD78" s="38" t="str">
        <f t="shared" si="51"/>
        <v/>
      </c>
      <c r="AE78" s="38">
        <f t="shared" si="59"/>
        <v>45352</v>
      </c>
      <c r="AF78" s="2"/>
      <c r="AU78" s="4"/>
      <c r="AX78" s="7">
        <f t="shared" si="58"/>
        <v>45721</v>
      </c>
      <c r="AY78" s="5">
        <v>465</v>
      </c>
      <c r="AZ78" s="145">
        <f t="shared" si="52"/>
        <v>0</v>
      </c>
      <c r="BA78" s="143" t="str">
        <f>IFERROR(VLOOKUP(AX77,'Geração Equatorial x Medido'!$O$99:$P$129,2,FALSE),"")</f>
        <v/>
      </c>
      <c r="BB78" s="38">
        <f t="shared" si="60"/>
        <v>45717</v>
      </c>
      <c r="BC78" s="38" t="str">
        <f t="shared" si="53"/>
        <v/>
      </c>
      <c r="BD78" s="38">
        <f t="shared" si="40"/>
        <v>45717</v>
      </c>
      <c r="BE78" s="2"/>
      <c r="BT78" s="4"/>
      <c r="BZ78" s="7">
        <f t="shared" si="54"/>
        <v>46087</v>
      </c>
      <c r="CA78" s="5">
        <v>353.5</v>
      </c>
      <c r="CB78" s="145">
        <f t="shared" si="55"/>
        <v>0</v>
      </c>
      <c r="CC78" s="141" t="str">
        <f>IFERROR(VLOOKUP(BZ77,'Geração Equatorial x Medido'!$O$99:$P$128,2,FALSE),"")</f>
        <v/>
      </c>
      <c r="CD78" s="38">
        <f t="shared" si="61"/>
        <v>46082</v>
      </c>
      <c r="CE78" s="38" t="str">
        <f t="shared" si="48"/>
        <v/>
      </c>
      <c r="CF78" s="38">
        <f t="shared" si="49"/>
        <v>46082</v>
      </c>
      <c r="CG78" s="2"/>
      <c r="CV78" s="4"/>
    </row>
    <row r="79" spans="1:100" x14ac:dyDescent="0.25">
      <c r="A79" s="7">
        <f t="shared" si="56"/>
        <v>45002</v>
      </c>
      <c r="B79" s="5"/>
      <c r="C79" s="38" t="str">
        <f t="shared" si="47"/>
        <v/>
      </c>
      <c r="D79" s="38">
        <f t="shared" si="44"/>
        <v>44986</v>
      </c>
      <c r="E79" s="38" t="str">
        <f t="shared" si="50"/>
        <v/>
      </c>
      <c r="F79" s="38">
        <f t="shared" si="46"/>
        <v>44986</v>
      </c>
      <c r="G79" s="2"/>
      <c r="Y79" s="7">
        <f t="shared" si="57"/>
        <v>45362</v>
      </c>
      <c r="Z79" s="5"/>
      <c r="AA79" s="111"/>
      <c r="AB79" s="38" t="str">
        <f>IFERROR(VLOOKUP(Y79,'Geração Equatorial x Medido'!$O$99:$P$116,2,FALSE),"")</f>
        <v/>
      </c>
      <c r="AC79" s="38">
        <f t="shared" si="45"/>
        <v>0</v>
      </c>
      <c r="AD79" s="38" t="str">
        <f t="shared" si="51"/>
        <v/>
      </c>
      <c r="AE79" s="38">
        <f t="shared" si="59"/>
        <v>45352</v>
      </c>
      <c r="AF79" s="2"/>
      <c r="AU79" s="4"/>
      <c r="AX79" s="7">
        <f t="shared" si="58"/>
        <v>45722</v>
      </c>
      <c r="AY79" s="5">
        <v>263.5</v>
      </c>
      <c r="AZ79" s="145">
        <f t="shared" si="52"/>
        <v>0</v>
      </c>
      <c r="BA79" s="143" t="str">
        <f>IFERROR(VLOOKUP(AX78,'Geração Equatorial x Medido'!$O$99:$P$129,2,FALSE),"")</f>
        <v/>
      </c>
      <c r="BB79" s="38">
        <f t="shared" si="60"/>
        <v>45717</v>
      </c>
      <c r="BC79" s="38" t="str">
        <f t="shared" si="53"/>
        <v/>
      </c>
      <c r="BD79" s="38">
        <f t="shared" ref="BD79:BD142" si="62">IF(BC79="",BD78,BC79)</f>
        <v>45717</v>
      </c>
      <c r="BE79" s="2"/>
      <c r="BT79" s="4"/>
      <c r="BZ79" s="7">
        <f t="shared" si="54"/>
        <v>46088</v>
      </c>
      <c r="CA79" s="5">
        <v>534.1</v>
      </c>
      <c r="CB79" s="145">
        <f t="shared" si="55"/>
        <v>0</v>
      </c>
      <c r="CC79" s="141" t="str">
        <f>IFERROR(VLOOKUP(BZ78,'Geração Equatorial x Medido'!$O$99:$P$128,2,FALSE),"")</f>
        <v/>
      </c>
      <c r="CD79" s="38">
        <f t="shared" si="61"/>
        <v>46082</v>
      </c>
      <c r="CE79" s="38" t="str">
        <f t="shared" si="48"/>
        <v/>
      </c>
      <c r="CF79" s="38">
        <f t="shared" si="49"/>
        <v>46082</v>
      </c>
      <c r="CG79" s="2"/>
      <c r="CV79" s="4"/>
    </row>
    <row r="80" spans="1:100" x14ac:dyDescent="0.25">
      <c r="A80" s="7">
        <f t="shared" si="56"/>
        <v>45003</v>
      </c>
      <c r="B80" s="5"/>
      <c r="C80" s="38" t="str">
        <f t="shared" si="47"/>
        <v/>
      </c>
      <c r="D80" s="38">
        <f t="shared" si="44"/>
        <v>44986</v>
      </c>
      <c r="E80" s="38" t="str">
        <f t="shared" si="50"/>
        <v/>
      </c>
      <c r="F80" s="38">
        <f t="shared" si="46"/>
        <v>44986</v>
      </c>
      <c r="G80" s="2"/>
      <c r="Y80" s="7">
        <f t="shared" si="57"/>
        <v>45363</v>
      </c>
      <c r="Z80" s="5"/>
      <c r="AA80" s="111"/>
      <c r="AB80" s="38" t="str">
        <f>IFERROR(VLOOKUP(Y80,'Geração Equatorial x Medido'!$O$99:$P$116,2,FALSE),"")</f>
        <v/>
      </c>
      <c r="AC80" s="38">
        <f t="shared" si="45"/>
        <v>0</v>
      </c>
      <c r="AD80" s="38" t="str">
        <f t="shared" si="51"/>
        <v/>
      </c>
      <c r="AE80" s="38">
        <f t="shared" si="59"/>
        <v>45352</v>
      </c>
      <c r="AF80" s="2"/>
      <c r="AU80" s="4"/>
      <c r="AX80" s="7">
        <f t="shared" si="58"/>
        <v>45723</v>
      </c>
      <c r="AY80" s="5">
        <v>448.9</v>
      </c>
      <c r="AZ80" s="145">
        <f t="shared" si="52"/>
        <v>0</v>
      </c>
      <c r="BA80" s="143" t="str">
        <f>IFERROR(VLOOKUP(AX79,'Geração Equatorial x Medido'!$O$99:$P$129,2,FALSE),"")</f>
        <v/>
      </c>
      <c r="BB80" s="38">
        <f t="shared" si="60"/>
        <v>45717</v>
      </c>
      <c r="BC80" s="38" t="str">
        <f t="shared" si="53"/>
        <v/>
      </c>
      <c r="BD80" s="38">
        <f t="shared" si="62"/>
        <v>45717</v>
      </c>
      <c r="BE80" s="2"/>
      <c r="BT80" s="4"/>
      <c r="BZ80" s="7">
        <f t="shared" si="54"/>
        <v>46089</v>
      </c>
      <c r="CA80" s="5">
        <v>563.6</v>
      </c>
      <c r="CB80" s="145">
        <f t="shared" si="55"/>
        <v>0</v>
      </c>
      <c r="CC80" s="141" t="str">
        <f>IFERROR(VLOOKUP(BZ79,'Geração Equatorial x Medido'!$O$99:$P$128,2,FALSE),"")</f>
        <v/>
      </c>
      <c r="CD80" s="38">
        <f t="shared" si="61"/>
        <v>46082</v>
      </c>
      <c r="CE80" s="38" t="str">
        <f t="shared" si="48"/>
        <v/>
      </c>
      <c r="CF80" s="38">
        <f t="shared" si="49"/>
        <v>46082</v>
      </c>
      <c r="CG80" s="2"/>
      <c r="CV80" s="4"/>
    </row>
    <row r="81" spans="1:100" x14ac:dyDescent="0.25">
      <c r="A81" s="7">
        <f t="shared" si="56"/>
        <v>45004</v>
      </c>
      <c r="B81" s="5"/>
      <c r="C81" s="38" t="str">
        <f t="shared" si="47"/>
        <v/>
      </c>
      <c r="D81" s="38">
        <f t="shared" si="44"/>
        <v>44986</v>
      </c>
      <c r="E81" s="38" t="str">
        <f t="shared" si="50"/>
        <v/>
      </c>
      <c r="F81" s="38">
        <f t="shared" si="46"/>
        <v>44986</v>
      </c>
      <c r="G81" s="2"/>
      <c r="Y81" s="7">
        <f t="shared" si="57"/>
        <v>45364</v>
      </c>
      <c r="Z81" s="5"/>
      <c r="AA81" s="111"/>
      <c r="AB81" s="38" t="str">
        <f>IFERROR(VLOOKUP(Y81,'Geração Equatorial x Medido'!$O$99:$P$116,2,FALSE),"")</f>
        <v/>
      </c>
      <c r="AC81" s="38">
        <f t="shared" si="45"/>
        <v>0</v>
      </c>
      <c r="AD81" s="38" t="str">
        <f t="shared" si="51"/>
        <v/>
      </c>
      <c r="AE81" s="38">
        <f t="shared" si="59"/>
        <v>45352</v>
      </c>
      <c r="AF81" s="2"/>
      <c r="AU81" s="4"/>
      <c r="AX81" s="7">
        <f t="shared" si="58"/>
        <v>45724</v>
      </c>
      <c r="AY81" s="5">
        <v>365.6</v>
      </c>
      <c r="AZ81" s="145">
        <f t="shared" si="52"/>
        <v>0</v>
      </c>
      <c r="BA81" s="143" t="str">
        <f>IFERROR(VLOOKUP(AX80,'Geração Equatorial x Medido'!$O$99:$P$129,2,FALSE),"")</f>
        <v/>
      </c>
      <c r="BB81" s="38">
        <f t="shared" si="60"/>
        <v>45717</v>
      </c>
      <c r="BC81" s="38" t="str">
        <f t="shared" si="53"/>
        <v/>
      </c>
      <c r="BD81" s="38">
        <f t="shared" si="62"/>
        <v>45717</v>
      </c>
      <c r="BE81" s="2"/>
      <c r="BT81" s="4"/>
      <c r="BZ81" s="7">
        <f t="shared" si="54"/>
        <v>46090</v>
      </c>
      <c r="CA81" s="5">
        <v>443.6</v>
      </c>
      <c r="CB81" s="145">
        <f t="shared" si="55"/>
        <v>0</v>
      </c>
      <c r="CC81" s="141" t="str">
        <f>IFERROR(VLOOKUP(BZ80,'Geração Equatorial x Medido'!$O$99:$P$128,2,FALSE),"")</f>
        <v/>
      </c>
      <c r="CD81" s="38">
        <f t="shared" si="61"/>
        <v>46082</v>
      </c>
      <c r="CE81" s="38" t="str">
        <f t="shared" si="48"/>
        <v/>
      </c>
      <c r="CF81" s="38">
        <f t="shared" si="49"/>
        <v>46082</v>
      </c>
      <c r="CG81" s="2"/>
      <c r="CV81" s="4"/>
    </row>
    <row r="82" spans="1:100" x14ac:dyDescent="0.25">
      <c r="A82" s="7">
        <f t="shared" si="56"/>
        <v>45005</v>
      </c>
      <c r="B82" s="5"/>
      <c r="C82" s="38" t="str">
        <f t="shared" si="47"/>
        <v/>
      </c>
      <c r="D82" s="38">
        <f t="shared" si="44"/>
        <v>44986</v>
      </c>
      <c r="E82" s="38" t="str">
        <f t="shared" si="50"/>
        <v/>
      </c>
      <c r="F82" s="38">
        <f t="shared" si="46"/>
        <v>44986</v>
      </c>
      <c r="G82" s="2"/>
      <c r="Y82" s="7">
        <f t="shared" si="57"/>
        <v>45365</v>
      </c>
      <c r="Z82" s="5"/>
      <c r="AA82" s="111"/>
      <c r="AB82" s="38" t="str">
        <f>IFERROR(VLOOKUP(Y82,'Geração Equatorial x Medido'!$O$99:$P$116,2,FALSE),"")</f>
        <v/>
      </c>
      <c r="AC82" s="38">
        <f t="shared" si="45"/>
        <v>0</v>
      </c>
      <c r="AD82" s="38" t="str">
        <f t="shared" si="51"/>
        <v/>
      </c>
      <c r="AE82" s="38">
        <f t="shared" si="59"/>
        <v>45352</v>
      </c>
      <c r="AF82" s="2"/>
      <c r="AU82" s="4"/>
      <c r="AX82" s="7">
        <f t="shared" si="58"/>
        <v>45725</v>
      </c>
      <c r="AY82" s="5">
        <v>419.6</v>
      </c>
      <c r="AZ82" s="145">
        <f t="shared" si="52"/>
        <v>0</v>
      </c>
      <c r="BA82" s="143" t="str">
        <f>IFERROR(VLOOKUP(AX81,'Geração Equatorial x Medido'!$O$99:$P$129,2,FALSE),"")</f>
        <v/>
      </c>
      <c r="BB82" s="38">
        <f t="shared" si="60"/>
        <v>45717</v>
      </c>
      <c r="BC82" s="38" t="str">
        <f t="shared" si="53"/>
        <v/>
      </c>
      <c r="BD82" s="38">
        <f t="shared" si="62"/>
        <v>45717</v>
      </c>
      <c r="BE82" s="2"/>
      <c r="BT82" s="4"/>
      <c r="BZ82" s="7">
        <f t="shared" si="54"/>
        <v>46091</v>
      </c>
      <c r="CA82" s="5">
        <v>205.5</v>
      </c>
      <c r="CB82" s="145">
        <f t="shared" si="55"/>
        <v>0</v>
      </c>
      <c r="CC82" s="141" t="str">
        <f>IFERROR(VLOOKUP(BZ81,'Geração Equatorial x Medido'!$O$99:$P$128,2,FALSE),"")</f>
        <v/>
      </c>
      <c r="CD82" s="38">
        <f t="shared" si="61"/>
        <v>46082</v>
      </c>
      <c r="CE82" s="38" t="str">
        <f t="shared" si="48"/>
        <v/>
      </c>
      <c r="CF82" s="38">
        <f t="shared" si="49"/>
        <v>46082</v>
      </c>
      <c r="CG82" s="2"/>
      <c r="CV82" s="4"/>
    </row>
    <row r="83" spans="1:100" x14ac:dyDescent="0.25">
      <c r="A83" s="7">
        <f t="shared" si="56"/>
        <v>45006</v>
      </c>
      <c r="B83" s="5"/>
      <c r="C83" s="38" t="str">
        <f t="shared" si="47"/>
        <v/>
      </c>
      <c r="D83" s="38">
        <f t="shared" si="44"/>
        <v>44986</v>
      </c>
      <c r="E83" s="38" t="str">
        <f t="shared" si="50"/>
        <v/>
      </c>
      <c r="F83" s="38">
        <f t="shared" si="46"/>
        <v>44986</v>
      </c>
      <c r="G83" s="2"/>
      <c r="Y83" s="7">
        <f t="shared" si="57"/>
        <v>45366</v>
      </c>
      <c r="Z83" s="5"/>
      <c r="AA83" s="111"/>
      <c r="AB83" s="38" t="str">
        <f>IFERROR(VLOOKUP(Y83,'Geração Equatorial x Medido'!$O$99:$P$116,2,FALSE),"")</f>
        <v/>
      </c>
      <c r="AC83" s="38">
        <f t="shared" si="45"/>
        <v>0</v>
      </c>
      <c r="AD83" s="38" t="str">
        <f t="shared" si="51"/>
        <v/>
      </c>
      <c r="AE83" s="38">
        <f t="shared" si="59"/>
        <v>45352</v>
      </c>
      <c r="AF83" s="2"/>
      <c r="AU83" s="4"/>
      <c r="AX83" s="7">
        <f t="shared" si="58"/>
        <v>45726</v>
      </c>
      <c r="AY83" s="5">
        <v>470.2</v>
      </c>
      <c r="AZ83" s="145">
        <f t="shared" si="52"/>
        <v>0</v>
      </c>
      <c r="BA83" s="143" t="str">
        <f>IFERROR(VLOOKUP(AX82,'Geração Equatorial x Medido'!$O$99:$P$129,2,FALSE),"")</f>
        <v/>
      </c>
      <c r="BB83" s="38">
        <f t="shared" si="60"/>
        <v>45717</v>
      </c>
      <c r="BC83" s="38" t="str">
        <f t="shared" si="53"/>
        <v/>
      </c>
      <c r="BD83" s="38">
        <f t="shared" si="62"/>
        <v>45717</v>
      </c>
      <c r="BE83" s="2"/>
      <c r="BT83" s="4"/>
      <c r="BZ83" s="7">
        <f t="shared" si="54"/>
        <v>46092</v>
      </c>
      <c r="CA83" s="5">
        <v>421.3</v>
      </c>
      <c r="CB83" s="145">
        <f t="shared" si="55"/>
        <v>0</v>
      </c>
      <c r="CC83" s="141" t="str">
        <f>IFERROR(VLOOKUP(BZ82,'Geração Equatorial x Medido'!$O$99:$P$128,2,FALSE),"")</f>
        <v/>
      </c>
      <c r="CD83" s="38">
        <f t="shared" si="61"/>
        <v>46082</v>
      </c>
      <c r="CE83" s="38" t="str">
        <f t="shared" si="48"/>
        <v/>
      </c>
      <c r="CF83" s="38">
        <f t="shared" si="49"/>
        <v>46082</v>
      </c>
      <c r="CG83" s="2"/>
      <c r="CV83" s="4"/>
    </row>
    <row r="84" spans="1:100" x14ac:dyDescent="0.25">
      <c r="A84" s="7">
        <f t="shared" si="56"/>
        <v>45007</v>
      </c>
      <c r="B84" s="5"/>
      <c r="C84" s="38" t="str">
        <f t="shared" si="47"/>
        <v/>
      </c>
      <c r="D84" s="38">
        <f t="shared" si="44"/>
        <v>44986</v>
      </c>
      <c r="E84" s="38" t="str">
        <f t="shared" si="50"/>
        <v/>
      </c>
      <c r="F84" s="38">
        <f t="shared" si="46"/>
        <v>44986</v>
      </c>
      <c r="G84" s="2"/>
      <c r="Y84" s="7">
        <f t="shared" si="57"/>
        <v>45367</v>
      </c>
      <c r="Z84" s="5"/>
      <c r="AA84" s="111"/>
      <c r="AB84" s="38" t="str">
        <f>IFERROR(VLOOKUP(Y84,'Geração Equatorial x Medido'!$O$99:$P$116,2,FALSE),"")</f>
        <v/>
      </c>
      <c r="AC84" s="38">
        <f t="shared" si="45"/>
        <v>0</v>
      </c>
      <c r="AD84" s="38" t="str">
        <f t="shared" si="51"/>
        <v/>
      </c>
      <c r="AE84" s="38">
        <f t="shared" si="59"/>
        <v>45352</v>
      </c>
      <c r="AF84" s="2"/>
      <c r="AU84" s="4"/>
      <c r="AX84" s="7">
        <f t="shared" si="58"/>
        <v>45727</v>
      </c>
      <c r="AY84" s="5">
        <v>270.3</v>
      </c>
      <c r="AZ84" s="145">
        <f t="shared" si="52"/>
        <v>0</v>
      </c>
      <c r="BA84" s="143" t="str">
        <f>IFERROR(VLOOKUP(AX83,'Geração Equatorial x Medido'!$O$99:$P$129,2,FALSE),"")</f>
        <v/>
      </c>
      <c r="BB84" s="38">
        <f t="shared" si="60"/>
        <v>45717</v>
      </c>
      <c r="BC84" s="38" t="str">
        <f t="shared" si="53"/>
        <v/>
      </c>
      <c r="BD84" s="38">
        <f t="shared" si="62"/>
        <v>45717</v>
      </c>
      <c r="BE84" s="2"/>
      <c r="BT84" s="4"/>
      <c r="BZ84" s="7">
        <f t="shared" si="54"/>
        <v>46093</v>
      </c>
      <c r="CA84" s="5">
        <v>351.5</v>
      </c>
      <c r="CB84" s="145">
        <f t="shared" si="55"/>
        <v>0</v>
      </c>
      <c r="CC84" s="141" t="str">
        <f>IFERROR(VLOOKUP(BZ83,'Geração Equatorial x Medido'!$O$99:$P$128,2,FALSE),"")</f>
        <v/>
      </c>
      <c r="CD84" s="38">
        <f t="shared" si="61"/>
        <v>46082</v>
      </c>
      <c r="CE84" s="38" t="str">
        <f t="shared" si="48"/>
        <v/>
      </c>
      <c r="CF84" s="38">
        <f t="shared" si="49"/>
        <v>46082</v>
      </c>
      <c r="CG84" s="2"/>
      <c r="CV84" s="4"/>
    </row>
    <row r="85" spans="1:100" x14ac:dyDescent="0.25">
      <c r="A85" s="7">
        <f t="shared" si="56"/>
        <v>45008</v>
      </c>
      <c r="B85" s="5"/>
      <c r="C85" s="38" t="str">
        <f t="shared" si="47"/>
        <v/>
      </c>
      <c r="D85" s="38">
        <f t="shared" si="44"/>
        <v>44986</v>
      </c>
      <c r="E85" s="38" t="str">
        <f t="shared" si="50"/>
        <v/>
      </c>
      <c r="F85" s="38">
        <f t="shared" si="46"/>
        <v>44986</v>
      </c>
      <c r="G85" s="2"/>
      <c r="Y85" s="7">
        <f t="shared" si="57"/>
        <v>45368</v>
      </c>
      <c r="Z85" s="5"/>
      <c r="AA85" s="111"/>
      <c r="AB85" s="38" t="str">
        <f>IFERROR(VLOOKUP(Y85,'Geração Equatorial x Medido'!$O$99:$P$116,2,FALSE),"")</f>
        <v/>
      </c>
      <c r="AC85" s="38">
        <f t="shared" si="45"/>
        <v>0</v>
      </c>
      <c r="AD85" s="38" t="str">
        <f t="shared" si="51"/>
        <v/>
      </c>
      <c r="AE85" s="38">
        <f t="shared" si="59"/>
        <v>45352</v>
      </c>
      <c r="AF85" s="2"/>
      <c r="AU85" s="4"/>
      <c r="AX85" s="7">
        <f t="shared" si="58"/>
        <v>45728</v>
      </c>
      <c r="AY85" s="5">
        <v>350.6</v>
      </c>
      <c r="AZ85" s="145">
        <f t="shared" si="52"/>
        <v>0</v>
      </c>
      <c r="BA85" s="143" t="str">
        <f>IFERROR(VLOOKUP(AX84,'Geração Equatorial x Medido'!$O$99:$P$129,2,FALSE),"")</f>
        <v/>
      </c>
      <c r="BB85" s="38">
        <f t="shared" si="60"/>
        <v>45717</v>
      </c>
      <c r="BC85" s="38" t="str">
        <f t="shared" si="53"/>
        <v/>
      </c>
      <c r="BD85" s="38">
        <f t="shared" si="62"/>
        <v>45717</v>
      </c>
      <c r="BE85" s="2"/>
      <c r="BT85" s="4"/>
      <c r="BZ85" s="7">
        <f t="shared" si="54"/>
        <v>46094</v>
      </c>
      <c r="CA85" s="5">
        <v>430.6</v>
      </c>
      <c r="CB85" s="145">
        <f t="shared" si="55"/>
        <v>0</v>
      </c>
      <c r="CC85" s="141" t="str">
        <f>IFERROR(VLOOKUP(BZ84,'Geração Equatorial x Medido'!$O$99:$P$128,2,FALSE),"")</f>
        <v/>
      </c>
      <c r="CD85" s="38">
        <f t="shared" si="61"/>
        <v>46082</v>
      </c>
      <c r="CE85" s="38" t="str">
        <f t="shared" si="48"/>
        <v/>
      </c>
      <c r="CF85" s="38">
        <f t="shared" si="49"/>
        <v>46082</v>
      </c>
      <c r="CG85" s="2"/>
      <c r="CV85" s="4"/>
    </row>
    <row r="86" spans="1:100" x14ac:dyDescent="0.25">
      <c r="A86" s="7">
        <f t="shared" si="56"/>
        <v>45009</v>
      </c>
      <c r="B86" s="5"/>
      <c r="C86" s="38" t="str">
        <f t="shared" si="47"/>
        <v/>
      </c>
      <c r="D86" s="38">
        <f t="shared" si="44"/>
        <v>44986</v>
      </c>
      <c r="E86" s="38" t="str">
        <f t="shared" si="50"/>
        <v/>
      </c>
      <c r="F86" s="38">
        <f t="shared" si="46"/>
        <v>44986</v>
      </c>
      <c r="G86" s="2"/>
      <c r="Y86" s="7">
        <f t="shared" si="57"/>
        <v>45369</v>
      </c>
      <c r="Z86" s="5"/>
      <c r="AA86" s="111"/>
      <c r="AB86" s="38" t="str">
        <f>IFERROR(VLOOKUP(Y86,'Geração Equatorial x Medido'!$O$99:$P$116,2,FALSE),"")</f>
        <v/>
      </c>
      <c r="AC86" s="38">
        <f t="shared" si="45"/>
        <v>0</v>
      </c>
      <c r="AD86" s="38" t="str">
        <f t="shared" si="51"/>
        <v/>
      </c>
      <c r="AE86" s="38">
        <f t="shared" si="59"/>
        <v>45352</v>
      </c>
      <c r="AF86" s="2"/>
      <c r="AU86" s="4"/>
      <c r="AX86" s="7">
        <f t="shared" si="58"/>
        <v>45729</v>
      </c>
      <c r="AY86" s="5">
        <v>531.6</v>
      </c>
      <c r="AZ86" s="145">
        <f t="shared" si="52"/>
        <v>0</v>
      </c>
      <c r="BA86" s="143" t="str">
        <f>IFERROR(VLOOKUP(AX85,'Geração Equatorial x Medido'!$O$99:$P$129,2,FALSE),"")</f>
        <v/>
      </c>
      <c r="BB86" s="38">
        <f t="shared" si="60"/>
        <v>45717</v>
      </c>
      <c r="BC86" s="38" t="str">
        <f t="shared" si="53"/>
        <v/>
      </c>
      <c r="BD86" s="38">
        <f t="shared" si="62"/>
        <v>45717</v>
      </c>
      <c r="BE86" s="2"/>
      <c r="BT86" s="4"/>
      <c r="BZ86" s="7">
        <f t="shared" si="54"/>
        <v>46095</v>
      </c>
      <c r="CA86" s="5">
        <v>348.3</v>
      </c>
      <c r="CB86" s="145">
        <f t="shared" si="55"/>
        <v>0</v>
      </c>
      <c r="CC86" s="141" t="str">
        <f>IFERROR(VLOOKUP(BZ85,'Geração Equatorial x Medido'!$O$99:$P$128,2,FALSE),"")</f>
        <v/>
      </c>
      <c r="CD86" s="38">
        <f t="shared" si="61"/>
        <v>46082</v>
      </c>
      <c r="CE86" s="38" t="str">
        <f t="shared" si="48"/>
        <v/>
      </c>
      <c r="CF86" s="38">
        <f t="shared" si="49"/>
        <v>46082</v>
      </c>
      <c r="CG86" s="2"/>
      <c r="CV86" s="4"/>
    </row>
    <row r="87" spans="1:100" x14ac:dyDescent="0.25">
      <c r="A87" s="7">
        <f t="shared" si="56"/>
        <v>45010</v>
      </c>
      <c r="B87" s="5"/>
      <c r="C87" s="38" t="str">
        <f t="shared" si="47"/>
        <v/>
      </c>
      <c r="D87" s="38">
        <f t="shared" si="44"/>
        <v>44986</v>
      </c>
      <c r="E87" s="38" t="str">
        <f t="shared" si="50"/>
        <v/>
      </c>
      <c r="F87" s="38">
        <f t="shared" si="46"/>
        <v>44986</v>
      </c>
      <c r="G87" s="2"/>
      <c r="Y87" s="7">
        <f t="shared" si="57"/>
        <v>45370</v>
      </c>
      <c r="Z87" s="5"/>
      <c r="AA87" s="111"/>
      <c r="AB87" s="38" t="str">
        <f>IFERROR(VLOOKUP(Y87,'Geração Equatorial x Medido'!$O$99:$P$116,2,FALSE),"")</f>
        <v/>
      </c>
      <c r="AC87" s="38">
        <f t="shared" si="45"/>
        <v>0</v>
      </c>
      <c r="AD87" s="38" t="str">
        <f t="shared" si="51"/>
        <v/>
      </c>
      <c r="AE87" s="38">
        <f t="shared" si="59"/>
        <v>45352</v>
      </c>
      <c r="AF87" s="2"/>
      <c r="AU87" s="4"/>
      <c r="AX87" s="7">
        <f t="shared" si="58"/>
        <v>45730</v>
      </c>
      <c r="AY87" s="5">
        <v>196.9</v>
      </c>
      <c r="AZ87" s="145">
        <f t="shared" si="52"/>
        <v>0</v>
      </c>
      <c r="BA87" s="143" t="str">
        <f>IFERROR(VLOOKUP(AX86,'Geração Equatorial x Medido'!$O$99:$P$129,2,FALSE),"")</f>
        <v/>
      </c>
      <c r="BB87" s="38">
        <f t="shared" si="60"/>
        <v>45717</v>
      </c>
      <c r="BC87" s="38" t="str">
        <f t="shared" si="53"/>
        <v/>
      </c>
      <c r="BD87" s="38">
        <f t="shared" si="62"/>
        <v>45717</v>
      </c>
      <c r="BE87" s="2"/>
      <c r="BT87" s="4"/>
      <c r="BZ87" s="7">
        <f t="shared" si="54"/>
        <v>46096</v>
      </c>
      <c r="CA87" s="5">
        <v>338</v>
      </c>
      <c r="CB87" s="145">
        <f t="shared" si="55"/>
        <v>0</v>
      </c>
      <c r="CC87" s="141" t="str">
        <f>IFERROR(VLOOKUP(BZ86,'Geração Equatorial x Medido'!$O$99:$P$128,2,FALSE),"")</f>
        <v/>
      </c>
      <c r="CD87" s="38">
        <f t="shared" si="61"/>
        <v>46082</v>
      </c>
      <c r="CE87" s="38" t="str">
        <f t="shared" si="48"/>
        <v/>
      </c>
      <c r="CF87" s="38">
        <f t="shared" si="49"/>
        <v>46082</v>
      </c>
      <c r="CG87" s="2"/>
      <c r="CV87" s="4"/>
    </row>
    <row r="88" spans="1:100" x14ac:dyDescent="0.25">
      <c r="A88" s="7">
        <f t="shared" si="56"/>
        <v>45011</v>
      </c>
      <c r="B88" s="5"/>
      <c r="C88" s="38" t="str">
        <f t="shared" si="47"/>
        <v/>
      </c>
      <c r="D88" s="38">
        <f t="shared" si="44"/>
        <v>44986</v>
      </c>
      <c r="E88" s="38" t="str">
        <f t="shared" si="50"/>
        <v/>
      </c>
      <c r="F88" s="38">
        <f t="shared" si="46"/>
        <v>44986</v>
      </c>
      <c r="G88" s="2"/>
      <c r="Y88" s="7">
        <f t="shared" si="57"/>
        <v>45371</v>
      </c>
      <c r="Z88" s="5"/>
      <c r="AA88" s="111"/>
      <c r="AB88" s="38" t="str">
        <f>IFERROR(VLOOKUP(Y88,'Geração Equatorial x Medido'!$O$99:$P$116,2,FALSE),"")</f>
        <v/>
      </c>
      <c r="AC88" s="38">
        <f t="shared" si="45"/>
        <v>0</v>
      </c>
      <c r="AD88" s="38" t="str">
        <f t="shared" si="51"/>
        <v/>
      </c>
      <c r="AE88" s="38">
        <f t="shared" si="59"/>
        <v>45352</v>
      </c>
      <c r="AF88" s="2"/>
      <c r="AU88" s="4"/>
      <c r="AX88" s="7">
        <f t="shared" si="58"/>
        <v>45731</v>
      </c>
      <c r="AY88" s="5">
        <v>456.6</v>
      </c>
      <c r="AZ88" s="145">
        <f t="shared" si="52"/>
        <v>0</v>
      </c>
      <c r="BA88" s="143" t="str">
        <f>IFERROR(VLOOKUP(AX87,'Geração Equatorial x Medido'!$O$99:$P$129,2,FALSE),"")</f>
        <v/>
      </c>
      <c r="BB88" s="38">
        <f t="shared" si="60"/>
        <v>45717</v>
      </c>
      <c r="BC88" s="38" t="str">
        <f t="shared" si="53"/>
        <v/>
      </c>
      <c r="BD88" s="38">
        <f t="shared" si="62"/>
        <v>45717</v>
      </c>
      <c r="BE88" s="2"/>
      <c r="BT88" s="4"/>
      <c r="BZ88" s="7">
        <f t="shared" si="54"/>
        <v>46097</v>
      </c>
      <c r="CA88" s="5">
        <v>308.3</v>
      </c>
      <c r="CB88" s="145">
        <f t="shared" si="55"/>
        <v>0</v>
      </c>
      <c r="CC88" s="141" t="str">
        <f>IFERROR(VLOOKUP(BZ87,'Geração Equatorial x Medido'!$O$99:$P$128,2,FALSE),"")</f>
        <v/>
      </c>
      <c r="CD88" s="38">
        <f t="shared" si="61"/>
        <v>46082</v>
      </c>
      <c r="CE88" s="38" t="str">
        <f t="shared" si="48"/>
        <v/>
      </c>
      <c r="CF88" s="38">
        <f t="shared" si="49"/>
        <v>46082</v>
      </c>
      <c r="CG88" s="2"/>
      <c r="CV88" s="4"/>
    </row>
    <row r="89" spans="1:100" x14ac:dyDescent="0.25">
      <c r="A89" s="7">
        <f t="shared" si="56"/>
        <v>45012</v>
      </c>
      <c r="B89" s="5"/>
      <c r="C89" s="38" t="str">
        <f t="shared" si="47"/>
        <v/>
      </c>
      <c r="D89" s="38">
        <f t="shared" si="44"/>
        <v>44986</v>
      </c>
      <c r="E89" s="38" t="str">
        <f t="shared" si="50"/>
        <v/>
      </c>
      <c r="F89" s="38">
        <f t="shared" si="46"/>
        <v>44986</v>
      </c>
      <c r="G89" s="2"/>
      <c r="Y89" s="7">
        <f t="shared" si="57"/>
        <v>45372</v>
      </c>
      <c r="Z89" s="5"/>
      <c r="AA89" s="111"/>
      <c r="AB89" s="38" t="str">
        <f>IFERROR(VLOOKUP(Y89,'Geração Equatorial x Medido'!$O$99:$P$116,2,FALSE),"")</f>
        <v/>
      </c>
      <c r="AC89" s="38">
        <f t="shared" si="45"/>
        <v>0</v>
      </c>
      <c r="AD89" s="38" t="str">
        <f t="shared" si="51"/>
        <v/>
      </c>
      <c r="AE89" s="38">
        <f t="shared" si="59"/>
        <v>45352</v>
      </c>
      <c r="AF89" s="2"/>
      <c r="AU89" s="4"/>
      <c r="AX89" s="7">
        <f t="shared" si="58"/>
        <v>45732</v>
      </c>
      <c r="AY89" s="5">
        <v>415.6</v>
      </c>
      <c r="AZ89" s="145">
        <f t="shared" si="52"/>
        <v>0</v>
      </c>
      <c r="BA89" s="143" t="str">
        <f>IFERROR(VLOOKUP(AX88,'Geração Equatorial x Medido'!$O$99:$P$129,2,FALSE),"")</f>
        <v/>
      </c>
      <c r="BB89" s="38">
        <f t="shared" si="60"/>
        <v>45717</v>
      </c>
      <c r="BC89" s="38" t="str">
        <f t="shared" si="53"/>
        <v/>
      </c>
      <c r="BD89" s="38">
        <f t="shared" si="62"/>
        <v>45717</v>
      </c>
      <c r="BE89" s="2"/>
      <c r="BT89" s="4"/>
      <c r="BZ89" s="7">
        <f t="shared" si="54"/>
        <v>46098</v>
      </c>
      <c r="CA89" s="5">
        <v>165.1</v>
      </c>
      <c r="CB89" s="145">
        <f t="shared" si="55"/>
        <v>0</v>
      </c>
      <c r="CC89" s="141" t="str">
        <f>IFERROR(VLOOKUP(BZ88,'Geração Equatorial x Medido'!$O$99:$P$128,2,FALSE),"")</f>
        <v/>
      </c>
      <c r="CD89" s="38">
        <f t="shared" si="61"/>
        <v>46082</v>
      </c>
      <c r="CE89" s="38" t="str">
        <f t="shared" si="48"/>
        <v/>
      </c>
      <c r="CF89" s="38">
        <f t="shared" si="49"/>
        <v>46082</v>
      </c>
      <c r="CG89" s="2"/>
      <c r="CV89" s="4"/>
    </row>
    <row r="90" spans="1:100" x14ac:dyDescent="0.25">
      <c r="A90" s="7">
        <f t="shared" si="56"/>
        <v>45013</v>
      </c>
      <c r="B90" s="5"/>
      <c r="C90" s="38" t="str">
        <f t="shared" si="47"/>
        <v/>
      </c>
      <c r="D90" s="38">
        <f t="shared" si="44"/>
        <v>44986</v>
      </c>
      <c r="E90" s="38" t="str">
        <f t="shared" si="50"/>
        <v/>
      </c>
      <c r="F90" s="38">
        <f t="shared" si="46"/>
        <v>44986</v>
      </c>
      <c r="G90" s="2"/>
      <c r="Y90" s="7">
        <f t="shared" si="57"/>
        <v>45373</v>
      </c>
      <c r="Z90" s="5"/>
      <c r="AA90" s="111"/>
      <c r="AB90" s="38" t="str">
        <f>IFERROR(VLOOKUP(Y90,'Geração Equatorial x Medido'!$O$99:$P$116,2,FALSE),"")</f>
        <v/>
      </c>
      <c r="AC90" s="38">
        <f t="shared" si="45"/>
        <v>0</v>
      </c>
      <c r="AD90" s="38" t="str">
        <f t="shared" si="51"/>
        <v/>
      </c>
      <c r="AE90" s="38">
        <f t="shared" si="59"/>
        <v>45352</v>
      </c>
      <c r="AF90" s="2"/>
      <c r="AU90" s="4"/>
      <c r="AX90" s="7">
        <f t="shared" si="58"/>
        <v>45733</v>
      </c>
      <c r="AY90" s="5">
        <v>503.2</v>
      </c>
      <c r="AZ90" s="145">
        <f t="shared" si="52"/>
        <v>0</v>
      </c>
      <c r="BA90" s="143" t="str">
        <f>IFERROR(VLOOKUP(AX89,'Geração Equatorial x Medido'!$O$99:$P$129,2,FALSE),"")</f>
        <v/>
      </c>
      <c r="BB90" s="38">
        <f t="shared" si="60"/>
        <v>45717</v>
      </c>
      <c r="BC90" s="38" t="str">
        <f t="shared" si="53"/>
        <v/>
      </c>
      <c r="BD90" s="38">
        <f t="shared" si="62"/>
        <v>45717</v>
      </c>
      <c r="BE90" s="2"/>
      <c r="BT90" s="4"/>
      <c r="BZ90" s="7">
        <f t="shared" si="54"/>
        <v>46099</v>
      </c>
      <c r="CA90" s="5">
        <v>461.9</v>
      </c>
      <c r="CB90" s="145">
        <f t="shared" si="55"/>
        <v>0</v>
      </c>
      <c r="CC90" s="141" t="str">
        <f>IFERROR(VLOOKUP(BZ89,'Geração Equatorial x Medido'!$O$99:$P$128,2,FALSE),"")</f>
        <v/>
      </c>
      <c r="CD90" s="38">
        <f t="shared" si="61"/>
        <v>46082</v>
      </c>
      <c r="CE90" s="38" t="str">
        <f t="shared" si="48"/>
        <v/>
      </c>
      <c r="CF90" s="38">
        <f t="shared" si="49"/>
        <v>46082</v>
      </c>
      <c r="CG90" s="2"/>
      <c r="CV90" s="4"/>
    </row>
    <row r="91" spans="1:100" x14ac:dyDescent="0.25">
      <c r="A91" s="7">
        <f t="shared" si="56"/>
        <v>45014</v>
      </c>
      <c r="B91" s="5"/>
      <c r="C91" s="38" t="str">
        <f t="shared" si="47"/>
        <v/>
      </c>
      <c r="D91" s="38">
        <f t="shared" si="44"/>
        <v>44986</v>
      </c>
      <c r="E91" s="38" t="str">
        <f t="shared" si="50"/>
        <v/>
      </c>
      <c r="F91" s="38">
        <f t="shared" si="46"/>
        <v>44986</v>
      </c>
      <c r="G91" s="2"/>
      <c r="Y91" s="7">
        <f t="shared" si="57"/>
        <v>45374</v>
      </c>
      <c r="Z91" s="5"/>
      <c r="AA91" s="111"/>
      <c r="AB91" s="38" t="str">
        <f>IFERROR(VLOOKUP(Y91,'Geração Equatorial x Medido'!$O$99:$P$116,2,FALSE),"")</f>
        <v/>
      </c>
      <c r="AC91" s="38">
        <f t="shared" si="45"/>
        <v>0</v>
      </c>
      <c r="AD91" s="38" t="str">
        <f t="shared" si="51"/>
        <v/>
      </c>
      <c r="AE91" s="38">
        <f t="shared" si="59"/>
        <v>45352</v>
      </c>
      <c r="AF91" s="2"/>
      <c r="AU91" s="4"/>
      <c r="AX91" s="7">
        <f t="shared" si="58"/>
        <v>45734</v>
      </c>
      <c r="AY91" s="5">
        <v>495.8</v>
      </c>
      <c r="AZ91" s="145">
        <f t="shared" si="52"/>
        <v>0</v>
      </c>
      <c r="BA91" s="143" t="str">
        <f>IFERROR(VLOOKUP(AX90,'Geração Equatorial x Medido'!$O$99:$P$129,2,FALSE),"")</f>
        <v/>
      </c>
      <c r="BB91" s="38">
        <f t="shared" si="60"/>
        <v>45717</v>
      </c>
      <c r="BC91" s="38" t="str">
        <f t="shared" si="53"/>
        <v/>
      </c>
      <c r="BD91" s="38">
        <f t="shared" si="62"/>
        <v>45717</v>
      </c>
      <c r="BE91" s="2"/>
      <c r="BT91" s="4"/>
      <c r="BZ91" s="7">
        <f t="shared" si="54"/>
        <v>46100</v>
      </c>
      <c r="CA91" s="5">
        <v>311.60000000000002</v>
      </c>
      <c r="CB91" s="145">
        <f t="shared" si="55"/>
        <v>0</v>
      </c>
      <c r="CC91" s="141" t="str">
        <f>IFERROR(VLOOKUP(BZ90,'Geração Equatorial x Medido'!$O$99:$P$128,2,FALSE),"")</f>
        <v/>
      </c>
      <c r="CD91" s="38">
        <f t="shared" si="61"/>
        <v>46082</v>
      </c>
      <c r="CE91" s="38" t="str">
        <f t="shared" si="48"/>
        <v/>
      </c>
      <c r="CF91" s="38">
        <f t="shared" si="49"/>
        <v>46082</v>
      </c>
      <c r="CG91" s="2"/>
      <c r="CV91" s="4"/>
    </row>
    <row r="92" spans="1:100" x14ac:dyDescent="0.25">
      <c r="A92" s="7">
        <f t="shared" si="56"/>
        <v>45015</v>
      </c>
      <c r="B92" s="5"/>
      <c r="C92" s="38" t="str">
        <f t="shared" si="47"/>
        <v/>
      </c>
      <c r="D92" s="38">
        <f t="shared" si="44"/>
        <v>44986</v>
      </c>
      <c r="E92" s="38" t="str">
        <f t="shared" si="50"/>
        <v/>
      </c>
      <c r="F92" s="38">
        <f t="shared" si="46"/>
        <v>44986</v>
      </c>
      <c r="G92" s="2"/>
      <c r="Y92" s="7">
        <f t="shared" si="57"/>
        <v>45375</v>
      </c>
      <c r="Z92" s="5"/>
      <c r="AA92" s="111"/>
      <c r="AB92" s="38" t="str">
        <f>IFERROR(VLOOKUP(Y92,'Geração Equatorial x Medido'!$O$99:$P$116,2,FALSE),"")</f>
        <v/>
      </c>
      <c r="AC92" s="38">
        <f t="shared" si="45"/>
        <v>0</v>
      </c>
      <c r="AD92" s="38" t="str">
        <f t="shared" si="51"/>
        <v/>
      </c>
      <c r="AE92" s="38">
        <f t="shared" si="59"/>
        <v>45352</v>
      </c>
      <c r="AF92" s="2"/>
      <c r="AU92" s="4"/>
      <c r="AX92" s="7">
        <f t="shared" si="58"/>
        <v>45735</v>
      </c>
      <c r="AY92" s="5">
        <v>435.4</v>
      </c>
      <c r="AZ92" s="145">
        <f t="shared" si="52"/>
        <v>0</v>
      </c>
      <c r="BA92" s="143" t="str">
        <f>IFERROR(VLOOKUP(AX91,'Geração Equatorial x Medido'!$O$99:$P$129,2,FALSE),"")</f>
        <v/>
      </c>
      <c r="BB92" s="38">
        <f t="shared" si="60"/>
        <v>45717</v>
      </c>
      <c r="BC92" s="38" t="str">
        <f t="shared" si="53"/>
        <v/>
      </c>
      <c r="BD92" s="38">
        <f t="shared" si="62"/>
        <v>45717</v>
      </c>
      <c r="BE92" s="2"/>
      <c r="BT92" s="4"/>
      <c r="BZ92" s="7">
        <f t="shared" si="54"/>
        <v>46101</v>
      </c>
      <c r="CA92" s="5">
        <v>174.5</v>
      </c>
      <c r="CB92" s="145">
        <f t="shared" si="55"/>
        <v>0</v>
      </c>
      <c r="CC92" s="141" t="str">
        <f>IFERROR(VLOOKUP(BZ91,'Geração Equatorial x Medido'!$O$99:$P$128,2,FALSE),"")</f>
        <v/>
      </c>
      <c r="CD92" s="38">
        <f t="shared" si="61"/>
        <v>46082</v>
      </c>
      <c r="CE92" s="38" t="str">
        <f t="shared" si="48"/>
        <v/>
      </c>
      <c r="CF92" s="38">
        <f t="shared" si="49"/>
        <v>46082</v>
      </c>
      <c r="CG92" s="2"/>
      <c r="CV92" s="4"/>
    </row>
    <row r="93" spans="1:100" x14ac:dyDescent="0.25">
      <c r="A93" s="7">
        <f t="shared" si="56"/>
        <v>45016</v>
      </c>
      <c r="B93" s="5"/>
      <c r="C93" s="38" t="str">
        <f t="shared" si="47"/>
        <v/>
      </c>
      <c r="D93" s="38">
        <f t="shared" si="44"/>
        <v>44986</v>
      </c>
      <c r="E93" s="38" t="str">
        <f t="shared" si="50"/>
        <v/>
      </c>
      <c r="F93" s="38">
        <f t="shared" si="46"/>
        <v>44986</v>
      </c>
      <c r="G93" s="2"/>
      <c r="Y93" s="7">
        <f t="shared" si="57"/>
        <v>45376</v>
      </c>
      <c r="Z93" s="5"/>
      <c r="AA93" s="111"/>
      <c r="AB93" s="38" t="str">
        <f>IFERROR(VLOOKUP(Y93,'Geração Equatorial x Medido'!$O$99:$P$116,2,FALSE),"")</f>
        <v/>
      </c>
      <c r="AC93" s="38">
        <f t="shared" si="45"/>
        <v>0</v>
      </c>
      <c r="AD93" s="38" t="str">
        <f t="shared" si="51"/>
        <v/>
      </c>
      <c r="AE93" s="38">
        <f t="shared" si="59"/>
        <v>45352</v>
      </c>
      <c r="AF93" s="2"/>
      <c r="AU93" s="4"/>
      <c r="AX93" s="7">
        <f t="shared" si="58"/>
        <v>45736</v>
      </c>
      <c r="AY93" s="5">
        <v>523.1</v>
      </c>
      <c r="AZ93" s="145">
        <f t="shared" si="52"/>
        <v>0</v>
      </c>
      <c r="BA93" s="143" t="str">
        <f>IFERROR(VLOOKUP(AX92,'Geração Equatorial x Medido'!$O$99:$P$129,2,FALSE),"")</f>
        <v/>
      </c>
      <c r="BB93" s="38">
        <f t="shared" si="60"/>
        <v>45717</v>
      </c>
      <c r="BC93" s="38" t="str">
        <f t="shared" si="53"/>
        <v/>
      </c>
      <c r="BD93" s="38">
        <f t="shared" si="62"/>
        <v>45717</v>
      </c>
      <c r="BE93" s="2"/>
      <c r="BT93" s="4"/>
      <c r="BZ93" s="7">
        <f t="shared" si="54"/>
        <v>46102</v>
      </c>
      <c r="CA93" s="5">
        <v>306.7</v>
      </c>
      <c r="CB93" s="145">
        <f t="shared" si="55"/>
        <v>0</v>
      </c>
      <c r="CC93" s="141" t="str">
        <f>IFERROR(VLOOKUP(BZ92,'Geração Equatorial x Medido'!$O$99:$P$128,2,FALSE),"")</f>
        <v/>
      </c>
      <c r="CD93" s="38">
        <f t="shared" si="61"/>
        <v>46082</v>
      </c>
      <c r="CE93" s="38" t="str">
        <f t="shared" si="48"/>
        <v/>
      </c>
      <c r="CF93" s="38">
        <f t="shared" si="49"/>
        <v>46082</v>
      </c>
      <c r="CG93" s="2"/>
      <c r="CV93" s="4"/>
    </row>
    <row r="94" spans="1:100" x14ac:dyDescent="0.25">
      <c r="A94" s="7">
        <f t="shared" si="56"/>
        <v>45017</v>
      </c>
      <c r="B94" s="5"/>
      <c r="C94" s="38" t="str">
        <f t="shared" si="47"/>
        <v/>
      </c>
      <c r="D94" s="38">
        <f t="shared" si="44"/>
        <v>44986</v>
      </c>
      <c r="E94" s="38">
        <f t="shared" si="50"/>
        <v>45017</v>
      </c>
      <c r="F94" s="38">
        <f t="shared" si="46"/>
        <v>45017</v>
      </c>
      <c r="G94" s="2"/>
      <c r="Y94" s="7">
        <f t="shared" si="57"/>
        <v>45377</v>
      </c>
      <c r="Z94" s="5"/>
      <c r="AA94" s="111"/>
      <c r="AB94" s="38" t="str">
        <f>IFERROR(VLOOKUP(Y94,'Geração Equatorial x Medido'!$O$99:$P$116,2,FALSE),"")</f>
        <v/>
      </c>
      <c r="AC94" s="38">
        <f t="shared" si="45"/>
        <v>0</v>
      </c>
      <c r="AD94" s="38" t="str">
        <f t="shared" si="51"/>
        <v/>
      </c>
      <c r="AE94" s="38">
        <f t="shared" si="59"/>
        <v>45352</v>
      </c>
      <c r="AF94" s="2"/>
      <c r="AU94" s="4"/>
      <c r="AX94" s="7">
        <f t="shared" si="58"/>
        <v>45737</v>
      </c>
      <c r="AY94" s="5">
        <v>523.6</v>
      </c>
      <c r="AZ94" s="145">
        <f t="shared" si="52"/>
        <v>0</v>
      </c>
      <c r="BA94" s="143" t="str">
        <f>IFERROR(VLOOKUP(AX93,'Geração Equatorial x Medido'!$O$99:$P$129,2,FALSE),"")</f>
        <v/>
      </c>
      <c r="BB94" s="38">
        <f t="shared" si="60"/>
        <v>45717</v>
      </c>
      <c r="BC94" s="38" t="str">
        <f t="shared" si="53"/>
        <v/>
      </c>
      <c r="BD94" s="38">
        <f t="shared" si="62"/>
        <v>45717</v>
      </c>
      <c r="BE94" s="2"/>
      <c r="BT94" s="4"/>
      <c r="BZ94" s="7">
        <f t="shared" si="54"/>
        <v>46103</v>
      </c>
      <c r="CA94" s="5">
        <v>333.4</v>
      </c>
      <c r="CB94" s="145">
        <f t="shared" si="55"/>
        <v>0</v>
      </c>
      <c r="CC94" s="141" t="str">
        <f>IFERROR(VLOOKUP(BZ93,'Geração Equatorial x Medido'!$O$99:$P$128,2,FALSE),"")</f>
        <v/>
      </c>
      <c r="CD94" s="38">
        <f t="shared" si="61"/>
        <v>46082</v>
      </c>
      <c r="CE94" s="38" t="str">
        <f t="shared" si="48"/>
        <v/>
      </c>
      <c r="CF94" s="38">
        <f t="shared" si="49"/>
        <v>46082</v>
      </c>
      <c r="CG94" s="2"/>
      <c r="CV94" s="4"/>
    </row>
    <row r="95" spans="1:100" x14ac:dyDescent="0.25">
      <c r="A95" s="7">
        <f t="shared" si="56"/>
        <v>45018</v>
      </c>
      <c r="B95" s="5"/>
      <c r="C95" s="38" t="str">
        <f t="shared" si="47"/>
        <v/>
      </c>
      <c r="D95" s="38">
        <f t="shared" si="44"/>
        <v>44986</v>
      </c>
      <c r="E95" s="38" t="str">
        <f t="shared" si="50"/>
        <v/>
      </c>
      <c r="F95" s="38">
        <f t="shared" si="46"/>
        <v>45017</v>
      </c>
      <c r="G95" s="2"/>
      <c r="Y95" s="7">
        <f t="shared" si="57"/>
        <v>45378</v>
      </c>
      <c r="Z95" s="5"/>
      <c r="AA95" s="111"/>
      <c r="AB95" s="38" t="str">
        <f>IFERROR(VLOOKUP(Y95,'Geração Equatorial x Medido'!$O$99:$P$116,2,FALSE),"")</f>
        <v/>
      </c>
      <c r="AC95" s="38">
        <f t="shared" si="45"/>
        <v>0</v>
      </c>
      <c r="AD95" s="38" t="str">
        <f t="shared" si="51"/>
        <v/>
      </c>
      <c r="AE95" s="38">
        <f t="shared" si="59"/>
        <v>45352</v>
      </c>
      <c r="AF95" s="2"/>
      <c r="AU95" s="4"/>
      <c r="AX95" s="7">
        <f t="shared" si="58"/>
        <v>45738</v>
      </c>
      <c r="AY95" s="5">
        <v>491.6</v>
      </c>
      <c r="AZ95" s="145">
        <f t="shared" si="52"/>
        <v>0</v>
      </c>
      <c r="BA95" s="143" t="str">
        <f>IFERROR(VLOOKUP(AX94,'Geração Equatorial x Medido'!$O$99:$P$129,2,FALSE),"")</f>
        <v/>
      </c>
      <c r="BB95" s="38">
        <f t="shared" si="60"/>
        <v>45717</v>
      </c>
      <c r="BC95" s="38" t="str">
        <f t="shared" si="53"/>
        <v/>
      </c>
      <c r="BD95" s="38">
        <f t="shared" si="62"/>
        <v>45717</v>
      </c>
      <c r="BE95" s="2"/>
      <c r="BT95" s="4"/>
      <c r="BZ95" s="7">
        <f t="shared" si="54"/>
        <v>46104</v>
      </c>
      <c r="CA95" s="5">
        <v>545.9</v>
      </c>
      <c r="CB95" s="145">
        <f t="shared" si="55"/>
        <v>0</v>
      </c>
      <c r="CC95" s="141" t="str">
        <f>IFERROR(VLOOKUP(BZ94,'Geração Equatorial x Medido'!$O$99:$P$128,2,FALSE),"")</f>
        <v/>
      </c>
      <c r="CD95" s="38">
        <f t="shared" si="61"/>
        <v>46082</v>
      </c>
      <c r="CE95" s="38" t="str">
        <f t="shared" si="48"/>
        <v/>
      </c>
      <c r="CF95" s="38">
        <f t="shared" si="49"/>
        <v>46082</v>
      </c>
      <c r="CG95" s="2"/>
      <c r="CV95" s="4"/>
    </row>
    <row r="96" spans="1:100" x14ac:dyDescent="0.25">
      <c r="A96" s="7">
        <f t="shared" si="56"/>
        <v>45019</v>
      </c>
      <c r="B96" s="5"/>
      <c r="C96" s="38" t="str">
        <f t="shared" si="47"/>
        <v/>
      </c>
      <c r="D96" s="38">
        <f t="shared" si="44"/>
        <v>44986</v>
      </c>
      <c r="E96" s="38" t="str">
        <f t="shared" si="50"/>
        <v/>
      </c>
      <c r="F96" s="38">
        <f t="shared" si="46"/>
        <v>45017</v>
      </c>
      <c r="G96" s="2"/>
      <c r="Y96" s="7">
        <f t="shared" si="57"/>
        <v>45379</v>
      </c>
      <c r="Z96" s="5"/>
      <c r="AA96" s="111"/>
      <c r="AB96" s="38" t="str">
        <f>IFERROR(VLOOKUP(Y96,'Geração Equatorial x Medido'!$O$99:$P$116,2,FALSE),"")</f>
        <v/>
      </c>
      <c r="AC96" s="38">
        <f t="shared" si="45"/>
        <v>0</v>
      </c>
      <c r="AD96" s="38" t="str">
        <f t="shared" si="51"/>
        <v/>
      </c>
      <c r="AE96" s="38">
        <f t="shared" si="59"/>
        <v>45352</v>
      </c>
      <c r="AF96" s="2"/>
      <c r="AU96" s="4"/>
      <c r="AX96" s="7">
        <f t="shared" si="58"/>
        <v>45739</v>
      </c>
      <c r="AY96" s="5">
        <v>493.5</v>
      </c>
      <c r="AZ96" s="145">
        <f t="shared" si="52"/>
        <v>0</v>
      </c>
      <c r="BA96" s="143" t="str">
        <f>IFERROR(VLOOKUP(AX95,'Geração Equatorial x Medido'!$O$99:$P$129,2,FALSE),"")</f>
        <v/>
      </c>
      <c r="BB96" s="38">
        <f t="shared" si="60"/>
        <v>45717</v>
      </c>
      <c r="BC96" s="38" t="str">
        <f t="shared" si="53"/>
        <v/>
      </c>
      <c r="BD96" s="38">
        <f t="shared" si="62"/>
        <v>45717</v>
      </c>
      <c r="BE96" s="2"/>
      <c r="BT96" s="4"/>
      <c r="BZ96" s="7">
        <f t="shared" si="54"/>
        <v>46105</v>
      </c>
      <c r="CA96" s="5">
        <v>392.8</v>
      </c>
      <c r="CB96" s="145">
        <f t="shared" si="55"/>
        <v>0</v>
      </c>
      <c r="CC96" s="141" t="str">
        <f>IFERROR(VLOOKUP(BZ95,'Geração Equatorial x Medido'!$O$99:$P$128,2,FALSE),"")</f>
        <v/>
      </c>
      <c r="CD96" s="38">
        <f t="shared" si="61"/>
        <v>46082</v>
      </c>
      <c r="CE96" s="38" t="str">
        <f t="shared" si="48"/>
        <v/>
      </c>
      <c r="CF96" s="38">
        <f t="shared" si="49"/>
        <v>46082</v>
      </c>
      <c r="CG96" s="2"/>
      <c r="CV96" s="4"/>
    </row>
    <row r="97" spans="1:100" x14ac:dyDescent="0.25">
      <c r="A97" s="7">
        <f t="shared" si="56"/>
        <v>45020</v>
      </c>
      <c r="B97" s="5"/>
      <c r="C97" s="38" t="str">
        <f t="shared" si="47"/>
        <v/>
      </c>
      <c r="D97" s="38">
        <f t="shared" si="44"/>
        <v>44986</v>
      </c>
      <c r="E97" s="38" t="str">
        <f t="shared" si="50"/>
        <v/>
      </c>
      <c r="F97" s="38">
        <f t="shared" si="46"/>
        <v>45017</v>
      </c>
      <c r="G97" s="2"/>
      <c r="Y97" s="7">
        <f t="shared" si="57"/>
        <v>45380</v>
      </c>
      <c r="Z97" s="5"/>
      <c r="AA97" s="111"/>
      <c r="AB97" s="38" t="str">
        <f>IFERROR(VLOOKUP(Y97,'Geração Equatorial x Medido'!$O$99:$P$116,2,FALSE),"")</f>
        <v/>
      </c>
      <c r="AC97" s="38">
        <f t="shared" si="45"/>
        <v>0</v>
      </c>
      <c r="AD97" s="38" t="str">
        <f t="shared" si="51"/>
        <v/>
      </c>
      <c r="AE97" s="38">
        <f t="shared" si="59"/>
        <v>45352</v>
      </c>
      <c r="AF97" s="2"/>
      <c r="AU97" s="4"/>
      <c r="AX97" s="7">
        <f t="shared" si="58"/>
        <v>45740</v>
      </c>
      <c r="AY97" s="5">
        <v>468.1</v>
      </c>
      <c r="AZ97" s="145">
        <f t="shared" si="52"/>
        <v>0</v>
      </c>
      <c r="BA97" s="143" t="str">
        <f>IFERROR(VLOOKUP(AX96,'Geração Equatorial x Medido'!$O$99:$P$129,2,FALSE),"")</f>
        <v/>
      </c>
      <c r="BB97" s="38">
        <f t="shared" si="60"/>
        <v>45717</v>
      </c>
      <c r="BC97" s="38" t="str">
        <f t="shared" si="53"/>
        <v/>
      </c>
      <c r="BD97" s="38">
        <f t="shared" si="62"/>
        <v>45717</v>
      </c>
      <c r="BE97" s="2"/>
      <c r="BT97" s="4"/>
      <c r="BZ97" s="7">
        <f t="shared" si="54"/>
        <v>46106</v>
      </c>
      <c r="CA97" s="5">
        <v>538</v>
      </c>
      <c r="CB97" s="145">
        <f t="shared" si="55"/>
        <v>0</v>
      </c>
      <c r="CC97" s="141" t="str">
        <f>IFERROR(VLOOKUP(BZ96,'Geração Equatorial x Medido'!$O$99:$P$128,2,FALSE),"")</f>
        <v/>
      </c>
      <c r="CD97" s="38">
        <f t="shared" si="61"/>
        <v>46082</v>
      </c>
      <c r="CE97" s="38" t="str">
        <f t="shared" si="48"/>
        <v/>
      </c>
      <c r="CF97" s="38">
        <f t="shared" si="49"/>
        <v>46082</v>
      </c>
      <c r="CG97" s="2"/>
      <c r="CV97" s="4"/>
    </row>
    <row r="98" spans="1:100" x14ac:dyDescent="0.25">
      <c r="A98" s="7">
        <f t="shared" si="56"/>
        <v>45021</v>
      </c>
      <c r="B98" s="5"/>
      <c r="C98" s="38" t="str">
        <f t="shared" si="47"/>
        <v/>
      </c>
      <c r="D98" s="38">
        <f t="shared" si="44"/>
        <v>44986</v>
      </c>
      <c r="E98" s="38" t="str">
        <f t="shared" si="50"/>
        <v/>
      </c>
      <c r="F98" s="38">
        <f t="shared" si="46"/>
        <v>45017</v>
      </c>
      <c r="G98" s="2"/>
      <c r="Y98" s="7">
        <f t="shared" si="57"/>
        <v>45381</v>
      </c>
      <c r="Z98" s="5"/>
      <c r="AA98" s="111"/>
      <c r="AB98" s="38" t="str">
        <f>IFERROR(VLOOKUP(Y98,'Geração Equatorial x Medido'!$O$99:$P$116,2,FALSE),"")</f>
        <v/>
      </c>
      <c r="AC98" s="38">
        <f t="shared" si="45"/>
        <v>0</v>
      </c>
      <c r="AD98" s="38" t="str">
        <f t="shared" si="51"/>
        <v/>
      </c>
      <c r="AE98" s="38">
        <f t="shared" si="59"/>
        <v>45352</v>
      </c>
      <c r="AF98" s="2"/>
      <c r="AU98" s="4"/>
      <c r="AX98" s="7">
        <f t="shared" si="58"/>
        <v>45741</v>
      </c>
      <c r="AY98" s="5">
        <v>422.5</v>
      </c>
      <c r="AZ98" s="145">
        <f t="shared" si="52"/>
        <v>0</v>
      </c>
      <c r="BA98" s="143" t="str">
        <f>IFERROR(VLOOKUP(AX97,'Geração Equatorial x Medido'!$O$99:$P$129,2,FALSE),"")</f>
        <v/>
      </c>
      <c r="BB98" s="38">
        <f t="shared" si="60"/>
        <v>45717</v>
      </c>
      <c r="BC98" s="38" t="str">
        <f t="shared" si="53"/>
        <v/>
      </c>
      <c r="BD98" s="38">
        <f t="shared" si="62"/>
        <v>45717</v>
      </c>
      <c r="BE98" s="2"/>
      <c r="BT98" s="4"/>
      <c r="BZ98" s="7">
        <f t="shared" si="54"/>
        <v>46107</v>
      </c>
      <c r="CA98" s="5">
        <v>543.4</v>
      </c>
      <c r="CB98" s="145">
        <f t="shared" si="55"/>
        <v>0</v>
      </c>
      <c r="CC98" s="141" t="str">
        <f>IFERROR(VLOOKUP(BZ97,'Geração Equatorial x Medido'!$O$99:$P$128,2,FALSE),"")</f>
        <v/>
      </c>
      <c r="CD98" s="38">
        <f t="shared" si="61"/>
        <v>46082</v>
      </c>
      <c r="CE98" s="38" t="str">
        <f t="shared" si="48"/>
        <v/>
      </c>
      <c r="CF98" s="38">
        <f t="shared" si="49"/>
        <v>46082</v>
      </c>
      <c r="CG98" s="2"/>
      <c r="CV98" s="4"/>
    </row>
    <row r="99" spans="1:100" x14ac:dyDescent="0.25">
      <c r="A99" s="7">
        <f t="shared" si="56"/>
        <v>45022</v>
      </c>
      <c r="B99" s="5"/>
      <c r="C99" s="38" t="str">
        <f t="shared" si="47"/>
        <v/>
      </c>
      <c r="D99" s="38">
        <f t="shared" si="44"/>
        <v>44986</v>
      </c>
      <c r="E99" s="38" t="str">
        <f t="shared" si="50"/>
        <v/>
      </c>
      <c r="F99" s="38">
        <f t="shared" si="46"/>
        <v>45017</v>
      </c>
      <c r="G99" s="2"/>
      <c r="Y99" s="7">
        <f t="shared" si="57"/>
        <v>45382</v>
      </c>
      <c r="Z99" s="5"/>
      <c r="AA99" s="111"/>
      <c r="AB99" s="38" t="str">
        <f>IFERROR(VLOOKUP(Y99,'Geração Equatorial x Medido'!$O$99:$P$116,2,FALSE),"")</f>
        <v/>
      </c>
      <c r="AC99" s="38">
        <f t="shared" si="45"/>
        <v>0</v>
      </c>
      <c r="AD99" s="38" t="str">
        <f t="shared" si="51"/>
        <v/>
      </c>
      <c r="AE99" s="38">
        <f t="shared" si="59"/>
        <v>45352</v>
      </c>
      <c r="AF99" s="2"/>
      <c r="AU99" s="4"/>
      <c r="AX99" s="7">
        <f t="shared" si="58"/>
        <v>45742</v>
      </c>
      <c r="AY99" s="5">
        <v>543.79999999999995</v>
      </c>
      <c r="AZ99" s="145">
        <f t="shared" si="52"/>
        <v>0</v>
      </c>
      <c r="BA99" s="143" t="str">
        <f>IFERROR(VLOOKUP(AX98,'Geração Equatorial x Medido'!$O$99:$P$129,2,FALSE),"")</f>
        <v/>
      </c>
      <c r="BB99" s="38">
        <f t="shared" si="60"/>
        <v>45717</v>
      </c>
      <c r="BC99" s="38" t="str">
        <f t="shared" si="53"/>
        <v/>
      </c>
      <c r="BD99" s="38">
        <f t="shared" si="62"/>
        <v>45717</v>
      </c>
      <c r="BE99" s="2"/>
      <c r="BT99" s="4"/>
      <c r="BZ99" s="7">
        <f t="shared" si="54"/>
        <v>46108</v>
      </c>
      <c r="CA99" s="5">
        <v>336.8</v>
      </c>
      <c r="CB99" s="145">
        <f t="shared" si="55"/>
        <v>0</v>
      </c>
      <c r="CC99" s="141" t="str">
        <f>IFERROR(VLOOKUP(BZ98,'Geração Equatorial x Medido'!$O$99:$P$128,2,FALSE),"")</f>
        <v/>
      </c>
      <c r="CD99" s="38">
        <f t="shared" si="61"/>
        <v>46082</v>
      </c>
      <c r="CE99" s="38" t="str">
        <f t="shared" si="48"/>
        <v/>
      </c>
      <c r="CF99" s="38">
        <f t="shared" si="49"/>
        <v>46082</v>
      </c>
      <c r="CG99" s="2"/>
      <c r="CV99" s="4"/>
    </row>
    <row r="100" spans="1:100" x14ac:dyDescent="0.25">
      <c r="A100" s="7">
        <f t="shared" si="56"/>
        <v>45023</v>
      </c>
      <c r="B100" s="5"/>
      <c r="C100" s="38" t="str">
        <f t="shared" si="47"/>
        <v/>
      </c>
      <c r="D100" s="38">
        <f t="shared" si="44"/>
        <v>44986</v>
      </c>
      <c r="E100" s="38" t="str">
        <f t="shared" si="50"/>
        <v/>
      </c>
      <c r="F100" s="38">
        <f t="shared" si="46"/>
        <v>45017</v>
      </c>
      <c r="G100" s="2"/>
      <c r="Y100" s="7">
        <f t="shared" si="57"/>
        <v>45383</v>
      </c>
      <c r="Z100" s="5"/>
      <c r="AA100" s="111"/>
      <c r="AB100" s="38" t="str">
        <f>IFERROR(VLOOKUP(Y100,'Geração Equatorial x Medido'!$O$99:$P$116,2,FALSE),"")</f>
        <v/>
      </c>
      <c r="AC100" s="38">
        <f t="shared" si="45"/>
        <v>0</v>
      </c>
      <c r="AD100" s="38">
        <f t="shared" si="51"/>
        <v>45383</v>
      </c>
      <c r="AE100" s="38">
        <f t="shared" si="59"/>
        <v>45383</v>
      </c>
      <c r="AF100" s="2"/>
      <c r="AU100" s="4"/>
      <c r="AX100" s="7">
        <f t="shared" si="58"/>
        <v>45743</v>
      </c>
      <c r="AY100" s="5">
        <v>389.8</v>
      </c>
      <c r="AZ100" s="145">
        <f t="shared" si="52"/>
        <v>0</v>
      </c>
      <c r="BA100" s="143" t="str">
        <f>IFERROR(VLOOKUP(AX99,'Geração Equatorial x Medido'!$O$99:$P$129,2,FALSE),"")</f>
        <v/>
      </c>
      <c r="BB100" s="38">
        <f t="shared" si="60"/>
        <v>45717</v>
      </c>
      <c r="BC100" s="38" t="str">
        <f t="shared" si="53"/>
        <v/>
      </c>
      <c r="BD100" s="38">
        <f t="shared" si="62"/>
        <v>45717</v>
      </c>
      <c r="BE100" s="2"/>
      <c r="BT100" s="4"/>
      <c r="BZ100" s="7">
        <f t="shared" si="54"/>
        <v>46109</v>
      </c>
      <c r="CA100" s="5">
        <v>298.7</v>
      </c>
      <c r="CB100" s="145">
        <f t="shared" si="55"/>
        <v>0</v>
      </c>
      <c r="CC100" s="141">
        <f>IFERROR(VLOOKUP(BZ99,'Geração Equatorial x Medido'!$O$99:$P$128,2,FALSE),"")</f>
        <v>46082</v>
      </c>
      <c r="CD100" s="38">
        <f t="shared" si="61"/>
        <v>46082</v>
      </c>
      <c r="CE100" s="38" t="str">
        <f t="shared" si="48"/>
        <v/>
      </c>
      <c r="CF100" s="38">
        <f t="shared" si="49"/>
        <v>46082</v>
      </c>
      <c r="CG100" s="2"/>
      <c r="CV100" s="4"/>
    </row>
    <row r="101" spans="1:100" x14ac:dyDescent="0.25">
      <c r="A101" s="7">
        <f t="shared" si="56"/>
        <v>45024</v>
      </c>
      <c r="B101" s="5"/>
      <c r="C101" s="38" t="str">
        <f t="shared" si="47"/>
        <v/>
      </c>
      <c r="D101" s="38">
        <f t="shared" si="44"/>
        <v>44986</v>
      </c>
      <c r="E101" s="38" t="str">
        <f t="shared" si="50"/>
        <v/>
      </c>
      <c r="F101" s="38">
        <f t="shared" si="46"/>
        <v>45017</v>
      </c>
      <c r="G101" s="2"/>
      <c r="Y101" s="7">
        <f t="shared" si="57"/>
        <v>45384</v>
      </c>
      <c r="Z101" s="5"/>
      <c r="AA101" s="111"/>
      <c r="AB101" s="38" t="str">
        <f>IFERROR(VLOOKUP(Y101,'Geração Equatorial x Medido'!$O$99:$P$116,2,FALSE),"")</f>
        <v/>
      </c>
      <c r="AC101" s="38">
        <f t="shared" si="45"/>
        <v>0</v>
      </c>
      <c r="AD101" s="38" t="str">
        <f t="shared" si="51"/>
        <v/>
      </c>
      <c r="AE101" s="38">
        <f t="shared" si="59"/>
        <v>45383</v>
      </c>
      <c r="AF101" s="2"/>
      <c r="AU101" s="4"/>
      <c r="AX101" s="7">
        <f t="shared" si="58"/>
        <v>45744</v>
      </c>
      <c r="AY101" s="5">
        <v>417.7</v>
      </c>
      <c r="AZ101" s="145">
        <f t="shared" si="52"/>
        <v>0</v>
      </c>
      <c r="BA101" s="143" t="str">
        <f>IFERROR(VLOOKUP(AX100,'Geração Equatorial x Medido'!$O$99:$P$129,2,FALSE),"")</f>
        <v/>
      </c>
      <c r="BB101" s="38">
        <f t="shared" si="60"/>
        <v>45717</v>
      </c>
      <c r="BC101" s="38" t="str">
        <f t="shared" si="53"/>
        <v/>
      </c>
      <c r="BD101" s="38">
        <f t="shared" si="62"/>
        <v>45717</v>
      </c>
      <c r="BE101" s="2"/>
      <c r="BT101" s="4"/>
      <c r="BZ101" s="7">
        <f t="shared" si="54"/>
        <v>46110</v>
      </c>
      <c r="CA101" s="5">
        <v>404.5</v>
      </c>
      <c r="CB101" s="145">
        <f t="shared" si="55"/>
        <v>0</v>
      </c>
      <c r="CC101" s="141" t="str">
        <f>IFERROR(VLOOKUP(BZ100,'Geração Equatorial x Medido'!$O$99:$P$128,2,FALSE),"")</f>
        <v/>
      </c>
      <c r="CD101" s="38">
        <f t="shared" si="61"/>
        <v>46113</v>
      </c>
      <c r="CE101" s="38" t="str">
        <f t="shared" si="48"/>
        <v/>
      </c>
      <c r="CF101" s="38">
        <f t="shared" si="49"/>
        <v>46082</v>
      </c>
      <c r="CG101" s="2"/>
      <c r="CV101" s="4"/>
    </row>
    <row r="102" spans="1:100" x14ac:dyDescent="0.25">
      <c r="A102" s="7">
        <f t="shared" si="56"/>
        <v>45025</v>
      </c>
      <c r="B102" s="5"/>
      <c r="C102" s="38" t="str">
        <f t="shared" si="47"/>
        <v/>
      </c>
      <c r="D102" s="38">
        <f t="shared" si="44"/>
        <v>44986</v>
      </c>
      <c r="E102" s="38" t="str">
        <f t="shared" si="50"/>
        <v/>
      </c>
      <c r="F102" s="38">
        <f t="shared" si="46"/>
        <v>45017</v>
      </c>
      <c r="G102" s="2"/>
      <c r="Y102" s="7">
        <f t="shared" si="57"/>
        <v>45385</v>
      </c>
      <c r="Z102" s="5"/>
      <c r="AA102" s="111"/>
      <c r="AB102" s="38" t="str">
        <f>IFERROR(VLOOKUP(Y102,'Geração Equatorial x Medido'!$O$99:$P$116,2,FALSE),"")</f>
        <v/>
      </c>
      <c r="AC102" s="38">
        <f t="shared" si="45"/>
        <v>0</v>
      </c>
      <c r="AD102" s="38" t="str">
        <f t="shared" si="51"/>
        <v/>
      </c>
      <c r="AE102" s="38">
        <f t="shared" si="59"/>
        <v>45383</v>
      </c>
      <c r="AF102" s="2"/>
      <c r="AU102" s="4"/>
      <c r="AX102" s="7">
        <f t="shared" si="58"/>
        <v>45745</v>
      </c>
      <c r="AY102" s="5">
        <v>250.2</v>
      </c>
      <c r="AZ102" s="145">
        <f t="shared" si="52"/>
        <v>0</v>
      </c>
      <c r="BA102" s="143">
        <f>IFERROR(VLOOKUP(AX101,'Geração Equatorial x Medido'!$O$99:$P$129,2,FALSE),"")</f>
        <v>45717</v>
      </c>
      <c r="BB102" s="38">
        <f t="shared" si="60"/>
        <v>45717</v>
      </c>
      <c r="BC102" s="38" t="str">
        <f t="shared" si="53"/>
        <v/>
      </c>
      <c r="BD102" s="38">
        <f t="shared" si="62"/>
        <v>45717</v>
      </c>
      <c r="BE102" s="2"/>
      <c r="BT102" s="4"/>
      <c r="BZ102" s="7">
        <f t="shared" si="54"/>
        <v>46111</v>
      </c>
      <c r="CA102" s="5">
        <v>211.9</v>
      </c>
      <c r="CB102" s="145">
        <f t="shared" si="55"/>
        <v>0</v>
      </c>
      <c r="CC102" s="141" t="str">
        <f>IFERROR(VLOOKUP(BZ101,'Geração Equatorial x Medido'!$O$99:$P$128,2,FALSE),"")</f>
        <v/>
      </c>
      <c r="CD102" s="38">
        <f t="shared" si="61"/>
        <v>46113</v>
      </c>
      <c r="CE102" s="38" t="str">
        <f t="shared" si="48"/>
        <v/>
      </c>
      <c r="CF102" s="38">
        <f t="shared" si="49"/>
        <v>46082</v>
      </c>
      <c r="CG102" s="2"/>
      <c r="CV102" s="4"/>
    </row>
    <row r="103" spans="1:100" x14ac:dyDescent="0.25">
      <c r="A103" s="7">
        <f t="shared" si="56"/>
        <v>45026</v>
      </c>
      <c r="B103" s="5"/>
      <c r="C103" s="38" t="str">
        <f t="shared" si="47"/>
        <v/>
      </c>
      <c r="D103" s="38">
        <f t="shared" si="44"/>
        <v>44986</v>
      </c>
      <c r="E103" s="38" t="str">
        <f t="shared" si="50"/>
        <v/>
      </c>
      <c r="F103" s="38">
        <f t="shared" si="46"/>
        <v>45017</v>
      </c>
      <c r="G103" s="2"/>
      <c r="Y103" s="7">
        <f t="shared" si="57"/>
        <v>45386</v>
      </c>
      <c r="Z103" s="5"/>
      <c r="AA103" s="111"/>
      <c r="AB103" s="38" t="str">
        <f>IFERROR(VLOOKUP(Y103,'Geração Equatorial x Medido'!$O$99:$P$116,2,FALSE),"")</f>
        <v/>
      </c>
      <c r="AC103" s="38">
        <f t="shared" si="45"/>
        <v>0</v>
      </c>
      <c r="AD103" s="38" t="str">
        <f t="shared" si="51"/>
        <v/>
      </c>
      <c r="AE103" s="38">
        <f t="shared" si="59"/>
        <v>45383</v>
      </c>
      <c r="AF103" s="2"/>
      <c r="AU103" s="4"/>
      <c r="AX103" s="7">
        <f t="shared" si="58"/>
        <v>45746</v>
      </c>
      <c r="AY103" s="5">
        <v>432.6</v>
      </c>
      <c r="AZ103" s="145">
        <f t="shared" si="52"/>
        <v>0</v>
      </c>
      <c r="BA103" s="143" t="str">
        <f>IFERROR(VLOOKUP(AX102,'Geração Equatorial x Medido'!$O$99:$P$129,2,FALSE),"")</f>
        <v/>
      </c>
      <c r="BB103" s="38">
        <f t="shared" si="60"/>
        <v>45748</v>
      </c>
      <c r="BC103" s="38" t="str">
        <f t="shared" si="53"/>
        <v/>
      </c>
      <c r="BD103" s="38">
        <f t="shared" si="62"/>
        <v>45717</v>
      </c>
      <c r="BE103" s="2"/>
      <c r="BT103" s="4"/>
      <c r="BZ103" s="7">
        <f t="shared" si="54"/>
        <v>46112</v>
      </c>
      <c r="CA103" s="5">
        <v>0</v>
      </c>
      <c r="CB103" s="145">
        <f t="shared" si="55"/>
        <v>1</v>
      </c>
      <c r="CC103" s="141" t="str">
        <f>IFERROR(VLOOKUP(BZ102,'Geração Equatorial x Medido'!$O$99:$P$128,2,FALSE),"")</f>
        <v/>
      </c>
      <c r="CD103" s="38">
        <f t="shared" si="61"/>
        <v>46113</v>
      </c>
      <c r="CE103" s="38" t="str">
        <f t="shared" si="48"/>
        <v/>
      </c>
      <c r="CF103" s="38">
        <f t="shared" si="49"/>
        <v>46082</v>
      </c>
      <c r="CG103" s="2"/>
      <c r="CV103" s="4"/>
    </row>
    <row r="104" spans="1:100" x14ac:dyDescent="0.25">
      <c r="A104" s="7">
        <f t="shared" si="56"/>
        <v>45027</v>
      </c>
      <c r="B104" s="5"/>
      <c r="C104" s="38" t="str">
        <f t="shared" si="47"/>
        <v/>
      </c>
      <c r="D104" s="38">
        <f t="shared" si="44"/>
        <v>44986</v>
      </c>
      <c r="E104" s="38" t="str">
        <f t="shared" si="50"/>
        <v/>
      </c>
      <c r="F104" s="38">
        <f t="shared" si="46"/>
        <v>45017</v>
      </c>
      <c r="G104" s="2"/>
      <c r="Y104" s="7">
        <f t="shared" si="57"/>
        <v>45387</v>
      </c>
      <c r="Z104" s="5"/>
      <c r="AA104" s="111"/>
      <c r="AB104" s="38" t="str">
        <f>IFERROR(VLOOKUP(Y104,'Geração Equatorial x Medido'!$O$99:$P$116,2,FALSE),"")</f>
        <v/>
      </c>
      <c r="AC104" s="38">
        <f t="shared" si="45"/>
        <v>0</v>
      </c>
      <c r="AD104" s="38" t="str">
        <f t="shared" si="51"/>
        <v/>
      </c>
      <c r="AE104" s="38">
        <f t="shared" si="59"/>
        <v>45383</v>
      </c>
      <c r="AF104" s="2"/>
      <c r="AU104" s="4"/>
      <c r="AX104" s="7">
        <f t="shared" si="58"/>
        <v>45747</v>
      </c>
      <c r="AY104" s="5">
        <v>504.7</v>
      </c>
      <c r="AZ104" s="145">
        <f t="shared" si="52"/>
        <v>0</v>
      </c>
      <c r="BA104" s="143" t="str">
        <f>IFERROR(VLOOKUP(AX103,'Geração Equatorial x Medido'!$O$99:$P$129,2,FALSE),"")</f>
        <v/>
      </c>
      <c r="BB104" s="38">
        <f t="shared" si="60"/>
        <v>45748</v>
      </c>
      <c r="BC104" s="38" t="str">
        <f t="shared" si="53"/>
        <v/>
      </c>
      <c r="BD104" s="38">
        <f t="shared" si="62"/>
        <v>45717</v>
      </c>
      <c r="BE104" s="2"/>
      <c r="BT104" s="4"/>
      <c r="BZ104" s="7">
        <f t="shared" si="54"/>
        <v>46113</v>
      </c>
      <c r="CA104" s="5">
        <v>0</v>
      </c>
      <c r="CB104" s="145">
        <f t="shared" si="55"/>
        <v>1</v>
      </c>
      <c r="CC104" s="141" t="str">
        <f>IFERROR(VLOOKUP(BZ103,'Geração Equatorial x Medido'!$O$99:$P$128,2,FALSE),"")</f>
        <v/>
      </c>
      <c r="CD104" s="38">
        <f t="shared" si="61"/>
        <v>46113</v>
      </c>
      <c r="CE104" s="38">
        <f t="shared" si="48"/>
        <v>46113</v>
      </c>
      <c r="CF104" s="38">
        <f t="shared" si="49"/>
        <v>46113</v>
      </c>
      <c r="CG104" s="2"/>
      <c r="CV104" s="4"/>
    </row>
    <row r="105" spans="1:100" x14ac:dyDescent="0.25">
      <c r="A105" s="7">
        <f t="shared" si="56"/>
        <v>45028</v>
      </c>
      <c r="B105" s="5"/>
      <c r="C105" s="38" t="str">
        <f t="shared" si="47"/>
        <v/>
      </c>
      <c r="D105" s="38">
        <f t="shared" si="44"/>
        <v>44986</v>
      </c>
      <c r="E105" s="38" t="str">
        <f t="shared" si="50"/>
        <v/>
      </c>
      <c r="F105" s="38">
        <f t="shared" si="46"/>
        <v>45017</v>
      </c>
      <c r="G105" s="2"/>
      <c r="Y105" s="7">
        <f t="shared" si="57"/>
        <v>45388</v>
      </c>
      <c r="Z105" s="5"/>
      <c r="AA105" s="111"/>
      <c r="AB105" s="38" t="str">
        <f>IFERROR(VLOOKUP(Y105,'Geração Equatorial x Medido'!$O$99:$P$116,2,FALSE),"")</f>
        <v/>
      </c>
      <c r="AC105" s="38">
        <f t="shared" si="45"/>
        <v>0</v>
      </c>
      <c r="AD105" s="38" t="str">
        <f t="shared" si="51"/>
        <v/>
      </c>
      <c r="AE105" s="38">
        <f t="shared" si="59"/>
        <v>45383</v>
      </c>
      <c r="AF105" s="2"/>
      <c r="AU105" s="4"/>
      <c r="AX105" s="7">
        <f t="shared" si="58"/>
        <v>45748</v>
      </c>
      <c r="AY105" s="5">
        <v>501.8</v>
      </c>
      <c r="AZ105" s="145">
        <f t="shared" si="52"/>
        <v>0</v>
      </c>
      <c r="BA105" s="143" t="str">
        <f>IFERROR(VLOOKUP(AX104,'Geração Equatorial x Medido'!$O$99:$P$129,2,FALSE),"")</f>
        <v/>
      </c>
      <c r="BB105" s="38">
        <f t="shared" si="60"/>
        <v>45748</v>
      </c>
      <c r="BC105" s="38">
        <f t="shared" si="53"/>
        <v>45748</v>
      </c>
      <c r="BD105" s="38">
        <f t="shared" si="62"/>
        <v>45748</v>
      </c>
      <c r="BE105" s="2"/>
      <c r="BT105" s="4"/>
      <c r="BZ105" s="7">
        <f t="shared" si="54"/>
        <v>46114</v>
      </c>
      <c r="CA105" s="5">
        <v>0</v>
      </c>
      <c r="CB105" s="145">
        <f t="shared" si="55"/>
        <v>1</v>
      </c>
      <c r="CC105" s="141" t="str">
        <f>IFERROR(VLOOKUP(BZ104,'Geração Equatorial x Medido'!$O$99:$P$128,2,FALSE),"")</f>
        <v/>
      </c>
      <c r="CD105" s="38">
        <f t="shared" si="61"/>
        <v>46113</v>
      </c>
      <c r="CE105" s="38" t="str">
        <f t="shared" si="48"/>
        <v/>
      </c>
      <c r="CF105" s="38">
        <f t="shared" si="49"/>
        <v>46113</v>
      </c>
      <c r="CG105" s="2"/>
      <c r="CV105" s="4"/>
    </row>
    <row r="106" spans="1:100" x14ac:dyDescent="0.25">
      <c r="A106" s="7">
        <f t="shared" si="56"/>
        <v>45029</v>
      </c>
      <c r="B106" s="5"/>
      <c r="C106" s="38" t="str">
        <f t="shared" si="47"/>
        <v/>
      </c>
      <c r="D106" s="38">
        <f t="shared" si="44"/>
        <v>44986</v>
      </c>
      <c r="E106" s="38" t="str">
        <f t="shared" si="50"/>
        <v/>
      </c>
      <c r="F106" s="38">
        <f t="shared" si="46"/>
        <v>45017</v>
      </c>
      <c r="G106" s="2"/>
      <c r="Y106" s="7">
        <f t="shared" si="57"/>
        <v>45389</v>
      </c>
      <c r="Z106" s="5"/>
      <c r="AA106" s="111"/>
      <c r="AB106" s="38" t="str">
        <f>IFERROR(VLOOKUP(Y106,'Geração Equatorial x Medido'!$O$99:$P$116,2,FALSE),"")</f>
        <v/>
      </c>
      <c r="AC106" s="38">
        <f t="shared" si="45"/>
        <v>0</v>
      </c>
      <c r="AD106" s="38" t="str">
        <f t="shared" si="51"/>
        <v/>
      </c>
      <c r="AE106" s="38">
        <f t="shared" si="59"/>
        <v>45383</v>
      </c>
      <c r="AF106" s="2"/>
      <c r="AU106" s="4"/>
      <c r="AX106" s="7">
        <f t="shared" si="58"/>
        <v>45749</v>
      </c>
      <c r="AY106" s="5">
        <v>448</v>
      </c>
      <c r="AZ106" s="145">
        <f t="shared" si="52"/>
        <v>0</v>
      </c>
      <c r="BA106" s="143" t="str">
        <f>IFERROR(VLOOKUP(AX105,'Geração Equatorial x Medido'!$O$99:$P$129,2,FALSE),"")</f>
        <v/>
      </c>
      <c r="BB106" s="38">
        <f t="shared" si="60"/>
        <v>45748</v>
      </c>
      <c r="BC106" s="38" t="str">
        <f t="shared" si="53"/>
        <v/>
      </c>
      <c r="BD106" s="38">
        <f t="shared" si="62"/>
        <v>45748</v>
      </c>
      <c r="BE106" s="2"/>
      <c r="BT106" s="4"/>
      <c r="BZ106" s="7">
        <f t="shared" si="54"/>
        <v>46115</v>
      </c>
      <c r="CA106" s="5">
        <v>0</v>
      </c>
      <c r="CB106" s="145">
        <f t="shared" si="55"/>
        <v>1</v>
      </c>
      <c r="CC106" s="141" t="str">
        <f>IFERROR(VLOOKUP(BZ105,'Geração Equatorial x Medido'!$O$99:$P$128,2,FALSE),"")</f>
        <v/>
      </c>
      <c r="CD106" s="38">
        <f t="shared" si="61"/>
        <v>46113</v>
      </c>
      <c r="CE106" s="38" t="str">
        <f t="shared" si="48"/>
        <v/>
      </c>
      <c r="CF106" s="38">
        <f t="shared" si="49"/>
        <v>46113</v>
      </c>
      <c r="CG106" s="2"/>
      <c r="CV106" s="4"/>
    </row>
    <row r="107" spans="1:100" x14ac:dyDescent="0.25">
      <c r="A107" s="7">
        <f t="shared" si="56"/>
        <v>45030</v>
      </c>
      <c r="B107" s="5"/>
      <c r="C107" s="38" t="str">
        <f t="shared" si="47"/>
        <v/>
      </c>
      <c r="D107" s="38">
        <f t="shared" ref="D107:D170" si="63">IF(C107="",D106,C107)</f>
        <v>44986</v>
      </c>
      <c r="E107" s="38" t="str">
        <f t="shared" si="50"/>
        <v/>
      </c>
      <c r="F107" s="38">
        <f t="shared" si="46"/>
        <v>45017</v>
      </c>
      <c r="G107" s="2"/>
      <c r="Y107" s="7">
        <f t="shared" si="57"/>
        <v>45390</v>
      </c>
      <c r="Z107" s="5"/>
      <c r="AA107" s="111"/>
      <c r="AB107" s="38" t="str">
        <f>IFERROR(VLOOKUP(Y107,'Geração Equatorial x Medido'!$O$99:$P$116,2,FALSE),"")</f>
        <v/>
      </c>
      <c r="AC107" s="38">
        <f t="shared" ref="AC107:AC170" si="64">IF(AB107="",AC106,AB107)</f>
        <v>0</v>
      </c>
      <c r="AD107" s="38" t="str">
        <f t="shared" si="51"/>
        <v/>
      </c>
      <c r="AE107" s="38">
        <f t="shared" si="59"/>
        <v>45383</v>
      </c>
      <c r="AF107" s="2"/>
      <c r="AU107" s="4"/>
      <c r="AX107" s="7">
        <f t="shared" si="58"/>
        <v>45750</v>
      </c>
      <c r="AY107" s="5">
        <v>387.3</v>
      </c>
      <c r="AZ107" s="145">
        <f t="shared" si="52"/>
        <v>0</v>
      </c>
      <c r="BA107" s="143" t="str">
        <f>IFERROR(VLOOKUP(AX106,'Geração Equatorial x Medido'!$O$99:$P$129,2,FALSE),"")</f>
        <v/>
      </c>
      <c r="BB107" s="38">
        <f t="shared" si="60"/>
        <v>45748</v>
      </c>
      <c r="BC107" s="38" t="str">
        <f t="shared" si="53"/>
        <v/>
      </c>
      <c r="BD107" s="38">
        <f t="shared" si="62"/>
        <v>45748</v>
      </c>
      <c r="BE107" s="2"/>
      <c r="BT107" s="4"/>
      <c r="BZ107" s="7">
        <f t="shared" si="54"/>
        <v>46116</v>
      </c>
      <c r="CA107" s="5">
        <v>0</v>
      </c>
      <c r="CB107" s="145">
        <f t="shared" si="55"/>
        <v>1</v>
      </c>
      <c r="CC107" s="141" t="str">
        <f>IFERROR(VLOOKUP(BZ106,'Geração Equatorial x Medido'!$O$99:$P$128,2,FALSE),"")</f>
        <v/>
      </c>
      <c r="CD107" s="38">
        <f t="shared" si="61"/>
        <v>46113</v>
      </c>
      <c r="CE107" s="38" t="str">
        <f t="shared" si="48"/>
        <v/>
      </c>
      <c r="CF107" s="38">
        <f t="shared" si="49"/>
        <v>46113</v>
      </c>
      <c r="CG107" s="2"/>
      <c r="CV107" s="4"/>
    </row>
    <row r="108" spans="1:100" x14ac:dyDescent="0.25">
      <c r="A108" s="7">
        <f t="shared" si="56"/>
        <v>45031</v>
      </c>
      <c r="B108" s="5"/>
      <c r="C108" s="38" t="str">
        <f t="shared" si="47"/>
        <v/>
      </c>
      <c r="D108" s="38">
        <f t="shared" si="63"/>
        <v>44986</v>
      </c>
      <c r="E108" s="38" t="str">
        <f t="shared" si="50"/>
        <v/>
      </c>
      <c r="F108" s="38">
        <f t="shared" si="46"/>
        <v>45017</v>
      </c>
      <c r="G108" s="2"/>
      <c r="Y108" s="7">
        <f t="shared" si="57"/>
        <v>45391</v>
      </c>
      <c r="Z108" s="5"/>
      <c r="AA108" s="111"/>
      <c r="AB108" s="38" t="str">
        <f>IFERROR(VLOOKUP(Y108,'Geração Equatorial x Medido'!$O$99:$P$116,2,FALSE),"")</f>
        <v/>
      </c>
      <c r="AC108" s="38">
        <f t="shared" si="64"/>
        <v>0</v>
      </c>
      <c r="AD108" s="38" t="str">
        <f t="shared" si="51"/>
        <v/>
      </c>
      <c r="AE108" s="38">
        <f t="shared" si="59"/>
        <v>45383</v>
      </c>
      <c r="AF108" s="2"/>
      <c r="AU108" s="4"/>
      <c r="AX108" s="7">
        <f t="shared" si="58"/>
        <v>45751</v>
      </c>
      <c r="AY108" s="5">
        <v>401</v>
      </c>
      <c r="AZ108" s="145">
        <f t="shared" si="52"/>
        <v>0</v>
      </c>
      <c r="BA108" s="143" t="str">
        <f>IFERROR(VLOOKUP(AX107,'Geração Equatorial x Medido'!$O$99:$P$129,2,FALSE),"")</f>
        <v/>
      </c>
      <c r="BB108" s="38">
        <f t="shared" si="60"/>
        <v>45748</v>
      </c>
      <c r="BC108" s="38" t="str">
        <f t="shared" si="53"/>
        <v/>
      </c>
      <c r="BD108" s="38">
        <f t="shared" si="62"/>
        <v>45748</v>
      </c>
      <c r="BE108" s="2"/>
      <c r="BT108" s="4"/>
      <c r="BZ108" s="7">
        <f t="shared" si="54"/>
        <v>46117</v>
      </c>
      <c r="CA108" s="5">
        <v>0</v>
      </c>
      <c r="CB108" s="145">
        <f t="shared" si="55"/>
        <v>1</v>
      </c>
      <c r="CC108" s="141" t="str">
        <f>IFERROR(VLOOKUP(BZ107,'Geração Equatorial x Medido'!$O$99:$P$128,2,FALSE),"")</f>
        <v/>
      </c>
      <c r="CD108" s="38">
        <f t="shared" si="61"/>
        <v>46113</v>
      </c>
      <c r="CE108" s="38" t="str">
        <f t="shared" si="48"/>
        <v/>
      </c>
      <c r="CF108" s="38">
        <f t="shared" si="49"/>
        <v>46113</v>
      </c>
      <c r="CG108" s="2"/>
      <c r="CV108" s="4"/>
    </row>
    <row r="109" spans="1:100" x14ac:dyDescent="0.25">
      <c r="A109" s="7">
        <f t="shared" si="56"/>
        <v>45032</v>
      </c>
      <c r="B109" s="5"/>
      <c r="C109" s="38" t="str">
        <f t="shared" si="47"/>
        <v/>
      </c>
      <c r="D109" s="38">
        <f t="shared" si="63"/>
        <v>44986</v>
      </c>
      <c r="E109" s="38" t="str">
        <f t="shared" si="50"/>
        <v/>
      </c>
      <c r="F109" s="38">
        <f t="shared" si="46"/>
        <v>45017</v>
      </c>
      <c r="Y109" s="7">
        <f t="shared" si="57"/>
        <v>45392</v>
      </c>
      <c r="Z109" s="5"/>
      <c r="AA109" s="111"/>
      <c r="AB109" s="38" t="str">
        <f>IFERROR(VLOOKUP(Y109,'Geração Equatorial x Medido'!$O$99:$P$116,2,FALSE),"")</f>
        <v/>
      </c>
      <c r="AC109" s="38">
        <f t="shared" si="64"/>
        <v>0</v>
      </c>
      <c r="AD109" s="38" t="str">
        <f t="shared" si="51"/>
        <v/>
      </c>
      <c r="AE109" s="38">
        <f t="shared" si="59"/>
        <v>45383</v>
      </c>
      <c r="AU109" s="4"/>
      <c r="AX109" s="7">
        <f t="shared" si="58"/>
        <v>45752</v>
      </c>
      <c r="AY109" s="5">
        <v>538.20000000000005</v>
      </c>
      <c r="AZ109" s="145">
        <f t="shared" si="52"/>
        <v>0</v>
      </c>
      <c r="BA109" s="143" t="str">
        <f>IFERROR(VLOOKUP(AX108,'Geração Equatorial x Medido'!$O$99:$P$129,2,FALSE),"")</f>
        <v/>
      </c>
      <c r="BB109" s="38">
        <f t="shared" si="60"/>
        <v>45748</v>
      </c>
      <c r="BC109" s="38" t="str">
        <f t="shared" si="53"/>
        <v/>
      </c>
      <c r="BD109" s="38">
        <f t="shared" si="62"/>
        <v>45748</v>
      </c>
      <c r="BT109" s="4"/>
      <c r="BZ109" s="7">
        <f t="shared" si="54"/>
        <v>46118</v>
      </c>
      <c r="CA109" s="5"/>
      <c r="CB109" s="145">
        <f t="shared" si="55"/>
        <v>1</v>
      </c>
      <c r="CC109" s="141" t="str">
        <f>IFERROR(VLOOKUP(BZ108,'Geração Equatorial x Medido'!$O$99:$P$128,2,FALSE),"")</f>
        <v/>
      </c>
      <c r="CD109" s="38">
        <f t="shared" si="61"/>
        <v>46113</v>
      </c>
      <c r="CE109" s="38" t="str">
        <f t="shared" si="48"/>
        <v/>
      </c>
      <c r="CF109" s="38">
        <f t="shared" si="49"/>
        <v>46113</v>
      </c>
      <c r="CV109" s="4"/>
    </row>
    <row r="110" spans="1:100" x14ac:dyDescent="0.25">
      <c r="A110" s="7">
        <f t="shared" si="56"/>
        <v>45033</v>
      </c>
      <c r="B110" s="5"/>
      <c r="C110" s="38" t="str">
        <f t="shared" si="47"/>
        <v/>
      </c>
      <c r="D110" s="38">
        <f t="shared" si="63"/>
        <v>44986</v>
      </c>
      <c r="E110" s="38" t="str">
        <f t="shared" si="50"/>
        <v/>
      </c>
      <c r="F110" s="38">
        <f t="shared" si="46"/>
        <v>45017</v>
      </c>
      <c r="Y110" s="7">
        <f t="shared" si="57"/>
        <v>45393</v>
      </c>
      <c r="Z110" s="5"/>
      <c r="AA110" s="111"/>
      <c r="AB110" s="38" t="str">
        <f>IFERROR(VLOOKUP(Y110,'Geração Equatorial x Medido'!$O$99:$P$116,2,FALSE),"")</f>
        <v/>
      </c>
      <c r="AC110" s="38">
        <f t="shared" si="64"/>
        <v>0</v>
      </c>
      <c r="AD110" s="38" t="str">
        <f t="shared" si="51"/>
        <v/>
      </c>
      <c r="AE110" s="38">
        <f t="shared" si="59"/>
        <v>45383</v>
      </c>
      <c r="AU110" s="4"/>
      <c r="AX110" s="7">
        <f t="shared" si="58"/>
        <v>45753</v>
      </c>
      <c r="AY110" s="5">
        <v>400.2</v>
      </c>
      <c r="AZ110" s="145">
        <f t="shared" si="52"/>
        <v>0</v>
      </c>
      <c r="BA110" s="143" t="str">
        <f>IFERROR(VLOOKUP(AX109,'Geração Equatorial x Medido'!$O$99:$P$129,2,FALSE),"")</f>
        <v/>
      </c>
      <c r="BB110" s="38">
        <f t="shared" si="60"/>
        <v>45748</v>
      </c>
      <c r="BC110" s="38" t="str">
        <f t="shared" si="53"/>
        <v/>
      </c>
      <c r="BD110" s="38">
        <f t="shared" si="62"/>
        <v>45748</v>
      </c>
      <c r="BT110" s="4"/>
      <c r="BZ110" s="7">
        <f t="shared" si="54"/>
        <v>46119</v>
      </c>
      <c r="CA110" s="5"/>
      <c r="CB110" s="145">
        <f t="shared" si="55"/>
        <v>1</v>
      </c>
      <c r="CC110" s="141" t="str">
        <f>IFERROR(VLOOKUP(BZ109,'Geração Equatorial x Medido'!$O$99:$P$128,2,FALSE),"")</f>
        <v/>
      </c>
      <c r="CD110" s="38">
        <f t="shared" si="61"/>
        <v>46113</v>
      </c>
      <c r="CE110" s="38" t="str">
        <f t="shared" si="48"/>
        <v/>
      </c>
      <c r="CF110" s="38">
        <f t="shared" si="49"/>
        <v>46113</v>
      </c>
      <c r="CV110" s="4"/>
    </row>
    <row r="111" spans="1:100" x14ac:dyDescent="0.25">
      <c r="A111" s="7">
        <f t="shared" si="56"/>
        <v>45034</v>
      </c>
      <c r="B111" s="5"/>
      <c r="C111" s="38" t="str">
        <f t="shared" si="47"/>
        <v/>
      </c>
      <c r="D111" s="38">
        <f t="shared" si="63"/>
        <v>44986</v>
      </c>
      <c r="E111" s="38" t="str">
        <f t="shared" si="50"/>
        <v/>
      </c>
      <c r="F111" s="38">
        <f t="shared" si="46"/>
        <v>45017</v>
      </c>
      <c r="Y111" s="7">
        <f t="shared" si="57"/>
        <v>45394</v>
      </c>
      <c r="Z111" s="5"/>
      <c r="AA111" s="111"/>
      <c r="AB111" s="38" t="str">
        <f>IFERROR(VLOOKUP(Y111,'Geração Equatorial x Medido'!$O$99:$P$116,2,FALSE),"")</f>
        <v/>
      </c>
      <c r="AC111" s="38">
        <f t="shared" si="64"/>
        <v>0</v>
      </c>
      <c r="AD111" s="38" t="str">
        <f t="shared" si="51"/>
        <v/>
      </c>
      <c r="AE111" s="38">
        <f t="shared" si="59"/>
        <v>45383</v>
      </c>
      <c r="AU111" s="4"/>
      <c r="AX111" s="7">
        <f t="shared" si="58"/>
        <v>45754</v>
      </c>
      <c r="AY111" s="5">
        <v>0</v>
      </c>
      <c r="AZ111" s="145">
        <f t="shared" si="52"/>
        <v>1</v>
      </c>
      <c r="BA111" s="143" t="str">
        <f>IFERROR(VLOOKUP(AX110,'Geração Equatorial x Medido'!$O$99:$P$129,2,FALSE),"")</f>
        <v/>
      </c>
      <c r="BB111" s="38">
        <f t="shared" si="60"/>
        <v>45748</v>
      </c>
      <c r="BC111" s="38" t="str">
        <f t="shared" si="53"/>
        <v/>
      </c>
      <c r="BD111" s="38">
        <f t="shared" si="62"/>
        <v>45748</v>
      </c>
      <c r="BT111" s="4"/>
      <c r="BZ111" s="7">
        <f t="shared" si="54"/>
        <v>46120</v>
      </c>
      <c r="CA111" s="5"/>
      <c r="CB111" s="145">
        <f t="shared" si="55"/>
        <v>1</v>
      </c>
      <c r="CC111" s="141" t="str">
        <f>IFERROR(VLOOKUP(BZ110,'Geração Equatorial x Medido'!$O$99:$P$128,2,FALSE),"")</f>
        <v/>
      </c>
      <c r="CD111" s="38">
        <f t="shared" si="61"/>
        <v>46113</v>
      </c>
      <c r="CE111" s="38" t="str">
        <f t="shared" si="48"/>
        <v/>
      </c>
      <c r="CF111" s="38">
        <f t="shared" si="49"/>
        <v>46113</v>
      </c>
      <c r="CV111" s="4"/>
    </row>
    <row r="112" spans="1:100" x14ac:dyDescent="0.25">
      <c r="A112" s="7">
        <f t="shared" si="56"/>
        <v>45035</v>
      </c>
      <c r="B112" s="5"/>
      <c r="C112" s="38" t="str">
        <f t="shared" si="47"/>
        <v/>
      </c>
      <c r="D112" s="38">
        <f t="shared" si="63"/>
        <v>44986</v>
      </c>
      <c r="E112" s="38" t="str">
        <f t="shared" si="50"/>
        <v/>
      </c>
      <c r="F112" s="38">
        <f t="shared" si="46"/>
        <v>45017</v>
      </c>
      <c r="Y112" s="7">
        <f t="shared" si="57"/>
        <v>45395</v>
      </c>
      <c r="Z112" s="5"/>
      <c r="AA112" s="111"/>
      <c r="AB112" s="38" t="str">
        <f>IFERROR(VLOOKUP(Y112,'Geração Equatorial x Medido'!$O$99:$P$116,2,FALSE),"")</f>
        <v/>
      </c>
      <c r="AC112" s="38">
        <f t="shared" si="64"/>
        <v>0</v>
      </c>
      <c r="AD112" s="38" t="str">
        <f t="shared" si="51"/>
        <v/>
      </c>
      <c r="AE112" s="38">
        <f t="shared" si="59"/>
        <v>45383</v>
      </c>
      <c r="AU112" s="4"/>
      <c r="AX112" s="7">
        <f t="shared" si="58"/>
        <v>45755</v>
      </c>
      <c r="AY112" s="5">
        <v>0</v>
      </c>
      <c r="AZ112" s="145">
        <f t="shared" si="52"/>
        <v>1</v>
      </c>
      <c r="BA112" s="143" t="str">
        <f>IFERROR(VLOOKUP(AX111,'Geração Equatorial x Medido'!$O$99:$P$129,2,FALSE),"")</f>
        <v/>
      </c>
      <c r="BB112" s="38">
        <f t="shared" si="60"/>
        <v>45748</v>
      </c>
      <c r="BC112" s="38" t="str">
        <f t="shared" si="53"/>
        <v/>
      </c>
      <c r="BD112" s="38">
        <f t="shared" si="62"/>
        <v>45748</v>
      </c>
      <c r="BT112" s="4"/>
      <c r="BZ112" s="7">
        <f t="shared" si="54"/>
        <v>46121</v>
      </c>
      <c r="CA112" s="5"/>
      <c r="CB112" s="145">
        <f t="shared" si="55"/>
        <v>1</v>
      </c>
      <c r="CC112" s="141" t="str">
        <f>IFERROR(VLOOKUP(BZ111,'Geração Equatorial x Medido'!$O$99:$P$128,2,FALSE),"")</f>
        <v/>
      </c>
      <c r="CD112" s="38">
        <f t="shared" si="61"/>
        <v>46113</v>
      </c>
      <c r="CE112" s="38" t="str">
        <f t="shared" si="48"/>
        <v/>
      </c>
      <c r="CF112" s="38">
        <f t="shared" si="49"/>
        <v>46113</v>
      </c>
      <c r="CV112" s="4"/>
    </row>
    <row r="113" spans="1:100" x14ac:dyDescent="0.25">
      <c r="A113" s="7">
        <f t="shared" si="56"/>
        <v>45036</v>
      </c>
      <c r="B113" s="5"/>
      <c r="C113" s="38" t="str">
        <f t="shared" si="47"/>
        <v/>
      </c>
      <c r="D113" s="38">
        <f t="shared" si="63"/>
        <v>44986</v>
      </c>
      <c r="E113" s="38" t="str">
        <f t="shared" si="50"/>
        <v/>
      </c>
      <c r="F113" s="38">
        <f t="shared" si="46"/>
        <v>45017</v>
      </c>
      <c r="Y113" s="7">
        <f t="shared" si="57"/>
        <v>45396</v>
      </c>
      <c r="Z113" s="5"/>
      <c r="AA113" s="111"/>
      <c r="AB113" s="38" t="str">
        <f>IFERROR(VLOOKUP(Y113,'Geração Equatorial x Medido'!$O$99:$P$116,2,FALSE),"")</f>
        <v/>
      </c>
      <c r="AC113" s="38">
        <f t="shared" si="64"/>
        <v>0</v>
      </c>
      <c r="AD113" s="38" t="str">
        <f t="shared" si="51"/>
        <v/>
      </c>
      <c r="AE113" s="38">
        <f t="shared" si="59"/>
        <v>45383</v>
      </c>
      <c r="AU113" s="4"/>
      <c r="AX113" s="7">
        <f t="shared" si="58"/>
        <v>45756</v>
      </c>
      <c r="AY113" s="5">
        <v>0</v>
      </c>
      <c r="AZ113" s="145">
        <f t="shared" si="52"/>
        <v>1</v>
      </c>
      <c r="BA113" s="143" t="str">
        <f>IFERROR(VLOOKUP(AX112,'Geração Equatorial x Medido'!$O$99:$P$129,2,FALSE),"")</f>
        <v/>
      </c>
      <c r="BB113" s="38">
        <f t="shared" si="60"/>
        <v>45748</v>
      </c>
      <c r="BC113" s="38" t="str">
        <f t="shared" si="53"/>
        <v/>
      </c>
      <c r="BD113" s="38">
        <f t="shared" si="62"/>
        <v>45748</v>
      </c>
      <c r="BT113" s="4"/>
      <c r="BZ113" s="7">
        <f t="shared" si="54"/>
        <v>46122</v>
      </c>
      <c r="CA113" s="5"/>
      <c r="CB113" s="145">
        <f t="shared" si="55"/>
        <v>1</v>
      </c>
      <c r="CC113" s="141" t="str">
        <f>IFERROR(VLOOKUP(BZ112,'Geração Equatorial x Medido'!$O$99:$P$128,2,FALSE),"")</f>
        <v/>
      </c>
      <c r="CD113" s="38">
        <f t="shared" si="61"/>
        <v>46113</v>
      </c>
      <c r="CE113" s="38" t="str">
        <f t="shared" si="48"/>
        <v/>
      </c>
      <c r="CF113" s="38">
        <f t="shared" si="49"/>
        <v>46113</v>
      </c>
      <c r="CV113" s="4"/>
    </row>
    <row r="114" spans="1:100" x14ac:dyDescent="0.25">
      <c r="A114" s="7">
        <f t="shared" si="56"/>
        <v>45037</v>
      </c>
      <c r="B114" s="5"/>
      <c r="C114" s="38" t="str">
        <f t="shared" si="47"/>
        <v/>
      </c>
      <c r="D114" s="38">
        <f t="shared" si="63"/>
        <v>44986</v>
      </c>
      <c r="E114" s="38" t="str">
        <f t="shared" si="50"/>
        <v/>
      </c>
      <c r="F114" s="38">
        <f t="shared" si="46"/>
        <v>45017</v>
      </c>
      <c r="Y114" s="7">
        <f t="shared" si="57"/>
        <v>45397</v>
      </c>
      <c r="Z114" s="5"/>
      <c r="AA114" s="111"/>
      <c r="AB114" s="38" t="str">
        <f>IFERROR(VLOOKUP(Y114,'Geração Equatorial x Medido'!$O$99:$P$116,2,FALSE),"")</f>
        <v/>
      </c>
      <c r="AC114" s="38">
        <f t="shared" si="64"/>
        <v>0</v>
      </c>
      <c r="AD114" s="38" t="str">
        <f t="shared" si="51"/>
        <v/>
      </c>
      <c r="AE114" s="38">
        <f t="shared" si="59"/>
        <v>45383</v>
      </c>
      <c r="AU114" s="4"/>
      <c r="AX114" s="7">
        <f t="shared" si="58"/>
        <v>45757</v>
      </c>
      <c r="AY114" s="5">
        <v>395.3</v>
      </c>
      <c r="AZ114" s="145">
        <f t="shared" si="52"/>
        <v>0</v>
      </c>
      <c r="BA114" s="143" t="str">
        <f>IFERROR(VLOOKUP(AX113,'Geração Equatorial x Medido'!$O$99:$P$129,2,FALSE),"")</f>
        <v/>
      </c>
      <c r="BB114" s="38">
        <f t="shared" si="60"/>
        <v>45748</v>
      </c>
      <c r="BC114" s="38" t="str">
        <f t="shared" si="53"/>
        <v/>
      </c>
      <c r="BD114" s="38">
        <f t="shared" si="62"/>
        <v>45748</v>
      </c>
      <c r="BT114" s="4"/>
      <c r="BZ114" s="7">
        <f t="shared" si="54"/>
        <v>46123</v>
      </c>
      <c r="CA114" s="5"/>
      <c r="CB114" s="145">
        <f t="shared" si="55"/>
        <v>1</v>
      </c>
      <c r="CC114" s="141" t="str">
        <f>IFERROR(VLOOKUP(BZ113,'Geração Equatorial x Medido'!$O$99:$P$128,2,FALSE),"")</f>
        <v/>
      </c>
      <c r="CD114" s="38">
        <f t="shared" si="61"/>
        <v>46113</v>
      </c>
      <c r="CE114" s="38" t="str">
        <f t="shared" si="48"/>
        <v/>
      </c>
      <c r="CF114" s="38">
        <f t="shared" si="49"/>
        <v>46113</v>
      </c>
      <c r="CV114" s="4"/>
    </row>
    <row r="115" spans="1:100" x14ac:dyDescent="0.25">
      <c r="A115" s="7">
        <f t="shared" si="56"/>
        <v>45038</v>
      </c>
      <c r="B115" s="5"/>
      <c r="C115" s="38" t="str">
        <f t="shared" si="47"/>
        <v/>
      </c>
      <c r="D115" s="38">
        <f t="shared" si="63"/>
        <v>44986</v>
      </c>
      <c r="E115" s="38" t="str">
        <f t="shared" si="50"/>
        <v/>
      </c>
      <c r="F115" s="38">
        <f t="shared" si="46"/>
        <v>45017</v>
      </c>
      <c r="Y115" s="7">
        <f t="shared" si="57"/>
        <v>45398</v>
      </c>
      <c r="Z115" s="5"/>
      <c r="AA115" s="111"/>
      <c r="AB115" s="38" t="str">
        <f>IFERROR(VLOOKUP(Y115,'Geração Equatorial x Medido'!$O$99:$P$116,2,FALSE),"")</f>
        <v/>
      </c>
      <c r="AC115" s="38">
        <f t="shared" si="64"/>
        <v>0</v>
      </c>
      <c r="AD115" s="38" t="str">
        <f t="shared" si="51"/>
        <v/>
      </c>
      <c r="AE115" s="38">
        <f t="shared" si="59"/>
        <v>45383</v>
      </c>
      <c r="AU115" s="4"/>
      <c r="AX115" s="7">
        <f t="shared" si="58"/>
        <v>45758</v>
      </c>
      <c r="AY115" s="5">
        <v>407.6</v>
      </c>
      <c r="AZ115" s="145">
        <f t="shared" si="52"/>
        <v>0</v>
      </c>
      <c r="BA115" s="143" t="str">
        <f>IFERROR(VLOOKUP(AX114,'Geração Equatorial x Medido'!$O$99:$P$129,2,FALSE),"")</f>
        <v/>
      </c>
      <c r="BB115" s="38">
        <f t="shared" si="60"/>
        <v>45748</v>
      </c>
      <c r="BC115" s="38" t="str">
        <f t="shared" si="53"/>
        <v/>
      </c>
      <c r="BD115" s="38">
        <f t="shared" si="62"/>
        <v>45748</v>
      </c>
      <c r="BT115" s="4"/>
      <c r="BZ115" s="7">
        <f t="shared" si="54"/>
        <v>46124</v>
      </c>
      <c r="CA115" s="5"/>
      <c r="CB115" s="145">
        <f t="shared" si="55"/>
        <v>1</v>
      </c>
      <c r="CC115" s="141" t="str">
        <f>IFERROR(VLOOKUP(BZ114,'Geração Equatorial x Medido'!$O$99:$P$128,2,FALSE),"")</f>
        <v/>
      </c>
      <c r="CD115" s="38">
        <f t="shared" si="61"/>
        <v>46113</v>
      </c>
      <c r="CE115" s="38" t="str">
        <f t="shared" si="48"/>
        <v/>
      </c>
      <c r="CF115" s="38">
        <f t="shared" si="49"/>
        <v>46113</v>
      </c>
      <c r="CV115" s="4"/>
    </row>
    <row r="116" spans="1:100" x14ac:dyDescent="0.25">
      <c r="A116" s="7">
        <f t="shared" si="56"/>
        <v>45039</v>
      </c>
      <c r="B116" s="5"/>
      <c r="C116" s="38" t="str">
        <f t="shared" si="47"/>
        <v/>
      </c>
      <c r="D116" s="38">
        <f t="shared" si="63"/>
        <v>44986</v>
      </c>
      <c r="E116" s="38" t="str">
        <f t="shared" si="50"/>
        <v/>
      </c>
      <c r="F116" s="38">
        <f t="shared" si="46"/>
        <v>45017</v>
      </c>
      <c r="Y116" s="7">
        <f t="shared" si="57"/>
        <v>45399</v>
      </c>
      <c r="Z116" s="5"/>
      <c r="AA116" s="111"/>
      <c r="AB116" s="38" t="str">
        <f>IFERROR(VLOOKUP(Y116,'Geração Equatorial x Medido'!$O$99:$P$116,2,FALSE),"")</f>
        <v/>
      </c>
      <c r="AC116" s="38">
        <f t="shared" si="64"/>
        <v>0</v>
      </c>
      <c r="AD116" s="38" t="str">
        <f t="shared" si="51"/>
        <v/>
      </c>
      <c r="AE116" s="38">
        <f t="shared" si="59"/>
        <v>45383</v>
      </c>
      <c r="AU116" s="4"/>
      <c r="AX116" s="7">
        <f t="shared" si="58"/>
        <v>45759</v>
      </c>
      <c r="AY116" s="5">
        <v>406.3</v>
      </c>
      <c r="AZ116" s="145">
        <f t="shared" si="52"/>
        <v>0</v>
      </c>
      <c r="BA116" s="143" t="str">
        <f>IFERROR(VLOOKUP(AX115,'Geração Equatorial x Medido'!$O$99:$P$129,2,FALSE),"")</f>
        <v/>
      </c>
      <c r="BB116" s="38">
        <f t="shared" si="60"/>
        <v>45748</v>
      </c>
      <c r="BC116" s="38" t="str">
        <f t="shared" si="53"/>
        <v/>
      </c>
      <c r="BD116" s="38">
        <f t="shared" si="62"/>
        <v>45748</v>
      </c>
      <c r="BT116" s="4"/>
      <c r="BZ116" s="7">
        <f t="shared" si="54"/>
        <v>46125</v>
      </c>
      <c r="CA116" s="5"/>
      <c r="CB116" s="145">
        <f t="shared" si="55"/>
        <v>1</v>
      </c>
      <c r="CC116" s="141" t="str">
        <f>IFERROR(VLOOKUP(BZ115,'Geração Equatorial x Medido'!$O$99:$P$128,2,FALSE),"")</f>
        <v/>
      </c>
      <c r="CD116" s="38">
        <f t="shared" si="61"/>
        <v>46113</v>
      </c>
      <c r="CE116" s="38" t="str">
        <f t="shared" si="48"/>
        <v/>
      </c>
      <c r="CF116" s="38">
        <f t="shared" si="49"/>
        <v>46113</v>
      </c>
      <c r="CV116" s="4"/>
    </row>
    <row r="117" spans="1:100" x14ac:dyDescent="0.25">
      <c r="A117" s="7">
        <f t="shared" si="56"/>
        <v>45040</v>
      </c>
      <c r="B117" s="5"/>
      <c r="C117" s="38" t="str">
        <f t="shared" si="47"/>
        <v/>
      </c>
      <c r="D117" s="38">
        <f t="shared" si="63"/>
        <v>44986</v>
      </c>
      <c r="E117" s="38" t="str">
        <f t="shared" si="50"/>
        <v/>
      </c>
      <c r="F117" s="38">
        <f t="shared" ref="F117:F180" si="65">IF(E117="",F116,E117)</f>
        <v>45017</v>
      </c>
      <c r="Y117" s="7">
        <f t="shared" si="57"/>
        <v>45400</v>
      </c>
      <c r="Z117" s="5"/>
      <c r="AA117" s="111"/>
      <c r="AB117" s="38" t="str">
        <f>IFERROR(VLOOKUP(Y117,'Geração Equatorial x Medido'!$O$99:$P$116,2,FALSE),"")</f>
        <v/>
      </c>
      <c r="AC117" s="38">
        <f t="shared" si="64"/>
        <v>0</v>
      </c>
      <c r="AD117" s="38" t="str">
        <f t="shared" si="51"/>
        <v/>
      </c>
      <c r="AE117" s="38">
        <f t="shared" si="59"/>
        <v>45383</v>
      </c>
      <c r="AU117" s="4"/>
      <c r="AX117" s="7">
        <f t="shared" si="58"/>
        <v>45760</v>
      </c>
      <c r="AY117" s="5">
        <v>459.9</v>
      </c>
      <c r="AZ117" s="145">
        <f t="shared" si="52"/>
        <v>0</v>
      </c>
      <c r="BA117" s="143" t="str">
        <f>IFERROR(VLOOKUP(AX116,'Geração Equatorial x Medido'!$O$99:$P$129,2,FALSE),"")</f>
        <v/>
      </c>
      <c r="BB117" s="38">
        <f t="shared" si="60"/>
        <v>45748</v>
      </c>
      <c r="BC117" s="38" t="str">
        <f t="shared" si="53"/>
        <v/>
      </c>
      <c r="BD117" s="38">
        <f t="shared" si="62"/>
        <v>45748</v>
      </c>
      <c r="BT117" s="4"/>
      <c r="BZ117" s="7">
        <f t="shared" si="54"/>
        <v>46126</v>
      </c>
      <c r="CA117" s="5"/>
      <c r="CB117" s="145">
        <f t="shared" si="55"/>
        <v>1</v>
      </c>
      <c r="CC117" s="141" t="str">
        <f>IFERROR(VLOOKUP(BZ116,'Geração Equatorial x Medido'!$O$99:$P$128,2,FALSE),"")</f>
        <v/>
      </c>
      <c r="CD117" s="38">
        <f t="shared" si="61"/>
        <v>46113</v>
      </c>
      <c r="CE117" s="38" t="str">
        <f t="shared" si="48"/>
        <v/>
      </c>
      <c r="CF117" s="38">
        <f t="shared" si="49"/>
        <v>46113</v>
      </c>
      <c r="CV117" s="4"/>
    </row>
    <row r="118" spans="1:100" x14ac:dyDescent="0.25">
      <c r="A118" s="7">
        <f t="shared" si="56"/>
        <v>45041</v>
      </c>
      <c r="B118" s="5"/>
      <c r="C118" s="38" t="str">
        <f t="shared" si="47"/>
        <v/>
      </c>
      <c r="D118" s="38">
        <f t="shared" si="63"/>
        <v>44986</v>
      </c>
      <c r="E118" s="38" t="str">
        <f t="shared" si="50"/>
        <v/>
      </c>
      <c r="F118" s="38">
        <f t="shared" si="65"/>
        <v>45017</v>
      </c>
      <c r="Y118" s="7">
        <f t="shared" si="57"/>
        <v>45401</v>
      </c>
      <c r="Z118" s="5"/>
      <c r="AA118" s="111"/>
      <c r="AB118" s="38" t="str">
        <f>IFERROR(VLOOKUP(Y118,'Geração Equatorial x Medido'!$O$99:$P$116,2,FALSE),"")</f>
        <v/>
      </c>
      <c r="AC118" s="38">
        <f t="shared" si="64"/>
        <v>0</v>
      </c>
      <c r="AD118" s="38" t="str">
        <f t="shared" si="51"/>
        <v/>
      </c>
      <c r="AE118" s="38">
        <f t="shared" si="59"/>
        <v>45383</v>
      </c>
      <c r="AU118" s="4"/>
      <c r="AX118" s="7">
        <f t="shared" si="58"/>
        <v>45761</v>
      </c>
      <c r="AY118" s="5">
        <v>556.79999999999995</v>
      </c>
      <c r="AZ118" s="145">
        <f t="shared" si="52"/>
        <v>0</v>
      </c>
      <c r="BA118" s="143" t="str">
        <f>IFERROR(VLOOKUP(AX117,'Geração Equatorial x Medido'!$O$99:$P$129,2,FALSE),"")</f>
        <v/>
      </c>
      <c r="BB118" s="38">
        <f t="shared" si="60"/>
        <v>45748</v>
      </c>
      <c r="BC118" s="38" t="str">
        <f t="shared" si="53"/>
        <v/>
      </c>
      <c r="BD118" s="38">
        <f t="shared" si="62"/>
        <v>45748</v>
      </c>
      <c r="BT118" s="4"/>
      <c r="BZ118" s="7">
        <f t="shared" si="54"/>
        <v>46127</v>
      </c>
      <c r="CA118" s="5"/>
      <c r="CB118" s="145">
        <f t="shared" si="55"/>
        <v>1</v>
      </c>
      <c r="CC118" s="141" t="str">
        <f>IFERROR(VLOOKUP(BZ117,'Geração Equatorial x Medido'!$O$99:$P$128,2,FALSE),"")</f>
        <v/>
      </c>
      <c r="CD118" s="38">
        <f t="shared" si="61"/>
        <v>46113</v>
      </c>
      <c r="CE118" s="38" t="str">
        <f t="shared" si="48"/>
        <v/>
      </c>
      <c r="CF118" s="38">
        <f t="shared" si="49"/>
        <v>46113</v>
      </c>
      <c r="CV118" s="4"/>
    </row>
    <row r="119" spans="1:100" x14ac:dyDescent="0.25">
      <c r="A119" s="7">
        <f t="shared" si="56"/>
        <v>45042</v>
      </c>
      <c r="B119" s="5"/>
      <c r="C119" s="38" t="str">
        <f t="shared" si="47"/>
        <v/>
      </c>
      <c r="D119" s="38">
        <f t="shared" si="63"/>
        <v>44986</v>
      </c>
      <c r="E119" s="38" t="str">
        <f t="shared" si="50"/>
        <v/>
      </c>
      <c r="F119" s="38">
        <f t="shared" si="65"/>
        <v>45017</v>
      </c>
      <c r="Y119" s="7">
        <f t="shared" si="57"/>
        <v>45402</v>
      </c>
      <c r="Z119" s="5"/>
      <c r="AA119" s="111"/>
      <c r="AB119" s="38" t="str">
        <f>IFERROR(VLOOKUP(Y119,'Geração Equatorial x Medido'!$O$99:$P$116,2,FALSE),"")</f>
        <v/>
      </c>
      <c r="AC119" s="38">
        <f t="shared" si="64"/>
        <v>0</v>
      </c>
      <c r="AD119" s="38" t="str">
        <f t="shared" si="51"/>
        <v/>
      </c>
      <c r="AE119" s="38">
        <f t="shared" si="59"/>
        <v>45383</v>
      </c>
      <c r="AU119" s="4"/>
      <c r="AX119" s="7">
        <f t="shared" si="58"/>
        <v>45762</v>
      </c>
      <c r="AY119" s="5">
        <v>497</v>
      </c>
      <c r="AZ119" s="145">
        <f t="shared" si="52"/>
        <v>0</v>
      </c>
      <c r="BA119" s="143" t="str">
        <f>IFERROR(VLOOKUP(AX118,'Geração Equatorial x Medido'!$O$99:$P$129,2,FALSE),"")</f>
        <v/>
      </c>
      <c r="BB119" s="38">
        <f t="shared" si="60"/>
        <v>45748</v>
      </c>
      <c r="BC119" s="38" t="str">
        <f t="shared" si="53"/>
        <v/>
      </c>
      <c r="BD119" s="38">
        <f t="shared" si="62"/>
        <v>45748</v>
      </c>
      <c r="BT119" s="4"/>
      <c r="BZ119" s="7">
        <f t="shared" si="54"/>
        <v>46128</v>
      </c>
      <c r="CA119" s="5"/>
      <c r="CB119" s="145">
        <f t="shared" si="55"/>
        <v>1</v>
      </c>
      <c r="CC119" s="141" t="str">
        <f>IFERROR(VLOOKUP(BZ118,'Geração Equatorial x Medido'!$O$99:$P$128,2,FALSE),"")</f>
        <v/>
      </c>
      <c r="CD119" s="38">
        <f t="shared" si="61"/>
        <v>46113</v>
      </c>
      <c r="CE119" s="38" t="str">
        <f t="shared" si="48"/>
        <v/>
      </c>
      <c r="CF119" s="38">
        <f t="shared" si="49"/>
        <v>46113</v>
      </c>
      <c r="CV119" s="4"/>
    </row>
    <row r="120" spans="1:100" x14ac:dyDescent="0.25">
      <c r="A120" s="7">
        <f t="shared" si="56"/>
        <v>45043</v>
      </c>
      <c r="B120" s="5"/>
      <c r="C120" s="38" t="str">
        <f t="shared" si="47"/>
        <v/>
      </c>
      <c r="D120" s="38">
        <f t="shared" si="63"/>
        <v>44986</v>
      </c>
      <c r="E120" s="38" t="str">
        <f t="shared" si="50"/>
        <v/>
      </c>
      <c r="F120" s="38">
        <f t="shared" si="65"/>
        <v>45017</v>
      </c>
      <c r="Y120" s="7">
        <f t="shared" si="57"/>
        <v>45403</v>
      </c>
      <c r="Z120" s="5"/>
      <c r="AA120" s="111"/>
      <c r="AB120" s="38" t="str">
        <f>IFERROR(VLOOKUP(Y120,'Geração Equatorial x Medido'!$O$99:$P$116,2,FALSE),"")</f>
        <v/>
      </c>
      <c r="AC120" s="38">
        <f t="shared" si="64"/>
        <v>0</v>
      </c>
      <c r="AD120" s="38" t="str">
        <f t="shared" si="51"/>
        <v/>
      </c>
      <c r="AE120" s="38">
        <f t="shared" si="59"/>
        <v>45383</v>
      </c>
      <c r="AU120" s="4"/>
      <c r="AX120" s="7">
        <f t="shared" si="58"/>
        <v>45763</v>
      </c>
      <c r="AY120" s="5">
        <v>532.1</v>
      </c>
      <c r="AZ120" s="145">
        <f t="shared" si="52"/>
        <v>0</v>
      </c>
      <c r="BA120" s="143" t="str">
        <f>IFERROR(VLOOKUP(AX119,'Geração Equatorial x Medido'!$O$99:$P$129,2,FALSE),"")</f>
        <v/>
      </c>
      <c r="BB120" s="38">
        <f t="shared" si="60"/>
        <v>45748</v>
      </c>
      <c r="BC120" s="38" t="str">
        <f t="shared" si="53"/>
        <v/>
      </c>
      <c r="BD120" s="38">
        <f t="shared" si="62"/>
        <v>45748</v>
      </c>
      <c r="BT120" s="4"/>
      <c r="BZ120" s="7">
        <f t="shared" si="54"/>
        <v>46129</v>
      </c>
      <c r="CA120" s="5"/>
      <c r="CB120" s="145">
        <f t="shared" si="55"/>
        <v>1</v>
      </c>
      <c r="CC120" s="141" t="str">
        <f>IFERROR(VLOOKUP(BZ119,'Geração Equatorial x Medido'!$O$99:$P$128,2,FALSE),"")</f>
        <v/>
      </c>
      <c r="CD120" s="38">
        <f t="shared" si="61"/>
        <v>46113</v>
      </c>
      <c r="CE120" s="38" t="str">
        <f t="shared" si="48"/>
        <v/>
      </c>
      <c r="CF120" s="38">
        <f t="shared" si="49"/>
        <v>46113</v>
      </c>
      <c r="CV120" s="4"/>
    </row>
    <row r="121" spans="1:100" x14ac:dyDescent="0.25">
      <c r="A121" s="7">
        <f t="shared" si="56"/>
        <v>45044</v>
      </c>
      <c r="B121" s="5"/>
      <c r="C121" s="38" t="str">
        <f t="shared" si="47"/>
        <v/>
      </c>
      <c r="D121" s="38">
        <f t="shared" si="63"/>
        <v>44986</v>
      </c>
      <c r="E121" s="38" t="str">
        <f t="shared" si="50"/>
        <v/>
      </c>
      <c r="F121" s="38">
        <f t="shared" si="65"/>
        <v>45017</v>
      </c>
      <c r="Y121" s="7">
        <f t="shared" si="57"/>
        <v>45404</v>
      </c>
      <c r="Z121" s="5"/>
      <c r="AA121" s="111"/>
      <c r="AB121" s="38" t="str">
        <f>IFERROR(VLOOKUP(Y121,'Geração Equatorial x Medido'!$O$99:$P$116,2,FALSE),"")</f>
        <v/>
      </c>
      <c r="AC121" s="38">
        <f t="shared" si="64"/>
        <v>0</v>
      </c>
      <c r="AD121" s="38" t="str">
        <f t="shared" si="51"/>
        <v/>
      </c>
      <c r="AE121" s="38">
        <f t="shared" si="59"/>
        <v>45383</v>
      </c>
      <c r="AU121" s="4"/>
      <c r="AX121" s="7">
        <f t="shared" si="58"/>
        <v>45764</v>
      </c>
      <c r="AY121" s="5">
        <v>523.6</v>
      </c>
      <c r="AZ121" s="145">
        <f t="shared" si="52"/>
        <v>0</v>
      </c>
      <c r="BA121" s="143" t="str">
        <f>IFERROR(VLOOKUP(AX120,'Geração Equatorial x Medido'!$O$99:$P$129,2,FALSE),"")</f>
        <v/>
      </c>
      <c r="BB121" s="38">
        <f t="shared" si="60"/>
        <v>45748</v>
      </c>
      <c r="BC121" s="38" t="str">
        <f t="shared" si="53"/>
        <v/>
      </c>
      <c r="BD121" s="38">
        <f t="shared" si="62"/>
        <v>45748</v>
      </c>
      <c r="BT121" s="4"/>
      <c r="BZ121" s="7">
        <f t="shared" si="54"/>
        <v>46130</v>
      </c>
      <c r="CA121" s="5"/>
      <c r="CB121" s="145">
        <f t="shared" si="55"/>
        <v>1</v>
      </c>
      <c r="CC121" s="141" t="str">
        <f>IFERROR(VLOOKUP(BZ120,'Geração Equatorial x Medido'!$O$99:$P$128,2,FALSE),"")</f>
        <v/>
      </c>
      <c r="CD121" s="38">
        <f t="shared" si="61"/>
        <v>46113</v>
      </c>
      <c r="CE121" s="38" t="str">
        <f t="shared" si="48"/>
        <v/>
      </c>
      <c r="CF121" s="38">
        <f t="shared" si="49"/>
        <v>46113</v>
      </c>
      <c r="CV121" s="4"/>
    </row>
    <row r="122" spans="1:100" x14ac:dyDescent="0.25">
      <c r="A122" s="7">
        <f t="shared" si="56"/>
        <v>45045</v>
      </c>
      <c r="B122" s="5"/>
      <c r="C122" s="38" t="str">
        <f t="shared" si="47"/>
        <v/>
      </c>
      <c r="D122" s="38">
        <f t="shared" si="63"/>
        <v>44986</v>
      </c>
      <c r="E122" s="38" t="str">
        <f t="shared" si="50"/>
        <v/>
      </c>
      <c r="F122" s="38">
        <f t="shared" si="65"/>
        <v>45017</v>
      </c>
      <c r="Y122" s="7">
        <f t="shared" si="57"/>
        <v>45405</v>
      </c>
      <c r="Z122" s="5"/>
      <c r="AA122" s="111"/>
      <c r="AB122" s="38" t="str">
        <f>IFERROR(VLOOKUP(Y122,'Geração Equatorial x Medido'!$O$99:$P$116,2,FALSE),"")</f>
        <v/>
      </c>
      <c r="AC122" s="38">
        <f t="shared" si="64"/>
        <v>0</v>
      </c>
      <c r="AD122" s="38" t="str">
        <f t="shared" si="51"/>
        <v/>
      </c>
      <c r="AE122" s="38">
        <f t="shared" si="59"/>
        <v>45383</v>
      </c>
      <c r="AU122" s="4"/>
      <c r="AX122" s="7">
        <f t="shared" si="58"/>
        <v>45765</v>
      </c>
      <c r="AY122" s="5">
        <v>478.8</v>
      </c>
      <c r="AZ122" s="145">
        <f t="shared" si="52"/>
        <v>0</v>
      </c>
      <c r="BA122" s="143" t="str">
        <f>IFERROR(VLOOKUP(AX121,'Geração Equatorial x Medido'!$O$99:$P$129,2,FALSE),"")</f>
        <v/>
      </c>
      <c r="BB122" s="38">
        <f t="shared" si="60"/>
        <v>45748</v>
      </c>
      <c r="BC122" s="38" t="str">
        <f t="shared" si="53"/>
        <v/>
      </c>
      <c r="BD122" s="38">
        <f t="shared" si="62"/>
        <v>45748</v>
      </c>
      <c r="BT122" s="4"/>
      <c r="BZ122" s="7">
        <f t="shared" si="54"/>
        <v>46131</v>
      </c>
      <c r="CA122" s="5"/>
      <c r="CB122" s="145">
        <f t="shared" si="55"/>
        <v>1</v>
      </c>
      <c r="CC122" s="141" t="str">
        <f>IFERROR(VLOOKUP(BZ121,'Geração Equatorial x Medido'!$O$99:$P$128,2,FALSE),"")</f>
        <v/>
      </c>
      <c r="CD122" s="38">
        <f t="shared" si="61"/>
        <v>46113</v>
      </c>
      <c r="CE122" s="38" t="str">
        <f t="shared" si="48"/>
        <v/>
      </c>
      <c r="CF122" s="38">
        <f t="shared" si="49"/>
        <v>46113</v>
      </c>
      <c r="CV122" s="4"/>
    </row>
    <row r="123" spans="1:100" x14ac:dyDescent="0.25">
      <c r="A123" s="7">
        <f t="shared" si="56"/>
        <v>45046</v>
      </c>
      <c r="B123" s="5"/>
      <c r="C123" s="38" t="str">
        <f t="shared" si="47"/>
        <v/>
      </c>
      <c r="D123" s="38">
        <f t="shared" si="63"/>
        <v>44986</v>
      </c>
      <c r="E123" s="38" t="str">
        <f t="shared" si="50"/>
        <v/>
      </c>
      <c r="F123" s="38">
        <f t="shared" si="65"/>
        <v>45017</v>
      </c>
      <c r="Y123" s="7">
        <f t="shared" si="57"/>
        <v>45406</v>
      </c>
      <c r="Z123" s="5"/>
      <c r="AA123" s="111"/>
      <c r="AB123" s="38" t="str">
        <f>IFERROR(VLOOKUP(Y123,'Geração Equatorial x Medido'!$O$99:$P$116,2,FALSE),"")</f>
        <v/>
      </c>
      <c r="AC123" s="38">
        <f t="shared" si="64"/>
        <v>0</v>
      </c>
      <c r="AD123" s="38" t="str">
        <f t="shared" si="51"/>
        <v/>
      </c>
      <c r="AE123" s="38">
        <f t="shared" si="59"/>
        <v>45383</v>
      </c>
      <c r="AU123" s="4"/>
      <c r="AX123" s="7">
        <f t="shared" si="58"/>
        <v>45766</v>
      </c>
      <c r="AY123" s="5">
        <v>389.1</v>
      </c>
      <c r="AZ123" s="145">
        <f t="shared" si="52"/>
        <v>0</v>
      </c>
      <c r="BA123" s="143" t="str">
        <f>IFERROR(VLOOKUP(AX122,'Geração Equatorial x Medido'!$O$99:$P$129,2,FALSE),"")</f>
        <v/>
      </c>
      <c r="BB123" s="38">
        <f t="shared" si="60"/>
        <v>45748</v>
      </c>
      <c r="BC123" s="38" t="str">
        <f t="shared" si="53"/>
        <v/>
      </c>
      <c r="BD123" s="38">
        <f t="shared" si="62"/>
        <v>45748</v>
      </c>
      <c r="BT123" s="4"/>
      <c r="BZ123" s="7">
        <f t="shared" si="54"/>
        <v>46132</v>
      </c>
      <c r="CA123" s="5"/>
      <c r="CB123" s="145">
        <f t="shared" si="55"/>
        <v>1</v>
      </c>
      <c r="CC123" s="141" t="str">
        <f>IFERROR(VLOOKUP(BZ122,'Geração Equatorial x Medido'!$O$99:$P$128,2,FALSE),"")</f>
        <v/>
      </c>
      <c r="CD123" s="38">
        <f t="shared" si="61"/>
        <v>46113</v>
      </c>
      <c r="CE123" s="38" t="str">
        <f t="shared" si="48"/>
        <v/>
      </c>
      <c r="CF123" s="38">
        <f t="shared" si="49"/>
        <v>46113</v>
      </c>
      <c r="CV123" s="4"/>
    </row>
    <row r="124" spans="1:100" x14ac:dyDescent="0.25">
      <c r="A124" s="7">
        <f t="shared" si="56"/>
        <v>45047</v>
      </c>
      <c r="B124" s="5"/>
      <c r="C124" s="38" t="str">
        <f t="shared" si="47"/>
        <v/>
      </c>
      <c r="D124" s="38">
        <f t="shared" si="63"/>
        <v>44986</v>
      </c>
      <c r="E124" s="38">
        <f t="shared" si="50"/>
        <v>45047</v>
      </c>
      <c r="F124" s="38">
        <f t="shared" si="65"/>
        <v>45047</v>
      </c>
      <c r="Y124" s="7">
        <f t="shared" si="57"/>
        <v>45407</v>
      </c>
      <c r="Z124" s="5"/>
      <c r="AA124" s="111"/>
      <c r="AB124" s="38" t="str">
        <f>IFERROR(VLOOKUP(Y124,'Geração Equatorial x Medido'!$O$99:$P$116,2,FALSE),"")</f>
        <v/>
      </c>
      <c r="AC124" s="38">
        <f t="shared" si="64"/>
        <v>0</v>
      </c>
      <c r="AD124" s="38" t="str">
        <f t="shared" si="51"/>
        <v/>
      </c>
      <c r="AE124" s="38">
        <f t="shared" si="59"/>
        <v>45383</v>
      </c>
      <c r="AU124" s="4"/>
      <c r="AX124" s="7">
        <f t="shared" si="58"/>
        <v>45767</v>
      </c>
      <c r="AY124" s="5">
        <v>454</v>
      </c>
      <c r="AZ124" s="145">
        <f t="shared" si="52"/>
        <v>0</v>
      </c>
      <c r="BA124" s="143" t="str">
        <f>IFERROR(VLOOKUP(AX123,'Geração Equatorial x Medido'!$O$99:$P$129,2,FALSE),"")</f>
        <v/>
      </c>
      <c r="BB124" s="38">
        <f t="shared" si="60"/>
        <v>45748</v>
      </c>
      <c r="BC124" s="38" t="str">
        <f t="shared" si="53"/>
        <v/>
      </c>
      <c r="BD124" s="38">
        <f t="shared" si="62"/>
        <v>45748</v>
      </c>
      <c r="BT124" s="4"/>
      <c r="BZ124" s="7">
        <f t="shared" si="54"/>
        <v>46133</v>
      </c>
      <c r="CA124" s="5"/>
      <c r="CB124" s="145">
        <f t="shared" si="55"/>
        <v>1</v>
      </c>
      <c r="CC124" s="141" t="str">
        <f>IFERROR(VLOOKUP(BZ123,'Geração Equatorial x Medido'!$O$99:$P$128,2,FALSE),"")</f>
        <v/>
      </c>
      <c r="CD124" s="38">
        <f t="shared" si="61"/>
        <v>46113</v>
      </c>
      <c r="CE124" s="38" t="str">
        <f t="shared" si="48"/>
        <v/>
      </c>
      <c r="CF124" s="38">
        <f t="shared" si="49"/>
        <v>46113</v>
      </c>
      <c r="CV124" s="4"/>
    </row>
    <row r="125" spans="1:100" x14ac:dyDescent="0.25">
      <c r="A125" s="7">
        <f t="shared" si="56"/>
        <v>45048</v>
      </c>
      <c r="B125" s="5"/>
      <c r="C125" s="38" t="str">
        <f t="shared" si="47"/>
        <v/>
      </c>
      <c r="D125" s="38">
        <f t="shared" si="63"/>
        <v>44986</v>
      </c>
      <c r="E125" s="38" t="str">
        <f t="shared" si="50"/>
        <v/>
      </c>
      <c r="F125" s="38">
        <f t="shared" si="65"/>
        <v>45047</v>
      </c>
      <c r="Y125" s="7">
        <f t="shared" si="57"/>
        <v>45408</v>
      </c>
      <c r="Z125" s="5"/>
      <c r="AA125" s="111"/>
      <c r="AB125" s="38" t="str">
        <f>IFERROR(VLOOKUP(Y125,'Geração Equatorial x Medido'!$O$99:$P$116,2,FALSE),"")</f>
        <v/>
      </c>
      <c r="AC125" s="38">
        <f t="shared" si="64"/>
        <v>0</v>
      </c>
      <c r="AD125" s="38" t="str">
        <f t="shared" si="51"/>
        <v/>
      </c>
      <c r="AE125" s="38">
        <f t="shared" si="59"/>
        <v>45383</v>
      </c>
      <c r="AU125" s="4"/>
      <c r="AX125" s="7">
        <f t="shared" si="58"/>
        <v>45768</v>
      </c>
      <c r="AY125" s="5">
        <v>400.3</v>
      </c>
      <c r="AZ125" s="145">
        <f t="shared" si="52"/>
        <v>0</v>
      </c>
      <c r="BA125" s="143" t="str">
        <f>IFERROR(VLOOKUP(AX124,'Geração Equatorial x Medido'!$O$99:$P$129,2,FALSE),"")</f>
        <v/>
      </c>
      <c r="BB125" s="38">
        <f t="shared" si="60"/>
        <v>45748</v>
      </c>
      <c r="BC125" s="38" t="str">
        <f t="shared" si="53"/>
        <v/>
      </c>
      <c r="BD125" s="38">
        <f t="shared" si="62"/>
        <v>45748</v>
      </c>
      <c r="BT125" s="4"/>
      <c r="BZ125" s="7">
        <f t="shared" si="54"/>
        <v>46134</v>
      </c>
      <c r="CA125" s="5"/>
      <c r="CB125" s="145">
        <f t="shared" si="55"/>
        <v>1</v>
      </c>
      <c r="CC125" s="141" t="str">
        <f>IFERROR(VLOOKUP(BZ124,'Geração Equatorial x Medido'!$O$99:$P$128,2,FALSE),"")</f>
        <v/>
      </c>
      <c r="CD125" s="38">
        <f t="shared" si="61"/>
        <v>46113</v>
      </c>
      <c r="CE125" s="38" t="str">
        <f t="shared" si="48"/>
        <v/>
      </c>
      <c r="CF125" s="38">
        <f t="shared" si="49"/>
        <v>46113</v>
      </c>
      <c r="CV125" s="4"/>
    </row>
    <row r="126" spans="1:100" x14ac:dyDescent="0.25">
      <c r="A126" s="7">
        <f t="shared" si="56"/>
        <v>45049</v>
      </c>
      <c r="B126" s="5"/>
      <c r="C126" s="38" t="str">
        <f t="shared" si="47"/>
        <v/>
      </c>
      <c r="D126" s="38">
        <f t="shared" si="63"/>
        <v>44986</v>
      </c>
      <c r="E126" s="38" t="str">
        <f t="shared" si="50"/>
        <v/>
      </c>
      <c r="F126" s="38">
        <f t="shared" si="65"/>
        <v>45047</v>
      </c>
      <c r="Y126" s="7">
        <f t="shared" si="57"/>
        <v>45409</v>
      </c>
      <c r="Z126" s="5"/>
      <c r="AA126" s="111"/>
      <c r="AB126" s="38" t="str">
        <f>IFERROR(VLOOKUP(Y126,'Geração Equatorial x Medido'!$O$99:$P$116,2,FALSE),"")</f>
        <v/>
      </c>
      <c r="AC126" s="38">
        <f t="shared" si="64"/>
        <v>0</v>
      </c>
      <c r="AD126" s="38" t="str">
        <f t="shared" si="51"/>
        <v/>
      </c>
      <c r="AE126" s="38">
        <f t="shared" si="59"/>
        <v>45383</v>
      </c>
      <c r="AU126" s="4"/>
      <c r="AX126" s="7">
        <f t="shared" si="58"/>
        <v>45769</v>
      </c>
      <c r="AY126" s="5">
        <v>451.6</v>
      </c>
      <c r="AZ126" s="145">
        <f t="shared" si="52"/>
        <v>0</v>
      </c>
      <c r="BA126" s="143" t="str">
        <f>IFERROR(VLOOKUP(AX125,'Geração Equatorial x Medido'!$O$99:$P$129,2,FALSE),"")</f>
        <v/>
      </c>
      <c r="BB126" s="38">
        <f t="shared" si="60"/>
        <v>45748</v>
      </c>
      <c r="BC126" s="38" t="str">
        <f t="shared" si="53"/>
        <v/>
      </c>
      <c r="BD126" s="38">
        <f t="shared" si="62"/>
        <v>45748</v>
      </c>
      <c r="BT126" s="4"/>
      <c r="BZ126" s="7">
        <f t="shared" si="54"/>
        <v>46135</v>
      </c>
      <c r="CA126" s="5"/>
      <c r="CB126" s="145">
        <f t="shared" si="55"/>
        <v>1</v>
      </c>
      <c r="CC126" s="141" t="str">
        <f>IFERROR(VLOOKUP(BZ125,'Geração Equatorial x Medido'!$O$99:$P$128,2,FALSE),"")</f>
        <v/>
      </c>
      <c r="CD126" s="38">
        <f t="shared" si="61"/>
        <v>46113</v>
      </c>
      <c r="CE126" s="38" t="str">
        <f t="shared" si="48"/>
        <v/>
      </c>
      <c r="CF126" s="38">
        <f t="shared" si="49"/>
        <v>46113</v>
      </c>
      <c r="CV126" s="4"/>
    </row>
    <row r="127" spans="1:100" x14ac:dyDescent="0.25">
      <c r="A127" s="7">
        <f t="shared" si="56"/>
        <v>45050</v>
      </c>
      <c r="B127" s="5"/>
      <c r="C127" s="38" t="str">
        <f t="shared" si="47"/>
        <v/>
      </c>
      <c r="D127" s="38">
        <f t="shared" si="63"/>
        <v>44986</v>
      </c>
      <c r="E127" s="38" t="str">
        <f t="shared" si="50"/>
        <v/>
      </c>
      <c r="F127" s="38">
        <f t="shared" si="65"/>
        <v>45047</v>
      </c>
      <c r="Y127" s="7">
        <f t="shared" si="57"/>
        <v>45410</v>
      </c>
      <c r="Z127" s="5"/>
      <c r="AA127" s="111"/>
      <c r="AB127" s="38" t="str">
        <f>IFERROR(VLOOKUP(Y127,'Geração Equatorial x Medido'!$O$99:$P$116,2,FALSE),"")</f>
        <v/>
      </c>
      <c r="AC127" s="38">
        <f t="shared" si="64"/>
        <v>0</v>
      </c>
      <c r="AD127" s="38" t="str">
        <f t="shared" si="51"/>
        <v/>
      </c>
      <c r="AE127" s="38">
        <f t="shared" si="59"/>
        <v>45383</v>
      </c>
      <c r="AU127" s="4"/>
      <c r="AX127" s="7">
        <f t="shared" si="58"/>
        <v>45770</v>
      </c>
      <c r="AY127" s="5">
        <v>406.6</v>
      </c>
      <c r="AZ127" s="145">
        <f t="shared" si="52"/>
        <v>0</v>
      </c>
      <c r="BA127" s="143" t="str">
        <f>IFERROR(VLOOKUP(AX126,'Geração Equatorial x Medido'!$O$99:$P$129,2,FALSE),"")</f>
        <v/>
      </c>
      <c r="BB127" s="38">
        <f t="shared" si="60"/>
        <v>45748</v>
      </c>
      <c r="BC127" s="38" t="str">
        <f t="shared" si="53"/>
        <v/>
      </c>
      <c r="BD127" s="38">
        <f t="shared" si="62"/>
        <v>45748</v>
      </c>
      <c r="BT127" s="4"/>
      <c r="BZ127" s="7">
        <f t="shared" si="54"/>
        <v>46136</v>
      </c>
      <c r="CA127" s="5"/>
      <c r="CB127" s="145">
        <f t="shared" si="55"/>
        <v>1</v>
      </c>
      <c r="CC127" s="141" t="str">
        <f>IFERROR(VLOOKUP(BZ126,'Geração Equatorial x Medido'!$O$99:$P$128,2,FALSE),"")</f>
        <v/>
      </c>
      <c r="CD127" s="38">
        <f t="shared" si="61"/>
        <v>46113</v>
      </c>
      <c r="CE127" s="38" t="str">
        <f t="shared" si="48"/>
        <v/>
      </c>
      <c r="CF127" s="38">
        <f t="shared" si="49"/>
        <v>46113</v>
      </c>
      <c r="CV127" s="4"/>
    </row>
    <row r="128" spans="1:100" x14ac:dyDescent="0.25">
      <c r="A128" s="7">
        <f t="shared" si="56"/>
        <v>45051</v>
      </c>
      <c r="B128" s="5"/>
      <c r="C128" s="38" t="str">
        <f t="shared" si="47"/>
        <v/>
      </c>
      <c r="D128" s="38">
        <f t="shared" si="63"/>
        <v>44986</v>
      </c>
      <c r="E128" s="38" t="str">
        <f t="shared" si="50"/>
        <v/>
      </c>
      <c r="F128" s="38">
        <f t="shared" si="65"/>
        <v>45047</v>
      </c>
      <c r="Y128" s="7">
        <f t="shared" si="57"/>
        <v>45411</v>
      </c>
      <c r="Z128" s="5"/>
      <c r="AA128" s="111"/>
      <c r="AB128" s="38" t="str">
        <f>IFERROR(VLOOKUP(Y128,'Geração Equatorial x Medido'!$O$99:$P$116,2,FALSE),"")</f>
        <v/>
      </c>
      <c r="AC128" s="38">
        <f t="shared" si="64"/>
        <v>0</v>
      </c>
      <c r="AD128" s="38" t="str">
        <f t="shared" si="51"/>
        <v/>
      </c>
      <c r="AE128" s="38">
        <f t="shared" si="59"/>
        <v>45383</v>
      </c>
      <c r="AU128" s="4"/>
      <c r="AX128" s="7">
        <f t="shared" si="58"/>
        <v>45771</v>
      </c>
      <c r="AY128" s="5">
        <v>520.6</v>
      </c>
      <c r="AZ128" s="145">
        <f t="shared" si="52"/>
        <v>0</v>
      </c>
      <c r="BA128" s="143" t="str">
        <f>IFERROR(VLOOKUP(AX127,'Geração Equatorial x Medido'!$O$99:$P$129,2,FALSE),"")</f>
        <v/>
      </c>
      <c r="BB128" s="38">
        <f t="shared" si="60"/>
        <v>45748</v>
      </c>
      <c r="BC128" s="38" t="str">
        <f t="shared" si="53"/>
        <v/>
      </c>
      <c r="BD128" s="38">
        <f t="shared" si="62"/>
        <v>45748</v>
      </c>
      <c r="BT128" s="4"/>
      <c r="BZ128" s="7">
        <f t="shared" si="54"/>
        <v>46137</v>
      </c>
      <c r="CA128" s="5"/>
      <c r="CB128" s="145">
        <f t="shared" si="55"/>
        <v>1</v>
      </c>
      <c r="CC128" s="141" t="str">
        <f>IFERROR(VLOOKUP(BZ127,'Geração Equatorial x Medido'!$O$99:$P$128,2,FALSE),"")</f>
        <v/>
      </c>
      <c r="CD128" s="38">
        <f t="shared" si="61"/>
        <v>46113</v>
      </c>
      <c r="CE128" s="38" t="str">
        <f t="shared" si="48"/>
        <v/>
      </c>
      <c r="CF128" s="38">
        <f t="shared" si="49"/>
        <v>46113</v>
      </c>
      <c r="CV128" s="4"/>
    </row>
    <row r="129" spans="1:100" x14ac:dyDescent="0.25">
      <c r="A129" s="7">
        <f t="shared" si="56"/>
        <v>45052</v>
      </c>
      <c r="B129" s="5"/>
      <c r="C129" s="38" t="str">
        <f t="shared" si="47"/>
        <v/>
      </c>
      <c r="D129" s="38">
        <f t="shared" si="63"/>
        <v>44986</v>
      </c>
      <c r="E129" s="38" t="str">
        <f t="shared" si="50"/>
        <v/>
      </c>
      <c r="F129" s="38">
        <f t="shared" si="65"/>
        <v>45047</v>
      </c>
      <c r="Y129" s="7">
        <f t="shared" si="57"/>
        <v>45412</v>
      </c>
      <c r="Z129" s="5"/>
      <c r="AA129" s="111"/>
      <c r="AB129" s="38" t="str">
        <f>IFERROR(VLOOKUP(Y129,'Geração Equatorial x Medido'!$O$99:$P$116,2,FALSE),"")</f>
        <v/>
      </c>
      <c r="AC129" s="38">
        <f t="shared" si="64"/>
        <v>0</v>
      </c>
      <c r="AD129" s="38" t="str">
        <f t="shared" si="51"/>
        <v/>
      </c>
      <c r="AE129" s="38">
        <f t="shared" si="59"/>
        <v>45383</v>
      </c>
      <c r="AU129" s="4"/>
      <c r="AX129" s="7">
        <f t="shared" si="58"/>
        <v>45772</v>
      </c>
      <c r="AY129" s="5">
        <v>278.2</v>
      </c>
      <c r="AZ129" s="145">
        <f t="shared" si="52"/>
        <v>0</v>
      </c>
      <c r="BA129" s="143" t="str">
        <f>IFERROR(VLOOKUP(AX128,'Geração Equatorial x Medido'!$O$99:$P$129,2,FALSE),"")</f>
        <v/>
      </c>
      <c r="BB129" s="38">
        <f t="shared" si="60"/>
        <v>45748</v>
      </c>
      <c r="BC129" s="38" t="str">
        <f t="shared" si="53"/>
        <v/>
      </c>
      <c r="BD129" s="38">
        <f t="shared" si="62"/>
        <v>45748</v>
      </c>
      <c r="BT129" s="4"/>
      <c r="BZ129" s="7">
        <f t="shared" si="54"/>
        <v>46138</v>
      </c>
      <c r="CA129" s="5"/>
      <c r="CB129" s="145">
        <f t="shared" si="55"/>
        <v>1</v>
      </c>
      <c r="CC129" s="141" t="str">
        <f>IFERROR(VLOOKUP(BZ128,'Geração Equatorial x Medido'!$O$99:$P$128,2,FALSE),"")</f>
        <v/>
      </c>
      <c r="CD129" s="38">
        <f t="shared" si="61"/>
        <v>46113</v>
      </c>
      <c r="CE129" s="38" t="str">
        <f t="shared" si="48"/>
        <v/>
      </c>
      <c r="CF129" s="38">
        <f t="shared" si="49"/>
        <v>46113</v>
      </c>
      <c r="CV129" s="4"/>
    </row>
    <row r="130" spans="1:100" x14ac:dyDescent="0.25">
      <c r="A130" s="7">
        <f t="shared" si="56"/>
        <v>45053</v>
      </c>
      <c r="B130" s="5"/>
      <c r="C130" s="38" t="str">
        <f t="shared" si="47"/>
        <v/>
      </c>
      <c r="D130" s="38">
        <f t="shared" si="63"/>
        <v>44986</v>
      </c>
      <c r="E130" s="38" t="str">
        <f t="shared" si="50"/>
        <v/>
      </c>
      <c r="F130" s="38">
        <f t="shared" si="65"/>
        <v>45047</v>
      </c>
      <c r="Y130" s="7">
        <f t="shared" si="57"/>
        <v>45413</v>
      </c>
      <c r="Z130" s="5"/>
      <c r="AA130" s="111"/>
      <c r="AB130" s="38" t="str">
        <f>IFERROR(VLOOKUP(Y130,'Geração Equatorial x Medido'!$O$99:$P$116,2,FALSE),"")</f>
        <v/>
      </c>
      <c r="AC130" s="38">
        <f t="shared" si="64"/>
        <v>0</v>
      </c>
      <c r="AD130" s="38">
        <f t="shared" si="51"/>
        <v>45413</v>
      </c>
      <c r="AE130" s="38">
        <f t="shared" si="59"/>
        <v>45413</v>
      </c>
      <c r="AU130" s="4"/>
      <c r="AX130" s="7">
        <f t="shared" si="58"/>
        <v>45773</v>
      </c>
      <c r="AY130" s="5">
        <v>578.20000000000005</v>
      </c>
      <c r="AZ130" s="145">
        <f t="shared" si="52"/>
        <v>0</v>
      </c>
      <c r="BA130" s="143" t="str">
        <f>IFERROR(VLOOKUP(AX129,'Geração Equatorial x Medido'!$O$99:$P$129,2,FALSE),"")</f>
        <v/>
      </c>
      <c r="BB130" s="38">
        <f t="shared" si="60"/>
        <v>45748</v>
      </c>
      <c r="BC130" s="38" t="str">
        <f t="shared" si="53"/>
        <v/>
      </c>
      <c r="BD130" s="38">
        <f t="shared" si="62"/>
        <v>45748</v>
      </c>
      <c r="BT130" s="4"/>
      <c r="BZ130" s="7">
        <f t="shared" si="54"/>
        <v>46139</v>
      </c>
      <c r="CA130" s="5"/>
      <c r="CB130" s="145">
        <f t="shared" si="55"/>
        <v>1</v>
      </c>
      <c r="CC130" s="141" t="str">
        <f>IFERROR(VLOOKUP(BZ129,'Geração Equatorial x Medido'!$O$99:$P$128,2,FALSE),"")</f>
        <v/>
      </c>
      <c r="CD130" s="38">
        <f t="shared" si="61"/>
        <v>46113</v>
      </c>
      <c r="CE130" s="38" t="str">
        <f t="shared" si="48"/>
        <v/>
      </c>
      <c r="CF130" s="38">
        <f t="shared" si="49"/>
        <v>46113</v>
      </c>
      <c r="CV130" s="4"/>
    </row>
    <row r="131" spans="1:100" x14ac:dyDescent="0.25">
      <c r="A131" s="7">
        <f t="shared" si="56"/>
        <v>45054</v>
      </c>
      <c r="B131" s="5"/>
      <c r="C131" s="38" t="str">
        <f t="shared" si="47"/>
        <v/>
      </c>
      <c r="D131" s="38">
        <f t="shared" si="63"/>
        <v>44986</v>
      </c>
      <c r="E131" s="38" t="str">
        <f t="shared" si="50"/>
        <v/>
      </c>
      <c r="F131" s="38">
        <f t="shared" si="65"/>
        <v>45047</v>
      </c>
      <c r="Y131" s="7">
        <f t="shared" si="57"/>
        <v>45414</v>
      </c>
      <c r="Z131" s="5"/>
      <c r="AA131" s="111"/>
      <c r="AB131" s="38" t="str">
        <f>IFERROR(VLOOKUP(Y131,'Geração Equatorial x Medido'!$O$99:$P$116,2,FALSE),"")</f>
        <v/>
      </c>
      <c r="AC131" s="38">
        <f t="shared" si="64"/>
        <v>0</v>
      </c>
      <c r="AD131" s="38" t="str">
        <f t="shared" si="51"/>
        <v/>
      </c>
      <c r="AE131" s="38">
        <f t="shared" si="59"/>
        <v>45413</v>
      </c>
      <c r="AU131" s="4"/>
      <c r="AX131" s="7">
        <f t="shared" si="58"/>
        <v>45774</v>
      </c>
      <c r="AY131" s="5">
        <v>385.8</v>
      </c>
      <c r="AZ131" s="145">
        <f t="shared" si="52"/>
        <v>0</v>
      </c>
      <c r="BA131" s="143" t="str">
        <f>IFERROR(VLOOKUP(AX130,'Geração Equatorial x Medido'!$O$99:$P$129,2,FALSE),"")</f>
        <v/>
      </c>
      <c r="BB131" s="38">
        <f t="shared" si="60"/>
        <v>45748</v>
      </c>
      <c r="BC131" s="38" t="str">
        <f t="shared" si="53"/>
        <v/>
      </c>
      <c r="BD131" s="38">
        <f t="shared" si="62"/>
        <v>45748</v>
      </c>
      <c r="BT131" s="4"/>
      <c r="BZ131" s="7">
        <f t="shared" si="54"/>
        <v>46140</v>
      </c>
      <c r="CA131" s="5"/>
      <c r="CB131" s="145">
        <f t="shared" si="55"/>
        <v>1</v>
      </c>
      <c r="CC131" s="141">
        <f>IFERROR(VLOOKUP(BZ130,'Geração Equatorial x Medido'!$O$99:$P$128,2,FALSE),"")</f>
        <v>46113</v>
      </c>
      <c r="CD131" s="38">
        <f t="shared" si="61"/>
        <v>46113</v>
      </c>
      <c r="CE131" s="38" t="str">
        <f t="shared" si="48"/>
        <v/>
      </c>
      <c r="CF131" s="38">
        <f t="shared" si="49"/>
        <v>46113</v>
      </c>
      <c r="CV131" s="4"/>
    </row>
    <row r="132" spans="1:100" x14ac:dyDescent="0.25">
      <c r="A132" s="7">
        <f t="shared" si="56"/>
        <v>45055</v>
      </c>
      <c r="B132" s="5"/>
      <c r="C132" s="38" t="str">
        <f t="shared" ref="C132:C195" si="66">IFERROR(VLOOKUP(A131,$H$381:$N$415,5,FALSE),"")</f>
        <v/>
      </c>
      <c r="D132" s="38">
        <f t="shared" si="63"/>
        <v>44986</v>
      </c>
      <c r="E132" s="38" t="str">
        <f t="shared" si="50"/>
        <v/>
      </c>
      <c r="F132" s="38">
        <f t="shared" si="65"/>
        <v>45047</v>
      </c>
      <c r="Y132" s="7">
        <f t="shared" si="57"/>
        <v>45415</v>
      </c>
      <c r="Z132" s="5"/>
      <c r="AA132" s="111"/>
      <c r="AB132" s="38" t="str">
        <f>IFERROR(VLOOKUP(Y132,'Geração Equatorial x Medido'!$O$99:$P$116,2,FALSE),"")</f>
        <v/>
      </c>
      <c r="AC132" s="38">
        <f t="shared" si="64"/>
        <v>0</v>
      </c>
      <c r="AD132" s="38" t="str">
        <f t="shared" si="51"/>
        <v/>
      </c>
      <c r="AE132" s="38">
        <f t="shared" si="59"/>
        <v>45413</v>
      </c>
      <c r="AU132" s="4"/>
      <c r="AX132" s="7">
        <f t="shared" si="58"/>
        <v>45775</v>
      </c>
      <c r="AY132" s="5">
        <v>150.80000000000001</v>
      </c>
      <c r="AZ132" s="145">
        <f t="shared" si="52"/>
        <v>0</v>
      </c>
      <c r="BA132" s="143" t="str">
        <f>IFERROR(VLOOKUP(AX131,'Geração Equatorial x Medido'!$O$99:$P$129,2,FALSE),"")</f>
        <v/>
      </c>
      <c r="BB132" s="38">
        <f t="shared" si="60"/>
        <v>45748</v>
      </c>
      <c r="BC132" s="38" t="str">
        <f t="shared" si="53"/>
        <v/>
      </c>
      <c r="BD132" s="38">
        <f t="shared" si="62"/>
        <v>45748</v>
      </c>
      <c r="BT132" s="4"/>
      <c r="BZ132" s="7">
        <f t="shared" si="54"/>
        <v>46141</v>
      </c>
      <c r="CA132" s="5"/>
      <c r="CB132" s="145">
        <f t="shared" si="55"/>
        <v>1</v>
      </c>
      <c r="CC132" s="141" t="str">
        <f>IFERROR(VLOOKUP(BZ131,'Geração Equatorial x Medido'!$O$99:$P$128,2,FALSE),"")</f>
        <v/>
      </c>
      <c r="CD132" s="38">
        <f t="shared" si="61"/>
        <v>46143</v>
      </c>
      <c r="CE132" s="38" t="str">
        <f t="shared" ref="CE132:CE195" si="67">IFERROR(VLOOKUP(BZ132,$H$422:$J$469,3,FALSE),"")</f>
        <v/>
      </c>
      <c r="CF132" s="38">
        <f t="shared" ref="CF132:CF195" si="68">IF(CE132="",CF131,CE132)</f>
        <v>46113</v>
      </c>
      <c r="CV132" s="4"/>
    </row>
    <row r="133" spans="1:100" x14ac:dyDescent="0.25">
      <c r="A133" s="7">
        <f t="shared" si="56"/>
        <v>45056</v>
      </c>
      <c r="B133" s="5"/>
      <c r="C133" s="38" t="str">
        <f t="shared" si="66"/>
        <v/>
      </c>
      <c r="D133" s="38">
        <f t="shared" si="63"/>
        <v>44986</v>
      </c>
      <c r="E133" s="38" t="str">
        <f t="shared" ref="E133:E196" si="69">IFERROR(VLOOKUP(A133,$H$422:$J$433,3,FALSE),"")</f>
        <v/>
      </c>
      <c r="F133" s="38">
        <f t="shared" si="65"/>
        <v>45047</v>
      </c>
      <c r="Y133" s="7">
        <f t="shared" si="57"/>
        <v>45416</v>
      </c>
      <c r="Z133" s="5"/>
      <c r="AA133" s="111"/>
      <c r="AB133" s="38" t="str">
        <f>IFERROR(VLOOKUP(Y133,'Geração Equatorial x Medido'!$O$99:$P$116,2,FALSE),"")</f>
        <v/>
      </c>
      <c r="AC133" s="38">
        <f t="shared" si="64"/>
        <v>0</v>
      </c>
      <c r="AD133" s="38" t="str">
        <f t="shared" ref="AD133:AD196" si="70">IFERROR(VLOOKUP(Y133,$H$422:$J$457,3,FALSE),"")</f>
        <v/>
      </c>
      <c r="AE133" s="38">
        <f t="shared" si="59"/>
        <v>45413</v>
      </c>
      <c r="AU133" s="4"/>
      <c r="AX133" s="7">
        <f t="shared" si="58"/>
        <v>45776</v>
      </c>
      <c r="AY133" s="5">
        <v>430.9</v>
      </c>
      <c r="AZ133" s="145">
        <f t="shared" ref="AZ133:AZ196" si="71">IF(AY133=0,1,0)</f>
        <v>0</v>
      </c>
      <c r="BA133" s="143" t="str">
        <f>IFERROR(VLOOKUP(AX132,'Geração Equatorial x Medido'!$O$99:$P$129,2,FALSE),"")</f>
        <v/>
      </c>
      <c r="BB133" s="38">
        <f t="shared" si="60"/>
        <v>45748</v>
      </c>
      <c r="BC133" s="38" t="str">
        <f t="shared" ref="BC133:BC196" si="72">IFERROR(VLOOKUP(AX133,$H$422:$J$457,3,FALSE),"")</f>
        <v/>
      </c>
      <c r="BD133" s="38">
        <f t="shared" si="62"/>
        <v>45748</v>
      </c>
      <c r="BT133" s="4"/>
      <c r="BZ133" s="7">
        <f t="shared" ref="BZ133:BZ196" si="73">BZ132+1</f>
        <v>46142</v>
      </c>
      <c r="CA133" s="5"/>
      <c r="CB133" s="145">
        <f t="shared" ref="CB133:CB196" si="74">IF(CA133=0,1,0)</f>
        <v>1</v>
      </c>
      <c r="CC133" s="141" t="str">
        <f>IFERROR(VLOOKUP(BZ132,'Geração Equatorial x Medido'!$O$99:$P$128,2,FALSE),"")</f>
        <v/>
      </c>
      <c r="CD133" s="38">
        <f t="shared" si="61"/>
        <v>46143</v>
      </c>
      <c r="CE133" s="38" t="str">
        <f t="shared" si="67"/>
        <v/>
      </c>
      <c r="CF133" s="38">
        <f t="shared" si="68"/>
        <v>46113</v>
      </c>
      <c r="CV133" s="4"/>
    </row>
    <row r="134" spans="1:100" x14ac:dyDescent="0.25">
      <c r="A134" s="7">
        <f t="shared" ref="A134:A197" si="75">A133+1</f>
        <v>45057</v>
      </c>
      <c r="B134" s="5"/>
      <c r="C134" s="38" t="str">
        <f t="shared" si="66"/>
        <v/>
      </c>
      <c r="D134" s="38">
        <f t="shared" si="63"/>
        <v>44986</v>
      </c>
      <c r="E134" s="38" t="str">
        <f t="shared" si="69"/>
        <v/>
      </c>
      <c r="F134" s="38">
        <f t="shared" si="65"/>
        <v>45047</v>
      </c>
      <c r="Y134" s="7">
        <f t="shared" ref="Y134:Y197" si="76">Y133+1</f>
        <v>45417</v>
      </c>
      <c r="Z134" s="5"/>
      <c r="AA134" s="111"/>
      <c r="AB134" s="38" t="str">
        <f>IFERROR(VLOOKUP(Y134,'Geração Equatorial x Medido'!$O$99:$P$116,2,FALSE),"")</f>
        <v/>
      </c>
      <c r="AC134" s="38">
        <f t="shared" si="64"/>
        <v>0</v>
      </c>
      <c r="AD134" s="38" t="str">
        <f t="shared" si="70"/>
        <v/>
      </c>
      <c r="AE134" s="38">
        <f t="shared" si="59"/>
        <v>45413</v>
      </c>
      <c r="AU134" s="4"/>
      <c r="AX134" s="7">
        <f t="shared" ref="AX134:AX197" si="77">AX133+1</f>
        <v>45777</v>
      </c>
      <c r="AY134" s="5">
        <v>557.5</v>
      </c>
      <c r="AZ134" s="145">
        <f t="shared" si="71"/>
        <v>0</v>
      </c>
      <c r="BA134" s="143">
        <f>IFERROR(VLOOKUP(AX133,'Geração Equatorial x Medido'!$O$99:$P$129,2,FALSE),"")</f>
        <v>45748</v>
      </c>
      <c r="BB134" s="38">
        <f t="shared" si="60"/>
        <v>45748</v>
      </c>
      <c r="BC134" s="38" t="str">
        <f t="shared" si="72"/>
        <v/>
      </c>
      <c r="BD134" s="38">
        <f t="shared" si="62"/>
        <v>45748</v>
      </c>
      <c r="BT134" s="4"/>
      <c r="BZ134" s="7">
        <f t="shared" si="73"/>
        <v>46143</v>
      </c>
      <c r="CA134" s="5"/>
      <c r="CB134" s="145">
        <f t="shared" si="74"/>
        <v>1</v>
      </c>
      <c r="CC134" s="141" t="str">
        <f>IFERROR(VLOOKUP(BZ133,'Geração Equatorial x Medido'!$O$99:$P$128,2,FALSE),"")</f>
        <v/>
      </c>
      <c r="CD134" s="38">
        <f t="shared" si="61"/>
        <v>46143</v>
      </c>
      <c r="CE134" s="38">
        <f t="shared" si="67"/>
        <v>46143</v>
      </c>
      <c r="CF134" s="38">
        <f t="shared" si="68"/>
        <v>46143</v>
      </c>
      <c r="CV134" s="4"/>
    </row>
    <row r="135" spans="1:100" x14ac:dyDescent="0.25">
      <c r="A135" s="7">
        <f t="shared" si="75"/>
        <v>45058</v>
      </c>
      <c r="B135" s="5"/>
      <c r="C135" s="38" t="str">
        <f t="shared" si="66"/>
        <v/>
      </c>
      <c r="D135" s="38">
        <f t="shared" si="63"/>
        <v>44986</v>
      </c>
      <c r="E135" s="38" t="str">
        <f t="shared" si="69"/>
        <v/>
      </c>
      <c r="F135" s="38">
        <f t="shared" si="65"/>
        <v>45047</v>
      </c>
      <c r="Y135" s="7">
        <f t="shared" si="76"/>
        <v>45418</v>
      </c>
      <c r="Z135" s="5"/>
      <c r="AA135" s="111"/>
      <c r="AB135" s="38" t="str">
        <f>IFERROR(VLOOKUP(Y135,'Geração Equatorial x Medido'!$O$99:$P$116,2,FALSE),"")</f>
        <v/>
      </c>
      <c r="AC135" s="38">
        <f t="shared" si="64"/>
        <v>0</v>
      </c>
      <c r="AD135" s="38" t="str">
        <f t="shared" si="70"/>
        <v/>
      </c>
      <c r="AE135" s="38">
        <f t="shared" si="59"/>
        <v>45413</v>
      </c>
      <c r="AU135" s="4"/>
      <c r="AX135" s="7">
        <f t="shared" si="77"/>
        <v>45778</v>
      </c>
      <c r="AY135" s="5">
        <v>554.20000000000005</v>
      </c>
      <c r="AZ135" s="145">
        <f t="shared" si="71"/>
        <v>0</v>
      </c>
      <c r="BA135" s="143" t="str">
        <f>IFERROR(VLOOKUP(AX134,'Geração Equatorial x Medido'!$O$99:$P$129,2,FALSE),"")</f>
        <v/>
      </c>
      <c r="BB135" s="38">
        <f t="shared" si="60"/>
        <v>45778</v>
      </c>
      <c r="BC135" s="38">
        <f t="shared" si="72"/>
        <v>45778</v>
      </c>
      <c r="BD135" s="38">
        <f t="shared" si="62"/>
        <v>45778</v>
      </c>
      <c r="BT135" s="4"/>
      <c r="BZ135" s="7">
        <f t="shared" si="73"/>
        <v>46144</v>
      </c>
      <c r="CA135" s="5"/>
      <c r="CB135" s="145">
        <f t="shared" si="74"/>
        <v>1</v>
      </c>
      <c r="CC135" s="141" t="str">
        <f>IFERROR(VLOOKUP(BZ134,'Geração Equatorial x Medido'!$O$99:$P$128,2,FALSE),"")</f>
        <v/>
      </c>
      <c r="CD135" s="38">
        <f t="shared" si="61"/>
        <v>46143</v>
      </c>
      <c r="CE135" s="38" t="str">
        <f t="shared" si="67"/>
        <v/>
      </c>
      <c r="CF135" s="38">
        <f t="shared" si="68"/>
        <v>46143</v>
      </c>
      <c r="CV135" s="4"/>
    </row>
    <row r="136" spans="1:100" x14ac:dyDescent="0.25">
      <c r="A136" s="7">
        <f t="shared" si="75"/>
        <v>45059</v>
      </c>
      <c r="B136" s="5"/>
      <c r="C136" s="38" t="str">
        <f t="shared" si="66"/>
        <v/>
      </c>
      <c r="D136" s="38">
        <f t="shared" si="63"/>
        <v>44986</v>
      </c>
      <c r="E136" s="38" t="str">
        <f t="shared" si="69"/>
        <v/>
      </c>
      <c r="F136" s="38">
        <f t="shared" si="65"/>
        <v>45047</v>
      </c>
      <c r="Y136" s="7">
        <f t="shared" si="76"/>
        <v>45419</v>
      </c>
      <c r="Z136" s="5"/>
      <c r="AA136" s="111"/>
      <c r="AB136" s="38" t="str">
        <f>IFERROR(VLOOKUP(Y136,'Geração Equatorial x Medido'!$O$99:$P$116,2,FALSE),"")</f>
        <v/>
      </c>
      <c r="AC136" s="38">
        <f t="shared" si="64"/>
        <v>0</v>
      </c>
      <c r="AD136" s="38" t="str">
        <f t="shared" si="70"/>
        <v/>
      </c>
      <c r="AE136" s="38">
        <f t="shared" si="59"/>
        <v>45413</v>
      </c>
      <c r="AU136" s="4"/>
      <c r="AX136" s="7">
        <f t="shared" si="77"/>
        <v>45779</v>
      </c>
      <c r="AY136" s="5">
        <v>524.79999999999995</v>
      </c>
      <c r="AZ136" s="145">
        <f t="shared" si="71"/>
        <v>0</v>
      </c>
      <c r="BA136" s="143" t="str">
        <f>IFERROR(VLOOKUP(AX135,'Geração Equatorial x Medido'!$O$99:$P$129,2,FALSE),"")</f>
        <v/>
      </c>
      <c r="BB136" s="38">
        <f t="shared" si="60"/>
        <v>45778</v>
      </c>
      <c r="BC136" s="38" t="str">
        <f t="shared" si="72"/>
        <v/>
      </c>
      <c r="BD136" s="38">
        <f t="shared" si="62"/>
        <v>45778</v>
      </c>
      <c r="BT136" s="4"/>
      <c r="BZ136" s="7">
        <f t="shared" si="73"/>
        <v>46145</v>
      </c>
      <c r="CA136" s="5"/>
      <c r="CB136" s="145">
        <f t="shared" si="74"/>
        <v>1</v>
      </c>
      <c r="CC136" s="141" t="str">
        <f>IFERROR(VLOOKUP(BZ135,'Geração Equatorial x Medido'!$O$99:$P$128,2,FALSE),"")</f>
        <v/>
      </c>
      <c r="CD136" s="38">
        <f t="shared" si="61"/>
        <v>46143</v>
      </c>
      <c r="CE136" s="38" t="str">
        <f t="shared" si="67"/>
        <v/>
      </c>
      <c r="CF136" s="38">
        <f t="shared" si="68"/>
        <v>46143</v>
      </c>
      <c r="CV136" s="4"/>
    </row>
    <row r="137" spans="1:100" x14ac:dyDescent="0.25">
      <c r="A137" s="7">
        <f t="shared" si="75"/>
        <v>45060</v>
      </c>
      <c r="B137" s="5"/>
      <c r="C137" s="38" t="str">
        <f t="shared" si="66"/>
        <v/>
      </c>
      <c r="D137" s="38">
        <f t="shared" si="63"/>
        <v>44986</v>
      </c>
      <c r="E137" s="38" t="str">
        <f t="shared" si="69"/>
        <v/>
      </c>
      <c r="F137" s="38">
        <f t="shared" si="65"/>
        <v>45047</v>
      </c>
      <c r="Y137" s="7">
        <f t="shared" si="76"/>
        <v>45420</v>
      </c>
      <c r="Z137" s="5"/>
      <c r="AA137" s="111"/>
      <c r="AB137" s="38" t="str">
        <f>IFERROR(VLOOKUP(Y137,'Geração Equatorial x Medido'!$O$99:$P$116,2,FALSE),"")</f>
        <v/>
      </c>
      <c r="AC137" s="38">
        <f t="shared" si="64"/>
        <v>0</v>
      </c>
      <c r="AD137" s="38" t="str">
        <f t="shared" si="70"/>
        <v/>
      </c>
      <c r="AE137" s="38">
        <f t="shared" ref="AE137:AE200" si="78">IF(AD137="",AE136,AD137)</f>
        <v>45413</v>
      </c>
      <c r="AU137" s="4"/>
      <c r="AX137" s="7">
        <f t="shared" si="77"/>
        <v>45780</v>
      </c>
      <c r="AY137" s="5">
        <v>516.79999999999995</v>
      </c>
      <c r="AZ137" s="145">
        <f t="shared" si="71"/>
        <v>0</v>
      </c>
      <c r="BA137" s="143" t="str">
        <f>IFERROR(VLOOKUP(AX136,'Geração Equatorial x Medido'!$O$99:$P$129,2,FALSE),"")</f>
        <v/>
      </c>
      <c r="BB137" s="38">
        <f t="shared" si="60"/>
        <v>45778</v>
      </c>
      <c r="BC137" s="38" t="str">
        <f t="shared" si="72"/>
        <v/>
      </c>
      <c r="BD137" s="38">
        <f t="shared" si="62"/>
        <v>45778</v>
      </c>
      <c r="BT137" s="4"/>
      <c r="BZ137" s="7">
        <f t="shared" si="73"/>
        <v>46146</v>
      </c>
      <c r="CA137" s="5"/>
      <c r="CB137" s="145">
        <f t="shared" si="74"/>
        <v>1</v>
      </c>
      <c r="CC137" s="141" t="str">
        <f>IFERROR(VLOOKUP(BZ136,'Geração Equatorial x Medido'!$O$99:$P$128,2,FALSE),"")</f>
        <v/>
      </c>
      <c r="CD137" s="38">
        <f t="shared" si="61"/>
        <v>46143</v>
      </c>
      <c r="CE137" s="38" t="str">
        <f t="shared" si="67"/>
        <v/>
      </c>
      <c r="CF137" s="38">
        <f t="shared" si="68"/>
        <v>46143</v>
      </c>
      <c r="CV137" s="4"/>
    </row>
    <row r="138" spans="1:100" x14ac:dyDescent="0.25">
      <c r="A138" s="7">
        <f t="shared" si="75"/>
        <v>45061</v>
      </c>
      <c r="B138" s="5"/>
      <c r="C138" s="38" t="str">
        <f t="shared" si="66"/>
        <v/>
      </c>
      <c r="D138" s="38">
        <f t="shared" si="63"/>
        <v>44986</v>
      </c>
      <c r="E138" s="38" t="str">
        <f t="shared" si="69"/>
        <v/>
      </c>
      <c r="F138" s="38">
        <f t="shared" si="65"/>
        <v>45047</v>
      </c>
      <c r="Y138" s="7">
        <f t="shared" si="76"/>
        <v>45421</v>
      </c>
      <c r="Z138" s="5"/>
      <c r="AA138" s="111"/>
      <c r="AB138" s="38" t="str">
        <f>IFERROR(VLOOKUP(Y138,'Geração Equatorial x Medido'!$O$99:$P$116,2,FALSE),"")</f>
        <v/>
      </c>
      <c r="AC138" s="38">
        <f t="shared" si="64"/>
        <v>0</v>
      </c>
      <c r="AD138" s="38" t="str">
        <f t="shared" si="70"/>
        <v/>
      </c>
      <c r="AE138" s="38">
        <f t="shared" si="78"/>
        <v>45413</v>
      </c>
      <c r="AU138" s="4"/>
      <c r="AX138" s="7">
        <f t="shared" si="77"/>
        <v>45781</v>
      </c>
      <c r="AY138" s="5">
        <v>495.7</v>
      </c>
      <c r="AZ138" s="145">
        <f t="shared" si="71"/>
        <v>0</v>
      </c>
      <c r="BA138" s="143" t="str">
        <f>IFERROR(VLOOKUP(AX137,'Geração Equatorial x Medido'!$O$99:$P$129,2,FALSE),"")</f>
        <v/>
      </c>
      <c r="BB138" s="38">
        <f t="shared" si="60"/>
        <v>45778</v>
      </c>
      <c r="BC138" s="38" t="str">
        <f t="shared" si="72"/>
        <v/>
      </c>
      <c r="BD138" s="38">
        <f t="shared" si="62"/>
        <v>45778</v>
      </c>
      <c r="BT138" s="4"/>
      <c r="BZ138" s="7">
        <f t="shared" si="73"/>
        <v>46147</v>
      </c>
      <c r="CA138" s="5"/>
      <c r="CB138" s="145">
        <f t="shared" si="74"/>
        <v>1</v>
      </c>
      <c r="CC138" s="141" t="str">
        <f>IFERROR(VLOOKUP(BZ137,'Geração Equatorial x Medido'!$O$99:$P$128,2,FALSE),"")</f>
        <v/>
      </c>
      <c r="CD138" s="38">
        <f t="shared" si="61"/>
        <v>46143</v>
      </c>
      <c r="CE138" s="38" t="str">
        <f t="shared" si="67"/>
        <v/>
      </c>
      <c r="CF138" s="38">
        <f t="shared" si="68"/>
        <v>46143</v>
      </c>
      <c r="CV138" s="4"/>
    </row>
    <row r="139" spans="1:100" x14ac:dyDescent="0.25">
      <c r="A139" s="7">
        <f t="shared" si="75"/>
        <v>45062</v>
      </c>
      <c r="B139" s="5"/>
      <c r="C139" s="38" t="str">
        <f t="shared" si="66"/>
        <v/>
      </c>
      <c r="D139" s="38">
        <f t="shared" si="63"/>
        <v>44986</v>
      </c>
      <c r="E139" s="38" t="str">
        <f t="shared" si="69"/>
        <v/>
      </c>
      <c r="F139" s="38">
        <f t="shared" si="65"/>
        <v>45047</v>
      </c>
      <c r="Y139" s="7">
        <f t="shared" si="76"/>
        <v>45422</v>
      </c>
      <c r="Z139" s="5"/>
      <c r="AA139" s="111"/>
      <c r="AB139" s="38" t="str">
        <f>IFERROR(VLOOKUP(Y139,'Geração Equatorial x Medido'!$O$99:$P$116,2,FALSE),"")</f>
        <v/>
      </c>
      <c r="AC139" s="38">
        <f t="shared" si="64"/>
        <v>0</v>
      </c>
      <c r="AD139" s="38" t="str">
        <f t="shared" si="70"/>
        <v/>
      </c>
      <c r="AE139" s="38">
        <f t="shared" si="78"/>
        <v>45413</v>
      </c>
      <c r="AU139" s="4"/>
      <c r="AX139" s="7">
        <f t="shared" si="77"/>
        <v>45782</v>
      </c>
      <c r="AY139" s="5">
        <v>538.4</v>
      </c>
      <c r="AZ139" s="145">
        <f t="shared" si="71"/>
        <v>0</v>
      </c>
      <c r="BA139" s="143" t="str">
        <f>IFERROR(VLOOKUP(AX138,'Geração Equatorial x Medido'!$O$99:$P$129,2,FALSE),"")</f>
        <v/>
      </c>
      <c r="BB139" s="38">
        <f t="shared" si="60"/>
        <v>45778</v>
      </c>
      <c r="BC139" s="38" t="str">
        <f t="shared" si="72"/>
        <v/>
      </c>
      <c r="BD139" s="38">
        <f t="shared" si="62"/>
        <v>45778</v>
      </c>
      <c r="BT139" s="4"/>
      <c r="BZ139" s="7">
        <f t="shared" si="73"/>
        <v>46148</v>
      </c>
      <c r="CA139" s="5"/>
      <c r="CB139" s="145">
        <f t="shared" si="74"/>
        <v>1</v>
      </c>
      <c r="CC139" s="141" t="str">
        <f>IFERROR(VLOOKUP(BZ138,'Geração Equatorial x Medido'!$O$99:$P$128,2,FALSE),"")</f>
        <v/>
      </c>
      <c r="CD139" s="38">
        <f t="shared" si="61"/>
        <v>46143</v>
      </c>
      <c r="CE139" s="38" t="str">
        <f t="shared" si="67"/>
        <v/>
      </c>
      <c r="CF139" s="38">
        <f t="shared" si="68"/>
        <v>46143</v>
      </c>
      <c r="CV139" s="4"/>
    </row>
    <row r="140" spans="1:100" x14ac:dyDescent="0.25">
      <c r="A140" s="7">
        <f t="shared" si="75"/>
        <v>45063</v>
      </c>
      <c r="B140" s="5"/>
      <c r="C140" s="38" t="str">
        <f t="shared" si="66"/>
        <v/>
      </c>
      <c r="D140" s="38">
        <f t="shared" si="63"/>
        <v>44986</v>
      </c>
      <c r="E140" s="38" t="str">
        <f t="shared" si="69"/>
        <v/>
      </c>
      <c r="F140" s="38">
        <f t="shared" si="65"/>
        <v>45047</v>
      </c>
      <c r="Y140" s="7">
        <f t="shared" si="76"/>
        <v>45423</v>
      </c>
      <c r="Z140" s="5"/>
      <c r="AA140" s="111"/>
      <c r="AB140" s="38" t="str">
        <f>IFERROR(VLOOKUP(Y140,'Geração Equatorial x Medido'!$O$99:$P$116,2,FALSE),"")</f>
        <v/>
      </c>
      <c r="AC140" s="38">
        <f t="shared" si="64"/>
        <v>0</v>
      </c>
      <c r="AD140" s="38" t="str">
        <f t="shared" si="70"/>
        <v/>
      </c>
      <c r="AE140" s="38">
        <f t="shared" si="78"/>
        <v>45413</v>
      </c>
      <c r="AU140" s="4"/>
      <c r="AX140" s="7">
        <f t="shared" si="77"/>
        <v>45783</v>
      </c>
      <c r="AY140" s="5">
        <v>496.6</v>
      </c>
      <c r="AZ140" s="145">
        <f t="shared" si="71"/>
        <v>0</v>
      </c>
      <c r="BA140" s="143" t="str">
        <f>IFERROR(VLOOKUP(AX139,'Geração Equatorial x Medido'!$O$99:$P$129,2,FALSE),"")</f>
        <v/>
      </c>
      <c r="BB140" s="38">
        <f t="shared" ref="BB140:BB203" si="79">IF(BA140="",BB141,BA140)</f>
        <v>45778</v>
      </c>
      <c r="BC140" s="38" t="str">
        <f t="shared" si="72"/>
        <v/>
      </c>
      <c r="BD140" s="38">
        <f t="shared" si="62"/>
        <v>45778</v>
      </c>
      <c r="BT140" s="4"/>
      <c r="BZ140" s="7">
        <f t="shared" si="73"/>
        <v>46149</v>
      </c>
      <c r="CA140" s="5"/>
      <c r="CB140" s="145">
        <f t="shared" si="74"/>
        <v>1</v>
      </c>
      <c r="CC140" s="141" t="str">
        <f>IFERROR(VLOOKUP(BZ139,'Geração Equatorial x Medido'!$O$99:$P$128,2,FALSE),"")</f>
        <v/>
      </c>
      <c r="CD140" s="38">
        <f t="shared" si="61"/>
        <v>46143</v>
      </c>
      <c r="CE140" s="38" t="str">
        <f t="shared" si="67"/>
        <v/>
      </c>
      <c r="CF140" s="38">
        <f t="shared" si="68"/>
        <v>46143</v>
      </c>
      <c r="CV140" s="4"/>
    </row>
    <row r="141" spans="1:100" x14ac:dyDescent="0.25">
      <c r="A141" s="7">
        <f t="shared" si="75"/>
        <v>45064</v>
      </c>
      <c r="B141" s="5"/>
      <c r="C141" s="38" t="str">
        <f t="shared" si="66"/>
        <v/>
      </c>
      <c r="D141" s="38">
        <f t="shared" si="63"/>
        <v>44986</v>
      </c>
      <c r="E141" s="38" t="str">
        <f t="shared" si="69"/>
        <v/>
      </c>
      <c r="F141" s="38">
        <f t="shared" si="65"/>
        <v>45047</v>
      </c>
      <c r="Y141" s="7">
        <f t="shared" si="76"/>
        <v>45424</v>
      </c>
      <c r="Z141" s="5"/>
      <c r="AA141" s="111"/>
      <c r="AB141" s="38" t="str">
        <f>IFERROR(VLOOKUP(Y141,'Geração Equatorial x Medido'!$O$99:$P$116,2,FALSE),"")</f>
        <v/>
      </c>
      <c r="AC141" s="38">
        <f t="shared" si="64"/>
        <v>0</v>
      </c>
      <c r="AD141" s="38" t="str">
        <f t="shared" si="70"/>
        <v/>
      </c>
      <c r="AE141" s="38">
        <f t="shared" si="78"/>
        <v>45413</v>
      </c>
      <c r="AU141" s="4"/>
      <c r="AX141" s="7">
        <f t="shared" si="77"/>
        <v>45784</v>
      </c>
      <c r="AY141" s="5">
        <v>504.3</v>
      </c>
      <c r="AZ141" s="145">
        <f t="shared" si="71"/>
        <v>0</v>
      </c>
      <c r="BA141" s="143" t="str">
        <f>IFERROR(VLOOKUP(AX140,'Geração Equatorial x Medido'!$O$99:$P$129,2,FALSE),"")</f>
        <v/>
      </c>
      <c r="BB141" s="38">
        <f t="shared" si="79"/>
        <v>45778</v>
      </c>
      <c r="BC141" s="38" t="str">
        <f t="shared" si="72"/>
        <v/>
      </c>
      <c r="BD141" s="38">
        <f t="shared" si="62"/>
        <v>45778</v>
      </c>
      <c r="BT141" s="4"/>
      <c r="BZ141" s="7">
        <f t="shared" si="73"/>
        <v>46150</v>
      </c>
      <c r="CA141" s="5"/>
      <c r="CB141" s="145">
        <f t="shared" si="74"/>
        <v>1</v>
      </c>
      <c r="CC141" s="141" t="str">
        <f>IFERROR(VLOOKUP(BZ140,'Geração Equatorial x Medido'!$O$99:$P$128,2,FALSE),"")</f>
        <v/>
      </c>
      <c r="CD141" s="38">
        <f t="shared" ref="CD141:CD204" si="80">IF(CC141="",CD142,CC141)</f>
        <v>46143</v>
      </c>
      <c r="CE141" s="38" t="str">
        <f t="shared" si="67"/>
        <v/>
      </c>
      <c r="CF141" s="38">
        <f t="shared" si="68"/>
        <v>46143</v>
      </c>
      <c r="CV141" s="4"/>
    </row>
    <row r="142" spans="1:100" x14ac:dyDescent="0.25">
      <c r="A142" s="7">
        <f t="shared" si="75"/>
        <v>45065</v>
      </c>
      <c r="B142" s="5"/>
      <c r="C142" s="38" t="str">
        <f t="shared" si="66"/>
        <v/>
      </c>
      <c r="D142" s="38">
        <f t="shared" si="63"/>
        <v>44986</v>
      </c>
      <c r="E142" s="38" t="str">
        <f t="shared" si="69"/>
        <v/>
      </c>
      <c r="F142" s="38">
        <f t="shared" si="65"/>
        <v>45047</v>
      </c>
      <c r="Y142" s="7">
        <f t="shared" si="76"/>
        <v>45425</v>
      </c>
      <c r="Z142" s="5"/>
      <c r="AA142" s="111"/>
      <c r="AB142" s="38" t="str">
        <f>IFERROR(VLOOKUP(Y142,'Geração Equatorial x Medido'!$O$99:$P$116,2,FALSE),"")</f>
        <v/>
      </c>
      <c r="AC142" s="38">
        <f t="shared" si="64"/>
        <v>0</v>
      </c>
      <c r="AD142" s="38" t="str">
        <f t="shared" si="70"/>
        <v/>
      </c>
      <c r="AE142" s="38">
        <f t="shared" si="78"/>
        <v>45413</v>
      </c>
      <c r="AU142" s="4"/>
      <c r="AX142" s="7">
        <f t="shared" si="77"/>
        <v>45785</v>
      </c>
      <c r="AY142" s="5">
        <v>491.4</v>
      </c>
      <c r="AZ142" s="145">
        <f t="shared" si="71"/>
        <v>0</v>
      </c>
      <c r="BA142" s="143" t="str">
        <f>IFERROR(VLOOKUP(AX141,'Geração Equatorial x Medido'!$O$99:$P$129,2,FALSE),"")</f>
        <v/>
      </c>
      <c r="BB142" s="38">
        <f t="shared" si="79"/>
        <v>45778</v>
      </c>
      <c r="BC142" s="38" t="str">
        <f t="shared" si="72"/>
        <v/>
      </c>
      <c r="BD142" s="38">
        <f t="shared" si="62"/>
        <v>45778</v>
      </c>
      <c r="BT142" s="4"/>
      <c r="BZ142" s="7">
        <f t="shared" si="73"/>
        <v>46151</v>
      </c>
      <c r="CA142" s="5"/>
      <c r="CB142" s="145">
        <f t="shared" si="74"/>
        <v>1</v>
      </c>
      <c r="CC142" s="141" t="str">
        <f>IFERROR(VLOOKUP(BZ141,'Geração Equatorial x Medido'!$O$99:$P$128,2,FALSE),"")</f>
        <v/>
      </c>
      <c r="CD142" s="38">
        <f t="shared" si="80"/>
        <v>46143</v>
      </c>
      <c r="CE142" s="38" t="str">
        <f t="shared" si="67"/>
        <v/>
      </c>
      <c r="CF142" s="38">
        <f t="shared" si="68"/>
        <v>46143</v>
      </c>
      <c r="CV142" s="4"/>
    </row>
    <row r="143" spans="1:100" x14ac:dyDescent="0.25">
      <c r="A143" s="7">
        <f t="shared" si="75"/>
        <v>45066</v>
      </c>
      <c r="B143" s="5"/>
      <c r="C143" s="38" t="str">
        <f t="shared" si="66"/>
        <v/>
      </c>
      <c r="D143" s="38">
        <f t="shared" si="63"/>
        <v>44986</v>
      </c>
      <c r="E143" s="38" t="str">
        <f t="shared" si="69"/>
        <v/>
      </c>
      <c r="F143" s="38">
        <f t="shared" si="65"/>
        <v>45047</v>
      </c>
      <c r="Y143" s="7">
        <f t="shared" si="76"/>
        <v>45426</v>
      </c>
      <c r="Z143" s="5"/>
      <c r="AA143" s="111"/>
      <c r="AB143" s="38" t="str">
        <f>IFERROR(VLOOKUP(Y143,'Geração Equatorial x Medido'!$O$99:$P$116,2,FALSE),"")</f>
        <v/>
      </c>
      <c r="AC143" s="38">
        <f t="shared" si="64"/>
        <v>0</v>
      </c>
      <c r="AD143" s="38" t="str">
        <f t="shared" si="70"/>
        <v/>
      </c>
      <c r="AE143" s="38">
        <f t="shared" si="78"/>
        <v>45413</v>
      </c>
      <c r="AU143" s="4"/>
      <c r="AX143" s="7">
        <f t="shared" si="77"/>
        <v>45786</v>
      </c>
      <c r="AY143" s="5">
        <v>422</v>
      </c>
      <c r="AZ143" s="145">
        <f t="shared" si="71"/>
        <v>0</v>
      </c>
      <c r="BA143" s="143" t="str">
        <f>IFERROR(VLOOKUP(AX142,'Geração Equatorial x Medido'!$O$99:$P$129,2,FALSE),"")</f>
        <v/>
      </c>
      <c r="BB143" s="38">
        <f t="shared" si="79"/>
        <v>45778</v>
      </c>
      <c r="BC143" s="38" t="str">
        <f t="shared" si="72"/>
        <v/>
      </c>
      <c r="BD143" s="38">
        <f t="shared" ref="BD143:BD206" si="81">IF(BC143="",BD142,BC143)</f>
        <v>45778</v>
      </c>
      <c r="BT143" s="4"/>
      <c r="BZ143" s="7">
        <f t="shared" si="73"/>
        <v>46152</v>
      </c>
      <c r="CA143" s="5"/>
      <c r="CB143" s="145">
        <f t="shared" si="74"/>
        <v>1</v>
      </c>
      <c r="CC143" s="141" t="str">
        <f>IFERROR(VLOOKUP(BZ142,'Geração Equatorial x Medido'!$O$99:$P$128,2,FALSE),"")</f>
        <v/>
      </c>
      <c r="CD143" s="38">
        <f t="shared" si="80"/>
        <v>46143</v>
      </c>
      <c r="CE143" s="38" t="str">
        <f t="shared" si="67"/>
        <v/>
      </c>
      <c r="CF143" s="38">
        <f t="shared" si="68"/>
        <v>46143</v>
      </c>
      <c r="CV143" s="4"/>
    </row>
    <row r="144" spans="1:100" x14ac:dyDescent="0.25">
      <c r="A144" s="7">
        <f t="shared" si="75"/>
        <v>45067</v>
      </c>
      <c r="B144" s="5"/>
      <c r="C144" s="38" t="str">
        <f t="shared" si="66"/>
        <v/>
      </c>
      <c r="D144" s="38">
        <f t="shared" si="63"/>
        <v>44986</v>
      </c>
      <c r="E144" s="38" t="str">
        <f t="shared" si="69"/>
        <v/>
      </c>
      <c r="F144" s="38">
        <f t="shared" si="65"/>
        <v>45047</v>
      </c>
      <c r="Y144" s="7">
        <f t="shared" si="76"/>
        <v>45427</v>
      </c>
      <c r="Z144" s="5"/>
      <c r="AA144" s="111"/>
      <c r="AB144" s="38" t="str">
        <f>IFERROR(VLOOKUP(Y144,'Geração Equatorial x Medido'!$O$99:$P$116,2,FALSE),"")</f>
        <v/>
      </c>
      <c r="AC144" s="38">
        <f t="shared" si="64"/>
        <v>0</v>
      </c>
      <c r="AD144" s="38" t="str">
        <f t="shared" si="70"/>
        <v/>
      </c>
      <c r="AE144" s="38">
        <f t="shared" si="78"/>
        <v>45413</v>
      </c>
      <c r="AU144" s="4"/>
      <c r="AX144" s="7">
        <f t="shared" si="77"/>
        <v>45787</v>
      </c>
      <c r="AY144" s="5">
        <v>338.8</v>
      </c>
      <c r="AZ144" s="145">
        <f t="shared" si="71"/>
        <v>0</v>
      </c>
      <c r="BA144" s="143" t="str">
        <f>IFERROR(VLOOKUP(AX143,'Geração Equatorial x Medido'!$O$99:$P$129,2,FALSE),"")</f>
        <v/>
      </c>
      <c r="BB144" s="38">
        <f t="shared" si="79"/>
        <v>45778</v>
      </c>
      <c r="BC144" s="38" t="str">
        <f t="shared" si="72"/>
        <v/>
      </c>
      <c r="BD144" s="38">
        <f t="shared" si="81"/>
        <v>45778</v>
      </c>
      <c r="BT144" s="4"/>
      <c r="BZ144" s="7">
        <f t="shared" si="73"/>
        <v>46153</v>
      </c>
      <c r="CA144" s="5"/>
      <c r="CB144" s="145">
        <f t="shared" si="74"/>
        <v>1</v>
      </c>
      <c r="CC144" s="141" t="str">
        <f>IFERROR(VLOOKUP(BZ143,'Geração Equatorial x Medido'!$O$99:$P$128,2,FALSE),"")</f>
        <v/>
      </c>
      <c r="CD144" s="38">
        <f t="shared" si="80"/>
        <v>46143</v>
      </c>
      <c r="CE144" s="38" t="str">
        <f t="shared" si="67"/>
        <v/>
      </c>
      <c r="CF144" s="38">
        <f t="shared" si="68"/>
        <v>46143</v>
      </c>
      <c r="CV144" s="4"/>
    </row>
    <row r="145" spans="1:100" x14ac:dyDescent="0.25">
      <c r="A145" s="7">
        <f t="shared" si="75"/>
        <v>45068</v>
      </c>
      <c r="B145" s="5"/>
      <c r="C145" s="38" t="str">
        <f t="shared" si="66"/>
        <v/>
      </c>
      <c r="D145" s="38">
        <f t="shared" si="63"/>
        <v>44986</v>
      </c>
      <c r="E145" s="38" t="str">
        <f t="shared" si="69"/>
        <v/>
      </c>
      <c r="F145" s="38">
        <f t="shared" si="65"/>
        <v>45047</v>
      </c>
      <c r="Y145" s="7">
        <f t="shared" si="76"/>
        <v>45428</v>
      </c>
      <c r="Z145" s="5"/>
      <c r="AA145" s="111"/>
      <c r="AB145" s="38" t="str">
        <f>IFERROR(VLOOKUP(Y145,'Geração Equatorial x Medido'!$O$99:$P$116,2,FALSE),"")</f>
        <v/>
      </c>
      <c r="AC145" s="38">
        <f t="shared" si="64"/>
        <v>0</v>
      </c>
      <c r="AD145" s="38" t="str">
        <f t="shared" si="70"/>
        <v/>
      </c>
      <c r="AE145" s="38">
        <f t="shared" si="78"/>
        <v>45413</v>
      </c>
      <c r="AU145" s="4"/>
      <c r="AX145" s="7">
        <f t="shared" si="77"/>
        <v>45788</v>
      </c>
      <c r="AY145" s="5">
        <v>464.7</v>
      </c>
      <c r="AZ145" s="145">
        <f t="shared" si="71"/>
        <v>0</v>
      </c>
      <c r="BA145" s="143" t="str">
        <f>IFERROR(VLOOKUP(AX144,'Geração Equatorial x Medido'!$O$99:$P$129,2,FALSE),"")</f>
        <v/>
      </c>
      <c r="BB145" s="38">
        <f t="shared" si="79"/>
        <v>45778</v>
      </c>
      <c r="BC145" s="38" t="str">
        <f t="shared" si="72"/>
        <v/>
      </c>
      <c r="BD145" s="38">
        <f t="shared" si="81"/>
        <v>45778</v>
      </c>
      <c r="BT145" s="4"/>
      <c r="BZ145" s="7">
        <f t="shared" si="73"/>
        <v>46154</v>
      </c>
      <c r="CA145" s="5"/>
      <c r="CB145" s="145">
        <f t="shared" si="74"/>
        <v>1</v>
      </c>
      <c r="CC145" s="141" t="str">
        <f>IFERROR(VLOOKUP(BZ144,'Geração Equatorial x Medido'!$O$99:$P$128,2,FALSE),"")</f>
        <v/>
      </c>
      <c r="CD145" s="38">
        <f t="shared" si="80"/>
        <v>46143</v>
      </c>
      <c r="CE145" s="38" t="str">
        <f t="shared" si="67"/>
        <v/>
      </c>
      <c r="CF145" s="38">
        <f t="shared" si="68"/>
        <v>46143</v>
      </c>
      <c r="CV145" s="4"/>
    </row>
    <row r="146" spans="1:100" x14ac:dyDescent="0.25">
      <c r="A146" s="7">
        <f t="shared" si="75"/>
        <v>45069</v>
      </c>
      <c r="B146" s="5"/>
      <c r="C146" s="38" t="str">
        <f t="shared" si="66"/>
        <v/>
      </c>
      <c r="D146" s="38">
        <f t="shared" si="63"/>
        <v>44986</v>
      </c>
      <c r="E146" s="38" t="str">
        <f t="shared" si="69"/>
        <v/>
      </c>
      <c r="F146" s="38">
        <f t="shared" si="65"/>
        <v>45047</v>
      </c>
      <c r="Y146" s="7">
        <f t="shared" si="76"/>
        <v>45429</v>
      </c>
      <c r="Z146" s="5"/>
      <c r="AA146" s="111"/>
      <c r="AB146" s="38" t="str">
        <f>IFERROR(VLOOKUP(Y146,'Geração Equatorial x Medido'!$O$99:$P$116,2,FALSE),"")</f>
        <v/>
      </c>
      <c r="AC146" s="38">
        <f t="shared" si="64"/>
        <v>0</v>
      </c>
      <c r="AD146" s="38" t="str">
        <f t="shared" si="70"/>
        <v/>
      </c>
      <c r="AE146" s="38">
        <f t="shared" si="78"/>
        <v>45413</v>
      </c>
      <c r="AU146" s="4"/>
      <c r="AX146" s="7">
        <f t="shared" si="77"/>
        <v>45789</v>
      </c>
      <c r="AY146" s="5">
        <v>472.8</v>
      </c>
      <c r="AZ146" s="145">
        <f t="shared" si="71"/>
        <v>0</v>
      </c>
      <c r="BA146" s="143" t="str">
        <f>IFERROR(VLOOKUP(AX145,'Geração Equatorial x Medido'!$O$99:$P$129,2,FALSE),"")</f>
        <v/>
      </c>
      <c r="BB146" s="38">
        <f t="shared" si="79"/>
        <v>45778</v>
      </c>
      <c r="BC146" s="38" t="str">
        <f t="shared" si="72"/>
        <v/>
      </c>
      <c r="BD146" s="38">
        <f t="shared" si="81"/>
        <v>45778</v>
      </c>
      <c r="BT146" s="4"/>
      <c r="BZ146" s="7">
        <f t="shared" si="73"/>
        <v>46155</v>
      </c>
      <c r="CA146" s="5"/>
      <c r="CB146" s="145">
        <f t="shared" si="74"/>
        <v>1</v>
      </c>
      <c r="CC146" s="141" t="str">
        <f>IFERROR(VLOOKUP(BZ145,'Geração Equatorial x Medido'!$O$99:$P$128,2,FALSE),"")</f>
        <v/>
      </c>
      <c r="CD146" s="38">
        <f t="shared" si="80"/>
        <v>46143</v>
      </c>
      <c r="CE146" s="38" t="str">
        <f t="shared" si="67"/>
        <v/>
      </c>
      <c r="CF146" s="38">
        <f t="shared" si="68"/>
        <v>46143</v>
      </c>
      <c r="CV146" s="4"/>
    </row>
    <row r="147" spans="1:100" x14ac:dyDescent="0.25">
      <c r="A147" s="7">
        <f t="shared" si="75"/>
        <v>45070</v>
      </c>
      <c r="B147" s="5"/>
      <c r="C147" s="38" t="str">
        <f t="shared" si="66"/>
        <v/>
      </c>
      <c r="D147" s="38">
        <f t="shared" si="63"/>
        <v>44986</v>
      </c>
      <c r="E147" s="38" t="str">
        <f t="shared" si="69"/>
        <v/>
      </c>
      <c r="F147" s="38">
        <f t="shared" si="65"/>
        <v>45047</v>
      </c>
      <c r="Y147" s="7">
        <f t="shared" si="76"/>
        <v>45430</v>
      </c>
      <c r="Z147" s="5"/>
      <c r="AA147" s="111"/>
      <c r="AB147" s="38" t="str">
        <f>IFERROR(VLOOKUP(Y147,'Geração Equatorial x Medido'!$O$99:$P$116,2,FALSE),"")</f>
        <v/>
      </c>
      <c r="AC147" s="38">
        <f t="shared" si="64"/>
        <v>0</v>
      </c>
      <c r="AD147" s="38" t="str">
        <f t="shared" si="70"/>
        <v/>
      </c>
      <c r="AE147" s="38">
        <f t="shared" si="78"/>
        <v>45413</v>
      </c>
      <c r="AU147" s="4"/>
      <c r="AX147" s="7">
        <f t="shared" si="77"/>
        <v>45790</v>
      </c>
      <c r="AY147" s="5">
        <v>321.89999999999998</v>
      </c>
      <c r="AZ147" s="145">
        <f t="shared" si="71"/>
        <v>0</v>
      </c>
      <c r="BA147" s="143" t="str">
        <f>IFERROR(VLOOKUP(AX146,'Geração Equatorial x Medido'!$O$99:$P$129,2,FALSE),"")</f>
        <v/>
      </c>
      <c r="BB147" s="38">
        <f t="shared" si="79"/>
        <v>45778</v>
      </c>
      <c r="BC147" s="38" t="str">
        <f t="shared" si="72"/>
        <v/>
      </c>
      <c r="BD147" s="38">
        <f t="shared" si="81"/>
        <v>45778</v>
      </c>
      <c r="BT147" s="4"/>
      <c r="BZ147" s="7">
        <f t="shared" si="73"/>
        <v>46156</v>
      </c>
      <c r="CA147" s="5"/>
      <c r="CB147" s="145">
        <f t="shared" si="74"/>
        <v>1</v>
      </c>
      <c r="CC147" s="141" t="str">
        <f>IFERROR(VLOOKUP(BZ146,'Geração Equatorial x Medido'!$O$99:$P$128,2,FALSE),"")</f>
        <v/>
      </c>
      <c r="CD147" s="38">
        <f t="shared" si="80"/>
        <v>46143</v>
      </c>
      <c r="CE147" s="38" t="str">
        <f t="shared" si="67"/>
        <v/>
      </c>
      <c r="CF147" s="38">
        <f t="shared" si="68"/>
        <v>46143</v>
      </c>
      <c r="CV147" s="4"/>
    </row>
    <row r="148" spans="1:100" x14ac:dyDescent="0.25">
      <c r="A148" s="7">
        <f t="shared" si="75"/>
        <v>45071</v>
      </c>
      <c r="B148" s="5"/>
      <c r="C148" s="38" t="str">
        <f t="shared" si="66"/>
        <v/>
      </c>
      <c r="D148" s="38">
        <f t="shared" si="63"/>
        <v>44986</v>
      </c>
      <c r="E148" s="38" t="str">
        <f t="shared" si="69"/>
        <v/>
      </c>
      <c r="F148" s="38">
        <f t="shared" si="65"/>
        <v>45047</v>
      </c>
      <c r="Y148" s="7">
        <f t="shared" si="76"/>
        <v>45431</v>
      </c>
      <c r="Z148" s="5"/>
      <c r="AA148" s="111"/>
      <c r="AB148" s="38" t="str">
        <f>IFERROR(VLOOKUP(Y148,'Geração Equatorial x Medido'!$O$99:$P$116,2,FALSE),"")</f>
        <v/>
      </c>
      <c r="AC148" s="38">
        <f t="shared" si="64"/>
        <v>0</v>
      </c>
      <c r="AD148" s="38" t="str">
        <f t="shared" si="70"/>
        <v/>
      </c>
      <c r="AE148" s="38">
        <f t="shared" si="78"/>
        <v>45413</v>
      </c>
      <c r="AU148" s="4"/>
      <c r="AX148" s="7">
        <f t="shared" si="77"/>
        <v>45791</v>
      </c>
      <c r="AY148" s="5">
        <v>469.1</v>
      </c>
      <c r="AZ148" s="145">
        <f t="shared" si="71"/>
        <v>0</v>
      </c>
      <c r="BA148" s="143" t="str">
        <f>IFERROR(VLOOKUP(AX147,'Geração Equatorial x Medido'!$O$99:$P$129,2,FALSE),"")</f>
        <v/>
      </c>
      <c r="BB148" s="38">
        <f t="shared" si="79"/>
        <v>45778</v>
      </c>
      <c r="BC148" s="38" t="str">
        <f t="shared" si="72"/>
        <v/>
      </c>
      <c r="BD148" s="38">
        <f t="shared" si="81"/>
        <v>45778</v>
      </c>
      <c r="BT148" s="4"/>
      <c r="BZ148" s="7">
        <f t="shared" si="73"/>
        <v>46157</v>
      </c>
      <c r="CA148" s="5"/>
      <c r="CB148" s="145">
        <f t="shared" si="74"/>
        <v>1</v>
      </c>
      <c r="CC148" s="141" t="str">
        <f>IFERROR(VLOOKUP(BZ147,'Geração Equatorial x Medido'!$O$99:$P$128,2,FALSE),"")</f>
        <v/>
      </c>
      <c r="CD148" s="38">
        <f t="shared" si="80"/>
        <v>46143</v>
      </c>
      <c r="CE148" s="38" t="str">
        <f t="shared" si="67"/>
        <v/>
      </c>
      <c r="CF148" s="38">
        <f t="shared" si="68"/>
        <v>46143</v>
      </c>
      <c r="CV148" s="4"/>
    </row>
    <row r="149" spans="1:100" x14ac:dyDescent="0.25">
      <c r="A149" s="7">
        <f t="shared" si="75"/>
        <v>45072</v>
      </c>
      <c r="B149" s="5"/>
      <c r="C149" s="38" t="str">
        <f t="shared" si="66"/>
        <v/>
      </c>
      <c r="D149" s="38">
        <f t="shared" si="63"/>
        <v>44986</v>
      </c>
      <c r="E149" s="38" t="str">
        <f t="shared" si="69"/>
        <v/>
      </c>
      <c r="F149" s="38">
        <f t="shared" si="65"/>
        <v>45047</v>
      </c>
      <c r="Y149" s="7">
        <f t="shared" si="76"/>
        <v>45432</v>
      </c>
      <c r="Z149" s="5"/>
      <c r="AA149" s="111"/>
      <c r="AB149" s="38" t="str">
        <f>IFERROR(VLOOKUP(Y149,'Geração Equatorial x Medido'!$O$99:$P$116,2,FALSE),"")</f>
        <v/>
      </c>
      <c r="AC149" s="38">
        <f t="shared" si="64"/>
        <v>0</v>
      </c>
      <c r="AD149" s="38" t="str">
        <f t="shared" si="70"/>
        <v/>
      </c>
      <c r="AE149" s="38">
        <f t="shared" si="78"/>
        <v>45413</v>
      </c>
      <c r="AU149" s="4"/>
      <c r="AX149" s="7">
        <f t="shared" si="77"/>
        <v>45792</v>
      </c>
      <c r="AY149" s="5">
        <v>285</v>
      </c>
      <c r="AZ149" s="145">
        <f t="shared" si="71"/>
        <v>0</v>
      </c>
      <c r="BA149" s="143" t="str">
        <f>IFERROR(VLOOKUP(AX148,'Geração Equatorial x Medido'!$O$99:$P$129,2,FALSE),"")</f>
        <v/>
      </c>
      <c r="BB149" s="38">
        <f t="shared" si="79"/>
        <v>45778</v>
      </c>
      <c r="BC149" s="38" t="str">
        <f t="shared" si="72"/>
        <v/>
      </c>
      <c r="BD149" s="38">
        <f t="shared" si="81"/>
        <v>45778</v>
      </c>
      <c r="BT149" s="4"/>
      <c r="BZ149" s="7">
        <f t="shared" si="73"/>
        <v>46158</v>
      </c>
      <c r="CA149" s="5"/>
      <c r="CB149" s="145">
        <f t="shared" si="74"/>
        <v>1</v>
      </c>
      <c r="CC149" s="141" t="str">
        <f>IFERROR(VLOOKUP(BZ148,'Geração Equatorial x Medido'!$O$99:$P$128,2,FALSE),"")</f>
        <v/>
      </c>
      <c r="CD149" s="38">
        <f t="shared" si="80"/>
        <v>46143</v>
      </c>
      <c r="CE149" s="38" t="str">
        <f t="shared" si="67"/>
        <v/>
      </c>
      <c r="CF149" s="38">
        <f t="shared" si="68"/>
        <v>46143</v>
      </c>
      <c r="CV149" s="4"/>
    </row>
    <row r="150" spans="1:100" x14ac:dyDescent="0.25">
      <c r="A150" s="7">
        <f t="shared" si="75"/>
        <v>45073</v>
      </c>
      <c r="B150" s="5"/>
      <c r="C150" s="38" t="str">
        <f t="shared" si="66"/>
        <v/>
      </c>
      <c r="D150" s="38">
        <f t="shared" si="63"/>
        <v>44986</v>
      </c>
      <c r="E150" s="38" t="str">
        <f t="shared" si="69"/>
        <v/>
      </c>
      <c r="F150" s="38">
        <f t="shared" si="65"/>
        <v>45047</v>
      </c>
      <c r="Y150" s="7">
        <f t="shared" si="76"/>
        <v>45433</v>
      </c>
      <c r="Z150" s="5"/>
      <c r="AA150" s="111"/>
      <c r="AB150" s="38" t="str">
        <f>IFERROR(VLOOKUP(Y150,'Geração Equatorial x Medido'!$O$99:$P$116,2,FALSE),"")</f>
        <v/>
      </c>
      <c r="AC150" s="38">
        <f t="shared" si="64"/>
        <v>0</v>
      </c>
      <c r="AD150" s="38" t="str">
        <f t="shared" si="70"/>
        <v/>
      </c>
      <c r="AE150" s="38">
        <f t="shared" si="78"/>
        <v>45413</v>
      </c>
      <c r="AU150" s="4"/>
      <c r="AX150" s="7">
        <f t="shared" si="77"/>
        <v>45793</v>
      </c>
      <c r="AY150" s="5">
        <v>309.89999999999998</v>
      </c>
      <c r="AZ150" s="145">
        <f t="shared" si="71"/>
        <v>0</v>
      </c>
      <c r="BA150" s="143" t="str">
        <f>IFERROR(VLOOKUP(AX149,'Geração Equatorial x Medido'!$O$99:$P$129,2,FALSE),"")</f>
        <v/>
      </c>
      <c r="BB150" s="38">
        <f t="shared" si="79"/>
        <v>45778</v>
      </c>
      <c r="BC150" s="38" t="str">
        <f t="shared" si="72"/>
        <v/>
      </c>
      <c r="BD150" s="38">
        <f t="shared" si="81"/>
        <v>45778</v>
      </c>
      <c r="BT150" s="4"/>
      <c r="BZ150" s="7">
        <f t="shared" si="73"/>
        <v>46159</v>
      </c>
      <c r="CA150" s="5"/>
      <c r="CB150" s="145">
        <f t="shared" si="74"/>
        <v>1</v>
      </c>
      <c r="CC150" s="141" t="str">
        <f>IFERROR(VLOOKUP(BZ149,'Geração Equatorial x Medido'!$O$99:$P$128,2,FALSE),"")</f>
        <v/>
      </c>
      <c r="CD150" s="38">
        <f t="shared" si="80"/>
        <v>46143</v>
      </c>
      <c r="CE150" s="38" t="str">
        <f t="shared" si="67"/>
        <v/>
      </c>
      <c r="CF150" s="38">
        <f t="shared" si="68"/>
        <v>46143</v>
      </c>
      <c r="CV150" s="4"/>
    </row>
    <row r="151" spans="1:100" x14ac:dyDescent="0.25">
      <c r="A151" s="7">
        <f t="shared" si="75"/>
        <v>45074</v>
      </c>
      <c r="B151" s="5"/>
      <c r="C151" s="38" t="str">
        <f t="shared" si="66"/>
        <v/>
      </c>
      <c r="D151" s="38">
        <f t="shared" si="63"/>
        <v>44986</v>
      </c>
      <c r="E151" s="38" t="str">
        <f t="shared" si="69"/>
        <v/>
      </c>
      <c r="F151" s="38">
        <f t="shared" si="65"/>
        <v>45047</v>
      </c>
      <c r="Y151" s="7">
        <f t="shared" si="76"/>
        <v>45434</v>
      </c>
      <c r="Z151" s="5"/>
      <c r="AA151" s="111"/>
      <c r="AB151" s="38" t="str">
        <f>IFERROR(VLOOKUP(Y151,'Geração Equatorial x Medido'!$O$99:$P$116,2,FALSE),"")</f>
        <v/>
      </c>
      <c r="AC151" s="38">
        <f t="shared" si="64"/>
        <v>0</v>
      </c>
      <c r="AD151" s="38" t="str">
        <f t="shared" si="70"/>
        <v/>
      </c>
      <c r="AE151" s="38">
        <f t="shared" si="78"/>
        <v>45413</v>
      </c>
      <c r="AU151" s="4"/>
      <c r="AX151" s="7">
        <f t="shared" si="77"/>
        <v>45794</v>
      </c>
      <c r="AY151" s="5">
        <v>445.5</v>
      </c>
      <c r="AZ151" s="145">
        <f t="shared" si="71"/>
        <v>0</v>
      </c>
      <c r="BA151" s="143" t="str">
        <f>IFERROR(VLOOKUP(AX150,'Geração Equatorial x Medido'!$O$99:$P$129,2,FALSE),"")</f>
        <v/>
      </c>
      <c r="BB151" s="38">
        <f t="shared" si="79"/>
        <v>45778</v>
      </c>
      <c r="BC151" s="38" t="str">
        <f t="shared" si="72"/>
        <v/>
      </c>
      <c r="BD151" s="38">
        <f t="shared" si="81"/>
        <v>45778</v>
      </c>
      <c r="BT151" s="4"/>
      <c r="BZ151" s="7">
        <f t="shared" si="73"/>
        <v>46160</v>
      </c>
      <c r="CA151" s="5"/>
      <c r="CB151" s="145">
        <f t="shared" si="74"/>
        <v>1</v>
      </c>
      <c r="CC151" s="141" t="str">
        <f>IFERROR(VLOOKUP(BZ150,'Geração Equatorial x Medido'!$O$99:$P$128,2,FALSE),"")</f>
        <v/>
      </c>
      <c r="CD151" s="38">
        <f t="shared" si="80"/>
        <v>46143</v>
      </c>
      <c r="CE151" s="38" t="str">
        <f t="shared" si="67"/>
        <v/>
      </c>
      <c r="CF151" s="38">
        <f t="shared" si="68"/>
        <v>46143</v>
      </c>
      <c r="CV151" s="4"/>
    </row>
    <row r="152" spans="1:100" x14ac:dyDescent="0.25">
      <c r="A152" s="7">
        <f t="shared" si="75"/>
        <v>45075</v>
      </c>
      <c r="B152" s="5"/>
      <c r="C152" s="38" t="str">
        <f t="shared" si="66"/>
        <v/>
      </c>
      <c r="D152" s="38">
        <f t="shared" si="63"/>
        <v>44986</v>
      </c>
      <c r="E152" s="38" t="str">
        <f t="shared" si="69"/>
        <v/>
      </c>
      <c r="F152" s="38">
        <f t="shared" si="65"/>
        <v>45047</v>
      </c>
      <c r="Y152" s="7">
        <f t="shared" si="76"/>
        <v>45435</v>
      </c>
      <c r="Z152" s="5"/>
      <c r="AA152" s="111"/>
      <c r="AB152" s="38" t="str">
        <f>IFERROR(VLOOKUP(Y152,'Geração Equatorial x Medido'!$O$99:$P$116,2,FALSE),"")</f>
        <v/>
      </c>
      <c r="AC152" s="38">
        <f t="shared" si="64"/>
        <v>0</v>
      </c>
      <c r="AD152" s="38" t="str">
        <f t="shared" si="70"/>
        <v/>
      </c>
      <c r="AE152" s="38">
        <f t="shared" si="78"/>
        <v>45413</v>
      </c>
      <c r="AU152" s="4"/>
      <c r="AX152" s="7">
        <f t="shared" si="77"/>
        <v>45795</v>
      </c>
      <c r="AY152" s="5">
        <v>332.4</v>
      </c>
      <c r="AZ152" s="145">
        <f t="shared" si="71"/>
        <v>0</v>
      </c>
      <c r="BA152" s="143" t="str">
        <f>IFERROR(VLOOKUP(AX151,'Geração Equatorial x Medido'!$O$99:$P$129,2,FALSE),"")</f>
        <v/>
      </c>
      <c r="BB152" s="38">
        <f t="shared" si="79"/>
        <v>45778</v>
      </c>
      <c r="BC152" s="38" t="str">
        <f t="shared" si="72"/>
        <v/>
      </c>
      <c r="BD152" s="38">
        <f t="shared" si="81"/>
        <v>45778</v>
      </c>
      <c r="BT152" s="4"/>
      <c r="BZ152" s="7">
        <f t="shared" si="73"/>
        <v>46161</v>
      </c>
      <c r="CA152" s="5"/>
      <c r="CB152" s="145">
        <f t="shared" si="74"/>
        <v>1</v>
      </c>
      <c r="CC152" s="141" t="str">
        <f>IFERROR(VLOOKUP(BZ151,'Geração Equatorial x Medido'!$O$99:$P$128,2,FALSE),"")</f>
        <v/>
      </c>
      <c r="CD152" s="38">
        <f t="shared" si="80"/>
        <v>46143</v>
      </c>
      <c r="CE152" s="38" t="str">
        <f t="shared" si="67"/>
        <v/>
      </c>
      <c r="CF152" s="38">
        <f t="shared" si="68"/>
        <v>46143</v>
      </c>
      <c r="CV152" s="4"/>
    </row>
    <row r="153" spans="1:100" x14ac:dyDescent="0.25">
      <c r="A153" s="7">
        <f t="shared" si="75"/>
        <v>45076</v>
      </c>
      <c r="B153" s="5"/>
      <c r="C153" s="38" t="str">
        <f t="shared" si="66"/>
        <v/>
      </c>
      <c r="D153" s="38">
        <f t="shared" si="63"/>
        <v>44986</v>
      </c>
      <c r="E153" s="38" t="str">
        <f t="shared" si="69"/>
        <v/>
      </c>
      <c r="F153" s="38">
        <f t="shared" si="65"/>
        <v>45047</v>
      </c>
      <c r="Y153" s="7">
        <f t="shared" si="76"/>
        <v>45436</v>
      </c>
      <c r="Z153" s="5"/>
      <c r="AA153" s="111"/>
      <c r="AB153" s="38" t="str">
        <f>IFERROR(VLOOKUP(Y153,'Geração Equatorial x Medido'!$O$99:$P$116,2,FALSE),"")</f>
        <v/>
      </c>
      <c r="AC153" s="38">
        <f t="shared" si="64"/>
        <v>0</v>
      </c>
      <c r="AD153" s="38" t="str">
        <f t="shared" si="70"/>
        <v/>
      </c>
      <c r="AE153" s="38">
        <f t="shared" si="78"/>
        <v>45413</v>
      </c>
      <c r="AU153" s="4"/>
      <c r="AX153" s="7">
        <f t="shared" si="77"/>
        <v>45796</v>
      </c>
      <c r="AY153" s="5">
        <v>414.1</v>
      </c>
      <c r="AZ153" s="145">
        <f t="shared" si="71"/>
        <v>0</v>
      </c>
      <c r="BA153" s="143" t="str">
        <f>IFERROR(VLOOKUP(AX152,'Geração Equatorial x Medido'!$O$99:$P$129,2,FALSE),"")</f>
        <v/>
      </c>
      <c r="BB153" s="38">
        <f t="shared" si="79"/>
        <v>45778</v>
      </c>
      <c r="BC153" s="38" t="str">
        <f t="shared" si="72"/>
        <v/>
      </c>
      <c r="BD153" s="38">
        <f t="shared" si="81"/>
        <v>45778</v>
      </c>
      <c r="BT153" s="4"/>
      <c r="BZ153" s="7">
        <f t="shared" si="73"/>
        <v>46162</v>
      </c>
      <c r="CA153" s="5"/>
      <c r="CB153" s="145">
        <f t="shared" si="74"/>
        <v>1</v>
      </c>
      <c r="CC153" s="141" t="str">
        <f>IFERROR(VLOOKUP(BZ152,'Geração Equatorial x Medido'!$O$99:$P$128,2,FALSE),"")</f>
        <v/>
      </c>
      <c r="CD153" s="38">
        <f t="shared" si="80"/>
        <v>46143</v>
      </c>
      <c r="CE153" s="38" t="str">
        <f t="shared" si="67"/>
        <v/>
      </c>
      <c r="CF153" s="38">
        <f t="shared" si="68"/>
        <v>46143</v>
      </c>
      <c r="CV153" s="4"/>
    </row>
    <row r="154" spans="1:100" x14ac:dyDescent="0.25">
      <c r="A154" s="7">
        <f t="shared" si="75"/>
        <v>45077</v>
      </c>
      <c r="B154" s="5"/>
      <c r="C154" s="38" t="str">
        <f t="shared" si="66"/>
        <v/>
      </c>
      <c r="D154" s="38">
        <f t="shared" si="63"/>
        <v>44986</v>
      </c>
      <c r="E154" s="38" t="str">
        <f t="shared" si="69"/>
        <v/>
      </c>
      <c r="F154" s="38">
        <f t="shared" si="65"/>
        <v>45047</v>
      </c>
      <c r="Y154" s="7">
        <f t="shared" si="76"/>
        <v>45437</v>
      </c>
      <c r="Z154" s="5"/>
      <c r="AA154" s="111"/>
      <c r="AB154" s="38" t="str">
        <f>IFERROR(VLOOKUP(Y154,'Geração Equatorial x Medido'!$O$99:$P$116,2,FALSE),"")</f>
        <v/>
      </c>
      <c r="AC154" s="38">
        <f t="shared" si="64"/>
        <v>0</v>
      </c>
      <c r="AD154" s="38" t="str">
        <f t="shared" si="70"/>
        <v/>
      </c>
      <c r="AE154" s="38">
        <f t="shared" si="78"/>
        <v>45413</v>
      </c>
      <c r="AU154" s="4"/>
      <c r="AX154" s="7">
        <f t="shared" si="77"/>
        <v>45797</v>
      </c>
      <c r="AY154" s="5">
        <v>491</v>
      </c>
      <c r="AZ154" s="145">
        <f t="shared" si="71"/>
        <v>0</v>
      </c>
      <c r="BA154" s="143" t="str">
        <f>IFERROR(VLOOKUP(AX153,'Geração Equatorial x Medido'!$O$99:$P$129,2,FALSE),"")</f>
        <v/>
      </c>
      <c r="BB154" s="38">
        <f t="shared" si="79"/>
        <v>45778</v>
      </c>
      <c r="BC154" s="38" t="str">
        <f t="shared" si="72"/>
        <v/>
      </c>
      <c r="BD154" s="38">
        <f t="shared" si="81"/>
        <v>45778</v>
      </c>
      <c r="BT154" s="4"/>
      <c r="BZ154" s="7">
        <f t="shared" si="73"/>
        <v>46163</v>
      </c>
      <c r="CA154" s="5"/>
      <c r="CB154" s="145">
        <f t="shared" si="74"/>
        <v>1</v>
      </c>
      <c r="CC154" s="141" t="str">
        <f>IFERROR(VLOOKUP(BZ153,'Geração Equatorial x Medido'!$O$99:$P$128,2,FALSE),"")</f>
        <v/>
      </c>
      <c r="CD154" s="38">
        <f t="shared" si="80"/>
        <v>46143</v>
      </c>
      <c r="CE154" s="38" t="str">
        <f t="shared" si="67"/>
        <v/>
      </c>
      <c r="CF154" s="38">
        <f t="shared" si="68"/>
        <v>46143</v>
      </c>
      <c r="CV154" s="4"/>
    </row>
    <row r="155" spans="1:100" x14ac:dyDescent="0.25">
      <c r="A155" s="7">
        <f t="shared" si="75"/>
        <v>45078</v>
      </c>
      <c r="B155" s="5"/>
      <c r="C155" s="38" t="str">
        <f t="shared" si="66"/>
        <v/>
      </c>
      <c r="D155" s="38">
        <f t="shared" si="63"/>
        <v>44986</v>
      </c>
      <c r="E155" s="38">
        <f t="shared" si="69"/>
        <v>45078</v>
      </c>
      <c r="F155" s="38">
        <f t="shared" si="65"/>
        <v>45078</v>
      </c>
      <c r="Y155" s="7">
        <f t="shared" si="76"/>
        <v>45438</v>
      </c>
      <c r="Z155" s="5"/>
      <c r="AA155" s="111"/>
      <c r="AB155" s="38" t="str">
        <f>IFERROR(VLOOKUP(Y155,'Geração Equatorial x Medido'!$O$99:$P$116,2,FALSE),"")</f>
        <v/>
      </c>
      <c r="AC155" s="38">
        <f t="shared" si="64"/>
        <v>0</v>
      </c>
      <c r="AD155" s="38" t="str">
        <f t="shared" si="70"/>
        <v/>
      </c>
      <c r="AE155" s="38">
        <f t="shared" si="78"/>
        <v>45413</v>
      </c>
      <c r="AU155" s="4"/>
      <c r="AX155" s="7">
        <f t="shared" si="77"/>
        <v>45798</v>
      </c>
      <c r="AY155" s="5">
        <v>356</v>
      </c>
      <c r="AZ155" s="145">
        <f t="shared" si="71"/>
        <v>0</v>
      </c>
      <c r="BA155" s="143" t="str">
        <f>IFERROR(VLOOKUP(AX154,'Geração Equatorial x Medido'!$O$99:$P$129,2,FALSE),"")</f>
        <v/>
      </c>
      <c r="BB155" s="38">
        <f t="shared" si="79"/>
        <v>45778</v>
      </c>
      <c r="BC155" s="38" t="str">
        <f t="shared" si="72"/>
        <v/>
      </c>
      <c r="BD155" s="38">
        <f t="shared" si="81"/>
        <v>45778</v>
      </c>
      <c r="BT155" s="4"/>
      <c r="BZ155" s="7">
        <f t="shared" si="73"/>
        <v>46164</v>
      </c>
      <c r="CA155" s="5"/>
      <c r="CB155" s="145">
        <f t="shared" si="74"/>
        <v>1</v>
      </c>
      <c r="CC155" s="141" t="str">
        <f>IFERROR(VLOOKUP(BZ154,'Geração Equatorial x Medido'!$O$99:$P$128,2,FALSE),"")</f>
        <v/>
      </c>
      <c r="CD155" s="38">
        <f t="shared" si="80"/>
        <v>46143</v>
      </c>
      <c r="CE155" s="38" t="str">
        <f t="shared" si="67"/>
        <v/>
      </c>
      <c r="CF155" s="38">
        <f t="shared" si="68"/>
        <v>46143</v>
      </c>
      <c r="CV155" s="4"/>
    </row>
    <row r="156" spans="1:100" x14ac:dyDescent="0.25">
      <c r="A156" s="7">
        <f t="shared" si="75"/>
        <v>45079</v>
      </c>
      <c r="B156" s="5"/>
      <c r="C156" s="38" t="str">
        <f t="shared" si="66"/>
        <v/>
      </c>
      <c r="D156" s="38">
        <f t="shared" si="63"/>
        <v>44986</v>
      </c>
      <c r="E156" s="38" t="str">
        <f t="shared" si="69"/>
        <v/>
      </c>
      <c r="F156" s="38">
        <f t="shared" si="65"/>
        <v>45078</v>
      </c>
      <c r="Y156" s="7">
        <f t="shared" si="76"/>
        <v>45439</v>
      </c>
      <c r="Z156" s="5"/>
      <c r="AA156" s="111"/>
      <c r="AB156" s="38" t="str">
        <f>IFERROR(VLOOKUP(Y156,'Geração Equatorial x Medido'!$O$99:$P$116,2,FALSE),"")</f>
        <v/>
      </c>
      <c r="AC156" s="38">
        <f t="shared" si="64"/>
        <v>0</v>
      </c>
      <c r="AD156" s="38" t="str">
        <f t="shared" si="70"/>
        <v/>
      </c>
      <c r="AE156" s="38">
        <f t="shared" si="78"/>
        <v>45413</v>
      </c>
      <c r="AU156" s="4"/>
      <c r="AX156" s="7">
        <f t="shared" si="77"/>
        <v>45799</v>
      </c>
      <c r="AY156" s="5">
        <v>493.4</v>
      </c>
      <c r="AZ156" s="145">
        <f t="shared" si="71"/>
        <v>0</v>
      </c>
      <c r="BA156" s="143" t="str">
        <f>IFERROR(VLOOKUP(AX155,'Geração Equatorial x Medido'!$O$99:$P$129,2,FALSE),"")</f>
        <v/>
      </c>
      <c r="BB156" s="38">
        <f t="shared" si="79"/>
        <v>45778</v>
      </c>
      <c r="BC156" s="38" t="str">
        <f t="shared" si="72"/>
        <v/>
      </c>
      <c r="BD156" s="38">
        <f t="shared" si="81"/>
        <v>45778</v>
      </c>
      <c r="BT156" s="4"/>
      <c r="BZ156" s="7">
        <f t="shared" si="73"/>
        <v>46165</v>
      </c>
      <c r="CA156" s="5"/>
      <c r="CB156" s="145">
        <f t="shared" si="74"/>
        <v>1</v>
      </c>
      <c r="CC156" s="141" t="str">
        <f>IFERROR(VLOOKUP(BZ155,'Geração Equatorial x Medido'!$O$99:$P$128,2,FALSE),"")</f>
        <v/>
      </c>
      <c r="CD156" s="38">
        <f t="shared" si="80"/>
        <v>46143</v>
      </c>
      <c r="CE156" s="38" t="str">
        <f t="shared" si="67"/>
        <v/>
      </c>
      <c r="CF156" s="38">
        <f t="shared" si="68"/>
        <v>46143</v>
      </c>
      <c r="CV156" s="4"/>
    </row>
    <row r="157" spans="1:100" x14ac:dyDescent="0.25">
      <c r="A157" s="7">
        <f t="shared" si="75"/>
        <v>45080</v>
      </c>
      <c r="B157" s="5"/>
      <c r="C157" s="38" t="str">
        <f t="shared" si="66"/>
        <v/>
      </c>
      <c r="D157" s="38">
        <f t="shared" si="63"/>
        <v>44986</v>
      </c>
      <c r="E157" s="38" t="str">
        <f t="shared" si="69"/>
        <v/>
      </c>
      <c r="F157" s="38">
        <f t="shared" si="65"/>
        <v>45078</v>
      </c>
      <c r="Y157" s="7">
        <f t="shared" si="76"/>
        <v>45440</v>
      </c>
      <c r="Z157" s="5"/>
      <c r="AA157" s="111"/>
      <c r="AB157" s="38" t="str">
        <f>IFERROR(VLOOKUP(Y157,'Geração Equatorial x Medido'!$O$99:$P$116,2,FALSE),"")</f>
        <v/>
      </c>
      <c r="AC157" s="38">
        <f t="shared" si="64"/>
        <v>0</v>
      </c>
      <c r="AD157" s="38" t="str">
        <f t="shared" si="70"/>
        <v/>
      </c>
      <c r="AE157" s="38">
        <f t="shared" si="78"/>
        <v>45413</v>
      </c>
      <c r="AU157" s="4"/>
      <c r="AX157" s="7">
        <f t="shared" si="77"/>
        <v>45800</v>
      </c>
      <c r="AY157" s="5">
        <v>494.6</v>
      </c>
      <c r="AZ157" s="145">
        <f t="shared" si="71"/>
        <v>0</v>
      </c>
      <c r="BA157" s="143" t="str">
        <f>IFERROR(VLOOKUP(AX156,'Geração Equatorial x Medido'!$O$99:$P$129,2,FALSE),"")</f>
        <v/>
      </c>
      <c r="BB157" s="38">
        <f t="shared" si="79"/>
        <v>45778</v>
      </c>
      <c r="BC157" s="38" t="str">
        <f t="shared" si="72"/>
        <v/>
      </c>
      <c r="BD157" s="38">
        <f t="shared" si="81"/>
        <v>45778</v>
      </c>
      <c r="BT157" s="4"/>
      <c r="BZ157" s="7">
        <f t="shared" si="73"/>
        <v>46166</v>
      </c>
      <c r="CA157" s="5"/>
      <c r="CB157" s="145">
        <f t="shared" si="74"/>
        <v>1</v>
      </c>
      <c r="CC157" s="141" t="str">
        <f>IFERROR(VLOOKUP(BZ156,'Geração Equatorial x Medido'!$O$99:$P$128,2,FALSE),"")</f>
        <v/>
      </c>
      <c r="CD157" s="38">
        <f t="shared" si="80"/>
        <v>46143</v>
      </c>
      <c r="CE157" s="38" t="str">
        <f t="shared" si="67"/>
        <v/>
      </c>
      <c r="CF157" s="38">
        <f t="shared" si="68"/>
        <v>46143</v>
      </c>
      <c r="CV157" s="4"/>
    </row>
    <row r="158" spans="1:100" x14ac:dyDescent="0.25">
      <c r="A158" s="7">
        <f t="shared" si="75"/>
        <v>45081</v>
      </c>
      <c r="B158" s="5"/>
      <c r="C158" s="38" t="str">
        <f t="shared" si="66"/>
        <v/>
      </c>
      <c r="D158" s="38">
        <f t="shared" si="63"/>
        <v>44986</v>
      </c>
      <c r="E158" s="38" t="str">
        <f t="shared" si="69"/>
        <v/>
      </c>
      <c r="F158" s="38">
        <f t="shared" si="65"/>
        <v>45078</v>
      </c>
      <c r="Y158" s="7">
        <f t="shared" si="76"/>
        <v>45441</v>
      </c>
      <c r="Z158" s="5"/>
      <c r="AA158" s="111"/>
      <c r="AB158" s="38" t="str">
        <f>IFERROR(VLOOKUP(Y158,'Geração Equatorial x Medido'!$O$99:$P$116,2,FALSE),"")</f>
        <v/>
      </c>
      <c r="AC158" s="38">
        <f t="shared" si="64"/>
        <v>0</v>
      </c>
      <c r="AD158" s="38" t="str">
        <f t="shared" si="70"/>
        <v/>
      </c>
      <c r="AE158" s="38">
        <f t="shared" si="78"/>
        <v>45413</v>
      </c>
      <c r="AU158" s="4"/>
      <c r="AX158" s="7">
        <f t="shared" si="77"/>
        <v>45801</v>
      </c>
      <c r="AY158" s="5">
        <v>568</v>
      </c>
      <c r="AZ158" s="145">
        <f t="shared" si="71"/>
        <v>0</v>
      </c>
      <c r="BA158" s="143" t="str">
        <f>IFERROR(VLOOKUP(AX157,'Geração Equatorial x Medido'!$O$99:$P$129,2,FALSE),"")</f>
        <v/>
      </c>
      <c r="BB158" s="38">
        <f t="shared" si="79"/>
        <v>45778</v>
      </c>
      <c r="BC158" s="38" t="str">
        <f t="shared" si="72"/>
        <v/>
      </c>
      <c r="BD158" s="38">
        <f t="shared" si="81"/>
        <v>45778</v>
      </c>
      <c r="BT158" s="4"/>
      <c r="BZ158" s="7">
        <f t="shared" si="73"/>
        <v>46167</v>
      </c>
      <c r="CA158" s="5"/>
      <c r="CB158" s="145">
        <f t="shared" si="74"/>
        <v>1</v>
      </c>
      <c r="CC158" s="141" t="str">
        <f>IFERROR(VLOOKUP(BZ157,'Geração Equatorial x Medido'!$O$99:$P$128,2,FALSE),"")</f>
        <v/>
      </c>
      <c r="CD158" s="38">
        <f t="shared" si="80"/>
        <v>46143</v>
      </c>
      <c r="CE158" s="38" t="str">
        <f t="shared" si="67"/>
        <v/>
      </c>
      <c r="CF158" s="38">
        <f t="shared" si="68"/>
        <v>46143</v>
      </c>
      <c r="CV158" s="4"/>
    </row>
    <row r="159" spans="1:100" x14ac:dyDescent="0.25">
      <c r="A159" s="7">
        <f t="shared" si="75"/>
        <v>45082</v>
      </c>
      <c r="B159" s="5"/>
      <c r="C159" s="38" t="str">
        <f t="shared" si="66"/>
        <v/>
      </c>
      <c r="D159" s="38">
        <f t="shared" si="63"/>
        <v>44986</v>
      </c>
      <c r="E159" s="38" t="str">
        <f t="shared" si="69"/>
        <v/>
      </c>
      <c r="F159" s="38">
        <f t="shared" si="65"/>
        <v>45078</v>
      </c>
      <c r="Y159" s="7">
        <f t="shared" si="76"/>
        <v>45442</v>
      </c>
      <c r="Z159" s="5"/>
      <c r="AA159" s="111"/>
      <c r="AB159" s="38" t="str">
        <f>IFERROR(VLOOKUP(Y159,'Geração Equatorial x Medido'!$O$99:$P$116,2,FALSE),"")</f>
        <v/>
      </c>
      <c r="AC159" s="38">
        <f t="shared" si="64"/>
        <v>0</v>
      </c>
      <c r="AD159" s="38" t="str">
        <f t="shared" si="70"/>
        <v/>
      </c>
      <c r="AE159" s="38">
        <f t="shared" si="78"/>
        <v>45413</v>
      </c>
      <c r="AU159" s="4"/>
      <c r="AX159" s="7">
        <f t="shared" si="77"/>
        <v>45802</v>
      </c>
      <c r="AY159" s="5">
        <v>456.3</v>
      </c>
      <c r="AZ159" s="145">
        <f t="shared" si="71"/>
        <v>0</v>
      </c>
      <c r="BA159" s="143" t="str">
        <f>IFERROR(VLOOKUP(AX158,'Geração Equatorial x Medido'!$O$99:$P$129,2,FALSE),"")</f>
        <v/>
      </c>
      <c r="BB159" s="38">
        <f t="shared" si="79"/>
        <v>45778</v>
      </c>
      <c r="BC159" s="38" t="str">
        <f t="shared" si="72"/>
        <v/>
      </c>
      <c r="BD159" s="38">
        <f t="shared" si="81"/>
        <v>45778</v>
      </c>
      <c r="BT159" s="4"/>
      <c r="BZ159" s="7">
        <f t="shared" si="73"/>
        <v>46168</v>
      </c>
      <c r="CA159" s="5"/>
      <c r="CB159" s="145">
        <f t="shared" si="74"/>
        <v>1</v>
      </c>
      <c r="CC159" s="141" t="str">
        <f>IFERROR(VLOOKUP(BZ158,'Geração Equatorial x Medido'!$O$99:$P$128,2,FALSE),"")</f>
        <v/>
      </c>
      <c r="CD159" s="38">
        <f t="shared" si="80"/>
        <v>46143</v>
      </c>
      <c r="CE159" s="38" t="str">
        <f t="shared" si="67"/>
        <v/>
      </c>
      <c r="CF159" s="38">
        <f t="shared" si="68"/>
        <v>46143</v>
      </c>
      <c r="CV159" s="4"/>
    </row>
    <row r="160" spans="1:100" x14ac:dyDescent="0.25">
      <c r="A160" s="7">
        <f t="shared" si="75"/>
        <v>45083</v>
      </c>
      <c r="B160" s="5"/>
      <c r="C160" s="38" t="str">
        <f t="shared" si="66"/>
        <v/>
      </c>
      <c r="D160" s="38">
        <f t="shared" si="63"/>
        <v>44986</v>
      </c>
      <c r="E160" s="38" t="str">
        <f t="shared" si="69"/>
        <v/>
      </c>
      <c r="F160" s="38">
        <f t="shared" si="65"/>
        <v>45078</v>
      </c>
      <c r="Y160" s="7">
        <f t="shared" si="76"/>
        <v>45443</v>
      </c>
      <c r="Z160" s="5"/>
      <c r="AA160" s="111"/>
      <c r="AB160" s="38" t="str">
        <f>IFERROR(VLOOKUP(Y160,'Geração Equatorial x Medido'!$O$99:$P$116,2,FALSE),"")</f>
        <v/>
      </c>
      <c r="AC160" s="38">
        <f t="shared" si="64"/>
        <v>0</v>
      </c>
      <c r="AD160" s="38" t="str">
        <f t="shared" si="70"/>
        <v/>
      </c>
      <c r="AE160" s="38">
        <f t="shared" si="78"/>
        <v>45413</v>
      </c>
      <c r="AU160" s="4"/>
      <c r="AX160" s="7">
        <f t="shared" si="77"/>
        <v>45803</v>
      </c>
      <c r="AY160" s="5">
        <v>504.6</v>
      </c>
      <c r="AZ160" s="145">
        <f t="shared" si="71"/>
        <v>0</v>
      </c>
      <c r="BA160" s="143" t="str">
        <f>IFERROR(VLOOKUP(AX159,'Geração Equatorial x Medido'!$O$99:$P$129,2,FALSE),"")</f>
        <v/>
      </c>
      <c r="BB160" s="38">
        <f t="shared" si="79"/>
        <v>45778</v>
      </c>
      <c r="BC160" s="38" t="str">
        <f t="shared" si="72"/>
        <v/>
      </c>
      <c r="BD160" s="38">
        <f t="shared" si="81"/>
        <v>45778</v>
      </c>
      <c r="BT160" s="4"/>
      <c r="BZ160" s="7">
        <f t="shared" si="73"/>
        <v>46169</v>
      </c>
      <c r="CA160" s="5"/>
      <c r="CB160" s="145">
        <f t="shared" si="74"/>
        <v>1</v>
      </c>
      <c r="CC160" s="141" t="str">
        <f>IFERROR(VLOOKUP(BZ159,'Geração Equatorial x Medido'!$O$99:$P$128,2,FALSE),"")</f>
        <v/>
      </c>
      <c r="CD160" s="38">
        <f t="shared" si="80"/>
        <v>46143</v>
      </c>
      <c r="CE160" s="38" t="str">
        <f t="shared" si="67"/>
        <v/>
      </c>
      <c r="CF160" s="38">
        <f t="shared" si="68"/>
        <v>46143</v>
      </c>
      <c r="CV160" s="4"/>
    </row>
    <row r="161" spans="1:100" x14ac:dyDescent="0.25">
      <c r="A161" s="7">
        <f t="shared" si="75"/>
        <v>45084</v>
      </c>
      <c r="B161" s="5"/>
      <c r="C161" s="38" t="str">
        <f t="shared" si="66"/>
        <v/>
      </c>
      <c r="D161" s="38">
        <f t="shared" si="63"/>
        <v>44986</v>
      </c>
      <c r="E161" s="38" t="str">
        <f t="shared" si="69"/>
        <v/>
      </c>
      <c r="F161" s="38">
        <f t="shared" si="65"/>
        <v>45078</v>
      </c>
      <c r="Y161" s="7">
        <f t="shared" si="76"/>
        <v>45444</v>
      </c>
      <c r="Z161" s="5"/>
      <c r="AA161" s="111"/>
      <c r="AB161" s="38" t="str">
        <f>IFERROR(VLOOKUP(Y161,'Geração Equatorial x Medido'!$O$99:$P$116,2,FALSE),"")</f>
        <v/>
      </c>
      <c r="AC161" s="38">
        <f t="shared" si="64"/>
        <v>0</v>
      </c>
      <c r="AD161" s="38">
        <f t="shared" si="70"/>
        <v>45444</v>
      </c>
      <c r="AE161" s="38">
        <f t="shared" si="78"/>
        <v>45444</v>
      </c>
      <c r="AU161" s="4"/>
      <c r="AX161" s="7">
        <f t="shared" si="77"/>
        <v>45804</v>
      </c>
      <c r="AY161" s="5">
        <v>474.8</v>
      </c>
      <c r="AZ161" s="145">
        <f t="shared" si="71"/>
        <v>0</v>
      </c>
      <c r="BA161" s="143" t="str">
        <f>IFERROR(VLOOKUP(AX160,'Geração Equatorial x Medido'!$O$99:$P$129,2,FALSE),"")</f>
        <v/>
      </c>
      <c r="BB161" s="38">
        <f t="shared" si="79"/>
        <v>45778</v>
      </c>
      <c r="BC161" s="38" t="str">
        <f t="shared" si="72"/>
        <v/>
      </c>
      <c r="BD161" s="38">
        <f t="shared" si="81"/>
        <v>45778</v>
      </c>
      <c r="BT161" s="4"/>
      <c r="BZ161" s="7">
        <f t="shared" si="73"/>
        <v>46170</v>
      </c>
      <c r="CA161" s="5"/>
      <c r="CB161" s="145">
        <f t="shared" si="74"/>
        <v>1</v>
      </c>
      <c r="CC161" s="141">
        <f>IFERROR(VLOOKUP(BZ160,'Geração Equatorial x Medido'!$O$99:$P$128,2,FALSE),"")</f>
        <v>46143</v>
      </c>
      <c r="CD161" s="38">
        <f t="shared" si="80"/>
        <v>46143</v>
      </c>
      <c r="CE161" s="38" t="str">
        <f t="shared" si="67"/>
        <v/>
      </c>
      <c r="CF161" s="38">
        <f t="shared" si="68"/>
        <v>46143</v>
      </c>
      <c r="CV161" s="4"/>
    </row>
    <row r="162" spans="1:100" x14ac:dyDescent="0.25">
      <c r="A162" s="7">
        <f t="shared" si="75"/>
        <v>45085</v>
      </c>
      <c r="B162" s="5"/>
      <c r="C162" s="38" t="str">
        <f t="shared" si="66"/>
        <v/>
      </c>
      <c r="D162" s="38">
        <f t="shared" si="63"/>
        <v>44986</v>
      </c>
      <c r="E162" s="38" t="str">
        <f t="shared" si="69"/>
        <v/>
      </c>
      <c r="F162" s="38">
        <f t="shared" si="65"/>
        <v>45078</v>
      </c>
      <c r="Y162" s="7">
        <f t="shared" si="76"/>
        <v>45445</v>
      </c>
      <c r="Z162" s="5"/>
      <c r="AA162" s="111"/>
      <c r="AB162" s="38" t="str">
        <f>IFERROR(VLOOKUP(Y162,'Geração Equatorial x Medido'!$O$99:$P$116,2,FALSE),"")</f>
        <v/>
      </c>
      <c r="AC162" s="38">
        <f t="shared" si="64"/>
        <v>0</v>
      </c>
      <c r="AD162" s="38" t="str">
        <f t="shared" si="70"/>
        <v/>
      </c>
      <c r="AE162" s="38">
        <f t="shared" si="78"/>
        <v>45444</v>
      </c>
      <c r="AU162" s="4"/>
      <c r="AX162" s="7">
        <f t="shared" si="77"/>
        <v>45805</v>
      </c>
      <c r="AY162" s="5">
        <v>534.4</v>
      </c>
      <c r="AZ162" s="145">
        <f t="shared" si="71"/>
        <v>0</v>
      </c>
      <c r="BA162" s="143" t="str">
        <f>IFERROR(VLOOKUP(AX161,'Geração Equatorial x Medido'!$O$99:$P$129,2,FALSE),"")</f>
        <v/>
      </c>
      <c r="BB162" s="38">
        <f t="shared" si="79"/>
        <v>45778</v>
      </c>
      <c r="BC162" s="38" t="str">
        <f t="shared" si="72"/>
        <v/>
      </c>
      <c r="BD162" s="38">
        <f t="shared" si="81"/>
        <v>45778</v>
      </c>
      <c r="BT162" s="4"/>
      <c r="BZ162" s="7">
        <f t="shared" si="73"/>
        <v>46171</v>
      </c>
      <c r="CA162" s="5"/>
      <c r="CB162" s="145">
        <f t="shared" si="74"/>
        <v>1</v>
      </c>
      <c r="CC162" s="141" t="str">
        <f>IFERROR(VLOOKUP(BZ161,'Geração Equatorial x Medido'!$O$99:$P$128,2,FALSE),"")</f>
        <v/>
      </c>
      <c r="CD162" s="38">
        <f t="shared" si="80"/>
        <v>46174</v>
      </c>
      <c r="CE162" s="38" t="str">
        <f t="shared" si="67"/>
        <v/>
      </c>
      <c r="CF162" s="38">
        <f t="shared" si="68"/>
        <v>46143</v>
      </c>
      <c r="CV162" s="4"/>
    </row>
    <row r="163" spans="1:100" x14ac:dyDescent="0.25">
      <c r="A163" s="7">
        <f t="shared" si="75"/>
        <v>45086</v>
      </c>
      <c r="B163" s="5"/>
      <c r="C163" s="38" t="str">
        <f t="shared" si="66"/>
        <v/>
      </c>
      <c r="D163" s="38">
        <f t="shared" si="63"/>
        <v>44986</v>
      </c>
      <c r="E163" s="38" t="str">
        <f t="shared" si="69"/>
        <v/>
      </c>
      <c r="F163" s="38">
        <f t="shared" si="65"/>
        <v>45078</v>
      </c>
      <c r="Y163" s="7">
        <f t="shared" si="76"/>
        <v>45446</v>
      </c>
      <c r="Z163" s="5"/>
      <c r="AA163" s="111"/>
      <c r="AB163" s="38" t="str">
        <f>IFERROR(VLOOKUP(Y163,'Geração Equatorial x Medido'!$O$99:$P$116,2,FALSE),"")</f>
        <v/>
      </c>
      <c r="AC163" s="38">
        <f t="shared" si="64"/>
        <v>0</v>
      </c>
      <c r="AD163" s="38" t="str">
        <f t="shared" si="70"/>
        <v/>
      </c>
      <c r="AE163" s="38">
        <f t="shared" si="78"/>
        <v>45444</v>
      </c>
      <c r="AU163" s="4"/>
      <c r="AX163" s="7">
        <f t="shared" si="77"/>
        <v>45806</v>
      </c>
      <c r="AY163" s="5">
        <v>446.7</v>
      </c>
      <c r="AZ163" s="145">
        <f t="shared" si="71"/>
        <v>0</v>
      </c>
      <c r="BA163" s="143" t="str">
        <f>IFERROR(VLOOKUP(AX162,'Geração Equatorial x Medido'!$O$99:$P$129,2,FALSE),"")</f>
        <v/>
      </c>
      <c r="BB163" s="38">
        <f t="shared" si="79"/>
        <v>45778</v>
      </c>
      <c r="BC163" s="38" t="str">
        <f t="shared" si="72"/>
        <v/>
      </c>
      <c r="BD163" s="38">
        <f t="shared" si="81"/>
        <v>45778</v>
      </c>
      <c r="BT163" s="4"/>
      <c r="BZ163" s="7">
        <f t="shared" si="73"/>
        <v>46172</v>
      </c>
      <c r="CA163" s="5"/>
      <c r="CB163" s="145">
        <f t="shared" si="74"/>
        <v>1</v>
      </c>
      <c r="CC163" s="141" t="str">
        <f>IFERROR(VLOOKUP(BZ162,'Geração Equatorial x Medido'!$O$99:$P$128,2,FALSE),"")</f>
        <v/>
      </c>
      <c r="CD163" s="38">
        <f t="shared" si="80"/>
        <v>46174</v>
      </c>
      <c r="CE163" s="38" t="str">
        <f t="shared" si="67"/>
        <v/>
      </c>
      <c r="CF163" s="38">
        <f t="shared" si="68"/>
        <v>46143</v>
      </c>
      <c r="CV163" s="4"/>
    </row>
    <row r="164" spans="1:100" x14ac:dyDescent="0.25">
      <c r="A164" s="7">
        <f t="shared" si="75"/>
        <v>45087</v>
      </c>
      <c r="B164" s="5"/>
      <c r="C164" s="38" t="str">
        <f t="shared" si="66"/>
        <v/>
      </c>
      <c r="D164" s="38">
        <f t="shared" si="63"/>
        <v>44986</v>
      </c>
      <c r="E164" s="38" t="str">
        <f t="shared" si="69"/>
        <v/>
      </c>
      <c r="F164" s="38">
        <f t="shared" si="65"/>
        <v>45078</v>
      </c>
      <c r="Y164" s="7">
        <f t="shared" si="76"/>
        <v>45447</v>
      </c>
      <c r="Z164" s="5"/>
      <c r="AA164" s="111"/>
      <c r="AB164" s="38" t="str">
        <f>IFERROR(VLOOKUP(Y164,'Geração Equatorial x Medido'!$O$99:$P$116,2,FALSE),"")</f>
        <v/>
      </c>
      <c r="AC164" s="38">
        <f t="shared" si="64"/>
        <v>0</v>
      </c>
      <c r="AD164" s="38" t="str">
        <f t="shared" si="70"/>
        <v/>
      </c>
      <c r="AE164" s="38">
        <f t="shared" si="78"/>
        <v>45444</v>
      </c>
      <c r="AU164" s="4"/>
      <c r="AX164" s="7">
        <f t="shared" si="77"/>
        <v>45807</v>
      </c>
      <c r="AY164" s="5">
        <v>527.9</v>
      </c>
      <c r="AZ164" s="145">
        <f t="shared" si="71"/>
        <v>0</v>
      </c>
      <c r="BA164" s="143">
        <f>IFERROR(VLOOKUP(AX163,'Geração Equatorial x Medido'!$O$99:$P$129,2,FALSE),"")</f>
        <v>45778</v>
      </c>
      <c r="BB164" s="38">
        <f t="shared" si="79"/>
        <v>45778</v>
      </c>
      <c r="BC164" s="38" t="str">
        <f t="shared" si="72"/>
        <v/>
      </c>
      <c r="BD164" s="38">
        <f t="shared" si="81"/>
        <v>45778</v>
      </c>
      <c r="BT164" s="4"/>
      <c r="BZ164" s="7">
        <f t="shared" si="73"/>
        <v>46173</v>
      </c>
      <c r="CA164" s="5"/>
      <c r="CB164" s="145">
        <f t="shared" si="74"/>
        <v>1</v>
      </c>
      <c r="CC164" s="141" t="str">
        <f>IFERROR(VLOOKUP(BZ163,'Geração Equatorial x Medido'!$O$99:$P$128,2,FALSE),"")</f>
        <v/>
      </c>
      <c r="CD164" s="38">
        <f t="shared" si="80"/>
        <v>46174</v>
      </c>
      <c r="CE164" s="38" t="str">
        <f t="shared" si="67"/>
        <v/>
      </c>
      <c r="CF164" s="38">
        <f t="shared" si="68"/>
        <v>46143</v>
      </c>
      <c r="CV164" s="4"/>
    </row>
    <row r="165" spans="1:100" x14ac:dyDescent="0.25">
      <c r="A165" s="7">
        <f t="shared" si="75"/>
        <v>45088</v>
      </c>
      <c r="B165" s="5"/>
      <c r="C165" s="38" t="str">
        <f t="shared" si="66"/>
        <v/>
      </c>
      <c r="D165" s="38">
        <f t="shared" si="63"/>
        <v>44986</v>
      </c>
      <c r="E165" s="38" t="str">
        <f t="shared" si="69"/>
        <v/>
      </c>
      <c r="F165" s="38">
        <f t="shared" si="65"/>
        <v>45078</v>
      </c>
      <c r="Y165" s="7">
        <f t="shared" si="76"/>
        <v>45448</v>
      </c>
      <c r="Z165" s="5"/>
      <c r="AA165" s="111"/>
      <c r="AB165" s="38" t="str">
        <f>IFERROR(VLOOKUP(Y165,'Geração Equatorial x Medido'!$O$99:$P$116,2,FALSE),"")</f>
        <v/>
      </c>
      <c r="AC165" s="38">
        <f t="shared" si="64"/>
        <v>0</v>
      </c>
      <c r="AD165" s="38" t="str">
        <f t="shared" si="70"/>
        <v/>
      </c>
      <c r="AE165" s="38">
        <f t="shared" si="78"/>
        <v>45444</v>
      </c>
      <c r="AU165" s="4"/>
      <c r="AX165" s="7">
        <f t="shared" si="77"/>
        <v>45808</v>
      </c>
      <c r="AY165" s="5">
        <v>531.9</v>
      </c>
      <c r="AZ165" s="145">
        <f t="shared" si="71"/>
        <v>0</v>
      </c>
      <c r="BA165" s="143" t="str">
        <f>IFERROR(VLOOKUP(AX164,'Geração Equatorial x Medido'!$O$99:$P$129,2,FALSE),"")</f>
        <v/>
      </c>
      <c r="BB165" s="38">
        <f t="shared" si="79"/>
        <v>45809</v>
      </c>
      <c r="BC165" s="38" t="str">
        <f t="shared" si="72"/>
        <v/>
      </c>
      <c r="BD165" s="38">
        <f t="shared" si="81"/>
        <v>45778</v>
      </c>
      <c r="BT165" s="4"/>
      <c r="BZ165" s="7">
        <f t="shared" si="73"/>
        <v>46174</v>
      </c>
      <c r="CA165" s="5"/>
      <c r="CB165" s="145">
        <f t="shared" si="74"/>
        <v>1</v>
      </c>
      <c r="CC165" s="141" t="str">
        <f>IFERROR(VLOOKUP(BZ164,'Geração Equatorial x Medido'!$O$99:$P$128,2,FALSE),"")</f>
        <v/>
      </c>
      <c r="CD165" s="38">
        <f t="shared" si="80"/>
        <v>46174</v>
      </c>
      <c r="CE165" s="38">
        <f t="shared" si="67"/>
        <v>46174</v>
      </c>
      <c r="CF165" s="38">
        <f t="shared" si="68"/>
        <v>46174</v>
      </c>
      <c r="CV165" s="4"/>
    </row>
    <row r="166" spans="1:100" x14ac:dyDescent="0.25">
      <c r="A166" s="7">
        <f t="shared" si="75"/>
        <v>45089</v>
      </c>
      <c r="B166" s="5"/>
      <c r="C166" s="38" t="str">
        <f t="shared" si="66"/>
        <v/>
      </c>
      <c r="D166" s="38">
        <f t="shared" si="63"/>
        <v>44986</v>
      </c>
      <c r="E166" s="38" t="str">
        <f t="shared" si="69"/>
        <v/>
      </c>
      <c r="F166" s="38">
        <f t="shared" si="65"/>
        <v>45078</v>
      </c>
      <c r="Y166" s="7">
        <f t="shared" si="76"/>
        <v>45449</v>
      </c>
      <c r="Z166" s="5"/>
      <c r="AA166" s="111"/>
      <c r="AB166" s="38" t="str">
        <f>IFERROR(VLOOKUP(Y166,'Geração Equatorial x Medido'!$O$99:$P$116,2,FALSE),"")</f>
        <v/>
      </c>
      <c r="AC166" s="38">
        <f t="shared" si="64"/>
        <v>0</v>
      </c>
      <c r="AD166" s="38" t="str">
        <f t="shared" si="70"/>
        <v/>
      </c>
      <c r="AE166" s="38">
        <f t="shared" si="78"/>
        <v>45444</v>
      </c>
      <c r="AU166" s="4"/>
      <c r="AX166" s="7">
        <f t="shared" si="77"/>
        <v>45809</v>
      </c>
      <c r="AY166" s="5">
        <v>478.4</v>
      </c>
      <c r="AZ166" s="145">
        <f t="shared" si="71"/>
        <v>0</v>
      </c>
      <c r="BA166" s="143" t="str">
        <f>IFERROR(VLOOKUP(AX165,'Geração Equatorial x Medido'!$O$99:$P$129,2,FALSE),"")</f>
        <v/>
      </c>
      <c r="BB166" s="38">
        <f t="shared" si="79"/>
        <v>45809</v>
      </c>
      <c r="BC166" s="38">
        <f t="shared" si="72"/>
        <v>45809</v>
      </c>
      <c r="BD166" s="38">
        <f t="shared" si="81"/>
        <v>45809</v>
      </c>
      <c r="BT166" s="4"/>
      <c r="BZ166" s="7">
        <f t="shared" si="73"/>
        <v>46175</v>
      </c>
      <c r="CA166" s="5"/>
      <c r="CB166" s="145">
        <f t="shared" si="74"/>
        <v>1</v>
      </c>
      <c r="CC166" s="141" t="str">
        <f>IFERROR(VLOOKUP(BZ165,'Geração Equatorial x Medido'!$O$99:$P$128,2,FALSE),"")</f>
        <v/>
      </c>
      <c r="CD166" s="38">
        <f t="shared" si="80"/>
        <v>46174</v>
      </c>
      <c r="CE166" s="38" t="str">
        <f t="shared" si="67"/>
        <v/>
      </c>
      <c r="CF166" s="38">
        <f t="shared" si="68"/>
        <v>46174</v>
      </c>
      <c r="CV166" s="4"/>
    </row>
    <row r="167" spans="1:100" x14ac:dyDescent="0.25">
      <c r="A167" s="7">
        <f t="shared" si="75"/>
        <v>45090</v>
      </c>
      <c r="B167" s="5"/>
      <c r="C167" s="38" t="str">
        <f t="shared" si="66"/>
        <v/>
      </c>
      <c r="D167" s="38">
        <f t="shared" si="63"/>
        <v>44986</v>
      </c>
      <c r="E167" s="38" t="str">
        <f t="shared" si="69"/>
        <v/>
      </c>
      <c r="F167" s="38">
        <f t="shared" si="65"/>
        <v>45078</v>
      </c>
      <c r="Y167" s="7">
        <f t="shared" si="76"/>
        <v>45450</v>
      </c>
      <c r="Z167" s="5"/>
      <c r="AA167" s="111"/>
      <c r="AB167" s="38" t="str">
        <f>IFERROR(VLOOKUP(Y167,'Geração Equatorial x Medido'!$O$99:$P$116,2,FALSE),"")</f>
        <v/>
      </c>
      <c r="AC167" s="38">
        <f t="shared" si="64"/>
        <v>0</v>
      </c>
      <c r="AD167" s="38" t="str">
        <f t="shared" si="70"/>
        <v/>
      </c>
      <c r="AE167" s="38">
        <f t="shared" si="78"/>
        <v>45444</v>
      </c>
      <c r="AU167" s="4"/>
      <c r="AX167" s="7">
        <f t="shared" si="77"/>
        <v>45810</v>
      </c>
      <c r="AY167" s="5">
        <v>521</v>
      </c>
      <c r="AZ167" s="145">
        <f t="shared" si="71"/>
        <v>0</v>
      </c>
      <c r="BA167" s="143" t="str">
        <f>IFERROR(VLOOKUP(AX166,'Geração Equatorial x Medido'!$O$99:$P$129,2,FALSE),"")</f>
        <v/>
      </c>
      <c r="BB167" s="38">
        <f t="shared" si="79"/>
        <v>45809</v>
      </c>
      <c r="BC167" s="38" t="str">
        <f t="shared" si="72"/>
        <v/>
      </c>
      <c r="BD167" s="38">
        <f t="shared" si="81"/>
        <v>45809</v>
      </c>
      <c r="BT167" s="4"/>
      <c r="BZ167" s="7">
        <f t="shared" si="73"/>
        <v>46176</v>
      </c>
      <c r="CA167" s="5"/>
      <c r="CB167" s="145">
        <f t="shared" si="74"/>
        <v>1</v>
      </c>
      <c r="CC167" s="141" t="str">
        <f>IFERROR(VLOOKUP(BZ166,'Geração Equatorial x Medido'!$O$99:$P$128,2,FALSE),"")</f>
        <v/>
      </c>
      <c r="CD167" s="38">
        <f t="shared" si="80"/>
        <v>46174</v>
      </c>
      <c r="CE167" s="38" t="str">
        <f t="shared" si="67"/>
        <v/>
      </c>
      <c r="CF167" s="38">
        <f t="shared" si="68"/>
        <v>46174</v>
      </c>
      <c r="CV167" s="4"/>
    </row>
    <row r="168" spans="1:100" x14ac:dyDescent="0.25">
      <c r="A168" s="7">
        <f t="shared" si="75"/>
        <v>45091</v>
      </c>
      <c r="B168" s="5"/>
      <c r="C168" s="38" t="str">
        <f t="shared" si="66"/>
        <v/>
      </c>
      <c r="D168" s="38">
        <f t="shared" si="63"/>
        <v>44986</v>
      </c>
      <c r="E168" s="38" t="str">
        <f t="shared" si="69"/>
        <v/>
      </c>
      <c r="F168" s="38">
        <f t="shared" si="65"/>
        <v>45078</v>
      </c>
      <c r="Y168" s="7">
        <f t="shared" si="76"/>
        <v>45451</v>
      </c>
      <c r="Z168" s="5"/>
      <c r="AA168" s="111"/>
      <c r="AB168" s="38" t="str">
        <f>IFERROR(VLOOKUP(Y168,'Geração Equatorial x Medido'!$O$99:$P$116,2,FALSE),"")</f>
        <v/>
      </c>
      <c r="AC168" s="38">
        <f t="shared" si="64"/>
        <v>0</v>
      </c>
      <c r="AD168" s="38" t="str">
        <f t="shared" si="70"/>
        <v/>
      </c>
      <c r="AE168" s="38">
        <f t="shared" si="78"/>
        <v>45444</v>
      </c>
      <c r="AU168" s="4"/>
      <c r="AX168" s="7">
        <f t="shared" si="77"/>
        <v>45811</v>
      </c>
      <c r="AY168" s="5">
        <v>546.79999999999995</v>
      </c>
      <c r="AZ168" s="145">
        <f t="shared" si="71"/>
        <v>0</v>
      </c>
      <c r="BA168" s="143" t="str">
        <f>IFERROR(VLOOKUP(AX167,'Geração Equatorial x Medido'!$O$99:$P$129,2,FALSE),"")</f>
        <v/>
      </c>
      <c r="BB168" s="38">
        <f t="shared" si="79"/>
        <v>45809</v>
      </c>
      <c r="BC168" s="38" t="str">
        <f t="shared" si="72"/>
        <v/>
      </c>
      <c r="BD168" s="38">
        <f t="shared" si="81"/>
        <v>45809</v>
      </c>
      <c r="BT168" s="4"/>
      <c r="BZ168" s="7">
        <f t="shared" si="73"/>
        <v>46177</v>
      </c>
      <c r="CA168" s="5"/>
      <c r="CB168" s="145">
        <f t="shared" si="74"/>
        <v>1</v>
      </c>
      <c r="CC168" s="141" t="str">
        <f>IFERROR(VLOOKUP(BZ167,'Geração Equatorial x Medido'!$O$99:$P$128,2,FALSE),"")</f>
        <v/>
      </c>
      <c r="CD168" s="38">
        <f t="shared" si="80"/>
        <v>46174</v>
      </c>
      <c r="CE168" s="38" t="str">
        <f t="shared" si="67"/>
        <v/>
      </c>
      <c r="CF168" s="38">
        <f t="shared" si="68"/>
        <v>46174</v>
      </c>
      <c r="CV168" s="4"/>
    </row>
    <row r="169" spans="1:100" x14ac:dyDescent="0.25">
      <c r="A169" s="7">
        <f t="shared" si="75"/>
        <v>45092</v>
      </c>
      <c r="B169" s="5"/>
      <c r="C169" s="38" t="str">
        <f t="shared" si="66"/>
        <v/>
      </c>
      <c r="D169" s="38">
        <f t="shared" si="63"/>
        <v>44986</v>
      </c>
      <c r="E169" s="38" t="str">
        <f t="shared" si="69"/>
        <v/>
      </c>
      <c r="F169" s="38">
        <f t="shared" si="65"/>
        <v>45078</v>
      </c>
      <c r="Y169" s="7">
        <f t="shared" si="76"/>
        <v>45452</v>
      </c>
      <c r="Z169" s="5"/>
      <c r="AA169" s="111"/>
      <c r="AB169" s="38" t="str">
        <f>IFERROR(VLOOKUP(Y169,'Geração Equatorial x Medido'!$O$99:$P$116,2,FALSE),"")</f>
        <v/>
      </c>
      <c r="AC169" s="38">
        <f t="shared" si="64"/>
        <v>0</v>
      </c>
      <c r="AD169" s="38" t="str">
        <f t="shared" si="70"/>
        <v/>
      </c>
      <c r="AE169" s="38">
        <f t="shared" si="78"/>
        <v>45444</v>
      </c>
      <c r="AU169" s="4"/>
      <c r="AX169" s="7">
        <f t="shared" si="77"/>
        <v>45812</v>
      </c>
      <c r="AY169" s="5">
        <v>462.8</v>
      </c>
      <c r="AZ169" s="145">
        <f t="shared" si="71"/>
        <v>0</v>
      </c>
      <c r="BA169" s="143" t="str">
        <f>IFERROR(VLOOKUP(AX168,'Geração Equatorial x Medido'!$O$99:$P$129,2,FALSE),"")</f>
        <v/>
      </c>
      <c r="BB169" s="38">
        <f t="shared" si="79"/>
        <v>45809</v>
      </c>
      <c r="BC169" s="38" t="str">
        <f t="shared" si="72"/>
        <v/>
      </c>
      <c r="BD169" s="38">
        <f t="shared" si="81"/>
        <v>45809</v>
      </c>
      <c r="BT169" s="4"/>
      <c r="BZ169" s="7">
        <f t="shared" si="73"/>
        <v>46178</v>
      </c>
      <c r="CA169" s="5"/>
      <c r="CB169" s="145">
        <f t="shared" si="74"/>
        <v>1</v>
      </c>
      <c r="CC169" s="141" t="str">
        <f>IFERROR(VLOOKUP(BZ168,'Geração Equatorial x Medido'!$O$99:$P$128,2,FALSE),"")</f>
        <v/>
      </c>
      <c r="CD169" s="38">
        <f t="shared" si="80"/>
        <v>46174</v>
      </c>
      <c r="CE169" s="38" t="str">
        <f t="shared" si="67"/>
        <v/>
      </c>
      <c r="CF169" s="38">
        <f t="shared" si="68"/>
        <v>46174</v>
      </c>
      <c r="CV169" s="4"/>
    </row>
    <row r="170" spans="1:100" x14ac:dyDescent="0.25">
      <c r="A170" s="7">
        <f t="shared" si="75"/>
        <v>45093</v>
      </c>
      <c r="B170" s="5"/>
      <c r="C170" s="38" t="str">
        <f t="shared" si="66"/>
        <v/>
      </c>
      <c r="D170" s="38">
        <f t="shared" si="63"/>
        <v>44986</v>
      </c>
      <c r="E170" s="38" t="str">
        <f t="shared" si="69"/>
        <v/>
      </c>
      <c r="F170" s="38">
        <f t="shared" si="65"/>
        <v>45078</v>
      </c>
      <c r="Y170" s="7">
        <f t="shared" si="76"/>
        <v>45453</v>
      </c>
      <c r="Z170" s="5"/>
      <c r="AA170" s="111"/>
      <c r="AB170" s="38" t="str">
        <f>IFERROR(VLOOKUP(Y170,'Geração Equatorial x Medido'!$O$99:$P$116,2,FALSE),"")</f>
        <v/>
      </c>
      <c r="AC170" s="38">
        <f t="shared" si="64"/>
        <v>0</v>
      </c>
      <c r="AD170" s="38" t="str">
        <f t="shared" si="70"/>
        <v/>
      </c>
      <c r="AE170" s="38">
        <f t="shared" si="78"/>
        <v>45444</v>
      </c>
      <c r="AU170" s="4"/>
      <c r="AX170" s="7">
        <f t="shared" si="77"/>
        <v>45813</v>
      </c>
      <c r="AY170" s="5">
        <v>519.20000000000005</v>
      </c>
      <c r="AZ170" s="145">
        <f t="shared" si="71"/>
        <v>0</v>
      </c>
      <c r="BA170" s="143" t="str">
        <f>IFERROR(VLOOKUP(AX169,'Geração Equatorial x Medido'!$O$99:$P$129,2,FALSE),"")</f>
        <v/>
      </c>
      <c r="BB170" s="38">
        <f t="shared" si="79"/>
        <v>45809</v>
      </c>
      <c r="BC170" s="38" t="str">
        <f t="shared" si="72"/>
        <v/>
      </c>
      <c r="BD170" s="38">
        <f t="shared" si="81"/>
        <v>45809</v>
      </c>
      <c r="BT170" s="4"/>
      <c r="BZ170" s="7">
        <f t="shared" si="73"/>
        <v>46179</v>
      </c>
      <c r="CA170" s="5"/>
      <c r="CB170" s="145">
        <f t="shared" si="74"/>
        <v>1</v>
      </c>
      <c r="CC170" s="141" t="str">
        <f>IFERROR(VLOOKUP(BZ169,'Geração Equatorial x Medido'!$O$99:$P$128,2,FALSE),"")</f>
        <v/>
      </c>
      <c r="CD170" s="38">
        <f t="shared" si="80"/>
        <v>46174</v>
      </c>
      <c r="CE170" s="38" t="str">
        <f t="shared" si="67"/>
        <v/>
      </c>
      <c r="CF170" s="38">
        <f t="shared" si="68"/>
        <v>46174</v>
      </c>
      <c r="CV170" s="4"/>
    </row>
    <row r="171" spans="1:100" x14ac:dyDescent="0.25">
      <c r="A171" s="7">
        <f t="shared" si="75"/>
        <v>45094</v>
      </c>
      <c r="B171" s="5"/>
      <c r="C171" s="38" t="str">
        <f t="shared" si="66"/>
        <v/>
      </c>
      <c r="D171" s="38">
        <f t="shared" ref="D171:D234" si="82">IF(C171="",D170,C171)</f>
        <v>44986</v>
      </c>
      <c r="E171" s="38" t="str">
        <f t="shared" si="69"/>
        <v/>
      </c>
      <c r="F171" s="38">
        <f t="shared" si="65"/>
        <v>45078</v>
      </c>
      <c r="Y171" s="7">
        <f t="shared" si="76"/>
        <v>45454</v>
      </c>
      <c r="Z171" s="5"/>
      <c r="AA171" s="111"/>
      <c r="AB171" s="38" t="str">
        <f>IFERROR(VLOOKUP(Y171,'Geração Equatorial x Medido'!$O$99:$P$116,2,FALSE),"")</f>
        <v/>
      </c>
      <c r="AC171" s="38">
        <f t="shared" ref="AC171:AC234" si="83">IF(AB171="",AC170,AB171)</f>
        <v>0</v>
      </c>
      <c r="AD171" s="38" t="str">
        <f t="shared" si="70"/>
        <v/>
      </c>
      <c r="AE171" s="38">
        <f t="shared" si="78"/>
        <v>45444</v>
      </c>
      <c r="AU171" s="4"/>
      <c r="AX171" s="7">
        <f t="shared" si="77"/>
        <v>45814</v>
      </c>
      <c r="AY171" s="5">
        <v>411.9</v>
      </c>
      <c r="AZ171" s="145">
        <f t="shared" si="71"/>
        <v>0</v>
      </c>
      <c r="BA171" s="143" t="str">
        <f>IFERROR(VLOOKUP(AX170,'Geração Equatorial x Medido'!$O$99:$P$129,2,FALSE),"")</f>
        <v/>
      </c>
      <c r="BB171" s="38">
        <f t="shared" si="79"/>
        <v>45809</v>
      </c>
      <c r="BC171" s="38" t="str">
        <f t="shared" si="72"/>
        <v/>
      </c>
      <c r="BD171" s="38">
        <f t="shared" si="81"/>
        <v>45809</v>
      </c>
      <c r="BT171" s="4"/>
      <c r="BZ171" s="7">
        <f t="shared" si="73"/>
        <v>46180</v>
      </c>
      <c r="CA171" s="5"/>
      <c r="CB171" s="145">
        <f t="shared" si="74"/>
        <v>1</v>
      </c>
      <c r="CC171" s="141" t="str">
        <f>IFERROR(VLOOKUP(BZ170,'Geração Equatorial x Medido'!$O$99:$P$128,2,FALSE),"")</f>
        <v/>
      </c>
      <c r="CD171" s="38">
        <f t="shared" si="80"/>
        <v>46174</v>
      </c>
      <c r="CE171" s="38" t="str">
        <f t="shared" si="67"/>
        <v/>
      </c>
      <c r="CF171" s="38">
        <f t="shared" si="68"/>
        <v>46174</v>
      </c>
      <c r="CV171" s="4"/>
    </row>
    <row r="172" spans="1:100" x14ac:dyDescent="0.25">
      <c r="A172" s="7">
        <f t="shared" si="75"/>
        <v>45095</v>
      </c>
      <c r="B172" s="5"/>
      <c r="C172" s="38" t="str">
        <f t="shared" si="66"/>
        <v/>
      </c>
      <c r="D172" s="38">
        <f t="shared" si="82"/>
        <v>44986</v>
      </c>
      <c r="E172" s="38" t="str">
        <f t="shared" si="69"/>
        <v/>
      </c>
      <c r="F172" s="38">
        <f t="shared" si="65"/>
        <v>45078</v>
      </c>
      <c r="Y172" s="7">
        <f t="shared" si="76"/>
        <v>45455</v>
      </c>
      <c r="Z172" s="5"/>
      <c r="AA172" s="111"/>
      <c r="AB172" s="38" t="str">
        <f>IFERROR(VLOOKUP(Y172,'Geração Equatorial x Medido'!$O$99:$P$116,2,FALSE),"")</f>
        <v/>
      </c>
      <c r="AC172" s="38">
        <f t="shared" si="83"/>
        <v>0</v>
      </c>
      <c r="AD172" s="38" t="str">
        <f t="shared" si="70"/>
        <v/>
      </c>
      <c r="AE172" s="38">
        <f t="shared" si="78"/>
        <v>45444</v>
      </c>
      <c r="AU172" s="4"/>
      <c r="AX172" s="7">
        <f t="shared" si="77"/>
        <v>45815</v>
      </c>
      <c r="AY172" s="5">
        <v>493.5</v>
      </c>
      <c r="AZ172" s="145">
        <f t="shared" si="71"/>
        <v>0</v>
      </c>
      <c r="BA172" s="143" t="str">
        <f>IFERROR(VLOOKUP(AX171,'Geração Equatorial x Medido'!$O$99:$P$129,2,FALSE),"")</f>
        <v/>
      </c>
      <c r="BB172" s="38">
        <f t="shared" si="79"/>
        <v>45809</v>
      </c>
      <c r="BC172" s="38" t="str">
        <f t="shared" si="72"/>
        <v/>
      </c>
      <c r="BD172" s="38">
        <f t="shared" si="81"/>
        <v>45809</v>
      </c>
      <c r="BT172" s="4"/>
      <c r="BZ172" s="7">
        <f t="shared" si="73"/>
        <v>46181</v>
      </c>
      <c r="CA172" s="5"/>
      <c r="CB172" s="145">
        <f t="shared" si="74"/>
        <v>1</v>
      </c>
      <c r="CC172" s="141" t="str">
        <f>IFERROR(VLOOKUP(BZ171,'Geração Equatorial x Medido'!$O$99:$P$128,2,FALSE),"")</f>
        <v/>
      </c>
      <c r="CD172" s="38">
        <f t="shared" si="80"/>
        <v>46174</v>
      </c>
      <c r="CE172" s="38" t="str">
        <f t="shared" si="67"/>
        <v/>
      </c>
      <c r="CF172" s="38">
        <f t="shared" si="68"/>
        <v>46174</v>
      </c>
      <c r="CV172" s="4"/>
    </row>
    <row r="173" spans="1:100" x14ac:dyDescent="0.25">
      <c r="A173" s="7">
        <f t="shared" si="75"/>
        <v>45096</v>
      </c>
      <c r="B173" s="5"/>
      <c r="C173" s="38" t="str">
        <f t="shared" si="66"/>
        <v/>
      </c>
      <c r="D173" s="38">
        <f t="shared" si="82"/>
        <v>44986</v>
      </c>
      <c r="E173" s="38" t="str">
        <f t="shared" si="69"/>
        <v/>
      </c>
      <c r="F173" s="38">
        <f t="shared" si="65"/>
        <v>45078</v>
      </c>
      <c r="Y173" s="7">
        <f t="shared" si="76"/>
        <v>45456</v>
      </c>
      <c r="Z173" s="5"/>
      <c r="AA173" s="111"/>
      <c r="AB173" s="38" t="str">
        <f>IFERROR(VLOOKUP(Y173,'Geração Equatorial x Medido'!$O$99:$P$116,2,FALSE),"")</f>
        <v/>
      </c>
      <c r="AC173" s="38">
        <f t="shared" si="83"/>
        <v>0</v>
      </c>
      <c r="AD173" s="38" t="str">
        <f t="shared" si="70"/>
        <v/>
      </c>
      <c r="AE173" s="38">
        <f t="shared" si="78"/>
        <v>45444</v>
      </c>
      <c r="AU173" s="4"/>
      <c r="AX173" s="7">
        <f t="shared" si="77"/>
        <v>45816</v>
      </c>
      <c r="AY173" s="5">
        <v>510.4</v>
      </c>
      <c r="AZ173" s="145">
        <f t="shared" si="71"/>
        <v>0</v>
      </c>
      <c r="BA173" s="143" t="str">
        <f>IFERROR(VLOOKUP(AX172,'Geração Equatorial x Medido'!$O$99:$P$129,2,FALSE),"")</f>
        <v/>
      </c>
      <c r="BB173" s="38">
        <f t="shared" si="79"/>
        <v>45809</v>
      </c>
      <c r="BC173" s="38" t="str">
        <f t="shared" si="72"/>
        <v/>
      </c>
      <c r="BD173" s="38">
        <f t="shared" si="81"/>
        <v>45809</v>
      </c>
      <c r="BT173" s="4"/>
      <c r="BZ173" s="7">
        <f t="shared" si="73"/>
        <v>46182</v>
      </c>
      <c r="CA173" s="5"/>
      <c r="CB173" s="145">
        <f t="shared" si="74"/>
        <v>1</v>
      </c>
      <c r="CC173" s="141" t="str">
        <f>IFERROR(VLOOKUP(BZ172,'Geração Equatorial x Medido'!$O$99:$P$128,2,FALSE),"")</f>
        <v/>
      </c>
      <c r="CD173" s="38">
        <f t="shared" si="80"/>
        <v>46174</v>
      </c>
      <c r="CE173" s="38" t="str">
        <f t="shared" si="67"/>
        <v/>
      </c>
      <c r="CF173" s="38">
        <f t="shared" si="68"/>
        <v>46174</v>
      </c>
      <c r="CV173" s="4"/>
    </row>
    <row r="174" spans="1:100" x14ac:dyDescent="0.25">
      <c r="A174" s="7">
        <f t="shared" si="75"/>
        <v>45097</v>
      </c>
      <c r="B174" s="5"/>
      <c r="C174" s="38" t="str">
        <f t="shared" si="66"/>
        <v/>
      </c>
      <c r="D174" s="38">
        <f t="shared" si="82"/>
        <v>44986</v>
      </c>
      <c r="E174" s="38" t="str">
        <f t="shared" si="69"/>
        <v/>
      </c>
      <c r="F174" s="38">
        <f t="shared" si="65"/>
        <v>45078</v>
      </c>
      <c r="Y174" s="7">
        <f t="shared" si="76"/>
        <v>45457</v>
      </c>
      <c r="Z174" s="5"/>
      <c r="AA174" s="111"/>
      <c r="AB174" s="38" t="str">
        <f>IFERROR(VLOOKUP(Y174,'Geração Equatorial x Medido'!$O$99:$P$116,2,FALSE),"")</f>
        <v/>
      </c>
      <c r="AC174" s="38">
        <f t="shared" si="83"/>
        <v>0</v>
      </c>
      <c r="AD174" s="38" t="str">
        <f t="shared" si="70"/>
        <v/>
      </c>
      <c r="AE174" s="38">
        <f t="shared" si="78"/>
        <v>45444</v>
      </c>
      <c r="AU174" s="4"/>
      <c r="AX174" s="7">
        <f t="shared" si="77"/>
        <v>45817</v>
      </c>
      <c r="AY174" s="5">
        <v>537.29999999999995</v>
      </c>
      <c r="AZ174" s="145">
        <f t="shared" si="71"/>
        <v>0</v>
      </c>
      <c r="BA174" s="143" t="str">
        <f>IFERROR(VLOOKUP(AX173,'Geração Equatorial x Medido'!$O$99:$P$129,2,FALSE),"")</f>
        <v/>
      </c>
      <c r="BB174" s="38">
        <f t="shared" si="79"/>
        <v>45809</v>
      </c>
      <c r="BC174" s="38" t="str">
        <f t="shared" si="72"/>
        <v/>
      </c>
      <c r="BD174" s="38">
        <f t="shared" si="81"/>
        <v>45809</v>
      </c>
      <c r="BT174" s="4"/>
      <c r="BZ174" s="7">
        <f t="shared" si="73"/>
        <v>46183</v>
      </c>
      <c r="CA174" s="5"/>
      <c r="CB174" s="145">
        <f t="shared" si="74"/>
        <v>1</v>
      </c>
      <c r="CC174" s="141" t="str">
        <f>IFERROR(VLOOKUP(BZ173,'Geração Equatorial x Medido'!$O$99:$P$128,2,FALSE),"")</f>
        <v/>
      </c>
      <c r="CD174" s="38">
        <f t="shared" si="80"/>
        <v>46174</v>
      </c>
      <c r="CE174" s="38" t="str">
        <f t="shared" si="67"/>
        <v/>
      </c>
      <c r="CF174" s="38">
        <f t="shared" si="68"/>
        <v>46174</v>
      </c>
      <c r="CV174" s="4"/>
    </row>
    <row r="175" spans="1:100" x14ac:dyDescent="0.25">
      <c r="A175" s="7">
        <f t="shared" si="75"/>
        <v>45098</v>
      </c>
      <c r="B175" s="5"/>
      <c r="C175" s="38" t="str">
        <f t="shared" si="66"/>
        <v/>
      </c>
      <c r="D175" s="38">
        <f t="shared" si="82"/>
        <v>44986</v>
      </c>
      <c r="E175" s="38" t="str">
        <f t="shared" si="69"/>
        <v/>
      </c>
      <c r="F175" s="38">
        <f t="shared" si="65"/>
        <v>45078</v>
      </c>
      <c r="Y175" s="7">
        <f t="shared" si="76"/>
        <v>45458</v>
      </c>
      <c r="Z175" s="5"/>
      <c r="AA175" s="111"/>
      <c r="AB175" s="38" t="str">
        <f>IFERROR(VLOOKUP(Y175,'Geração Equatorial x Medido'!$O$99:$P$116,2,FALSE),"")</f>
        <v/>
      </c>
      <c r="AC175" s="38">
        <f t="shared" si="83"/>
        <v>0</v>
      </c>
      <c r="AD175" s="38" t="str">
        <f t="shared" si="70"/>
        <v/>
      </c>
      <c r="AE175" s="38">
        <f t="shared" si="78"/>
        <v>45444</v>
      </c>
      <c r="AU175" s="4"/>
      <c r="AX175" s="7">
        <f t="shared" si="77"/>
        <v>45818</v>
      </c>
      <c r="AY175" s="5">
        <v>564.29999999999995</v>
      </c>
      <c r="AZ175" s="145">
        <f t="shared" si="71"/>
        <v>0</v>
      </c>
      <c r="BA175" s="143" t="str">
        <f>IFERROR(VLOOKUP(AX174,'Geração Equatorial x Medido'!$O$99:$P$129,2,FALSE),"")</f>
        <v/>
      </c>
      <c r="BB175" s="38">
        <f t="shared" si="79"/>
        <v>45809</v>
      </c>
      <c r="BC175" s="38" t="str">
        <f t="shared" si="72"/>
        <v/>
      </c>
      <c r="BD175" s="38">
        <f t="shared" si="81"/>
        <v>45809</v>
      </c>
      <c r="BT175" s="4"/>
      <c r="BZ175" s="7">
        <f t="shared" si="73"/>
        <v>46184</v>
      </c>
      <c r="CA175" s="5"/>
      <c r="CB175" s="145">
        <f t="shared" si="74"/>
        <v>1</v>
      </c>
      <c r="CC175" s="141" t="str">
        <f>IFERROR(VLOOKUP(BZ174,'Geração Equatorial x Medido'!$O$99:$P$128,2,FALSE),"")</f>
        <v/>
      </c>
      <c r="CD175" s="38">
        <f t="shared" si="80"/>
        <v>46174</v>
      </c>
      <c r="CE175" s="38" t="str">
        <f t="shared" si="67"/>
        <v/>
      </c>
      <c r="CF175" s="38">
        <f t="shared" si="68"/>
        <v>46174</v>
      </c>
      <c r="CV175" s="4"/>
    </row>
    <row r="176" spans="1:100" x14ac:dyDescent="0.25">
      <c r="A176" s="7">
        <f t="shared" si="75"/>
        <v>45099</v>
      </c>
      <c r="B176" s="5"/>
      <c r="C176" s="38" t="str">
        <f t="shared" si="66"/>
        <v/>
      </c>
      <c r="D176" s="38">
        <f t="shared" si="82"/>
        <v>44986</v>
      </c>
      <c r="E176" s="38" t="str">
        <f t="shared" si="69"/>
        <v/>
      </c>
      <c r="F176" s="38">
        <f t="shared" si="65"/>
        <v>45078</v>
      </c>
      <c r="Y176" s="7">
        <f t="shared" si="76"/>
        <v>45459</v>
      </c>
      <c r="Z176" s="5"/>
      <c r="AA176" s="111"/>
      <c r="AB176" s="38" t="str">
        <f>IFERROR(VLOOKUP(Y176,'Geração Equatorial x Medido'!$O$99:$P$116,2,FALSE),"")</f>
        <v/>
      </c>
      <c r="AC176" s="38">
        <f t="shared" si="83"/>
        <v>0</v>
      </c>
      <c r="AD176" s="38" t="str">
        <f t="shared" si="70"/>
        <v/>
      </c>
      <c r="AE176" s="38">
        <f t="shared" si="78"/>
        <v>45444</v>
      </c>
      <c r="AU176" s="4"/>
      <c r="AX176" s="7">
        <f t="shared" si="77"/>
        <v>45819</v>
      </c>
      <c r="AY176" s="5">
        <v>500.1</v>
      </c>
      <c r="AZ176" s="145">
        <f t="shared" si="71"/>
        <v>0</v>
      </c>
      <c r="BA176" s="143" t="str">
        <f>IFERROR(VLOOKUP(AX175,'Geração Equatorial x Medido'!$O$99:$P$129,2,FALSE),"")</f>
        <v/>
      </c>
      <c r="BB176" s="38">
        <f t="shared" si="79"/>
        <v>45809</v>
      </c>
      <c r="BC176" s="38" t="str">
        <f t="shared" si="72"/>
        <v/>
      </c>
      <c r="BD176" s="38">
        <f t="shared" si="81"/>
        <v>45809</v>
      </c>
      <c r="BT176" s="4"/>
      <c r="BZ176" s="7">
        <f t="shared" si="73"/>
        <v>46185</v>
      </c>
      <c r="CA176" s="5"/>
      <c r="CB176" s="145">
        <f t="shared" si="74"/>
        <v>1</v>
      </c>
      <c r="CC176" s="141" t="str">
        <f>IFERROR(VLOOKUP(BZ175,'Geração Equatorial x Medido'!$O$99:$P$128,2,FALSE),"")</f>
        <v/>
      </c>
      <c r="CD176" s="38">
        <f t="shared" si="80"/>
        <v>46174</v>
      </c>
      <c r="CE176" s="38" t="str">
        <f t="shared" si="67"/>
        <v/>
      </c>
      <c r="CF176" s="38">
        <f t="shared" si="68"/>
        <v>46174</v>
      </c>
      <c r="CV176" s="4"/>
    </row>
    <row r="177" spans="1:100" x14ac:dyDescent="0.25">
      <c r="A177" s="7">
        <f t="shared" si="75"/>
        <v>45100</v>
      </c>
      <c r="B177" s="5"/>
      <c r="C177" s="38" t="str">
        <f t="shared" si="66"/>
        <v/>
      </c>
      <c r="D177" s="38">
        <f t="shared" si="82"/>
        <v>44986</v>
      </c>
      <c r="E177" s="38" t="str">
        <f t="shared" si="69"/>
        <v/>
      </c>
      <c r="F177" s="38">
        <f t="shared" si="65"/>
        <v>45078</v>
      </c>
      <c r="Y177" s="7">
        <f t="shared" si="76"/>
        <v>45460</v>
      </c>
      <c r="Z177" s="5"/>
      <c r="AA177" s="111"/>
      <c r="AB177" s="38" t="str">
        <f>IFERROR(VLOOKUP(Y177,'Geração Equatorial x Medido'!$O$99:$P$116,2,FALSE),"")</f>
        <v/>
      </c>
      <c r="AC177" s="38">
        <f t="shared" si="83"/>
        <v>0</v>
      </c>
      <c r="AD177" s="38" t="str">
        <f t="shared" si="70"/>
        <v/>
      </c>
      <c r="AE177" s="38">
        <f t="shared" si="78"/>
        <v>45444</v>
      </c>
      <c r="AU177" s="4"/>
      <c r="AX177" s="7">
        <f t="shared" si="77"/>
        <v>45820</v>
      </c>
      <c r="AY177" s="5">
        <v>451.8</v>
      </c>
      <c r="AZ177" s="145">
        <f t="shared" si="71"/>
        <v>0</v>
      </c>
      <c r="BA177" s="143" t="str">
        <f>IFERROR(VLOOKUP(AX176,'Geração Equatorial x Medido'!$O$99:$P$129,2,FALSE),"")</f>
        <v/>
      </c>
      <c r="BB177" s="38">
        <f t="shared" si="79"/>
        <v>45809</v>
      </c>
      <c r="BC177" s="38" t="str">
        <f t="shared" si="72"/>
        <v/>
      </c>
      <c r="BD177" s="38">
        <f t="shared" si="81"/>
        <v>45809</v>
      </c>
      <c r="BT177" s="4"/>
      <c r="BZ177" s="7">
        <f t="shared" si="73"/>
        <v>46186</v>
      </c>
      <c r="CA177" s="5"/>
      <c r="CB177" s="145">
        <f t="shared" si="74"/>
        <v>1</v>
      </c>
      <c r="CC177" s="141" t="str">
        <f>IFERROR(VLOOKUP(BZ176,'Geração Equatorial x Medido'!$O$99:$P$128,2,FALSE),"")</f>
        <v/>
      </c>
      <c r="CD177" s="38">
        <f t="shared" si="80"/>
        <v>46174</v>
      </c>
      <c r="CE177" s="38" t="str">
        <f t="shared" si="67"/>
        <v/>
      </c>
      <c r="CF177" s="38">
        <f t="shared" si="68"/>
        <v>46174</v>
      </c>
      <c r="CV177" s="4"/>
    </row>
    <row r="178" spans="1:100" x14ac:dyDescent="0.25">
      <c r="A178" s="7">
        <f t="shared" si="75"/>
        <v>45101</v>
      </c>
      <c r="B178" s="5"/>
      <c r="C178" s="38" t="str">
        <f t="shared" si="66"/>
        <v/>
      </c>
      <c r="D178" s="38">
        <f t="shared" si="82"/>
        <v>44986</v>
      </c>
      <c r="E178" s="38" t="str">
        <f t="shared" si="69"/>
        <v/>
      </c>
      <c r="F178" s="38">
        <f t="shared" si="65"/>
        <v>45078</v>
      </c>
      <c r="Y178" s="7">
        <f t="shared" si="76"/>
        <v>45461</v>
      </c>
      <c r="Z178" s="5"/>
      <c r="AA178" s="111"/>
      <c r="AB178" s="38" t="str">
        <f>IFERROR(VLOOKUP(Y178,'Geração Equatorial x Medido'!$O$99:$P$116,2,FALSE),"")</f>
        <v/>
      </c>
      <c r="AC178" s="38">
        <f t="shared" si="83"/>
        <v>0</v>
      </c>
      <c r="AD178" s="38" t="str">
        <f t="shared" si="70"/>
        <v/>
      </c>
      <c r="AE178" s="38">
        <f t="shared" si="78"/>
        <v>45444</v>
      </c>
      <c r="AU178" s="4"/>
      <c r="AX178" s="7">
        <f t="shared" si="77"/>
        <v>45821</v>
      </c>
      <c r="AY178" s="5">
        <v>467.1</v>
      </c>
      <c r="AZ178" s="145">
        <f t="shared" si="71"/>
        <v>0</v>
      </c>
      <c r="BA178" s="143" t="str">
        <f>IFERROR(VLOOKUP(AX177,'Geração Equatorial x Medido'!$O$99:$P$129,2,FALSE),"")</f>
        <v/>
      </c>
      <c r="BB178" s="38">
        <f t="shared" si="79"/>
        <v>45809</v>
      </c>
      <c r="BC178" s="38" t="str">
        <f t="shared" si="72"/>
        <v/>
      </c>
      <c r="BD178" s="38">
        <f t="shared" si="81"/>
        <v>45809</v>
      </c>
      <c r="BT178" s="4"/>
      <c r="BZ178" s="7">
        <f t="shared" si="73"/>
        <v>46187</v>
      </c>
      <c r="CA178" s="5"/>
      <c r="CB178" s="145">
        <f t="shared" si="74"/>
        <v>1</v>
      </c>
      <c r="CC178" s="141" t="str">
        <f>IFERROR(VLOOKUP(BZ177,'Geração Equatorial x Medido'!$O$99:$P$128,2,FALSE),"")</f>
        <v/>
      </c>
      <c r="CD178" s="38">
        <f t="shared" si="80"/>
        <v>46174</v>
      </c>
      <c r="CE178" s="38" t="str">
        <f t="shared" si="67"/>
        <v/>
      </c>
      <c r="CF178" s="38">
        <f t="shared" si="68"/>
        <v>46174</v>
      </c>
      <c r="CV178" s="4"/>
    </row>
    <row r="179" spans="1:100" x14ac:dyDescent="0.25">
      <c r="A179" s="7">
        <f t="shared" si="75"/>
        <v>45102</v>
      </c>
      <c r="B179" s="5"/>
      <c r="C179" s="38" t="str">
        <f t="shared" si="66"/>
        <v/>
      </c>
      <c r="D179" s="38">
        <f t="shared" si="82"/>
        <v>44986</v>
      </c>
      <c r="E179" s="38" t="str">
        <f t="shared" si="69"/>
        <v/>
      </c>
      <c r="F179" s="38">
        <f t="shared" si="65"/>
        <v>45078</v>
      </c>
      <c r="Y179" s="7">
        <f t="shared" si="76"/>
        <v>45462</v>
      </c>
      <c r="Z179" s="5"/>
      <c r="AA179" s="111"/>
      <c r="AB179" s="38" t="str">
        <f>IFERROR(VLOOKUP(Y179,'Geração Equatorial x Medido'!$O$99:$P$116,2,FALSE),"")</f>
        <v/>
      </c>
      <c r="AC179" s="38">
        <f t="shared" si="83"/>
        <v>0</v>
      </c>
      <c r="AD179" s="38" t="str">
        <f t="shared" si="70"/>
        <v/>
      </c>
      <c r="AE179" s="38">
        <f t="shared" si="78"/>
        <v>45444</v>
      </c>
      <c r="AU179" s="4"/>
      <c r="AX179" s="7">
        <f t="shared" si="77"/>
        <v>45822</v>
      </c>
      <c r="AY179" s="5">
        <v>404.9</v>
      </c>
      <c r="AZ179" s="145">
        <f t="shared" si="71"/>
        <v>0</v>
      </c>
      <c r="BA179" s="143" t="str">
        <f>IFERROR(VLOOKUP(AX178,'Geração Equatorial x Medido'!$O$99:$P$129,2,FALSE),"")</f>
        <v/>
      </c>
      <c r="BB179" s="38">
        <f t="shared" si="79"/>
        <v>45809</v>
      </c>
      <c r="BC179" s="38" t="str">
        <f t="shared" si="72"/>
        <v/>
      </c>
      <c r="BD179" s="38">
        <f t="shared" si="81"/>
        <v>45809</v>
      </c>
      <c r="BT179" s="4"/>
      <c r="BZ179" s="7">
        <f t="shared" si="73"/>
        <v>46188</v>
      </c>
      <c r="CA179" s="5"/>
      <c r="CB179" s="145">
        <f t="shared" si="74"/>
        <v>1</v>
      </c>
      <c r="CC179" s="141" t="str">
        <f>IFERROR(VLOOKUP(BZ178,'Geração Equatorial x Medido'!$O$99:$P$128,2,FALSE),"")</f>
        <v/>
      </c>
      <c r="CD179" s="38">
        <f t="shared" si="80"/>
        <v>46174</v>
      </c>
      <c r="CE179" s="38" t="str">
        <f t="shared" si="67"/>
        <v/>
      </c>
      <c r="CF179" s="38">
        <f t="shared" si="68"/>
        <v>46174</v>
      </c>
      <c r="CV179" s="4"/>
    </row>
    <row r="180" spans="1:100" x14ac:dyDescent="0.25">
      <c r="A180" s="7">
        <f t="shared" si="75"/>
        <v>45103</v>
      </c>
      <c r="B180" s="5"/>
      <c r="C180" s="38" t="str">
        <f t="shared" si="66"/>
        <v/>
      </c>
      <c r="D180" s="38">
        <f t="shared" si="82"/>
        <v>44986</v>
      </c>
      <c r="E180" s="38" t="str">
        <f t="shared" si="69"/>
        <v/>
      </c>
      <c r="F180" s="38">
        <f t="shared" si="65"/>
        <v>45078</v>
      </c>
      <c r="Y180" s="7">
        <f t="shared" si="76"/>
        <v>45463</v>
      </c>
      <c r="Z180" s="5"/>
      <c r="AA180" s="111"/>
      <c r="AB180" s="38" t="str">
        <f>IFERROR(VLOOKUP(Y180,'Geração Equatorial x Medido'!$O$99:$P$116,2,FALSE),"")</f>
        <v/>
      </c>
      <c r="AC180" s="38">
        <f t="shared" si="83"/>
        <v>0</v>
      </c>
      <c r="AD180" s="38" t="str">
        <f t="shared" si="70"/>
        <v/>
      </c>
      <c r="AE180" s="38">
        <f t="shared" si="78"/>
        <v>45444</v>
      </c>
      <c r="AU180" s="4"/>
      <c r="AX180" s="7">
        <f t="shared" si="77"/>
        <v>45823</v>
      </c>
      <c r="AY180" s="5">
        <v>369.4</v>
      </c>
      <c r="AZ180" s="145">
        <f t="shared" si="71"/>
        <v>0</v>
      </c>
      <c r="BA180" s="143" t="str">
        <f>IFERROR(VLOOKUP(AX179,'Geração Equatorial x Medido'!$O$99:$P$129,2,FALSE),"")</f>
        <v/>
      </c>
      <c r="BB180" s="38">
        <f t="shared" si="79"/>
        <v>45809</v>
      </c>
      <c r="BC180" s="38" t="str">
        <f t="shared" si="72"/>
        <v/>
      </c>
      <c r="BD180" s="38">
        <f t="shared" si="81"/>
        <v>45809</v>
      </c>
      <c r="BT180" s="4"/>
      <c r="BZ180" s="7">
        <f t="shared" si="73"/>
        <v>46189</v>
      </c>
      <c r="CA180" s="5"/>
      <c r="CB180" s="145">
        <f t="shared" si="74"/>
        <v>1</v>
      </c>
      <c r="CC180" s="141" t="str">
        <f>IFERROR(VLOOKUP(BZ179,'Geração Equatorial x Medido'!$O$99:$P$128,2,FALSE),"")</f>
        <v/>
      </c>
      <c r="CD180" s="38">
        <f t="shared" si="80"/>
        <v>46174</v>
      </c>
      <c r="CE180" s="38" t="str">
        <f t="shared" si="67"/>
        <v/>
      </c>
      <c r="CF180" s="38">
        <f t="shared" si="68"/>
        <v>46174</v>
      </c>
      <c r="CV180" s="4"/>
    </row>
    <row r="181" spans="1:100" x14ac:dyDescent="0.25">
      <c r="A181" s="7">
        <f t="shared" si="75"/>
        <v>45104</v>
      </c>
      <c r="B181" s="5"/>
      <c r="C181" s="38" t="str">
        <f t="shared" si="66"/>
        <v/>
      </c>
      <c r="D181" s="38">
        <f t="shared" si="82"/>
        <v>44986</v>
      </c>
      <c r="E181" s="38" t="str">
        <f t="shared" si="69"/>
        <v/>
      </c>
      <c r="F181" s="38">
        <f t="shared" ref="F181:F244" si="84">IF(E181="",F180,E181)</f>
        <v>45078</v>
      </c>
      <c r="Y181" s="7">
        <f t="shared" si="76"/>
        <v>45464</v>
      </c>
      <c r="Z181" s="5"/>
      <c r="AA181" s="111"/>
      <c r="AB181" s="38" t="str">
        <f>IFERROR(VLOOKUP(Y181,'Geração Equatorial x Medido'!$O$99:$P$116,2,FALSE),"")</f>
        <v/>
      </c>
      <c r="AC181" s="38">
        <f t="shared" si="83"/>
        <v>0</v>
      </c>
      <c r="AD181" s="38" t="str">
        <f t="shared" si="70"/>
        <v/>
      </c>
      <c r="AE181" s="38">
        <f t="shared" si="78"/>
        <v>45444</v>
      </c>
      <c r="AU181" s="4"/>
      <c r="AX181" s="7">
        <f t="shared" si="77"/>
        <v>45824</v>
      </c>
      <c r="AY181" s="5">
        <v>110.4</v>
      </c>
      <c r="AZ181" s="145">
        <f t="shared" si="71"/>
        <v>0</v>
      </c>
      <c r="BA181" s="143" t="str">
        <f>IFERROR(VLOOKUP(AX180,'Geração Equatorial x Medido'!$O$99:$P$129,2,FALSE),"")</f>
        <v/>
      </c>
      <c r="BB181" s="38">
        <f t="shared" si="79"/>
        <v>45809</v>
      </c>
      <c r="BC181" s="38" t="str">
        <f t="shared" si="72"/>
        <v/>
      </c>
      <c r="BD181" s="38">
        <f t="shared" si="81"/>
        <v>45809</v>
      </c>
      <c r="BT181" s="4"/>
      <c r="BZ181" s="7">
        <f t="shared" si="73"/>
        <v>46190</v>
      </c>
      <c r="CA181" s="5"/>
      <c r="CB181" s="145">
        <f t="shared" si="74"/>
        <v>1</v>
      </c>
      <c r="CC181" s="141" t="str">
        <f>IFERROR(VLOOKUP(BZ180,'Geração Equatorial x Medido'!$O$99:$P$128,2,FALSE),"")</f>
        <v/>
      </c>
      <c r="CD181" s="38">
        <f t="shared" si="80"/>
        <v>46174</v>
      </c>
      <c r="CE181" s="38" t="str">
        <f t="shared" si="67"/>
        <v/>
      </c>
      <c r="CF181" s="38">
        <f t="shared" si="68"/>
        <v>46174</v>
      </c>
      <c r="CV181" s="4"/>
    </row>
    <row r="182" spans="1:100" x14ac:dyDescent="0.25">
      <c r="A182" s="7">
        <f t="shared" si="75"/>
        <v>45105</v>
      </c>
      <c r="B182" s="5"/>
      <c r="C182" s="38" t="str">
        <f t="shared" si="66"/>
        <v/>
      </c>
      <c r="D182" s="38">
        <f t="shared" si="82"/>
        <v>44986</v>
      </c>
      <c r="E182" s="38" t="str">
        <f t="shared" si="69"/>
        <v/>
      </c>
      <c r="F182" s="38">
        <f t="shared" si="84"/>
        <v>45078</v>
      </c>
      <c r="Y182" s="7">
        <f t="shared" si="76"/>
        <v>45465</v>
      </c>
      <c r="Z182" s="5"/>
      <c r="AA182" s="111"/>
      <c r="AB182" s="38" t="str">
        <f>IFERROR(VLOOKUP(Y182,'Geração Equatorial x Medido'!$O$99:$P$116,2,FALSE),"")</f>
        <v/>
      </c>
      <c r="AC182" s="38">
        <f t="shared" si="83"/>
        <v>0</v>
      </c>
      <c r="AD182" s="38" t="str">
        <f t="shared" si="70"/>
        <v/>
      </c>
      <c r="AE182" s="38">
        <f t="shared" si="78"/>
        <v>45444</v>
      </c>
      <c r="AU182" s="4"/>
      <c r="AX182" s="7">
        <f t="shared" si="77"/>
        <v>45825</v>
      </c>
      <c r="AY182" s="5">
        <v>552.79999999999995</v>
      </c>
      <c r="AZ182" s="145">
        <f t="shared" si="71"/>
        <v>0</v>
      </c>
      <c r="BA182" s="143" t="str">
        <f>IFERROR(VLOOKUP(AX181,'Geração Equatorial x Medido'!$O$99:$P$129,2,FALSE),"")</f>
        <v/>
      </c>
      <c r="BB182" s="38">
        <f t="shared" si="79"/>
        <v>45809</v>
      </c>
      <c r="BC182" s="38" t="str">
        <f t="shared" si="72"/>
        <v/>
      </c>
      <c r="BD182" s="38">
        <f t="shared" si="81"/>
        <v>45809</v>
      </c>
      <c r="BT182" s="4"/>
      <c r="BZ182" s="7">
        <f t="shared" si="73"/>
        <v>46191</v>
      </c>
      <c r="CA182" s="5"/>
      <c r="CB182" s="145">
        <f t="shared" si="74"/>
        <v>1</v>
      </c>
      <c r="CC182" s="141" t="str">
        <f>IFERROR(VLOOKUP(BZ181,'Geração Equatorial x Medido'!$O$99:$P$128,2,FALSE),"")</f>
        <v/>
      </c>
      <c r="CD182" s="38">
        <f t="shared" si="80"/>
        <v>46174</v>
      </c>
      <c r="CE182" s="38" t="str">
        <f t="shared" si="67"/>
        <v/>
      </c>
      <c r="CF182" s="38">
        <f t="shared" si="68"/>
        <v>46174</v>
      </c>
      <c r="CV182" s="4"/>
    </row>
    <row r="183" spans="1:100" x14ac:dyDescent="0.25">
      <c r="A183" s="7">
        <f t="shared" si="75"/>
        <v>45106</v>
      </c>
      <c r="B183" s="5"/>
      <c r="C183" s="38" t="str">
        <f t="shared" si="66"/>
        <v/>
      </c>
      <c r="D183" s="38">
        <f t="shared" si="82"/>
        <v>44986</v>
      </c>
      <c r="E183" s="38" t="str">
        <f t="shared" si="69"/>
        <v/>
      </c>
      <c r="F183" s="38">
        <f t="shared" si="84"/>
        <v>45078</v>
      </c>
      <c r="Y183" s="7">
        <f t="shared" si="76"/>
        <v>45466</v>
      </c>
      <c r="Z183" s="5"/>
      <c r="AA183" s="111"/>
      <c r="AB183" s="38" t="str">
        <f>IFERROR(VLOOKUP(Y183,'Geração Equatorial x Medido'!$O$99:$P$116,2,FALSE),"")</f>
        <v/>
      </c>
      <c r="AC183" s="38">
        <f t="shared" si="83"/>
        <v>0</v>
      </c>
      <c r="AD183" s="38" t="str">
        <f t="shared" si="70"/>
        <v/>
      </c>
      <c r="AE183" s="38">
        <f t="shared" si="78"/>
        <v>45444</v>
      </c>
      <c r="AU183" s="4"/>
      <c r="AX183" s="7">
        <f t="shared" si="77"/>
        <v>45826</v>
      </c>
      <c r="AY183" s="5">
        <v>514.70000000000005</v>
      </c>
      <c r="AZ183" s="145">
        <f t="shared" si="71"/>
        <v>0</v>
      </c>
      <c r="BA183" s="143" t="str">
        <f>IFERROR(VLOOKUP(AX182,'Geração Equatorial x Medido'!$O$99:$P$129,2,FALSE),"")</f>
        <v/>
      </c>
      <c r="BB183" s="38">
        <f t="shared" si="79"/>
        <v>45809</v>
      </c>
      <c r="BC183" s="38" t="str">
        <f t="shared" si="72"/>
        <v/>
      </c>
      <c r="BD183" s="38">
        <f t="shared" si="81"/>
        <v>45809</v>
      </c>
      <c r="BT183" s="4"/>
      <c r="BZ183" s="7">
        <f t="shared" si="73"/>
        <v>46192</v>
      </c>
      <c r="CA183" s="5"/>
      <c r="CB183" s="145">
        <f t="shared" si="74"/>
        <v>1</v>
      </c>
      <c r="CC183" s="141" t="str">
        <f>IFERROR(VLOOKUP(BZ182,'Geração Equatorial x Medido'!$O$99:$P$128,2,FALSE),"")</f>
        <v/>
      </c>
      <c r="CD183" s="38">
        <f t="shared" si="80"/>
        <v>46174</v>
      </c>
      <c r="CE183" s="38" t="str">
        <f t="shared" si="67"/>
        <v/>
      </c>
      <c r="CF183" s="38">
        <f t="shared" si="68"/>
        <v>46174</v>
      </c>
      <c r="CV183" s="4"/>
    </row>
    <row r="184" spans="1:100" x14ac:dyDescent="0.25">
      <c r="A184" s="7">
        <f t="shared" si="75"/>
        <v>45107</v>
      </c>
      <c r="B184" s="5"/>
      <c r="C184" s="38" t="str">
        <f t="shared" si="66"/>
        <v/>
      </c>
      <c r="D184" s="38">
        <f t="shared" si="82"/>
        <v>44986</v>
      </c>
      <c r="E184" s="38" t="str">
        <f t="shared" si="69"/>
        <v/>
      </c>
      <c r="F184" s="38">
        <f t="shared" si="84"/>
        <v>45078</v>
      </c>
      <c r="Y184" s="7">
        <f t="shared" si="76"/>
        <v>45467</v>
      </c>
      <c r="Z184" s="5"/>
      <c r="AA184" s="111"/>
      <c r="AB184" s="38" t="str">
        <f>IFERROR(VLOOKUP(Y184,'Geração Equatorial x Medido'!$O$99:$P$116,2,FALSE),"")</f>
        <v/>
      </c>
      <c r="AC184" s="38">
        <f t="shared" si="83"/>
        <v>0</v>
      </c>
      <c r="AD184" s="38" t="str">
        <f t="shared" si="70"/>
        <v/>
      </c>
      <c r="AE184" s="38">
        <f t="shared" si="78"/>
        <v>45444</v>
      </c>
      <c r="AU184" s="4"/>
      <c r="AX184" s="7">
        <f t="shared" si="77"/>
        <v>45827</v>
      </c>
      <c r="AY184" s="5">
        <v>413.6</v>
      </c>
      <c r="AZ184" s="145">
        <f t="shared" si="71"/>
        <v>0</v>
      </c>
      <c r="BA184" s="143" t="str">
        <f>IFERROR(VLOOKUP(AX183,'Geração Equatorial x Medido'!$O$99:$P$129,2,FALSE),"")</f>
        <v/>
      </c>
      <c r="BB184" s="38">
        <f t="shared" si="79"/>
        <v>45809</v>
      </c>
      <c r="BC184" s="38" t="str">
        <f t="shared" si="72"/>
        <v/>
      </c>
      <c r="BD184" s="38">
        <f t="shared" si="81"/>
        <v>45809</v>
      </c>
      <c r="BT184" s="4"/>
      <c r="BZ184" s="7">
        <f t="shared" si="73"/>
        <v>46193</v>
      </c>
      <c r="CA184" s="5"/>
      <c r="CB184" s="145">
        <f t="shared" si="74"/>
        <v>1</v>
      </c>
      <c r="CC184" s="141" t="str">
        <f>IFERROR(VLOOKUP(BZ183,'Geração Equatorial x Medido'!$O$99:$P$128,2,FALSE),"")</f>
        <v/>
      </c>
      <c r="CD184" s="38">
        <f t="shared" si="80"/>
        <v>46174</v>
      </c>
      <c r="CE184" s="38" t="str">
        <f t="shared" si="67"/>
        <v/>
      </c>
      <c r="CF184" s="38">
        <f t="shared" si="68"/>
        <v>46174</v>
      </c>
      <c r="CV184" s="4"/>
    </row>
    <row r="185" spans="1:100" x14ac:dyDescent="0.25">
      <c r="A185" s="7">
        <f t="shared" si="75"/>
        <v>45108</v>
      </c>
      <c r="B185" s="5"/>
      <c r="C185" s="38" t="str">
        <f t="shared" si="66"/>
        <v/>
      </c>
      <c r="D185" s="38">
        <f t="shared" si="82"/>
        <v>44986</v>
      </c>
      <c r="E185" s="38">
        <f t="shared" si="69"/>
        <v>45108</v>
      </c>
      <c r="F185" s="38">
        <f t="shared" si="84"/>
        <v>45108</v>
      </c>
      <c r="Y185" s="7">
        <f t="shared" si="76"/>
        <v>45468</v>
      </c>
      <c r="Z185" s="5"/>
      <c r="AA185" s="111"/>
      <c r="AB185" s="38" t="str">
        <f>IFERROR(VLOOKUP(Y185,'Geração Equatorial x Medido'!$O$99:$P$116,2,FALSE),"")</f>
        <v/>
      </c>
      <c r="AC185" s="38">
        <f t="shared" si="83"/>
        <v>0</v>
      </c>
      <c r="AD185" s="38" t="str">
        <f t="shared" si="70"/>
        <v/>
      </c>
      <c r="AE185" s="38">
        <f t="shared" si="78"/>
        <v>45444</v>
      </c>
      <c r="AU185" s="4"/>
      <c r="AX185" s="7">
        <f t="shared" si="77"/>
        <v>45828</v>
      </c>
      <c r="AY185" s="5">
        <v>433.7</v>
      </c>
      <c r="AZ185" s="145">
        <f t="shared" si="71"/>
        <v>0</v>
      </c>
      <c r="BA185" s="143" t="str">
        <f>IFERROR(VLOOKUP(AX184,'Geração Equatorial x Medido'!$O$99:$P$129,2,FALSE),"")</f>
        <v/>
      </c>
      <c r="BB185" s="38">
        <f t="shared" si="79"/>
        <v>45809</v>
      </c>
      <c r="BC185" s="38" t="str">
        <f t="shared" si="72"/>
        <v/>
      </c>
      <c r="BD185" s="38">
        <f t="shared" si="81"/>
        <v>45809</v>
      </c>
      <c r="BT185" s="4"/>
      <c r="BZ185" s="7">
        <f t="shared" si="73"/>
        <v>46194</v>
      </c>
      <c r="CA185" s="5"/>
      <c r="CB185" s="145">
        <f t="shared" si="74"/>
        <v>1</v>
      </c>
      <c r="CC185" s="141" t="str">
        <f>IFERROR(VLOOKUP(BZ184,'Geração Equatorial x Medido'!$O$99:$P$128,2,FALSE),"")</f>
        <v/>
      </c>
      <c r="CD185" s="38">
        <f t="shared" si="80"/>
        <v>46174</v>
      </c>
      <c r="CE185" s="38" t="str">
        <f t="shared" si="67"/>
        <v/>
      </c>
      <c r="CF185" s="38">
        <f t="shared" si="68"/>
        <v>46174</v>
      </c>
      <c r="CV185" s="4"/>
    </row>
    <row r="186" spans="1:100" x14ac:dyDescent="0.25">
      <c r="A186" s="7">
        <f t="shared" si="75"/>
        <v>45109</v>
      </c>
      <c r="B186" s="5"/>
      <c r="C186" s="38" t="str">
        <f t="shared" si="66"/>
        <v/>
      </c>
      <c r="D186" s="38">
        <f t="shared" si="82"/>
        <v>44986</v>
      </c>
      <c r="E186" s="38" t="str">
        <f t="shared" si="69"/>
        <v/>
      </c>
      <c r="F186" s="38">
        <f t="shared" si="84"/>
        <v>45108</v>
      </c>
      <c r="Y186" s="7">
        <f t="shared" si="76"/>
        <v>45469</v>
      </c>
      <c r="Z186" s="5"/>
      <c r="AA186" s="111"/>
      <c r="AB186" s="38" t="str">
        <f>IFERROR(VLOOKUP(Y186,'Geração Equatorial x Medido'!$O$99:$P$116,2,FALSE),"")</f>
        <v/>
      </c>
      <c r="AC186" s="38">
        <f t="shared" si="83"/>
        <v>0</v>
      </c>
      <c r="AD186" s="38" t="str">
        <f t="shared" si="70"/>
        <v/>
      </c>
      <c r="AE186" s="38">
        <f t="shared" si="78"/>
        <v>45444</v>
      </c>
      <c r="AU186" s="4"/>
      <c r="AX186" s="7">
        <f t="shared" si="77"/>
        <v>45829</v>
      </c>
      <c r="AY186" s="5">
        <v>532.9</v>
      </c>
      <c r="AZ186" s="145">
        <f t="shared" si="71"/>
        <v>0</v>
      </c>
      <c r="BA186" s="143" t="str">
        <f>IFERROR(VLOOKUP(AX185,'Geração Equatorial x Medido'!$O$99:$P$129,2,FALSE),"")</f>
        <v/>
      </c>
      <c r="BB186" s="38">
        <f t="shared" si="79"/>
        <v>45809</v>
      </c>
      <c r="BC186" s="38" t="str">
        <f t="shared" si="72"/>
        <v/>
      </c>
      <c r="BD186" s="38">
        <f t="shared" si="81"/>
        <v>45809</v>
      </c>
      <c r="BT186" s="4"/>
      <c r="BZ186" s="7">
        <f t="shared" si="73"/>
        <v>46195</v>
      </c>
      <c r="CA186" s="5"/>
      <c r="CB186" s="145">
        <f t="shared" si="74"/>
        <v>1</v>
      </c>
      <c r="CC186" s="141" t="str">
        <f>IFERROR(VLOOKUP(BZ185,'Geração Equatorial x Medido'!$O$99:$P$128,2,FALSE),"")</f>
        <v/>
      </c>
      <c r="CD186" s="38">
        <f t="shared" si="80"/>
        <v>46174</v>
      </c>
      <c r="CE186" s="38" t="str">
        <f t="shared" si="67"/>
        <v/>
      </c>
      <c r="CF186" s="38">
        <f t="shared" si="68"/>
        <v>46174</v>
      </c>
      <c r="CV186" s="4"/>
    </row>
    <row r="187" spans="1:100" x14ac:dyDescent="0.25">
      <c r="A187" s="7">
        <f t="shared" si="75"/>
        <v>45110</v>
      </c>
      <c r="B187" s="5"/>
      <c r="C187" s="38" t="str">
        <f t="shared" si="66"/>
        <v/>
      </c>
      <c r="D187" s="38">
        <f t="shared" si="82"/>
        <v>44986</v>
      </c>
      <c r="E187" s="38" t="str">
        <f t="shared" si="69"/>
        <v/>
      </c>
      <c r="F187" s="38">
        <f t="shared" si="84"/>
        <v>45108</v>
      </c>
      <c r="Y187" s="7">
        <f t="shared" si="76"/>
        <v>45470</v>
      </c>
      <c r="Z187" s="5"/>
      <c r="AA187" s="111"/>
      <c r="AB187" s="38" t="str">
        <f>IFERROR(VLOOKUP(Y187,'Geração Equatorial x Medido'!$O$99:$P$116,2,FALSE),"")</f>
        <v/>
      </c>
      <c r="AC187" s="38">
        <f t="shared" si="83"/>
        <v>0</v>
      </c>
      <c r="AD187" s="38" t="str">
        <f t="shared" si="70"/>
        <v/>
      </c>
      <c r="AE187" s="38">
        <f t="shared" si="78"/>
        <v>45444</v>
      </c>
      <c r="AU187" s="4"/>
      <c r="AX187" s="7">
        <f t="shared" si="77"/>
        <v>45830</v>
      </c>
      <c r="AY187" s="5">
        <v>450.6</v>
      </c>
      <c r="AZ187" s="145">
        <f t="shared" si="71"/>
        <v>0</v>
      </c>
      <c r="BA187" s="143" t="str">
        <f>IFERROR(VLOOKUP(AX186,'Geração Equatorial x Medido'!$O$99:$P$129,2,FALSE),"")</f>
        <v/>
      </c>
      <c r="BB187" s="38">
        <f t="shared" si="79"/>
        <v>45809</v>
      </c>
      <c r="BC187" s="38" t="str">
        <f t="shared" si="72"/>
        <v/>
      </c>
      <c r="BD187" s="38">
        <f t="shared" si="81"/>
        <v>45809</v>
      </c>
      <c r="BT187" s="4"/>
      <c r="BZ187" s="7">
        <f t="shared" si="73"/>
        <v>46196</v>
      </c>
      <c r="CA187" s="5"/>
      <c r="CB187" s="145">
        <f t="shared" si="74"/>
        <v>1</v>
      </c>
      <c r="CC187" s="141" t="str">
        <f>IFERROR(VLOOKUP(BZ186,'Geração Equatorial x Medido'!$O$99:$P$128,2,FALSE),"")</f>
        <v/>
      </c>
      <c r="CD187" s="38">
        <f t="shared" si="80"/>
        <v>46174</v>
      </c>
      <c r="CE187" s="38" t="str">
        <f t="shared" si="67"/>
        <v/>
      </c>
      <c r="CF187" s="38">
        <f t="shared" si="68"/>
        <v>46174</v>
      </c>
      <c r="CV187" s="4"/>
    </row>
    <row r="188" spans="1:100" x14ac:dyDescent="0.25">
      <c r="A188" s="7">
        <f t="shared" si="75"/>
        <v>45111</v>
      </c>
      <c r="B188" s="5"/>
      <c r="C188" s="38" t="str">
        <f t="shared" si="66"/>
        <v/>
      </c>
      <c r="D188" s="38">
        <f t="shared" si="82"/>
        <v>44986</v>
      </c>
      <c r="E188" s="38" t="str">
        <f t="shared" si="69"/>
        <v/>
      </c>
      <c r="F188" s="38">
        <f t="shared" si="84"/>
        <v>45108</v>
      </c>
      <c r="Y188" s="7">
        <f t="shared" si="76"/>
        <v>45471</v>
      </c>
      <c r="Z188" s="5"/>
      <c r="AA188" s="111"/>
      <c r="AB188" s="38" t="str">
        <f>IFERROR(VLOOKUP(Y188,'Geração Equatorial x Medido'!$O$99:$P$116,2,FALSE),"")</f>
        <v/>
      </c>
      <c r="AC188" s="38">
        <f t="shared" si="83"/>
        <v>0</v>
      </c>
      <c r="AD188" s="38" t="str">
        <f t="shared" si="70"/>
        <v/>
      </c>
      <c r="AE188" s="38">
        <f t="shared" si="78"/>
        <v>45444</v>
      </c>
      <c r="AU188" s="4"/>
      <c r="AX188" s="7">
        <f t="shared" si="77"/>
        <v>45831</v>
      </c>
      <c r="AY188" s="5">
        <v>524.29999999999995</v>
      </c>
      <c r="AZ188" s="145">
        <f t="shared" si="71"/>
        <v>0</v>
      </c>
      <c r="BA188" s="143" t="str">
        <f>IFERROR(VLOOKUP(AX187,'Geração Equatorial x Medido'!$O$99:$P$129,2,FALSE),"")</f>
        <v/>
      </c>
      <c r="BB188" s="38">
        <f t="shared" si="79"/>
        <v>45809</v>
      </c>
      <c r="BC188" s="38" t="str">
        <f t="shared" si="72"/>
        <v/>
      </c>
      <c r="BD188" s="38">
        <f t="shared" si="81"/>
        <v>45809</v>
      </c>
      <c r="BT188" s="4"/>
      <c r="BZ188" s="7">
        <f t="shared" si="73"/>
        <v>46197</v>
      </c>
      <c r="CA188" s="5"/>
      <c r="CB188" s="145">
        <f t="shared" si="74"/>
        <v>1</v>
      </c>
      <c r="CC188" s="141" t="str">
        <f>IFERROR(VLOOKUP(BZ187,'Geração Equatorial x Medido'!$O$99:$P$128,2,FALSE),"")</f>
        <v/>
      </c>
      <c r="CD188" s="38">
        <f t="shared" si="80"/>
        <v>46174</v>
      </c>
      <c r="CE188" s="38" t="str">
        <f t="shared" si="67"/>
        <v/>
      </c>
      <c r="CF188" s="38">
        <f t="shared" si="68"/>
        <v>46174</v>
      </c>
      <c r="CV188" s="4"/>
    </row>
    <row r="189" spans="1:100" x14ac:dyDescent="0.25">
      <c r="A189" s="7">
        <f t="shared" si="75"/>
        <v>45112</v>
      </c>
      <c r="B189" s="5"/>
      <c r="C189" s="38" t="str">
        <f t="shared" si="66"/>
        <v/>
      </c>
      <c r="D189" s="38">
        <f t="shared" si="82"/>
        <v>44986</v>
      </c>
      <c r="E189" s="38" t="str">
        <f t="shared" si="69"/>
        <v/>
      </c>
      <c r="F189" s="38">
        <f t="shared" si="84"/>
        <v>45108</v>
      </c>
      <c r="Y189" s="7">
        <f t="shared" si="76"/>
        <v>45472</v>
      </c>
      <c r="Z189" s="5"/>
      <c r="AA189" s="111"/>
      <c r="AB189" s="38" t="str">
        <f>IFERROR(VLOOKUP(Y189,'Geração Equatorial x Medido'!$O$99:$P$116,2,FALSE),"")</f>
        <v/>
      </c>
      <c r="AC189" s="38">
        <f t="shared" si="83"/>
        <v>0</v>
      </c>
      <c r="AD189" s="38" t="str">
        <f t="shared" si="70"/>
        <v/>
      </c>
      <c r="AE189" s="38">
        <f t="shared" si="78"/>
        <v>45444</v>
      </c>
      <c r="AU189" s="4"/>
      <c r="AX189" s="7">
        <f t="shared" si="77"/>
        <v>45832</v>
      </c>
      <c r="AY189" s="5">
        <v>489.5</v>
      </c>
      <c r="AZ189" s="145">
        <f t="shared" si="71"/>
        <v>0</v>
      </c>
      <c r="BA189" s="143" t="str">
        <f>IFERROR(VLOOKUP(AX188,'Geração Equatorial x Medido'!$O$99:$P$129,2,FALSE),"")</f>
        <v/>
      </c>
      <c r="BB189" s="38">
        <f t="shared" si="79"/>
        <v>45809</v>
      </c>
      <c r="BC189" s="38" t="str">
        <f t="shared" si="72"/>
        <v/>
      </c>
      <c r="BD189" s="38">
        <f t="shared" si="81"/>
        <v>45809</v>
      </c>
      <c r="BT189" s="4"/>
      <c r="BZ189" s="7">
        <f t="shared" si="73"/>
        <v>46198</v>
      </c>
      <c r="CA189" s="5"/>
      <c r="CB189" s="145">
        <f t="shared" si="74"/>
        <v>1</v>
      </c>
      <c r="CC189" s="141" t="str">
        <f>IFERROR(VLOOKUP(BZ188,'Geração Equatorial x Medido'!$O$99:$P$128,2,FALSE),"")</f>
        <v/>
      </c>
      <c r="CD189" s="38">
        <f t="shared" si="80"/>
        <v>46174</v>
      </c>
      <c r="CE189" s="38" t="str">
        <f t="shared" si="67"/>
        <v/>
      </c>
      <c r="CF189" s="38">
        <f t="shared" si="68"/>
        <v>46174</v>
      </c>
      <c r="CV189" s="4"/>
    </row>
    <row r="190" spans="1:100" x14ac:dyDescent="0.25">
      <c r="A190" s="7">
        <f t="shared" si="75"/>
        <v>45113</v>
      </c>
      <c r="B190" s="5"/>
      <c r="C190" s="38" t="str">
        <f t="shared" si="66"/>
        <v/>
      </c>
      <c r="D190" s="38">
        <f t="shared" si="82"/>
        <v>44986</v>
      </c>
      <c r="E190" s="38" t="str">
        <f t="shared" si="69"/>
        <v/>
      </c>
      <c r="F190" s="38">
        <f t="shared" si="84"/>
        <v>45108</v>
      </c>
      <c r="Y190" s="7">
        <f t="shared" si="76"/>
        <v>45473</v>
      </c>
      <c r="Z190" s="5"/>
      <c r="AA190" s="111"/>
      <c r="AB190" s="38" t="str">
        <f>IFERROR(VLOOKUP(Y190,'Geração Equatorial x Medido'!$O$99:$P$116,2,FALSE),"")</f>
        <v/>
      </c>
      <c r="AC190" s="38">
        <f t="shared" si="83"/>
        <v>0</v>
      </c>
      <c r="AD190" s="38" t="str">
        <f t="shared" si="70"/>
        <v/>
      </c>
      <c r="AE190" s="38">
        <f t="shared" si="78"/>
        <v>45444</v>
      </c>
      <c r="AU190" s="4"/>
      <c r="AX190" s="7">
        <f t="shared" si="77"/>
        <v>45833</v>
      </c>
      <c r="AY190" s="5">
        <v>553.4</v>
      </c>
      <c r="AZ190" s="145">
        <f t="shared" si="71"/>
        <v>0</v>
      </c>
      <c r="BA190" s="143" t="str">
        <f>IFERROR(VLOOKUP(AX189,'Geração Equatorial x Medido'!$O$99:$P$129,2,FALSE),"")</f>
        <v/>
      </c>
      <c r="BB190" s="38">
        <f t="shared" si="79"/>
        <v>45809</v>
      </c>
      <c r="BC190" s="38" t="str">
        <f t="shared" si="72"/>
        <v/>
      </c>
      <c r="BD190" s="38">
        <f t="shared" si="81"/>
        <v>45809</v>
      </c>
      <c r="BT190" s="4"/>
      <c r="BZ190" s="7">
        <f t="shared" si="73"/>
        <v>46199</v>
      </c>
      <c r="CA190" s="5"/>
      <c r="CB190" s="145">
        <f t="shared" si="74"/>
        <v>1</v>
      </c>
      <c r="CC190" s="141" t="str">
        <f>IFERROR(VLOOKUP(BZ189,'Geração Equatorial x Medido'!$O$99:$P$128,2,FALSE),"")</f>
        <v/>
      </c>
      <c r="CD190" s="38">
        <f t="shared" si="80"/>
        <v>46174</v>
      </c>
      <c r="CE190" s="38" t="str">
        <f t="shared" si="67"/>
        <v/>
      </c>
      <c r="CF190" s="38">
        <f t="shared" si="68"/>
        <v>46174</v>
      </c>
      <c r="CV190" s="4"/>
    </row>
    <row r="191" spans="1:100" x14ac:dyDescent="0.25">
      <c r="A191" s="7">
        <f t="shared" si="75"/>
        <v>45114</v>
      </c>
      <c r="B191" s="5"/>
      <c r="C191" s="38" t="str">
        <f t="shared" si="66"/>
        <v/>
      </c>
      <c r="D191" s="38">
        <f t="shared" si="82"/>
        <v>44986</v>
      </c>
      <c r="E191" s="38" t="str">
        <f t="shared" si="69"/>
        <v/>
      </c>
      <c r="F191" s="38">
        <f t="shared" si="84"/>
        <v>45108</v>
      </c>
      <c r="Y191" s="7">
        <f t="shared" si="76"/>
        <v>45474</v>
      </c>
      <c r="Z191" s="5"/>
      <c r="AA191" s="111"/>
      <c r="AB191" s="38" t="str">
        <f>IFERROR(VLOOKUP(Y191,'Geração Equatorial x Medido'!$O$99:$P$116,2,FALSE),"")</f>
        <v/>
      </c>
      <c r="AC191" s="38">
        <f t="shared" si="83"/>
        <v>0</v>
      </c>
      <c r="AD191" s="38">
        <f t="shared" si="70"/>
        <v>45474</v>
      </c>
      <c r="AE191" s="38">
        <f t="shared" si="78"/>
        <v>45474</v>
      </c>
      <c r="AU191" s="4"/>
      <c r="AX191" s="7">
        <f t="shared" si="77"/>
        <v>45834</v>
      </c>
      <c r="AY191" s="5">
        <v>434.7</v>
      </c>
      <c r="AZ191" s="145">
        <f t="shared" si="71"/>
        <v>0</v>
      </c>
      <c r="BA191" s="143">
        <f>IFERROR(VLOOKUP(AX190,'Geração Equatorial x Medido'!$O$99:$P$129,2,FALSE),"")</f>
        <v>45809</v>
      </c>
      <c r="BB191" s="38">
        <f t="shared" si="79"/>
        <v>45809</v>
      </c>
      <c r="BC191" s="38" t="str">
        <f t="shared" si="72"/>
        <v/>
      </c>
      <c r="BD191" s="38">
        <f t="shared" si="81"/>
        <v>45809</v>
      </c>
      <c r="BT191" s="4"/>
      <c r="BZ191" s="7">
        <f t="shared" si="73"/>
        <v>46200</v>
      </c>
      <c r="CA191" s="5"/>
      <c r="CB191" s="145">
        <f t="shared" si="74"/>
        <v>1</v>
      </c>
      <c r="CC191" s="141" t="str">
        <f>IFERROR(VLOOKUP(BZ190,'Geração Equatorial x Medido'!$O$99:$P$128,2,FALSE),"")</f>
        <v/>
      </c>
      <c r="CD191" s="38">
        <f t="shared" si="80"/>
        <v>46174</v>
      </c>
      <c r="CE191" s="38" t="str">
        <f t="shared" si="67"/>
        <v/>
      </c>
      <c r="CF191" s="38">
        <f t="shared" si="68"/>
        <v>46174</v>
      </c>
      <c r="CV191" s="4"/>
    </row>
    <row r="192" spans="1:100" x14ac:dyDescent="0.25">
      <c r="A192" s="7">
        <f t="shared" si="75"/>
        <v>45115</v>
      </c>
      <c r="B192" s="5"/>
      <c r="C192" s="38" t="str">
        <f t="shared" si="66"/>
        <v/>
      </c>
      <c r="D192" s="38">
        <f t="shared" si="82"/>
        <v>44986</v>
      </c>
      <c r="E192" s="38" t="str">
        <f t="shared" si="69"/>
        <v/>
      </c>
      <c r="F192" s="38">
        <f t="shared" si="84"/>
        <v>45108</v>
      </c>
      <c r="Y192" s="7">
        <f t="shared" si="76"/>
        <v>45475</v>
      </c>
      <c r="Z192" s="5"/>
      <c r="AA192" s="111"/>
      <c r="AB192" s="38" t="str">
        <f>IFERROR(VLOOKUP(Y192,'Geração Equatorial x Medido'!$O$99:$P$116,2,FALSE),"")</f>
        <v/>
      </c>
      <c r="AC192" s="38">
        <f t="shared" si="83"/>
        <v>0</v>
      </c>
      <c r="AD192" s="38" t="str">
        <f t="shared" si="70"/>
        <v/>
      </c>
      <c r="AE192" s="38">
        <f t="shared" si="78"/>
        <v>45474</v>
      </c>
      <c r="AU192" s="4"/>
      <c r="AX192" s="7">
        <f t="shared" si="77"/>
        <v>45835</v>
      </c>
      <c r="AY192" s="5">
        <v>429.8</v>
      </c>
      <c r="AZ192" s="145">
        <f t="shared" si="71"/>
        <v>0</v>
      </c>
      <c r="BA192" s="143" t="str">
        <f>IFERROR(VLOOKUP(AX191,'Geração Equatorial x Medido'!$O$99:$P$129,2,FALSE),"")</f>
        <v/>
      </c>
      <c r="BB192" s="38">
        <f t="shared" si="79"/>
        <v>45839</v>
      </c>
      <c r="BC192" s="38" t="str">
        <f t="shared" si="72"/>
        <v/>
      </c>
      <c r="BD192" s="38">
        <f t="shared" si="81"/>
        <v>45809</v>
      </c>
      <c r="BT192" s="4"/>
      <c r="BZ192" s="7">
        <f t="shared" si="73"/>
        <v>46201</v>
      </c>
      <c r="CA192" s="5"/>
      <c r="CB192" s="145">
        <f t="shared" si="74"/>
        <v>1</v>
      </c>
      <c r="CC192" s="141">
        <f>IFERROR(VLOOKUP(BZ191,'Geração Equatorial x Medido'!$O$99:$P$128,2,FALSE),"")</f>
        <v>46174</v>
      </c>
      <c r="CD192" s="38">
        <f t="shared" si="80"/>
        <v>46174</v>
      </c>
      <c r="CE192" s="38" t="str">
        <f t="shared" si="67"/>
        <v/>
      </c>
      <c r="CF192" s="38">
        <f t="shared" si="68"/>
        <v>46174</v>
      </c>
      <c r="CV192" s="4"/>
    </row>
    <row r="193" spans="1:100" x14ac:dyDescent="0.25">
      <c r="A193" s="7">
        <f t="shared" si="75"/>
        <v>45116</v>
      </c>
      <c r="B193" s="5"/>
      <c r="C193" s="38" t="str">
        <f t="shared" si="66"/>
        <v/>
      </c>
      <c r="D193" s="38">
        <f t="shared" si="82"/>
        <v>44986</v>
      </c>
      <c r="E193" s="38" t="str">
        <f t="shared" si="69"/>
        <v/>
      </c>
      <c r="F193" s="38">
        <f t="shared" si="84"/>
        <v>45108</v>
      </c>
      <c r="Y193" s="7">
        <f t="shared" si="76"/>
        <v>45476</v>
      </c>
      <c r="Z193" s="5"/>
      <c r="AA193" s="111"/>
      <c r="AB193" s="38">
        <f>IFERROR(VLOOKUP(Y193,'Geração Equatorial x Medido'!$O$99:$P$116,2,FALSE),"")</f>
        <v>45474</v>
      </c>
      <c r="AC193" s="38">
        <f t="shared" si="83"/>
        <v>45474</v>
      </c>
      <c r="AD193" s="38" t="str">
        <f t="shared" si="70"/>
        <v/>
      </c>
      <c r="AE193" s="38">
        <f t="shared" si="78"/>
        <v>45474</v>
      </c>
      <c r="AU193" s="4"/>
      <c r="AX193" s="7">
        <f t="shared" si="77"/>
        <v>45836</v>
      </c>
      <c r="AY193" s="5">
        <v>550.6</v>
      </c>
      <c r="AZ193" s="145">
        <f t="shared" si="71"/>
        <v>0</v>
      </c>
      <c r="BA193" s="143" t="str">
        <f>IFERROR(VLOOKUP(AX192,'Geração Equatorial x Medido'!$O$99:$P$129,2,FALSE),"")</f>
        <v/>
      </c>
      <c r="BB193" s="38">
        <f t="shared" si="79"/>
        <v>45839</v>
      </c>
      <c r="BC193" s="38" t="str">
        <f t="shared" si="72"/>
        <v/>
      </c>
      <c r="BD193" s="38">
        <f t="shared" si="81"/>
        <v>45809</v>
      </c>
      <c r="BT193" s="4"/>
      <c r="BZ193" s="7">
        <f t="shared" si="73"/>
        <v>46202</v>
      </c>
      <c r="CA193" s="5"/>
      <c r="CB193" s="145">
        <f t="shared" si="74"/>
        <v>1</v>
      </c>
      <c r="CC193" s="141" t="str">
        <f>IFERROR(VLOOKUP(BZ192,'Geração Equatorial x Medido'!$O$99:$P$128,2,FALSE),"")</f>
        <v/>
      </c>
      <c r="CD193" s="38">
        <f t="shared" si="80"/>
        <v>46204</v>
      </c>
      <c r="CE193" s="38" t="str">
        <f t="shared" si="67"/>
        <v/>
      </c>
      <c r="CF193" s="38">
        <f t="shared" si="68"/>
        <v>46174</v>
      </c>
      <c r="CV193" s="4"/>
    </row>
    <row r="194" spans="1:100" x14ac:dyDescent="0.25">
      <c r="A194" s="7">
        <f t="shared" si="75"/>
        <v>45117</v>
      </c>
      <c r="B194" s="5"/>
      <c r="C194" s="38" t="str">
        <f t="shared" si="66"/>
        <v/>
      </c>
      <c r="D194" s="38">
        <f t="shared" si="82"/>
        <v>44986</v>
      </c>
      <c r="E194" s="38" t="str">
        <f t="shared" si="69"/>
        <v/>
      </c>
      <c r="F194" s="38">
        <f t="shared" si="84"/>
        <v>45108</v>
      </c>
      <c r="Y194" s="7">
        <f t="shared" si="76"/>
        <v>45477</v>
      </c>
      <c r="Z194" s="5"/>
      <c r="AA194" s="111"/>
      <c r="AB194" s="38" t="str">
        <f>IFERROR(VLOOKUP(Y194,'Geração Equatorial x Medido'!$O$99:$P$116,2,FALSE),"")</f>
        <v/>
      </c>
      <c r="AC194" s="38">
        <f t="shared" si="83"/>
        <v>45474</v>
      </c>
      <c r="AD194" s="38" t="str">
        <f t="shared" si="70"/>
        <v/>
      </c>
      <c r="AE194" s="38">
        <f t="shared" si="78"/>
        <v>45474</v>
      </c>
      <c r="AU194" s="4"/>
      <c r="AX194" s="7">
        <f t="shared" si="77"/>
        <v>45837</v>
      </c>
      <c r="AY194" s="5">
        <v>323</v>
      </c>
      <c r="AZ194" s="145">
        <f t="shared" si="71"/>
        <v>0</v>
      </c>
      <c r="BA194" s="143" t="str">
        <f>IFERROR(VLOOKUP(AX193,'Geração Equatorial x Medido'!$O$99:$P$129,2,FALSE),"")</f>
        <v/>
      </c>
      <c r="BB194" s="38">
        <f t="shared" si="79"/>
        <v>45839</v>
      </c>
      <c r="BC194" s="38" t="str">
        <f t="shared" si="72"/>
        <v/>
      </c>
      <c r="BD194" s="38">
        <f t="shared" si="81"/>
        <v>45809</v>
      </c>
      <c r="BT194" s="4"/>
      <c r="BZ194" s="7">
        <f t="shared" si="73"/>
        <v>46203</v>
      </c>
      <c r="CA194" s="5"/>
      <c r="CB194" s="145">
        <f t="shared" si="74"/>
        <v>1</v>
      </c>
      <c r="CC194" s="141" t="str">
        <f>IFERROR(VLOOKUP(BZ193,'Geração Equatorial x Medido'!$O$99:$P$128,2,FALSE),"")</f>
        <v/>
      </c>
      <c r="CD194" s="38">
        <f t="shared" si="80"/>
        <v>46204</v>
      </c>
      <c r="CE194" s="38" t="str">
        <f t="shared" si="67"/>
        <v/>
      </c>
      <c r="CF194" s="38">
        <f t="shared" si="68"/>
        <v>46174</v>
      </c>
      <c r="CV194" s="4"/>
    </row>
    <row r="195" spans="1:100" x14ac:dyDescent="0.25">
      <c r="A195" s="7">
        <f t="shared" si="75"/>
        <v>45118</v>
      </c>
      <c r="B195" s="5"/>
      <c r="C195" s="38" t="str">
        <f t="shared" si="66"/>
        <v/>
      </c>
      <c r="D195" s="38">
        <f t="shared" si="82"/>
        <v>44986</v>
      </c>
      <c r="E195" s="38" t="str">
        <f t="shared" si="69"/>
        <v/>
      </c>
      <c r="F195" s="38">
        <f t="shared" si="84"/>
        <v>45108</v>
      </c>
      <c r="Y195" s="7">
        <f t="shared" si="76"/>
        <v>45478</v>
      </c>
      <c r="Z195" s="5"/>
      <c r="AA195" s="111"/>
      <c r="AB195" s="38" t="str">
        <f>IFERROR(VLOOKUP(Y195,'Geração Equatorial x Medido'!$O$99:$P$116,2,FALSE),"")</f>
        <v/>
      </c>
      <c r="AC195" s="38">
        <f t="shared" si="83"/>
        <v>45474</v>
      </c>
      <c r="AD195" s="38" t="str">
        <f t="shared" si="70"/>
        <v/>
      </c>
      <c r="AE195" s="38">
        <f t="shared" si="78"/>
        <v>45474</v>
      </c>
      <c r="AU195" s="4"/>
      <c r="AX195" s="7">
        <f t="shared" si="77"/>
        <v>45838</v>
      </c>
      <c r="AY195" s="5">
        <v>475.1</v>
      </c>
      <c r="AZ195" s="145">
        <f t="shared" si="71"/>
        <v>0</v>
      </c>
      <c r="BA195" s="143" t="str">
        <f>IFERROR(VLOOKUP(AX194,'Geração Equatorial x Medido'!$O$99:$P$129,2,FALSE),"")</f>
        <v/>
      </c>
      <c r="BB195" s="38">
        <f t="shared" si="79"/>
        <v>45839</v>
      </c>
      <c r="BC195" s="38" t="str">
        <f t="shared" si="72"/>
        <v/>
      </c>
      <c r="BD195" s="38">
        <f t="shared" si="81"/>
        <v>45809</v>
      </c>
      <c r="BT195" s="4"/>
      <c r="BZ195" s="7">
        <f t="shared" si="73"/>
        <v>46204</v>
      </c>
      <c r="CA195" s="5"/>
      <c r="CB195" s="145">
        <f t="shared" si="74"/>
        <v>1</v>
      </c>
      <c r="CC195" s="141" t="str">
        <f>IFERROR(VLOOKUP(BZ194,'Geração Equatorial x Medido'!$O$99:$P$128,2,FALSE),"")</f>
        <v/>
      </c>
      <c r="CD195" s="38">
        <f t="shared" si="80"/>
        <v>46204</v>
      </c>
      <c r="CE195" s="38">
        <f t="shared" si="67"/>
        <v>46204</v>
      </c>
      <c r="CF195" s="38">
        <f t="shared" si="68"/>
        <v>46204</v>
      </c>
      <c r="CV195" s="4"/>
    </row>
    <row r="196" spans="1:100" x14ac:dyDescent="0.25">
      <c r="A196" s="7">
        <f t="shared" si="75"/>
        <v>45119</v>
      </c>
      <c r="B196" s="5"/>
      <c r="C196" s="38" t="str">
        <f t="shared" ref="C196:C259" si="85">IFERROR(VLOOKUP(A195,$H$381:$N$415,5,FALSE),"")</f>
        <v/>
      </c>
      <c r="D196" s="38">
        <f t="shared" si="82"/>
        <v>44986</v>
      </c>
      <c r="E196" s="38" t="str">
        <f t="shared" si="69"/>
        <v/>
      </c>
      <c r="F196" s="38">
        <f t="shared" si="84"/>
        <v>45108</v>
      </c>
      <c r="Y196" s="7">
        <f t="shared" si="76"/>
        <v>45479</v>
      </c>
      <c r="Z196" s="5"/>
      <c r="AA196" s="111"/>
      <c r="AB196" s="38" t="str">
        <f>IFERROR(VLOOKUP(Y196,'Geração Equatorial x Medido'!$O$99:$P$116,2,FALSE),"")</f>
        <v/>
      </c>
      <c r="AC196" s="38">
        <f t="shared" si="83"/>
        <v>45474</v>
      </c>
      <c r="AD196" s="38" t="str">
        <f t="shared" si="70"/>
        <v/>
      </c>
      <c r="AE196" s="38">
        <f t="shared" si="78"/>
        <v>45474</v>
      </c>
      <c r="AU196" s="4"/>
      <c r="AX196" s="7">
        <f t="shared" si="77"/>
        <v>45839</v>
      </c>
      <c r="AY196" s="5">
        <v>494.9</v>
      </c>
      <c r="AZ196" s="145">
        <f t="shared" si="71"/>
        <v>0</v>
      </c>
      <c r="BA196" s="143" t="str">
        <f>IFERROR(VLOOKUP(AX195,'Geração Equatorial x Medido'!$O$99:$P$129,2,FALSE),"")</f>
        <v/>
      </c>
      <c r="BB196" s="38">
        <f t="shared" si="79"/>
        <v>45839</v>
      </c>
      <c r="BC196" s="38">
        <f t="shared" si="72"/>
        <v>45839</v>
      </c>
      <c r="BD196" s="38">
        <f t="shared" si="81"/>
        <v>45839</v>
      </c>
      <c r="BT196" s="4"/>
      <c r="BZ196" s="7">
        <f t="shared" si="73"/>
        <v>46205</v>
      </c>
      <c r="CA196" s="5"/>
      <c r="CB196" s="145">
        <f t="shared" si="74"/>
        <v>1</v>
      </c>
      <c r="CC196" s="141" t="str">
        <f>IFERROR(VLOOKUP(BZ195,'Geração Equatorial x Medido'!$O$99:$P$128,2,FALSE),"")</f>
        <v/>
      </c>
      <c r="CD196" s="38">
        <f t="shared" si="80"/>
        <v>46204</v>
      </c>
      <c r="CE196" s="38" t="str">
        <f t="shared" ref="CE196:CE259" si="86">IFERROR(VLOOKUP(BZ196,$H$422:$J$469,3,FALSE),"")</f>
        <v/>
      </c>
      <c r="CF196" s="38">
        <f t="shared" ref="CF196:CF259" si="87">IF(CE196="",CF195,CE196)</f>
        <v>46204</v>
      </c>
      <c r="CV196" s="4"/>
    </row>
    <row r="197" spans="1:100" x14ac:dyDescent="0.25">
      <c r="A197" s="7">
        <f t="shared" si="75"/>
        <v>45120</v>
      </c>
      <c r="B197" s="5"/>
      <c r="C197" s="38" t="str">
        <f t="shared" si="85"/>
        <v/>
      </c>
      <c r="D197" s="38">
        <f t="shared" si="82"/>
        <v>44986</v>
      </c>
      <c r="E197" s="38" t="str">
        <f t="shared" ref="E197:E260" si="88">IFERROR(VLOOKUP(A197,$H$422:$J$433,3,FALSE),"")</f>
        <v/>
      </c>
      <c r="F197" s="38">
        <f t="shared" si="84"/>
        <v>45108</v>
      </c>
      <c r="Y197" s="7">
        <f t="shared" si="76"/>
        <v>45480</v>
      </c>
      <c r="Z197" s="5"/>
      <c r="AA197" s="111"/>
      <c r="AB197" s="38" t="str">
        <f>IFERROR(VLOOKUP(Y197,'Geração Equatorial x Medido'!$O$99:$P$116,2,FALSE),"")</f>
        <v/>
      </c>
      <c r="AC197" s="38">
        <f t="shared" si="83"/>
        <v>45474</v>
      </c>
      <c r="AD197" s="38" t="str">
        <f t="shared" ref="AD197:AD260" si="89">IFERROR(VLOOKUP(Y197,$H$422:$J$457,3,FALSE),"")</f>
        <v/>
      </c>
      <c r="AE197" s="38">
        <f t="shared" si="78"/>
        <v>45474</v>
      </c>
      <c r="AU197" s="4"/>
      <c r="AX197" s="7">
        <f t="shared" si="77"/>
        <v>45840</v>
      </c>
      <c r="AY197" s="5">
        <v>483.7</v>
      </c>
      <c r="AZ197" s="145">
        <f t="shared" ref="AZ197:AZ260" si="90">IF(AY197=0,1,0)</f>
        <v>0</v>
      </c>
      <c r="BA197" s="143" t="str">
        <f>IFERROR(VLOOKUP(AX196,'Geração Equatorial x Medido'!$O$99:$P$129,2,FALSE),"")</f>
        <v/>
      </c>
      <c r="BB197" s="38">
        <f t="shared" si="79"/>
        <v>45839</v>
      </c>
      <c r="BC197" s="38" t="str">
        <f t="shared" ref="BC197:BC260" si="91">IFERROR(VLOOKUP(AX197,$H$422:$J$457,3,FALSE),"")</f>
        <v/>
      </c>
      <c r="BD197" s="38">
        <f t="shared" si="81"/>
        <v>45839</v>
      </c>
      <c r="BT197" s="4"/>
      <c r="BZ197" s="7">
        <f t="shared" ref="BZ197:BZ260" si="92">BZ196+1</f>
        <v>46206</v>
      </c>
      <c r="CA197" s="5"/>
      <c r="CB197" s="145">
        <f t="shared" ref="CB197:CB260" si="93">IF(CA197=0,1,0)</f>
        <v>1</v>
      </c>
      <c r="CC197" s="141" t="str">
        <f>IFERROR(VLOOKUP(BZ196,'Geração Equatorial x Medido'!$O$99:$P$128,2,FALSE),"")</f>
        <v/>
      </c>
      <c r="CD197" s="38">
        <f t="shared" si="80"/>
        <v>46204</v>
      </c>
      <c r="CE197" s="38" t="str">
        <f t="shared" si="86"/>
        <v/>
      </c>
      <c r="CF197" s="38">
        <f t="shared" si="87"/>
        <v>46204</v>
      </c>
      <c r="CV197" s="4"/>
    </row>
    <row r="198" spans="1:100" x14ac:dyDescent="0.25">
      <c r="A198" s="7">
        <f t="shared" ref="A198:A261" si="94">A197+1</f>
        <v>45121</v>
      </c>
      <c r="B198" s="5"/>
      <c r="C198" s="38" t="str">
        <f t="shared" si="85"/>
        <v/>
      </c>
      <c r="D198" s="38">
        <f t="shared" si="82"/>
        <v>44986</v>
      </c>
      <c r="E198" s="38" t="str">
        <f t="shared" si="88"/>
        <v/>
      </c>
      <c r="F198" s="38">
        <f t="shared" si="84"/>
        <v>45108</v>
      </c>
      <c r="Y198" s="7">
        <f t="shared" ref="Y198:Y261" si="95">Y197+1</f>
        <v>45481</v>
      </c>
      <c r="Z198" s="5"/>
      <c r="AA198" s="111"/>
      <c r="AB198" s="38" t="str">
        <f>IFERROR(VLOOKUP(Y198,'Geração Equatorial x Medido'!$O$99:$P$116,2,FALSE),"")</f>
        <v/>
      </c>
      <c r="AC198" s="38">
        <f t="shared" si="83"/>
        <v>45474</v>
      </c>
      <c r="AD198" s="38" t="str">
        <f t="shared" si="89"/>
        <v/>
      </c>
      <c r="AE198" s="38">
        <f t="shared" si="78"/>
        <v>45474</v>
      </c>
      <c r="AU198" s="4"/>
      <c r="AX198" s="7">
        <f t="shared" ref="AX198:AX261" si="96">AX197+1</f>
        <v>45841</v>
      </c>
      <c r="AY198" s="5">
        <v>453.6</v>
      </c>
      <c r="AZ198" s="145">
        <f t="shared" si="90"/>
        <v>0</v>
      </c>
      <c r="BA198" s="143" t="str">
        <f>IFERROR(VLOOKUP(AX197,'Geração Equatorial x Medido'!$O$99:$P$129,2,FALSE),"")</f>
        <v/>
      </c>
      <c r="BB198" s="38">
        <f t="shared" si="79"/>
        <v>45839</v>
      </c>
      <c r="BC198" s="38" t="str">
        <f t="shared" si="91"/>
        <v/>
      </c>
      <c r="BD198" s="38">
        <f t="shared" si="81"/>
        <v>45839</v>
      </c>
      <c r="BT198" s="4"/>
      <c r="BZ198" s="7">
        <f t="shared" si="92"/>
        <v>46207</v>
      </c>
      <c r="CA198" s="5"/>
      <c r="CB198" s="145">
        <f t="shared" si="93"/>
        <v>1</v>
      </c>
      <c r="CC198" s="141" t="str">
        <f>IFERROR(VLOOKUP(BZ197,'Geração Equatorial x Medido'!$O$99:$P$128,2,FALSE),"")</f>
        <v/>
      </c>
      <c r="CD198" s="38">
        <f t="shared" si="80"/>
        <v>46204</v>
      </c>
      <c r="CE198" s="38" t="str">
        <f t="shared" si="86"/>
        <v/>
      </c>
      <c r="CF198" s="38">
        <f t="shared" si="87"/>
        <v>46204</v>
      </c>
      <c r="CV198" s="4"/>
    </row>
    <row r="199" spans="1:100" x14ac:dyDescent="0.25">
      <c r="A199" s="7">
        <f t="shared" si="94"/>
        <v>45122</v>
      </c>
      <c r="B199" s="5"/>
      <c r="C199" s="38" t="str">
        <f t="shared" si="85"/>
        <v/>
      </c>
      <c r="D199" s="38">
        <f t="shared" si="82"/>
        <v>44986</v>
      </c>
      <c r="E199" s="38" t="str">
        <f t="shared" si="88"/>
        <v/>
      </c>
      <c r="F199" s="38">
        <f t="shared" si="84"/>
        <v>45108</v>
      </c>
      <c r="Y199" s="7">
        <f t="shared" si="95"/>
        <v>45482</v>
      </c>
      <c r="Z199" s="5"/>
      <c r="AA199" s="111"/>
      <c r="AB199" s="38" t="str">
        <f>IFERROR(VLOOKUP(Y199,'Geração Equatorial x Medido'!$O$99:$P$116,2,FALSE),"")</f>
        <v/>
      </c>
      <c r="AC199" s="38">
        <f t="shared" si="83"/>
        <v>45474</v>
      </c>
      <c r="AD199" s="38" t="str">
        <f t="shared" si="89"/>
        <v/>
      </c>
      <c r="AE199" s="38">
        <f t="shared" si="78"/>
        <v>45474</v>
      </c>
      <c r="AU199" s="4"/>
      <c r="AX199" s="7">
        <f t="shared" si="96"/>
        <v>45842</v>
      </c>
      <c r="AY199" s="5">
        <v>550.79999999999995</v>
      </c>
      <c r="AZ199" s="145">
        <f t="shared" si="90"/>
        <v>0</v>
      </c>
      <c r="BA199" s="143" t="str">
        <f>IFERROR(VLOOKUP(AX198,'Geração Equatorial x Medido'!$O$99:$P$129,2,FALSE),"")</f>
        <v/>
      </c>
      <c r="BB199" s="38">
        <f t="shared" si="79"/>
        <v>45839</v>
      </c>
      <c r="BC199" s="38" t="str">
        <f t="shared" si="91"/>
        <v/>
      </c>
      <c r="BD199" s="38">
        <f t="shared" si="81"/>
        <v>45839</v>
      </c>
      <c r="BT199" s="4"/>
      <c r="BZ199" s="7">
        <f t="shared" si="92"/>
        <v>46208</v>
      </c>
      <c r="CA199" s="5"/>
      <c r="CB199" s="145">
        <f t="shared" si="93"/>
        <v>1</v>
      </c>
      <c r="CC199" s="141" t="str">
        <f>IFERROR(VLOOKUP(BZ198,'Geração Equatorial x Medido'!$O$99:$P$128,2,FALSE),"")</f>
        <v/>
      </c>
      <c r="CD199" s="38">
        <f t="shared" si="80"/>
        <v>46204</v>
      </c>
      <c r="CE199" s="38" t="str">
        <f t="shared" si="86"/>
        <v/>
      </c>
      <c r="CF199" s="38">
        <f t="shared" si="87"/>
        <v>46204</v>
      </c>
      <c r="CV199" s="4"/>
    </row>
    <row r="200" spans="1:100" x14ac:dyDescent="0.25">
      <c r="A200" s="7">
        <f t="shared" si="94"/>
        <v>45123</v>
      </c>
      <c r="B200" s="5"/>
      <c r="C200" s="38" t="str">
        <f t="shared" si="85"/>
        <v/>
      </c>
      <c r="D200" s="38">
        <f t="shared" si="82"/>
        <v>44986</v>
      </c>
      <c r="E200" s="38" t="str">
        <f t="shared" si="88"/>
        <v/>
      </c>
      <c r="F200" s="38">
        <f t="shared" si="84"/>
        <v>45108</v>
      </c>
      <c r="Y200" s="7">
        <f t="shared" si="95"/>
        <v>45483</v>
      </c>
      <c r="Z200" s="5"/>
      <c r="AA200" s="111"/>
      <c r="AB200" s="38" t="str">
        <f>IFERROR(VLOOKUP(Y200,'Geração Equatorial x Medido'!$O$99:$P$116,2,FALSE),"")</f>
        <v/>
      </c>
      <c r="AC200" s="38">
        <f t="shared" si="83"/>
        <v>45474</v>
      </c>
      <c r="AD200" s="38" t="str">
        <f t="shared" si="89"/>
        <v/>
      </c>
      <c r="AE200" s="38">
        <f t="shared" si="78"/>
        <v>45474</v>
      </c>
      <c r="AU200" s="4"/>
      <c r="AX200" s="7">
        <f t="shared" si="96"/>
        <v>45843</v>
      </c>
      <c r="AY200" s="5">
        <v>396.9</v>
      </c>
      <c r="AZ200" s="145">
        <f t="shared" si="90"/>
        <v>0</v>
      </c>
      <c r="BA200" s="143" t="str">
        <f>IFERROR(VLOOKUP(AX199,'Geração Equatorial x Medido'!$O$99:$P$129,2,FALSE),"")</f>
        <v/>
      </c>
      <c r="BB200" s="38">
        <f t="shared" si="79"/>
        <v>45839</v>
      </c>
      <c r="BC200" s="38" t="str">
        <f t="shared" si="91"/>
        <v/>
      </c>
      <c r="BD200" s="38">
        <f t="shared" si="81"/>
        <v>45839</v>
      </c>
      <c r="BT200" s="4"/>
      <c r="BZ200" s="7">
        <f t="shared" si="92"/>
        <v>46209</v>
      </c>
      <c r="CA200" s="5"/>
      <c r="CB200" s="145">
        <f t="shared" si="93"/>
        <v>1</v>
      </c>
      <c r="CC200" s="141" t="str">
        <f>IFERROR(VLOOKUP(BZ199,'Geração Equatorial x Medido'!$O$99:$P$128,2,FALSE),"")</f>
        <v/>
      </c>
      <c r="CD200" s="38">
        <f t="shared" si="80"/>
        <v>46204</v>
      </c>
      <c r="CE200" s="38" t="str">
        <f t="shared" si="86"/>
        <v/>
      </c>
      <c r="CF200" s="38">
        <f t="shared" si="87"/>
        <v>46204</v>
      </c>
      <c r="CV200" s="4"/>
    </row>
    <row r="201" spans="1:100" x14ac:dyDescent="0.25">
      <c r="A201" s="7">
        <f t="shared" si="94"/>
        <v>45124</v>
      </c>
      <c r="B201" s="5"/>
      <c r="C201" s="38" t="str">
        <f t="shared" si="85"/>
        <v/>
      </c>
      <c r="D201" s="38">
        <f t="shared" si="82"/>
        <v>44986</v>
      </c>
      <c r="E201" s="38" t="str">
        <f t="shared" si="88"/>
        <v/>
      </c>
      <c r="F201" s="38">
        <f t="shared" si="84"/>
        <v>45108</v>
      </c>
      <c r="Y201" s="7">
        <f t="shared" si="95"/>
        <v>45484</v>
      </c>
      <c r="Z201" s="5"/>
      <c r="AA201" s="111"/>
      <c r="AB201" s="38" t="str">
        <f>IFERROR(VLOOKUP(Y201,'Geração Equatorial x Medido'!$O$99:$P$116,2,FALSE),"")</f>
        <v/>
      </c>
      <c r="AC201" s="38">
        <f t="shared" si="83"/>
        <v>45474</v>
      </c>
      <c r="AD201" s="38" t="str">
        <f t="shared" si="89"/>
        <v/>
      </c>
      <c r="AE201" s="38">
        <f t="shared" ref="AE201:AE264" si="97">IF(AD201="",AE200,AD201)</f>
        <v>45474</v>
      </c>
      <c r="AU201" s="4"/>
      <c r="AX201" s="7">
        <f t="shared" si="96"/>
        <v>45844</v>
      </c>
      <c r="AY201" s="5">
        <v>464.3</v>
      </c>
      <c r="AZ201" s="145">
        <f t="shared" si="90"/>
        <v>0</v>
      </c>
      <c r="BA201" s="143" t="str">
        <f>IFERROR(VLOOKUP(AX200,'Geração Equatorial x Medido'!$O$99:$P$129,2,FALSE),"")</f>
        <v/>
      </c>
      <c r="BB201" s="38">
        <f t="shared" si="79"/>
        <v>45839</v>
      </c>
      <c r="BC201" s="38" t="str">
        <f t="shared" si="91"/>
        <v/>
      </c>
      <c r="BD201" s="38">
        <f t="shared" si="81"/>
        <v>45839</v>
      </c>
      <c r="BT201" s="4"/>
      <c r="BZ201" s="7">
        <f t="shared" si="92"/>
        <v>46210</v>
      </c>
      <c r="CA201" s="5"/>
      <c r="CB201" s="145">
        <f t="shared" si="93"/>
        <v>1</v>
      </c>
      <c r="CC201" s="141" t="str">
        <f>IFERROR(VLOOKUP(BZ200,'Geração Equatorial x Medido'!$O$99:$P$128,2,FALSE),"")</f>
        <v/>
      </c>
      <c r="CD201" s="38">
        <f t="shared" si="80"/>
        <v>46204</v>
      </c>
      <c r="CE201" s="38" t="str">
        <f t="shared" si="86"/>
        <v/>
      </c>
      <c r="CF201" s="38">
        <f t="shared" si="87"/>
        <v>46204</v>
      </c>
      <c r="CV201" s="4"/>
    </row>
    <row r="202" spans="1:100" x14ac:dyDescent="0.25">
      <c r="A202" s="7">
        <f t="shared" si="94"/>
        <v>45125</v>
      </c>
      <c r="B202" s="5"/>
      <c r="C202" s="38" t="str">
        <f t="shared" si="85"/>
        <v/>
      </c>
      <c r="D202" s="38">
        <f t="shared" si="82"/>
        <v>44986</v>
      </c>
      <c r="E202" s="38" t="str">
        <f t="shared" si="88"/>
        <v/>
      </c>
      <c r="F202" s="38">
        <f t="shared" si="84"/>
        <v>45108</v>
      </c>
      <c r="Y202" s="7">
        <f t="shared" si="95"/>
        <v>45485</v>
      </c>
      <c r="Z202" s="5"/>
      <c r="AA202" s="111"/>
      <c r="AB202" s="38" t="str">
        <f>IFERROR(VLOOKUP(Y202,'Geração Equatorial x Medido'!$O$99:$P$116,2,FALSE),"")</f>
        <v/>
      </c>
      <c r="AC202" s="38">
        <f t="shared" si="83"/>
        <v>45474</v>
      </c>
      <c r="AD202" s="38" t="str">
        <f t="shared" si="89"/>
        <v/>
      </c>
      <c r="AE202" s="38">
        <f t="shared" si="97"/>
        <v>45474</v>
      </c>
      <c r="AU202" s="4"/>
      <c r="AX202" s="7">
        <f t="shared" si="96"/>
        <v>45845</v>
      </c>
      <c r="AY202" s="5">
        <v>415.7</v>
      </c>
      <c r="AZ202" s="145">
        <f t="shared" si="90"/>
        <v>0</v>
      </c>
      <c r="BA202" s="143" t="str">
        <f>IFERROR(VLOOKUP(AX201,'Geração Equatorial x Medido'!$O$99:$P$129,2,FALSE),"")</f>
        <v/>
      </c>
      <c r="BB202" s="38">
        <f t="shared" si="79"/>
        <v>45839</v>
      </c>
      <c r="BC202" s="38" t="str">
        <f t="shared" si="91"/>
        <v/>
      </c>
      <c r="BD202" s="38">
        <f t="shared" si="81"/>
        <v>45839</v>
      </c>
      <c r="BT202" s="4"/>
      <c r="BZ202" s="7">
        <f t="shared" si="92"/>
        <v>46211</v>
      </c>
      <c r="CA202" s="5"/>
      <c r="CB202" s="145">
        <f t="shared" si="93"/>
        <v>1</v>
      </c>
      <c r="CC202" s="141" t="str">
        <f>IFERROR(VLOOKUP(BZ201,'Geração Equatorial x Medido'!$O$99:$P$128,2,FALSE),"")</f>
        <v/>
      </c>
      <c r="CD202" s="38">
        <f t="shared" si="80"/>
        <v>46204</v>
      </c>
      <c r="CE202" s="38" t="str">
        <f t="shared" si="86"/>
        <v/>
      </c>
      <c r="CF202" s="38">
        <f t="shared" si="87"/>
        <v>46204</v>
      </c>
      <c r="CV202" s="4"/>
    </row>
    <row r="203" spans="1:100" x14ac:dyDescent="0.25">
      <c r="A203" s="7">
        <f t="shared" si="94"/>
        <v>45126</v>
      </c>
      <c r="B203" s="5"/>
      <c r="C203" s="38" t="str">
        <f t="shared" si="85"/>
        <v/>
      </c>
      <c r="D203" s="38">
        <f t="shared" si="82"/>
        <v>44986</v>
      </c>
      <c r="E203" s="38" t="str">
        <f t="shared" si="88"/>
        <v/>
      </c>
      <c r="F203" s="38">
        <f t="shared" si="84"/>
        <v>45108</v>
      </c>
      <c r="Y203" s="7">
        <f t="shared" si="95"/>
        <v>45486</v>
      </c>
      <c r="Z203" s="5"/>
      <c r="AA203" s="111"/>
      <c r="AB203" s="38" t="str">
        <f>IFERROR(VLOOKUP(Y203,'Geração Equatorial x Medido'!$O$99:$P$116,2,FALSE),"")</f>
        <v/>
      </c>
      <c r="AC203" s="38">
        <f t="shared" si="83"/>
        <v>45474</v>
      </c>
      <c r="AD203" s="38" t="str">
        <f t="shared" si="89"/>
        <v/>
      </c>
      <c r="AE203" s="38">
        <f t="shared" si="97"/>
        <v>45474</v>
      </c>
      <c r="AU203" s="4"/>
      <c r="AX203" s="7">
        <f t="shared" si="96"/>
        <v>45846</v>
      </c>
      <c r="AY203" s="5">
        <v>379.1</v>
      </c>
      <c r="AZ203" s="145">
        <f t="shared" si="90"/>
        <v>0</v>
      </c>
      <c r="BA203" s="143" t="str">
        <f>IFERROR(VLOOKUP(AX202,'Geração Equatorial x Medido'!$O$99:$P$129,2,FALSE),"")</f>
        <v/>
      </c>
      <c r="BB203" s="38">
        <f t="shared" si="79"/>
        <v>45839</v>
      </c>
      <c r="BC203" s="38" t="str">
        <f t="shared" si="91"/>
        <v/>
      </c>
      <c r="BD203" s="38">
        <f t="shared" si="81"/>
        <v>45839</v>
      </c>
      <c r="BT203" s="4"/>
      <c r="BZ203" s="7">
        <f t="shared" si="92"/>
        <v>46212</v>
      </c>
      <c r="CA203" s="5"/>
      <c r="CB203" s="145">
        <f t="shared" si="93"/>
        <v>1</v>
      </c>
      <c r="CC203" s="141" t="str">
        <f>IFERROR(VLOOKUP(BZ202,'Geração Equatorial x Medido'!$O$99:$P$128,2,FALSE),"")</f>
        <v/>
      </c>
      <c r="CD203" s="38">
        <f t="shared" si="80"/>
        <v>46204</v>
      </c>
      <c r="CE203" s="38" t="str">
        <f t="shared" si="86"/>
        <v/>
      </c>
      <c r="CF203" s="38">
        <f t="shared" si="87"/>
        <v>46204</v>
      </c>
      <c r="CV203" s="4"/>
    </row>
    <row r="204" spans="1:100" x14ac:dyDescent="0.25">
      <c r="A204" s="7">
        <f t="shared" si="94"/>
        <v>45127</v>
      </c>
      <c r="B204" s="5"/>
      <c r="C204" s="38" t="str">
        <f t="shared" si="85"/>
        <v/>
      </c>
      <c r="D204" s="38">
        <f t="shared" si="82"/>
        <v>44986</v>
      </c>
      <c r="E204" s="38" t="str">
        <f t="shared" si="88"/>
        <v/>
      </c>
      <c r="F204" s="38">
        <f t="shared" si="84"/>
        <v>45108</v>
      </c>
      <c r="Y204" s="7">
        <f t="shared" si="95"/>
        <v>45487</v>
      </c>
      <c r="Z204" s="5"/>
      <c r="AA204" s="111"/>
      <c r="AB204" s="38" t="str">
        <f>IFERROR(VLOOKUP(Y204,'Geração Equatorial x Medido'!$O$99:$P$116,2,FALSE),"")</f>
        <v/>
      </c>
      <c r="AC204" s="38">
        <f t="shared" si="83"/>
        <v>45474</v>
      </c>
      <c r="AD204" s="38" t="str">
        <f t="shared" si="89"/>
        <v/>
      </c>
      <c r="AE204" s="38">
        <f t="shared" si="97"/>
        <v>45474</v>
      </c>
      <c r="AU204" s="4"/>
      <c r="AX204" s="7">
        <f t="shared" si="96"/>
        <v>45847</v>
      </c>
      <c r="AY204" s="5">
        <v>496.3</v>
      </c>
      <c r="AZ204" s="145">
        <f t="shared" si="90"/>
        <v>0</v>
      </c>
      <c r="BA204" s="143" t="str">
        <f>IFERROR(VLOOKUP(AX203,'Geração Equatorial x Medido'!$O$99:$P$129,2,FALSE),"")</f>
        <v/>
      </c>
      <c r="BB204" s="38">
        <f t="shared" ref="BB204:BB267" si="98">IF(BA204="",BB205,BA204)</f>
        <v>45839</v>
      </c>
      <c r="BC204" s="38" t="str">
        <f t="shared" si="91"/>
        <v/>
      </c>
      <c r="BD204" s="38">
        <f t="shared" si="81"/>
        <v>45839</v>
      </c>
      <c r="BT204" s="4"/>
      <c r="BZ204" s="7">
        <f t="shared" si="92"/>
        <v>46213</v>
      </c>
      <c r="CA204" s="5"/>
      <c r="CB204" s="145">
        <f t="shared" si="93"/>
        <v>1</v>
      </c>
      <c r="CC204" s="141" t="str">
        <f>IFERROR(VLOOKUP(BZ203,'Geração Equatorial x Medido'!$O$99:$P$128,2,FALSE),"")</f>
        <v/>
      </c>
      <c r="CD204" s="38">
        <f t="shared" si="80"/>
        <v>46204</v>
      </c>
      <c r="CE204" s="38" t="str">
        <f t="shared" si="86"/>
        <v/>
      </c>
      <c r="CF204" s="38">
        <f t="shared" si="87"/>
        <v>46204</v>
      </c>
      <c r="CV204" s="4"/>
    </row>
    <row r="205" spans="1:100" x14ac:dyDescent="0.25">
      <c r="A205" s="7">
        <f t="shared" si="94"/>
        <v>45128</v>
      </c>
      <c r="B205" s="5"/>
      <c r="C205" s="38" t="str">
        <f t="shared" si="85"/>
        <v/>
      </c>
      <c r="D205" s="38">
        <f t="shared" si="82"/>
        <v>44986</v>
      </c>
      <c r="E205" s="38" t="str">
        <f t="shared" si="88"/>
        <v/>
      </c>
      <c r="F205" s="38">
        <f t="shared" si="84"/>
        <v>45108</v>
      </c>
      <c r="Y205" s="7">
        <f t="shared" si="95"/>
        <v>45488</v>
      </c>
      <c r="Z205" s="5"/>
      <c r="AA205" s="111"/>
      <c r="AB205" s="38" t="str">
        <f>IFERROR(VLOOKUP(Y205,'Geração Equatorial x Medido'!$O$99:$P$116,2,FALSE),"")</f>
        <v/>
      </c>
      <c r="AC205" s="38">
        <f t="shared" si="83"/>
        <v>45474</v>
      </c>
      <c r="AD205" s="38" t="str">
        <f t="shared" si="89"/>
        <v/>
      </c>
      <c r="AE205" s="38">
        <f t="shared" si="97"/>
        <v>45474</v>
      </c>
      <c r="AU205" s="4"/>
      <c r="AX205" s="7">
        <f t="shared" si="96"/>
        <v>45848</v>
      </c>
      <c r="AY205" s="5">
        <v>463.4</v>
      </c>
      <c r="AZ205" s="145">
        <f t="shared" si="90"/>
        <v>0</v>
      </c>
      <c r="BA205" s="143" t="str">
        <f>IFERROR(VLOOKUP(AX204,'Geração Equatorial x Medido'!$O$99:$P$129,2,FALSE),"")</f>
        <v/>
      </c>
      <c r="BB205" s="38">
        <f t="shared" si="98"/>
        <v>45839</v>
      </c>
      <c r="BC205" s="38" t="str">
        <f t="shared" si="91"/>
        <v/>
      </c>
      <c r="BD205" s="38">
        <f t="shared" si="81"/>
        <v>45839</v>
      </c>
      <c r="BT205" s="4"/>
      <c r="BZ205" s="7">
        <f t="shared" si="92"/>
        <v>46214</v>
      </c>
      <c r="CA205" s="5"/>
      <c r="CB205" s="145">
        <f t="shared" si="93"/>
        <v>1</v>
      </c>
      <c r="CC205" s="141" t="str">
        <f>IFERROR(VLOOKUP(BZ204,'Geração Equatorial x Medido'!$O$99:$P$128,2,FALSE),"")</f>
        <v/>
      </c>
      <c r="CD205" s="38">
        <f t="shared" ref="CD205:CD268" si="99">IF(CC205="",CD206,CC205)</f>
        <v>46204</v>
      </c>
      <c r="CE205" s="38" t="str">
        <f t="shared" si="86"/>
        <v/>
      </c>
      <c r="CF205" s="38">
        <f t="shared" si="87"/>
        <v>46204</v>
      </c>
      <c r="CV205" s="4"/>
    </row>
    <row r="206" spans="1:100" x14ac:dyDescent="0.25">
      <c r="A206" s="7">
        <f t="shared" si="94"/>
        <v>45129</v>
      </c>
      <c r="B206" s="5"/>
      <c r="C206" s="38" t="str">
        <f t="shared" si="85"/>
        <v/>
      </c>
      <c r="D206" s="38">
        <f t="shared" si="82"/>
        <v>44986</v>
      </c>
      <c r="E206" s="38" t="str">
        <f t="shared" si="88"/>
        <v/>
      </c>
      <c r="F206" s="38">
        <f t="shared" si="84"/>
        <v>45108</v>
      </c>
      <c r="Y206" s="7">
        <f t="shared" si="95"/>
        <v>45489</v>
      </c>
      <c r="Z206" s="5"/>
      <c r="AA206" s="111"/>
      <c r="AB206" s="38" t="str">
        <f>IFERROR(VLOOKUP(Y206,'Geração Equatorial x Medido'!$O$99:$P$116,2,FALSE),"")</f>
        <v/>
      </c>
      <c r="AC206" s="38">
        <f t="shared" si="83"/>
        <v>45474</v>
      </c>
      <c r="AD206" s="38" t="str">
        <f t="shared" si="89"/>
        <v/>
      </c>
      <c r="AE206" s="38">
        <f t="shared" si="97"/>
        <v>45474</v>
      </c>
      <c r="AU206" s="4"/>
      <c r="AX206" s="7">
        <f t="shared" si="96"/>
        <v>45849</v>
      </c>
      <c r="AY206" s="5">
        <v>490.3</v>
      </c>
      <c r="AZ206" s="145">
        <f t="shared" si="90"/>
        <v>0</v>
      </c>
      <c r="BA206" s="143" t="str">
        <f>IFERROR(VLOOKUP(AX205,'Geração Equatorial x Medido'!$O$99:$P$129,2,FALSE),"")</f>
        <v/>
      </c>
      <c r="BB206" s="38">
        <f t="shared" si="98"/>
        <v>45839</v>
      </c>
      <c r="BC206" s="38" t="str">
        <f t="shared" si="91"/>
        <v/>
      </c>
      <c r="BD206" s="38">
        <f t="shared" si="81"/>
        <v>45839</v>
      </c>
      <c r="BT206" s="4"/>
      <c r="BZ206" s="7">
        <f t="shared" si="92"/>
        <v>46215</v>
      </c>
      <c r="CA206" s="5"/>
      <c r="CB206" s="145">
        <f t="shared" si="93"/>
        <v>1</v>
      </c>
      <c r="CC206" s="141" t="str">
        <f>IFERROR(VLOOKUP(BZ205,'Geração Equatorial x Medido'!$O$99:$P$128,2,FALSE),"")</f>
        <v/>
      </c>
      <c r="CD206" s="38">
        <f t="shared" si="99"/>
        <v>46204</v>
      </c>
      <c r="CE206" s="38" t="str">
        <f t="shared" si="86"/>
        <v/>
      </c>
      <c r="CF206" s="38">
        <f t="shared" si="87"/>
        <v>46204</v>
      </c>
      <c r="CV206" s="4"/>
    </row>
    <row r="207" spans="1:100" x14ac:dyDescent="0.25">
      <c r="A207" s="7">
        <f t="shared" si="94"/>
        <v>45130</v>
      </c>
      <c r="B207" s="5"/>
      <c r="C207" s="38" t="str">
        <f t="shared" si="85"/>
        <v/>
      </c>
      <c r="D207" s="38">
        <f t="shared" si="82"/>
        <v>44986</v>
      </c>
      <c r="E207" s="38" t="str">
        <f t="shared" si="88"/>
        <v/>
      </c>
      <c r="F207" s="38">
        <f t="shared" si="84"/>
        <v>45108</v>
      </c>
      <c r="Y207" s="7">
        <f t="shared" si="95"/>
        <v>45490</v>
      </c>
      <c r="Z207" s="5"/>
      <c r="AA207" s="111"/>
      <c r="AB207" s="38" t="str">
        <f>IFERROR(VLOOKUP(Y207,'Geração Equatorial x Medido'!$O$99:$P$116,2,FALSE),"")</f>
        <v/>
      </c>
      <c r="AC207" s="38">
        <f t="shared" si="83"/>
        <v>45474</v>
      </c>
      <c r="AD207" s="38" t="str">
        <f t="shared" si="89"/>
        <v/>
      </c>
      <c r="AE207" s="38">
        <f t="shared" si="97"/>
        <v>45474</v>
      </c>
      <c r="AU207" s="4"/>
      <c r="AX207" s="7">
        <f t="shared" si="96"/>
        <v>45850</v>
      </c>
      <c r="AY207" s="5">
        <v>539.4</v>
      </c>
      <c r="AZ207" s="145">
        <f t="shared" si="90"/>
        <v>0</v>
      </c>
      <c r="BA207" s="143" t="str">
        <f>IFERROR(VLOOKUP(AX206,'Geração Equatorial x Medido'!$O$99:$P$129,2,FALSE),"")</f>
        <v/>
      </c>
      <c r="BB207" s="38">
        <f t="shared" si="98"/>
        <v>45839</v>
      </c>
      <c r="BC207" s="38" t="str">
        <f t="shared" si="91"/>
        <v/>
      </c>
      <c r="BD207" s="38">
        <f t="shared" ref="BD207:BD270" si="100">IF(BC207="",BD206,BC207)</f>
        <v>45839</v>
      </c>
      <c r="BT207" s="4"/>
      <c r="BZ207" s="7">
        <f t="shared" si="92"/>
        <v>46216</v>
      </c>
      <c r="CA207" s="5"/>
      <c r="CB207" s="145">
        <f t="shared" si="93"/>
        <v>1</v>
      </c>
      <c r="CC207" s="141" t="str">
        <f>IFERROR(VLOOKUP(BZ206,'Geração Equatorial x Medido'!$O$99:$P$128,2,FALSE),"")</f>
        <v/>
      </c>
      <c r="CD207" s="38">
        <f t="shared" si="99"/>
        <v>46204</v>
      </c>
      <c r="CE207" s="38" t="str">
        <f t="shared" si="86"/>
        <v/>
      </c>
      <c r="CF207" s="38">
        <f t="shared" si="87"/>
        <v>46204</v>
      </c>
      <c r="CV207" s="4"/>
    </row>
    <row r="208" spans="1:100" x14ac:dyDescent="0.25">
      <c r="A208" s="7">
        <f t="shared" si="94"/>
        <v>45131</v>
      </c>
      <c r="B208" s="5"/>
      <c r="C208" s="38" t="str">
        <f t="shared" si="85"/>
        <v/>
      </c>
      <c r="D208" s="38">
        <f t="shared" si="82"/>
        <v>44986</v>
      </c>
      <c r="E208" s="38" t="str">
        <f t="shared" si="88"/>
        <v/>
      </c>
      <c r="F208" s="38">
        <f t="shared" si="84"/>
        <v>45108</v>
      </c>
      <c r="Y208" s="7">
        <f t="shared" si="95"/>
        <v>45491</v>
      </c>
      <c r="Z208" s="5"/>
      <c r="AA208" s="111"/>
      <c r="AB208" s="38" t="str">
        <f>IFERROR(VLOOKUP(Y208,'Geração Equatorial x Medido'!$O$99:$P$116,2,FALSE),"")</f>
        <v/>
      </c>
      <c r="AC208" s="38">
        <f t="shared" si="83"/>
        <v>45474</v>
      </c>
      <c r="AD208" s="38" t="str">
        <f t="shared" si="89"/>
        <v/>
      </c>
      <c r="AE208" s="38">
        <f t="shared" si="97"/>
        <v>45474</v>
      </c>
      <c r="AU208" s="4"/>
      <c r="AX208" s="7">
        <f t="shared" si="96"/>
        <v>45851</v>
      </c>
      <c r="AY208" s="5">
        <v>510.1</v>
      </c>
      <c r="AZ208" s="145">
        <f t="shared" si="90"/>
        <v>0</v>
      </c>
      <c r="BA208" s="143" t="str">
        <f>IFERROR(VLOOKUP(AX207,'Geração Equatorial x Medido'!$O$99:$P$129,2,FALSE),"")</f>
        <v/>
      </c>
      <c r="BB208" s="38">
        <f t="shared" si="98"/>
        <v>45839</v>
      </c>
      <c r="BC208" s="38" t="str">
        <f t="shared" si="91"/>
        <v/>
      </c>
      <c r="BD208" s="38">
        <f t="shared" si="100"/>
        <v>45839</v>
      </c>
      <c r="BT208" s="4"/>
      <c r="BZ208" s="7">
        <f t="shared" si="92"/>
        <v>46217</v>
      </c>
      <c r="CA208" s="5"/>
      <c r="CB208" s="145">
        <f t="shared" si="93"/>
        <v>1</v>
      </c>
      <c r="CC208" s="141" t="str">
        <f>IFERROR(VLOOKUP(BZ207,'Geração Equatorial x Medido'!$O$99:$P$128,2,FALSE),"")</f>
        <v/>
      </c>
      <c r="CD208" s="38">
        <f t="shared" si="99"/>
        <v>46204</v>
      </c>
      <c r="CE208" s="38" t="str">
        <f t="shared" si="86"/>
        <v/>
      </c>
      <c r="CF208" s="38">
        <f t="shared" si="87"/>
        <v>46204</v>
      </c>
      <c r="CV208" s="4"/>
    </row>
    <row r="209" spans="1:100" x14ac:dyDescent="0.25">
      <c r="A209" s="7">
        <f t="shared" si="94"/>
        <v>45132</v>
      </c>
      <c r="B209" s="5"/>
      <c r="C209" s="38" t="str">
        <f t="shared" si="85"/>
        <v/>
      </c>
      <c r="D209" s="38">
        <f t="shared" si="82"/>
        <v>44986</v>
      </c>
      <c r="E209" s="38" t="str">
        <f t="shared" si="88"/>
        <v/>
      </c>
      <c r="F209" s="38">
        <f t="shared" si="84"/>
        <v>45108</v>
      </c>
      <c r="Y209" s="7">
        <f t="shared" si="95"/>
        <v>45492</v>
      </c>
      <c r="Z209" s="5"/>
      <c r="AA209" s="111"/>
      <c r="AB209" s="38" t="str">
        <f>IFERROR(VLOOKUP(Y209,'Geração Equatorial x Medido'!$O$99:$P$116,2,FALSE),"")</f>
        <v/>
      </c>
      <c r="AC209" s="38">
        <f t="shared" si="83"/>
        <v>45474</v>
      </c>
      <c r="AD209" s="38" t="str">
        <f t="shared" si="89"/>
        <v/>
      </c>
      <c r="AE209" s="38">
        <f t="shared" si="97"/>
        <v>45474</v>
      </c>
      <c r="AU209" s="4"/>
      <c r="AX209" s="7">
        <f t="shared" si="96"/>
        <v>45852</v>
      </c>
      <c r="AY209" s="5">
        <v>566.5</v>
      </c>
      <c r="AZ209" s="145">
        <f t="shared" si="90"/>
        <v>0</v>
      </c>
      <c r="BA209" s="143" t="str">
        <f>IFERROR(VLOOKUP(AX208,'Geração Equatorial x Medido'!$O$99:$P$129,2,FALSE),"")</f>
        <v/>
      </c>
      <c r="BB209" s="38">
        <f t="shared" si="98"/>
        <v>45839</v>
      </c>
      <c r="BC209" s="38" t="str">
        <f t="shared" si="91"/>
        <v/>
      </c>
      <c r="BD209" s="38">
        <f t="shared" si="100"/>
        <v>45839</v>
      </c>
      <c r="BT209" s="4"/>
      <c r="BZ209" s="7">
        <f t="shared" si="92"/>
        <v>46218</v>
      </c>
      <c r="CA209" s="5"/>
      <c r="CB209" s="145">
        <f t="shared" si="93"/>
        <v>1</v>
      </c>
      <c r="CC209" s="141" t="str">
        <f>IFERROR(VLOOKUP(BZ208,'Geração Equatorial x Medido'!$O$99:$P$128,2,FALSE),"")</f>
        <v/>
      </c>
      <c r="CD209" s="38">
        <f t="shared" si="99"/>
        <v>46204</v>
      </c>
      <c r="CE209" s="38" t="str">
        <f t="shared" si="86"/>
        <v/>
      </c>
      <c r="CF209" s="38">
        <f t="shared" si="87"/>
        <v>46204</v>
      </c>
      <c r="CV209" s="4"/>
    </row>
    <row r="210" spans="1:100" x14ac:dyDescent="0.25">
      <c r="A210" s="7">
        <f t="shared" si="94"/>
        <v>45133</v>
      </c>
      <c r="B210" s="5"/>
      <c r="C210" s="38" t="str">
        <f t="shared" si="85"/>
        <v/>
      </c>
      <c r="D210" s="38">
        <f t="shared" si="82"/>
        <v>44986</v>
      </c>
      <c r="E210" s="38" t="str">
        <f t="shared" si="88"/>
        <v/>
      </c>
      <c r="F210" s="38">
        <f t="shared" si="84"/>
        <v>45108</v>
      </c>
      <c r="Y210" s="7">
        <f t="shared" si="95"/>
        <v>45493</v>
      </c>
      <c r="Z210" s="5"/>
      <c r="AA210" s="111"/>
      <c r="AB210" s="38" t="str">
        <f>IFERROR(VLOOKUP(Y210,'Geração Equatorial x Medido'!$O$99:$P$116,2,FALSE),"")</f>
        <v/>
      </c>
      <c r="AC210" s="38">
        <f t="shared" si="83"/>
        <v>45474</v>
      </c>
      <c r="AD210" s="38" t="str">
        <f t="shared" si="89"/>
        <v/>
      </c>
      <c r="AE210" s="38">
        <f t="shared" si="97"/>
        <v>45474</v>
      </c>
      <c r="AU210" s="4"/>
      <c r="AX210" s="7">
        <f t="shared" si="96"/>
        <v>45853</v>
      </c>
      <c r="AY210" s="5">
        <v>373.1</v>
      </c>
      <c r="AZ210" s="145">
        <f t="shared" si="90"/>
        <v>0</v>
      </c>
      <c r="BA210" s="143" t="str">
        <f>IFERROR(VLOOKUP(AX209,'Geração Equatorial x Medido'!$O$99:$P$129,2,FALSE),"")</f>
        <v/>
      </c>
      <c r="BB210" s="38">
        <f t="shared" si="98"/>
        <v>45839</v>
      </c>
      <c r="BC210" s="38" t="str">
        <f t="shared" si="91"/>
        <v/>
      </c>
      <c r="BD210" s="38">
        <f t="shared" si="100"/>
        <v>45839</v>
      </c>
      <c r="BT210" s="4"/>
      <c r="BZ210" s="7">
        <f t="shared" si="92"/>
        <v>46219</v>
      </c>
      <c r="CA210" s="5"/>
      <c r="CB210" s="145">
        <f t="shared" si="93"/>
        <v>1</v>
      </c>
      <c r="CC210" s="141" t="str">
        <f>IFERROR(VLOOKUP(BZ209,'Geração Equatorial x Medido'!$O$99:$P$128,2,FALSE),"")</f>
        <v/>
      </c>
      <c r="CD210" s="38">
        <f t="shared" si="99"/>
        <v>46204</v>
      </c>
      <c r="CE210" s="38" t="str">
        <f t="shared" si="86"/>
        <v/>
      </c>
      <c r="CF210" s="38">
        <f t="shared" si="87"/>
        <v>46204</v>
      </c>
      <c r="CV210" s="4"/>
    </row>
    <row r="211" spans="1:100" x14ac:dyDescent="0.25">
      <c r="A211" s="7">
        <f t="shared" si="94"/>
        <v>45134</v>
      </c>
      <c r="B211" s="5"/>
      <c r="C211" s="38" t="str">
        <f t="shared" si="85"/>
        <v/>
      </c>
      <c r="D211" s="38">
        <f t="shared" si="82"/>
        <v>44986</v>
      </c>
      <c r="E211" s="38" t="str">
        <f t="shared" si="88"/>
        <v/>
      </c>
      <c r="F211" s="38">
        <f t="shared" si="84"/>
        <v>45108</v>
      </c>
      <c r="Y211" s="7">
        <f t="shared" si="95"/>
        <v>45494</v>
      </c>
      <c r="Z211" s="5"/>
      <c r="AA211" s="111"/>
      <c r="AB211" s="38" t="str">
        <f>IFERROR(VLOOKUP(Y211,'Geração Equatorial x Medido'!$O$99:$P$116,2,FALSE),"")</f>
        <v/>
      </c>
      <c r="AC211" s="38">
        <f t="shared" si="83"/>
        <v>45474</v>
      </c>
      <c r="AD211" s="38" t="str">
        <f t="shared" si="89"/>
        <v/>
      </c>
      <c r="AE211" s="38">
        <f t="shared" si="97"/>
        <v>45474</v>
      </c>
      <c r="AU211" s="4"/>
      <c r="AX211" s="7">
        <f t="shared" si="96"/>
        <v>45854</v>
      </c>
      <c r="AY211" s="5">
        <v>442.6</v>
      </c>
      <c r="AZ211" s="145">
        <f t="shared" si="90"/>
        <v>0</v>
      </c>
      <c r="BA211" s="143" t="str">
        <f>IFERROR(VLOOKUP(AX210,'Geração Equatorial x Medido'!$O$99:$P$129,2,FALSE),"")</f>
        <v/>
      </c>
      <c r="BB211" s="38">
        <f t="shared" si="98"/>
        <v>45839</v>
      </c>
      <c r="BC211" s="38" t="str">
        <f t="shared" si="91"/>
        <v/>
      </c>
      <c r="BD211" s="38">
        <f t="shared" si="100"/>
        <v>45839</v>
      </c>
      <c r="BT211" s="4"/>
      <c r="BZ211" s="7">
        <f t="shared" si="92"/>
        <v>46220</v>
      </c>
      <c r="CA211" s="5"/>
      <c r="CB211" s="145">
        <f t="shared" si="93"/>
        <v>1</v>
      </c>
      <c r="CC211" s="141" t="str">
        <f>IFERROR(VLOOKUP(BZ210,'Geração Equatorial x Medido'!$O$99:$P$128,2,FALSE),"")</f>
        <v/>
      </c>
      <c r="CD211" s="38">
        <f t="shared" si="99"/>
        <v>46204</v>
      </c>
      <c r="CE211" s="38" t="str">
        <f t="shared" si="86"/>
        <v/>
      </c>
      <c r="CF211" s="38">
        <f t="shared" si="87"/>
        <v>46204</v>
      </c>
      <c r="CV211" s="4"/>
    </row>
    <row r="212" spans="1:100" x14ac:dyDescent="0.25">
      <c r="A212" s="7">
        <f t="shared" si="94"/>
        <v>45135</v>
      </c>
      <c r="B212" s="5"/>
      <c r="C212" s="38" t="str">
        <f t="shared" si="85"/>
        <v/>
      </c>
      <c r="D212" s="38">
        <f t="shared" si="82"/>
        <v>44986</v>
      </c>
      <c r="E212" s="38" t="str">
        <f t="shared" si="88"/>
        <v/>
      </c>
      <c r="F212" s="38">
        <f t="shared" si="84"/>
        <v>45108</v>
      </c>
      <c r="Y212" s="7">
        <f t="shared" si="95"/>
        <v>45495</v>
      </c>
      <c r="Z212" s="5"/>
      <c r="AA212" s="111"/>
      <c r="AB212" s="38" t="str">
        <f>IFERROR(VLOOKUP(Y212,'Geração Equatorial x Medido'!$O$99:$P$116,2,FALSE),"")</f>
        <v/>
      </c>
      <c r="AC212" s="38">
        <f t="shared" si="83"/>
        <v>45474</v>
      </c>
      <c r="AD212" s="38" t="str">
        <f t="shared" si="89"/>
        <v/>
      </c>
      <c r="AE212" s="38">
        <f t="shared" si="97"/>
        <v>45474</v>
      </c>
      <c r="AU212" s="4"/>
      <c r="AX212" s="7">
        <f t="shared" si="96"/>
        <v>45855</v>
      </c>
      <c r="AY212" s="5">
        <v>477.9</v>
      </c>
      <c r="AZ212" s="145">
        <f t="shared" si="90"/>
        <v>0</v>
      </c>
      <c r="BA212" s="143" t="str">
        <f>IFERROR(VLOOKUP(AX211,'Geração Equatorial x Medido'!$O$99:$P$129,2,FALSE),"")</f>
        <v/>
      </c>
      <c r="BB212" s="38">
        <f t="shared" si="98"/>
        <v>45839</v>
      </c>
      <c r="BC212" s="38" t="str">
        <f t="shared" si="91"/>
        <v/>
      </c>
      <c r="BD212" s="38">
        <f t="shared" si="100"/>
        <v>45839</v>
      </c>
      <c r="BT212" s="4"/>
      <c r="BZ212" s="7">
        <f t="shared" si="92"/>
        <v>46221</v>
      </c>
      <c r="CA212" s="5"/>
      <c r="CB212" s="145">
        <f t="shared" si="93"/>
        <v>1</v>
      </c>
      <c r="CC212" s="141" t="str">
        <f>IFERROR(VLOOKUP(BZ211,'Geração Equatorial x Medido'!$O$99:$P$128,2,FALSE),"")</f>
        <v/>
      </c>
      <c r="CD212" s="38">
        <f t="shared" si="99"/>
        <v>46204</v>
      </c>
      <c r="CE212" s="38" t="str">
        <f t="shared" si="86"/>
        <v/>
      </c>
      <c r="CF212" s="38">
        <f t="shared" si="87"/>
        <v>46204</v>
      </c>
      <c r="CV212" s="4"/>
    </row>
    <row r="213" spans="1:100" x14ac:dyDescent="0.25">
      <c r="A213" s="7">
        <f t="shared" si="94"/>
        <v>45136</v>
      </c>
      <c r="B213" s="5"/>
      <c r="C213" s="38" t="str">
        <f t="shared" si="85"/>
        <v/>
      </c>
      <c r="D213" s="38">
        <f t="shared" si="82"/>
        <v>44986</v>
      </c>
      <c r="E213" s="38" t="str">
        <f t="shared" si="88"/>
        <v/>
      </c>
      <c r="F213" s="38">
        <f t="shared" si="84"/>
        <v>45108</v>
      </c>
      <c r="Y213" s="7">
        <f t="shared" si="95"/>
        <v>45496</v>
      </c>
      <c r="Z213" s="5"/>
      <c r="AA213" s="111"/>
      <c r="AB213" s="38" t="str">
        <f>IFERROR(VLOOKUP(Y213,'Geração Equatorial x Medido'!$O$99:$P$116,2,FALSE),"")</f>
        <v/>
      </c>
      <c r="AC213" s="38">
        <f t="shared" si="83"/>
        <v>45474</v>
      </c>
      <c r="AD213" s="38" t="str">
        <f t="shared" si="89"/>
        <v/>
      </c>
      <c r="AE213" s="38">
        <f t="shared" si="97"/>
        <v>45474</v>
      </c>
      <c r="AU213" s="4"/>
      <c r="AX213" s="7">
        <f t="shared" si="96"/>
        <v>45856</v>
      </c>
      <c r="AY213" s="5">
        <v>554.20000000000005</v>
      </c>
      <c r="AZ213" s="145">
        <f t="shared" si="90"/>
        <v>0</v>
      </c>
      <c r="BA213" s="143" t="str">
        <f>IFERROR(VLOOKUP(AX212,'Geração Equatorial x Medido'!$O$99:$P$129,2,FALSE),"")</f>
        <v/>
      </c>
      <c r="BB213" s="38">
        <f t="shared" si="98"/>
        <v>45839</v>
      </c>
      <c r="BC213" s="38" t="str">
        <f t="shared" si="91"/>
        <v/>
      </c>
      <c r="BD213" s="38">
        <f t="shared" si="100"/>
        <v>45839</v>
      </c>
      <c r="BT213" s="4"/>
      <c r="BZ213" s="7">
        <f t="shared" si="92"/>
        <v>46222</v>
      </c>
      <c r="CA213" s="5"/>
      <c r="CB213" s="145">
        <f t="shared" si="93"/>
        <v>1</v>
      </c>
      <c r="CC213" s="141" t="str">
        <f>IFERROR(VLOOKUP(BZ212,'Geração Equatorial x Medido'!$O$99:$P$128,2,FALSE),"")</f>
        <v/>
      </c>
      <c r="CD213" s="38">
        <f t="shared" si="99"/>
        <v>46204</v>
      </c>
      <c r="CE213" s="38" t="str">
        <f t="shared" si="86"/>
        <v/>
      </c>
      <c r="CF213" s="38">
        <f t="shared" si="87"/>
        <v>46204</v>
      </c>
      <c r="CV213" s="4"/>
    </row>
    <row r="214" spans="1:100" x14ac:dyDescent="0.25">
      <c r="A214" s="7">
        <f t="shared" si="94"/>
        <v>45137</v>
      </c>
      <c r="B214" s="5"/>
      <c r="C214" s="38" t="str">
        <f t="shared" si="85"/>
        <v/>
      </c>
      <c r="D214" s="38">
        <f t="shared" si="82"/>
        <v>44986</v>
      </c>
      <c r="E214" s="38" t="str">
        <f t="shared" si="88"/>
        <v/>
      </c>
      <c r="F214" s="38">
        <f t="shared" si="84"/>
        <v>45108</v>
      </c>
      <c r="Y214" s="7">
        <f t="shared" si="95"/>
        <v>45497</v>
      </c>
      <c r="Z214" s="5"/>
      <c r="AA214" s="111"/>
      <c r="AB214" s="38" t="str">
        <f>IFERROR(VLOOKUP(Y214,'Geração Equatorial x Medido'!$O$99:$P$116,2,FALSE),"")</f>
        <v/>
      </c>
      <c r="AC214" s="38">
        <f t="shared" si="83"/>
        <v>45474</v>
      </c>
      <c r="AD214" s="38" t="str">
        <f t="shared" si="89"/>
        <v/>
      </c>
      <c r="AE214" s="38">
        <f t="shared" si="97"/>
        <v>45474</v>
      </c>
      <c r="AU214" s="4"/>
      <c r="AX214" s="7">
        <f t="shared" si="96"/>
        <v>45857</v>
      </c>
      <c r="AY214" s="5">
        <v>506</v>
      </c>
      <c r="AZ214" s="145">
        <f t="shared" si="90"/>
        <v>0</v>
      </c>
      <c r="BA214" s="143" t="str">
        <f>IFERROR(VLOOKUP(AX213,'Geração Equatorial x Medido'!$O$99:$P$129,2,FALSE),"")</f>
        <v/>
      </c>
      <c r="BB214" s="38">
        <f t="shared" si="98"/>
        <v>45839</v>
      </c>
      <c r="BC214" s="38" t="str">
        <f t="shared" si="91"/>
        <v/>
      </c>
      <c r="BD214" s="38">
        <f t="shared" si="100"/>
        <v>45839</v>
      </c>
      <c r="BT214" s="4"/>
      <c r="BZ214" s="7">
        <f t="shared" si="92"/>
        <v>46223</v>
      </c>
      <c r="CA214" s="5"/>
      <c r="CB214" s="145">
        <f t="shared" si="93"/>
        <v>1</v>
      </c>
      <c r="CC214" s="141" t="str">
        <f>IFERROR(VLOOKUP(BZ213,'Geração Equatorial x Medido'!$O$99:$P$128,2,FALSE),"")</f>
        <v/>
      </c>
      <c r="CD214" s="38">
        <f t="shared" si="99"/>
        <v>46204</v>
      </c>
      <c r="CE214" s="38" t="str">
        <f t="shared" si="86"/>
        <v/>
      </c>
      <c r="CF214" s="38">
        <f t="shared" si="87"/>
        <v>46204</v>
      </c>
      <c r="CV214" s="4"/>
    </row>
    <row r="215" spans="1:100" x14ac:dyDescent="0.25">
      <c r="A215" s="7">
        <f t="shared" si="94"/>
        <v>45138</v>
      </c>
      <c r="B215" s="5"/>
      <c r="C215" s="38" t="str">
        <f t="shared" si="85"/>
        <v/>
      </c>
      <c r="D215" s="38">
        <f t="shared" si="82"/>
        <v>44986</v>
      </c>
      <c r="E215" s="38" t="str">
        <f t="shared" si="88"/>
        <v/>
      </c>
      <c r="F215" s="38">
        <f t="shared" si="84"/>
        <v>45108</v>
      </c>
      <c r="Y215" s="7">
        <f t="shared" si="95"/>
        <v>45498</v>
      </c>
      <c r="Z215" s="5"/>
      <c r="AA215" s="111"/>
      <c r="AB215" s="38" t="str">
        <f>IFERROR(VLOOKUP(Y215,'Geração Equatorial x Medido'!$O$99:$P$116,2,FALSE),"")</f>
        <v/>
      </c>
      <c r="AC215" s="38">
        <f t="shared" si="83"/>
        <v>45474</v>
      </c>
      <c r="AD215" s="38" t="str">
        <f t="shared" si="89"/>
        <v/>
      </c>
      <c r="AE215" s="38">
        <f t="shared" si="97"/>
        <v>45474</v>
      </c>
      <c r="AU215" s="4"/>
      <c r="AX215" s="7">
        <f t="shared" si="96"/>
        <v>45858</v>
      </c>
      <c r="AY215" s="5">
        <v>533.6</v>
      </c>
      <c r="AZ215" s="145">
        <f t="shared" si="90"/>
        <v>0</v>
      </c>
      <c r="BA215" s="143" t="str">
        <f>IFERROR(VLOOKUP(AX214,'Geração Equatorial x Medido'!$O$99:$P$129,2,FALSE),"")</f>
        <v/>
      </c>
      <c r="BB215" s="38">
        <f t="shared" si="98"/>
        <v>45839</v>
      </c>
      <c r="BC215" s="38" t="str">
        <f t="shared" si="91"/>
        <v/>
      </c>
      <c r="BD215" s="38">
        <f t="shared" si="100"/>
        <v>45839</v>
      </c>
      <c r="BT215" s="4"/>
      <c r="BZ215" s="7">
        <f t="shared" si="92"/>
        <v>46224</v>
      </c>
      <c r="CA215" s="5"/>
      <c r="CB215" s="145">
        <f t="shared" si="93"/>
        <v>1</v>
      </c>
      <c r="CC215" s="141" t="str">
        <f>IFERROR(VLOOKUP(BZ214,'Geração Equatorial x Medido'!$O$99:$P$128,2,FALSE),"")</f>
        <v/>
      </c>
      <c r="CD215" s="38">
        <f t="shared" si="99"/>
        <v>46204</v>
      </c>
      <c r="CE215" s="38" t="str">
        <f t="shared" si="86"/>
        <v/>
      </c>
      <c r="CF215" s="38">
        <f t="shared" si="87"/>
        <v>46204</v>
      </c>
      <c r="CV215" s="4"/>
    </row>
    <row r="216" spans="1:100" x14ac:dyDescent="0.25">
      <c r="A216" s="7">
        <f t="shared" si="94"/>
        <v>45139</v>
      </c>
      <c r="B216" s="5"/>
      <c r="C216" s="38" t="str">
        <f t="shared" si="85"/>
        <v/>
      </c>
      <c r="D216" s="38">
        <f t="shared" si="82"/>
        <v>44986</v>
      </c>
      <c r="E216" s="38">
        <f t="shared" si="88"/>
        <v>45139</v>
      </c>
      <c r="F216" s="38">
        <f t="shared" si="84"/>
        <v>45139</v>
      </c>
      <c r="Y216" s="7">
        <f t="shared" si="95"/>
        <v>45499</v>
      </c>
      <c r="Z216" s="5"/>
      <c r="AA216" s="111"/>
      <c r="AB216" s="38" t="str">
        <f>IFERROR(VLOOKUP(Y216,'Geração Equatorial x Medido'!$O$99:$P$116,2,FALSE),"")</f>
        <v/>
      </c>
      <c r="AC216" s="38">
        <f t="shared" si="83"/>
        <v>45474</v>
      </c>
      <c r="AD216" s="38" t="str">
        <f t="shared" si="89"/>
        <v/>
      </c>
      <c r="AE216" s="38">
        <f t="shared" si="97"/>
        <v>45474</v>
      </c>
      <c r="AU216" s="4"/>
      <c r="AX216" s="7">
        <f t="shared" si="96"/>
        <v>45859</v>
      </c>
      <c r="AY216" s="5">
        <v>554.29999999999995</v>
      </c>
      <c r="AZ216" s="145">
        <f t="shared" ref="AZ216:AZ221" si="101">IF(AY217=0,1,0)</f>
        <v>0</v>
      </c>
      <c r="BA216" s="143" t="str">
        <f>IFERROR(VLOOKUP(AX215,'Geração Equatorial x Medido'!$O$99:$P$129,2,FALSE),"")</f>
        <v/>
      </c>
      <c r="BB216" s="38">
        <f t="shared" si="98"/>
        <v>45839</v>
      </c>
      <c r="BC216" s="38" t="str">
        <f t="shared" si="91"/>
        <v/>
      </c>
      <c r="BD216" s="38">
        <f t="shared" si="100"/>
        <v>45839</v>
      </c>
      <c r="BT216" s="4"/>
      <c r="BZ216" s="7">
        <f t="shared" si="92"/>
        <v>46225</v>
      </c>
      <c r="CA216" s="5"/>
      <c r="CB216" s="145">
        <f t="shared" si="93"/>
        <v>1</v>
      </c>
      <c r="CC216" s="141" t="str">
        <f>IFERROR(VLOOKUP(BZ215,'Geração Equatorial x Medido'!$O$99:$P$128,2,FALSE),"")</f>
        <v/>
      </c>
      <c r="CD216" s="38">
        <f t="shared" si="99"/>
        <v>46204</v>
      </c>
      <c r="CE216" s="38" t="str">
        <f t="shared" si="86"/>
        <v/>
      </c>
      <c r="CF216" s="38">
        <f t="shared" si="87"/>
        <v>46204</v>
      </c>
      <c r="CV216" s="4"/>
    </row>
    <row r="217" spans="1:100" x14ac:dyDescent="0.25">
      <c r="A217" s="7">
        <f t="shared" si="94"/>
        <v>45140</v>
      </c>
      <c r="B217" s="5"/>
      <c r="C217" s="38" t="str">
        <f t="shared" si="85"/>
        <v/>
      </c>
      <c r="D217" s="38">
        <f t="shared" si="82"/>
        <v>44986</v>
      </c>
      <c r="E217" s="38" t="str">
        <f t="shared" si="88"/>
        <v/>
      </c>
      <c r="F217" s="38">
        <f t="shared" si="84"/>
        <v>45139</v>
      </c>
      <c r="Y217" s="7">
        <f t="shared" si="95"/>
        <v>45500</v>
      </c>
      <c r="Z217" s="5"/>
      <c r="AA217" s="111"/>
      <c r="AB217" s="38" t="str">
        <f>IFERROR(VLOOKUP(Y217,'Geração Equatorial x Medido'!$O$99:$P$116,2,FALSE),"")</f>
        <v/>
      </c>
      <c r="AC217" s="38">
        <f t="shared" si="83"/>
        <v>45474</v>
      </c>
      <c r="AD217" s="38" t="str">
        <f t="shared" si="89"/>
        <v/>
      </c>
      <c r="AE217" s="38">
        <f t="shared" si="97"/>
        <v>45474</v>
      </c>
      <c r="AU217" s="4"/>
      <c r="AX217" s="7">
        <f t="shared" si="96"/>
        <v>45860</v>
      </c>
      <c r="AY217" s="5">
        <v>486.6</v>
      </c>
      <c r="AZ217" s="145">
        <f t="shared" si="101"/>
        <v>0</v>
      </c>
      <c r="BA217" s="143" t="str">
        <f>IFERROR(VLOOKUP(AX216,'Geração Equatorial x Medido'!$O$99:$P$129,2,FALSE),"")</f>
        <v/>
      </c>
      <c r="BB217" s="38">
        <f t="shared" si="98"/>
        <v>45839</v>
      </c>
      <c r="BC217" s="38" t="str">
        <f t="shared" si="91"/>
        <v/>
      </c>
      <c r="BD217" s="38">
        <f t="shared" si="100"/>
        <v>45839</v>
      </c>
      <c r="BT217" s="4"/>
      <c r="BZ217" s="7">
        <f t="shared" si="92"/>
        <v>46226</v>
      </c>
      <c r="CA217" s="5"/>
      <c r="CB217" s="145">
        <f t="shared" si="93"/>
        <v>1</v>
      </c>
      <c r="CC217" s="141" t="str">
        <f>IFERROR(VLOOKUP(BZ216,'Geração Equatorial x Medido'!$O$99:$P$128,2,FALSE),"")</f>
        <v/>
      </c>
      <c r="CD217" s="38">
        <f t="shared" si="99"/>
        <v>46204</v>
      </c>
      <c r="CE217" s="38" t="str">
        <f t="shared" si="86"/>
        <v/>
      </c>
      <c r="CF217" s="38">
        <f t="shared" si="87"/>
        <v>46204</v>
      </c>
      <c r="CV217" s="4"/>
    </row>
    <row r="218" spans="1:100" x14ac:dyDescent="0.25">
      <c r="A218" s="7">
        <f t="shared" si="94"/>
        <v>45141</v>
      </c>
      <c r="B218" s="5"/>
      <c r="C218" s="38" t="str">
        <f t="shared" si="85"/>
        <v/>
      </c>
      <c r="D218" s="38">
        <f t="shared" si="82"/>
        <v>44986</v>
      </c>
      <c r="E218" s="38" t="str">
        <f t="shared" si="88"/>
        <v/>
      </c>
      <c r="F218" s="38">
        <f t="shared" si="84"/>
        <v>45139</v>
      </c>
      <c r="Y218" s="7">
        <f t="shared" si="95"/>
        <v>45501</v>
      </c>
      <c r="Z218" s="5"/>
      <c r="AA218" s="111"/>
      <c r="AB218" s="38" t="str">
        <f>IFERROR(VLOOKUP(Y218,'Geração Equatorial x Medido'!$O$99:$P$116,2,FALSE),"")</f>
        <v/>
      </c>
      <c r="AC218" s="38">
        <f t="shared" si="83"/>
        <v>45474</v>
      </c>
      <c r="AD218" s="38" t="str">
        <f t="shared" si="89"/>
        <v/>
      </c>
      <c r="AE218" s="38">
        <f t="shared" si="97"/>
        <v>45474</v>
      </c>
      <c r="AU218" s="4"/>
      <c r="AX218" s="7">
        <f t="shared" si="96"/>
        <v>45861</v>
      </c>
      <c r="AY218" s="5">
        <v>498.8</v>
      </c>
      <c r="AZ218" s="145">
        <f t="shared" si="101"/>
        <v>0</v>
      </c>
      <c r="BA218" s="143" t="str">
        <f>IFERROR(VLOOKUP(AX217,'Geração Equatorial x Medido'!$O$99:$P$129,2,FALSE),"")</f>
        <v/>
      </c>
      <c r="BB218" s="38">
        <f t="shared" si="98"/>
        <v>45839</v>
      </c>
      <c r="BC218" s="38" t="str">
        <f t="shared" si="91"/>
        <v/>
      </c>
      <c r="BD218" s="38">
        <f t="shared" si="100"/>
        <v>45839</v>
      </c>
      <c r="BT218" s="4"/>
      <c r="BZ218" s="7">
        <f t="shared" si="92"/>
        <v>46227</v>
      </c>
      <c r="CA218" s="5"/>
      <c r="CB218" s="145">
        <f t="shared" si="93"/>
        <v>1</v>
      </c>
      <c r="CC218" s="141" t="str">
        <f>IFERROR(VLOOKUP(BZ217,'Geração Equatorial x Medido'!$O$99:$P$128,2,FALSE),"")</f>
        <v/>
      </c>
      <c r="CD218" s="38">
        <f t="shared" si="99"/>
        <v>46204</v>
      </c>
      <c r="CE218" s="38" t="str">
        <f t="shared" si="86"/>
        <v/>
      </c>
      <c r="CF218" s="38">
        <f t="shared" si="87"/>
        <v>46204</v>
      </c>
      <c r="CV218" s="4"/>
    </row>
    <row r="219" spans="1:100" x14ac:dyDescent="0.25">
      <c r="A219" s="7">
        <f t="shared" si="94"/>
        <v>45142</v>
      </c>
      <c r="B219" s="5"/>
      <c r="C219" s="38" t="str">
        <f t="shared" si="85"/>
        <v/>
      </c>
      <c r="D219" s="38">
        <f t="shared" si="82"/>
        <v>44986</v>
      </c>
      <c r="E219" s="38" t="str">
        <f t="shared" si="88"/>
        <v/>
      </c>
      <c r="F219" s="38">
        <f t="shared" si="84"/>
        <v>45139</v>
      </c>
      <c r="Y219" s="7">
        <f t="shared" si="95"/>
        <v>45502</v>
      </c>
      <c r="Z219" s="5"/>
      <c r="AA219" s="111"/>
      <c r="AB219" s="38" t="str">
        <f>IFERROR(VLOOKUP(Y219,'Geração Equatorial x Medido'!$O$99:$P$116,2,FALSE),"")</f>
        <v/>
      </c>
      <c r="AC219" s="38">
        <f t="shared" si="83"/>
        <v>45474</v>
      </c>
      <c r="AD219" s="38" t="str">
        <f t="shared" si="89"/>
        <v/>
      </c>
      <c r="AE219" s="38">
        <f t="shared" si="97"/>
        <v>45474</v>
      </c>
      <c r="AU219" s="4"/>
      <c r="AX219" s="7">
        <f t="shared" si="96"/>
        <v>45862</v>
      </c>
      <c r="AY219" s="5">
        <v>545.70000000000005</v>
      </c>
      <c r="AZ219" s="145">
        <f t="shared" si="101"/>
        <v>0</v>
      </c>
      <c r="BA219" s="143" t="str">
        <f>IFERROR(VLOOKUP(AX218,'Geração Equatorial x Medido'!$O$99:$P$129,2,FALSE),"")</f>
        <v/>
      </c>
      <c r="BB219" s="38">
        <f t="shared" si="98"/>
        <v>45839</v>
      </c>
      <c r="BC219" s="38" t="str">
        <f t="shared" si="91"/>
        <v/>
      </c>
      <c r="BD219" s="38">
        <f t="shared" si="100"/>
        <v>45839</v>
      </c>
      <c r="BT219" s="4"/>
      <c r="BZ219" s="7">
        <f t="shared" si="92"/>
        <v>46228</v>
      </c>
      <c r="CA219" s="5"/>
      <c r="CB219" s="145">
        <f t="shared" si="93"/>
        <v>1</v>
      </c>
      <c r="CC219" s="141" t="str">
        <f>IFERROR(VLOOKUP(BZ218,'Geração Equatorial x Medido'!$O$99:$P$128,2,FALSE),"")</f>
        <v/>
      </c>
      <c r="CD219" s="38">
        <f t="shared" si="99"/>
        <v>46204</v>
      </c>
      <c r="CE219" s="38" t="str">
        <f t="shared" si="86"/>
        <v/>
      </c>
      <c r="CF219" s="38">
        <f t="shared" si="87"/>
        <v>46204</v>
      </c>
      <c r="CV219" s="4"/>
    </row>
    <row r="220" spans="1:100" x14ac:dyDescent="0.25">
      <c r="A220" s="7">
        <f t="shared" si="94"/>
        <v>45143</v>
      </c>
      <c r="B220" s="5"/>
      <c r="C220" s="38" t="str">
        <f t="shared" si="85"/>
        <v/>
      </c>
      <c r="D220" s="38">
        <f t="shared" si="82"/>
        <v>44986</v>
      </c>
      <c r="E220" s="38" t="str">
        <f t="shared" si="88"/>
        <v/>
      </c>
      <c r="F220" s="38">
        <f t="shared" si="84"/>
        <v>45139</v>
      </c>
      <c r="Y220" s="7">
        <f t="shared" si="95"/>
        <v>45503</v>
      </c>
      <c r="Z220" s="5"/>
      <c r="AA220" s="111"/>
      <c r="AB220" s="38" t="str">
        <f>IFERROR(VLOOKUP(Y220,'Geração Equatorial x Medido'!$O$99:$P$116,2,FALSE),"")</f>
        <v/>
      </c>
      <c r="AC220" s="38">
        <f t="shared" si="83"/>
        <v>45474</v>
      </c>
      <c r="AD220" s="38" t="str">
        <f t="shared" si="89"/>
        <v/>
      </c>
      <c r="AE220" s="38">
        <f t="shared" si="97"/>
        <v>45474</v>
      </c>
      <c r="AU220" s="4"/>
      <c r="AX220" s="7">
        <f t="shared" si="96"/>
        <v>45863</v>
      </c>
      <c r="AY220" s="5">
        <v>547.29999999999995</v>
      </c>
      <c r="AZ220" s="145">
        <f t="shared" si="101"/>
        <v>0</v>
      </c>
      <c r="BA220" s="143" t="str">
        <f>IFERROR(VLOOKUP(AX219,'Geração Equatorial x Medido'!$O$99:$P$129,2,FALSE),"")</f>
        <v/>
      </c>
      <c r="BB220" s="38">
        <f t="shared" si="98"/>
        <v>45839</v>
      </c>
      <c r="BC220" s="38" t="str">
        <f t="shared" si="91"/>
        <v/>
      </c>
      <c r="BD220" s="38">
        <f t="shared" si="100"/>
        <v>45839</v>
      </c>
      <c r="BT220" s="4"/>
      <c r="BZ220" s="7">
        <f t="shared" si="92"/>
        <v>46229</v>
      </c>
      <c r="CA220" s="5"/>
      <c r="CB220" s="145">
        <f t="shared" si="93"/>
        <v>1</v>
      </c>
      <c r="CC220" s="141" t="str">
        <f>IFERROR(VLOOKUP(BZ219,'Geração Equatorial x Medido'!$O$99:$P$128,2,FALSE),"")</f>
        <v/>
      </c>
      <c r="CD220" s="38">
        <f t="shared" si="99"/>
        <v>46204</v>
      </c>
      <c r="CE220" s="38" t="str">
        <f t="shared" si="86"/>
        <v/>
      </c>
      <c r="CF220" s="38">
        <f t="shared" si="87"/>
        <v>46204</v>
      </c>
      <c r="CV220" s="4"/>
    </row>
    <row r="221" spans="1:100" x14ac:dyDescent="0.25">
      <c r="A221" s="7">
        <f t="shared" si="94"/>
        <v>45144</v>
      </c>
      <c r="B221" s="5"/>
      <c r="C221" s="38" t="str">
        <f t="shared" si="85"/>
        <v/>
      </c>
      <c r="D221" s="38">
        <f t="shared" si="82"/>
        <v>44986</v>
      </c>
      <c r="E221" s="38" t="str">
        <f t="shared" si="88"/>
        <v/>
      </c>
      <c r="F221" s="38">
        <f t="shared" si="84"/>
        <v>45139</v>
      </c>
      <c r="Y221" s="7">
        <f t="shared" si="95"/>
        <v>45504</v>
      </c>
      <c r="Z221" s="5"/>
      <c r="AA221" s="111"/>
      <c r="AB221" s="38" t="str">
        <f>IFERROR(VLOOKUP(Y221,'Geração Equatorial x Medido'!$O$99:$P$116,2,FALSE),"")</f>
        <v/>
      </c>
      <c r="AC221" s="38">
        <f t="shared" si="83"/>
        <v>45474</v>
      </c>
      <c r="AD221" s="38" t="str">
        <f t="shared" si="89"/>
        <v/>
      </c>
      <c r="AE221" s="38">
        <f t="shared" si="97"/>
        <v>45474</v>
      </c>
      <c r="AU221" s="4"/>
      <c r="AX221" s="7">
        <f t="shared" si="96"/>
        <v>45864</v>
      </c>
      <c r="AY221" s="5">
        <v>576</v>
      </c>
      <c r="AZ221" s="145">
        <f t="shared" si="101"/>
        <v>0</v>
      </c>
      <c r="BA221" s="143" t="str">
        <f>IFERROR(VLOOKUP(AX220,'Geração Equatorial x Medido'!$O$99:$P$129,2,FALSE),"")</f>
        <v/>
      </c>
      <c r="BB221" s="38">
        <f t="shared" si="98"/>
        <v>45839</v>
      </c>
      <c r="BC221" s="38" t="str">
        <f t="shared" si="91"/>
        <v/>
      </c>
      <c r="BD221" s="38">
        <f t="shared" si="100"/>
        <v>45839</v>
      </c>
      <c r="BT221" s="4"/>
      <c r="BZ221" s="7">
        <f t="shared" si="92"/>
        <v>46230</v>
      </c>
      <c r="CA221" s="5"/>
      <c r="CB221" s="145">
        <f t="shared" si="93"/>
        <v>1</v>
      </c>
      <c r="CC221" s="141" t="str">
        <f>IFERROR(VLOOKUP(BZ220,'Geração Equatorial x Medido'!$O$99:$P$128,2,FALSE),"")</f>
        <v/>
      </c>
      <c r="CD221" s="38">
        <f t="shared" si="99"/>
        <v>46204</v>
      </c>
      <c r="CE221" s="38" t="str">
        <f t="shared" si="86"/>
        <v/>
      </c>
      <c r="CF221" s="38">
        <f t="shared" si="87"/>
        <v>46204</v>
      </c>
      <c r="CV221" s="4"/>
    </row>
    <row r="222" spans="1:100" x14ac:dyDescent="0.25">
      <c r="A222" s="7">
        <f t="shared" si="94"/>
        <v>45145</v>
      </c>
      <c r="B222" s="5"/>
      <c r="C222" s="38" t="str">
        <f t="shared" si="85"/>
        <v/>
      </c>
      <c r="D222" s="38">
        <f t="shared" si="82"/>
        <v>44986</v>
      </c>
      <c r="E222" s="38" t="str">
        <f t="shared" si="88"/>
        <v/>
      </c>
      <c r="F222" s="38">
        <f t="shared" si="84"/>
        <v>45139</v>
      </c>
      <c r="Y222" s="7">
        <f t="shared" si="95"/>
        <v>45505</v>
      </c>
      <c r="Z222" s="5"/>
      <c r="AA222" s="111"/>
      <c r="AB222" s="38" t="str">
        <f>IFERROR(VLOOKUP(Y222,'Geração Equatorial x Medido'!$O$99:$P$116,2,FALSE),"")</f>
        <v/>
      </c>
      <c r="AC222" s="38">
        <f t="shared" si="83"/>
        <v>45474</v>
      </c>
      <c r="AD222" s="38">
        <f t="shared" si="89"/>
        <v>45505</v>
      </c>
      <c r="AE222" s="38">
        <f t="shared" si="97"/>
        <v>45505</v>
      </c>
      <c r="AU222" s="4"/>
      <c r="AX222" s="7">
        <f t="shared" si="96"/>
        <v>45865</v>
      </c>
      <c r="AY222" s="5">
        <v>546</v>
      </c>
      <c r="AZ222" s="145" t="e">
        <f>IF(#REF!=0,1,0)</f>
        <v>#REF!</v>
      </c>
      <c r="BA222" s="143" t="str">
        <f>IFERROR(VLOOKUP(AX221,'Geração Equatorial x Medido'!$O$99:$P$129,2,FALSE),"")</f>
        <v/>
      </c>
      <c r="BB222" s="38">
        <f t="shared" si="98"/>
        <v>45839</v>
      </c>
      <c r="BC222" s="38" t="str">
        <f t="shared" si="91"/>
        <v/>
      </c>
      <c r="BD222" s="38">
        <f t="shared" si="100"/>
        <v>45839</v>
      </c>
      <c r="BT222" s="4"/>
      <c r="BZ222" s="7">
        <f t="shared" si="92"/>
        <v>46231</v>
      </c>
      <c r="CA222" s="5"/>
      <c r="CB222" s="145">
        <f t="shared" si="93"/>
        <v>1</v>
      </c>
      <c r="CC222" s="141">
        <f>IFERROR(VLOOKUP(BZ221,'Geração Equatorial x Medido'!$O$99:$P$128,2,FALSE),"")</f>
        <v>46204</v>
      </c>
      <c r="CD222" s="38">
        <f t="shared" si="99"/>
        <v>46204</v>
      </c>
      <c r="CE222" s="38" t="str">
        <f t="shared" si="86"/>
        <v/>
      </c>
      <c r="CF222" s="38">
        <f t="shared" si="87"/>
        <v>46204</v>
      </c>
      <c r="CV222" s="4"/>
    </row>
    <row r="223" spans="1:100" x14ac:dyDescent="0.25">
      <c r="A223" s="7">
        <f t="shared" si="94"/>
        <v>45146</v>
      </c>
      <c r="B223" s="5"/>
      <c r="C223" s="38" t="str">
        <f t="shared" si="85"/>
        <v/>
      </c>
      <c r="D223" s="38">
        <f t="shared" si="82"/>
        <v>44986</v>
      </c>
      <c r="E223" s="38" t="str">
        <f t="shared" si="88"/>
        <v/>
      </c>
      <c r="F223" s="38">
        <f t="shared" si="84"/>
        <v>45139</v>
      </c>
      <c r="Y223" s="7">
        <f t="shared" si="95"/>
        <v>45506</v>
      </c>
      <c r="Z223" s="5"/>
      <c r="AA223" s="111"/>
      <c r="AB223" s="38" t="str">
        <f>IFERROR(VLOOKUP(Y223,'Geração Equatorial x Medido'!$O$99:$P$116,2,FALSE),"")</f>
        <v/>
      </c>
      <c r="AC223" s="38">
        <f t="shared" si="83"/>
        <v>45474</v>
      </c>
      <c r="AD223" s="38" t="str">
        <f t="shared" si="89"/>
        <v/>
      </c>
      <c r="AE223" s="38">
        <f t="shared" si="97"/>
        <v>45505</v>
      </c>
      <c r="AU223" s="4"/>
      <c r="AX223" s="7">
        <f t="shared" si="96"/>
        <v>45866</v>
      </c>
      <c r="AY223" s="5">
        <v>489.8</v>
      </c>
      <c r="AZ223" s="145">
        <f t="shared" si="90"/>
        <v>0</v>
      </c>
      <c r="BA223" s="143" t="str">
        <f>IFERROR(VLOOKUP(AX222,'Geração Equatorial x Medido'!$O$99:$P$129,2,FALSE),"")</f>
        <v/>
      </c>
      <c r="BB223" s="38">
        <f t="shared" si="98"/>
        <v>45839</v>
      </c>
      <c r="BC223" s="38" t="str">
        <f t="shared" si="91"/>
        <v/>
      </c>
      <c r="BD223" s="38">
        <f t="shared" si="100"/>
        <v>45839</v>
      </c>
      <c r="BT223" s="4"/>
      <c r="BZ223" s="7">
        <f t="shared" si="92"/>
        <v>46232</v>
      </c>
      <c r="CA223" s="5"/>
      <c r="CB223" s="145">
        <f t="shared" si="93"/>
        <v>1</v>
      </c>
      <c r="CC223" s="141" t="str">
        <f>IFERROR(VLOOKUP(BZ222,'Geração Equatorial x Medido'!$O$99:$P$128,2,FALSE),"")</f>
        <v/>
      </c>
      <c r="CD223" s="38">
        <f t="shared" si="99"/>
        <v>46235</v>
      </c>
      <c r="CE223" s="38" t="str">
        <f t="shared" si="86"/>
        <v/>
      </c>
      <c r="CF223" s="38">
        <f t="shared" si="87"/>
        <v>46204</v>
      </c>
      <c r="CV223" s="4"/>
    </row>
    <row r="224" spans="1:100" x14ac:dyDescent="0.25">
      <c r="A224" s="7">
        <f t="shared" si="94"/>
        <v>45147</v>
      </c>
      <c r="B224" s="5"/>
      <c r="C224" s="38" t="str">
        <f t="shared" si="85"/>
        <v/>
      </c>
      <c r="D224" s="38">
        <f t="shared" si="82"/>
        <v>44986</v>
      </c>
      <c r="E224" s="38" t="str">
        <f t="shared" si="88"/>
        <v/>
      </c>
      <c r="F224" s="38">
        <f t="shared" si="84"/>
        <v>45139</v>
      </c>
      <c r="Y224" s="7">
        <f t="shared" si="95"/>
        <v>45507</v>
      </c>
      <c r="Z224" s="5"/>
      <c r="AA224" s="111"/>
      <c r="AB224" s="38" t="str">
        <f>IFERROR(VLOOKUP(Y224,'Geração Equatorial x Medido'!$O$99:$P$116,2,FALSE),"")</f>
        <v/>
      </c>
      <c r="AC224" s="38">
        <f t="shared" si="83"/>
        <v>45474</v>
      </c>
      <c r="AD224" s="38" t="str">
        <f t="shared" si="89"/>
        <v/>
      </c>
      <c r="AE224" s="38">
        <f t="shared" si="97"/>
        <v>45505</v>
      </c>
      <c r="AU224" s="4"/>
      <c r="AX224" s="7">
        <f t="shared" si="96"/>
        <v>45867</v>
      </c>
      <c r="AY224" s="5">
        <v>489.9</v>
      </c>
      <c r="AZ224" s="145">
        <f t="shared" si="90"/>
        <v>0</v>
      </c>
      <c r="BA224" s="143" t="str">
        <f>IFERROR(VLOOKUP(AX223,'Geração Equatorial x Medido'!$O$99:$P$129,2,FALSE),"")</f>
        <v/>
      </c>
      <c r="BB224" s="38">
        <f t="shared" si="98"/>
        <v>45839</v>
      </c>
      <c r="BC224" s="38" t="str">
        <f t="shared" si="91"/>
        <v/>
      </c>
      <c r="BD224" s="38">
        <f t="shared" si="100"/>
        <v>45839</v>
      </c>
      <c r="BT224" s="4"/>
      <c r="BZ224" s="7">
        <f t="shared" si="92"/>
        <v>46233</v>
      </c>
      <c r="CA224" s="5"/>
      <c r="CB224" s="145">
        <f t="shared" si="93"/>
        <v>1</v>
      </c>
      <c r="CC224" s="141" t="str">
        <f>IFERROR(VLOOKUP(BZ223,'Geração Equatorial x Medido'!$O$99:$P$128,2,FALSE),"")</f>
        <v/>
      </c>
      <c r="CD224" s="38">
        <f t="shared" si="99"/>
        <v>46235</v>
      </c>
      <c r="CE224" s="38" t="str">
        <f t="shared" si="86"/>
        <v/>
      </c>
      <c r="CF224" s="38">
        <f t="shared" si="87"/>
        <v>46204</v>
      </c>
      <c r="CV224" s="4"/>
    </row>
    <row r="225" spans="1:100" x14ac:dyDescent="0.25">
      <c r="A225" s="7">
        <f t="shared" si="94"/>
        <v>45148</v>
      </c>
      <c r="B225" s="5"/>
      <c r="C225" s="38" t="str">
        <f t="shared" si="85"/>
        <v/>
      </c>
      <c r="D225" s="38">
        <f t="shared" si="82"/>
        <v>44986</v>
      </c>
      <c r="E225" s="38" t="str">
        <f t="shared" si="88"/>
        <v/>
      </c>
      <c r="F225" s="38">
        <f t="shared" si="84"/>
        <v>45139</v>
      </c>
      <c r="Y225" s="7">
        <f t="shared" si="95"/>
        <v>45508</v>
      </c>
      <c r="Z225" s="5"/>
      <c r="AA225" s="111"/>
      <c r="AB225" s="38" t="str">
        <f>IFERROR(VLOOKUP(Y225,'Geração Equatorial x Medido'!$O$99:$P$116,2,FALSE),"")</f>
        <v/>
      </c>
      <c r="AC225" s="38">
        <f t="shared" si="83"/>
        <v>45474</v>
      </c>
      <c r="AD225" s="38" t="str">
        <f t="shared" si="89"/>
        <v/>
      </c>
      <c r="AE225" s="38">
        <f t="shared" si="97"/>
        <v>45505</v>
      </c>
      <c r="AU225" s="4"/>
      <c r="AX225" s="7">
        <f t="shared" si="96"/>
        <v>45868</v>
      </c>
      <c r="AY225" s="5">
        <v>398.7</v>
      </c>
      <c r="AZ225" s="145">
        <f t="shared" si="90"/>
        <v>0</v>
      </c>
      <c r="BA225" s="143">
        <f>IFERROR(VLOOKUP(AX224,'Geração Equatorial x Medido'!$O$99:$P$129,2,FALSE),"")</f>
        <v>45839</v>
      </c>
      <c r="BB225" s="38">
        <f t="shared" si="98"/>
        <v>45839</v>
      </c>
      <c r="BC225" s="38" t="str">
        <f t="shared" si="91"/>
        <v/>
      </c>
      <c r="BD225" s="38">
        <f t="shared" si="100"/>
        <v>45839</v>
      </c>
      <c r="BT225" s="4"/>
      <c r="BZ225" s="7">
        <f t="shared" si="92"/>
        <v>46234</v>
      </c>
      <c r="CA225" s="5"/>
      <c r="CB225" s="145">
        <f t="shared" si="93"/>
        <v>1</v>
      </c>
      <c r="CC225" s="141" t="str">
        <f>IFERROR(VLOOKUP(BZ224,'Geração Equatorial x Medido'!$O$99:$P$128,2,FALSE),"")</f>
        <v/>
      </c>
      <c r="CD225" s="38">
        <f t="shared" si="99"/>
        <v>46235</v>
      </c>
      <c r="CE225" s="38" t="str">
        <f t="shared" si="86"/>
        <v/>
      </c>
      <c r="CF225" s="38">
        <f t="shared" si="87"/>
        <v>46204</v>
      </c>
      <c r="CV225" s="4"/>
    </row>
    <row r="226" spans="1:100" x14ac:dyDescent="0.25">
      <c r="A226" s="7">
        <f t="shared" si="94"/>
        <v>45149</v>
      </c>
      <c r="B226" s="5"/>
      <c r="C226" s="38" t="str">
        <f t="shared" si="85"/>
        <v/>
      </c>
      <c r="D226" s="38">
        <f t="shared" si="82"/>
        <v>44986</v>
      </c>
      <c r="E226" s="38" t="str">
        <f t="shared" si="88"/>
        <v/>
      </c>
      <c r="F226" s="38">
        <f t="shared" si="84"/>
        <v>45139</v>
      </c>
      <c r="Y226" s="7">
        <f t="shared" si="95"/>
        <v>45509</v>
      </c>
      <c r="Z226" s="5"/>
      <c r="AA226" s="111"/>
      <c r="AB226" s="38" t="str">
        <f>IFERROR(VLOOKUP(Y226,'Geração Equatorial x Medido'!$O$99:$P$116,2,FALSE),"")</f>
        <v/>
      </c>
      <c r="AC226" s="38">
        <f t="shared" si="83"/>
        <v>45474</v>
      </c>
      <c r="AD226" s="38" t="str">
        <f t="shared" si="89"/>
        <v/>
      </c>
      <c r="AE226" s="38">
        <f t="shared" si="97"/>
        <v>45505</v>
      </c>
      <c r="AU226" s="4"/>
      <c r="AX226" s="7">
        <f t="shared" si="96"/>
        <v>45869</v>
      </c>
      <c r="AY226" s="5">
        <v>540.79999999999995</v>
      </c>
      <c r="AZ226" s="145">
        <f t="shared" si="90"/>
        <v>0</v>
      </c>
      <c r="BA226" s="143" t="str">
        <f>IFERROR(VLOOKUP(AX225,'Geração Equatorial x Medido'!$O$99:$P$129,2,FALSE),"")</f>
        <v/>
      </c>
      <c r="BB226" s="38">
        <f t="shared" si="98"/>
        <v>45870</v>
      </c>
      <c r="BC226" s="38" t="str">
        <f t="shared" si="91"/>
        <v/>
      </c>
      <c r="BD226" s="38">
        <f t="shared" si="100"/>
        <v>45839</v>
      </c>
      <c r="BT226" s="4"/>
      <c r="BZ226" s="7">
        <f t="shared" si="92"/>
        <v>46235</v>
      </c>
      <c r="CA226" s="5"/>
      <c r="CB226" s="145">
        <f t="shared" si="93"/>
        <v>1</v>
      </c>
      <c r="CC226" s="141" t="str">
        <f>IFERROR(VLOOKUP(BZ225,'Geração Equatorial x Medido'!$O$99:$P$128,2,FALSE),"")</f>
        <v/>
      </c>
      <c r="CD226" s="38">
        <f t="shared" si="99"/>
        <v>46235</v>
      </c>
      <c r="CE226" s="38">
        <f t="shared" si="86"/>
        <v>46235</v>
      </c>
      <c r="CF226" s="38">
        <f t="shared" si="87"/>
        <v>46235</v>
      </c>
      <c r="CV226" s="4"/>
    </row>
    <row r="227" spans="1:100" x14ac:dyDescent="0.25">
      <c r="A227" s="7">
        <f t="shared" si="94"/>
        <v>45150</v>
      </c>
      <c r="B227" s="5"/>
      <c r="C227" s="38" t="str">
        <f t="shared" si="85"/>
        <v/>
      </c>
      <c r="D227" s="38">
        <f t="shared" si="82"/>
        <v>44986</v>
      </c>
      <c r="E227" s="38" t="str">
        <f t="shared" si="88"/>
        <v/>
      </c>
      <c r="F227" s="38">
        <f t="shared" si="84"/>
        <v>45139</v>
      </c>
      <c r="Y227" s="7">
        <f t="shared" si="95"/>
        <v>45510</v>
      </c>
      <c r="Z227" s="5"/>
      <c r="AA227" s="111"/>
      <c r="AB227" s="38" t="str">
        <f>IFERROR(VLOOKUP(Y227,'Geração Equatorial x Medido'!$O$99:$P$116,2,FALSE),"")</f>
        <v/>
      </c>
      <c r="AC227" s="38">
        <f t="shared" si="83"/>
        <v>45474</v>
      </c>
      <c r="AD227" s="38" t="str">
        <f t="shared" si="89"/>
        <v/>
      </c>
      <c r="AE227" s="38">
        <f t="shared" si="97"/>
        <v>45505</v>
      </c>
      <c r="AU227" s="4"/>
      <c r="AX227" s="7">
        <f t="shared" si="96"/>
        <v>45870</v>
      </c>
      <c r="AY227" s="5">
        <v>546.4</v>
      </c>
      <c r="AZ227" s="145">
        <f t="shared" si="90"/>
        <v>0</v>
      </c>
      <c r="BA227" s="143" t="str">
        <f>IFERROR(VLOOKUP(AX226,'Geração Equatorial x Medido'!$O$99:$P$129,2,FALSE),"")</f>
        <v/>
      </c>
      <c r="BB227" s="38">
        <f t="shared" si="98"/>
        <v>45870</v>
      </c>
      <c r="BC227" s="38">
        <f t="shared" si="91"/>
        <v>45870</v>
      </c>
      <c r="BD227" s="38">
        <f t="shared" si="100"/>
        <v>45870</v>
      </c>
      <c r="BT227" s="4"/>
      <c r="BZ227" s="7">
        <f t="shared" si="92"/>
        <v>46236</v>
      </c>
      <c r="CA227" s="5"/>
      <c r="CB227" s="145">
        <f t="shared" si="93"/>
        <v>1</v>
      </c>
      <c r="CC227" s="141" t="str">
        <f>IFERROR(VLOOKUP(BZ226,'Geração Equatorial x Medido'!$O$99:$P$128,2,FALSE),"")</f>
        <v/>
      </c>
      <c r="CD227" s="38">
        <f t="shared" si="99"/>
        <v>46235</v>
      </c>
      <c r="CE227" s="38" t="str">
        <f t="shared" si="86"/>
        <v/>
      </c>
      <c r="CF227" s="38">
        <f t="shared" si="87"/>
        <v>46235</v>
      </c>
      <c r="CV227" s="4"/>
    </row>
    <row r="228" spans="1:100" x14ac:dyDescent="0.25">
      <c r="A228" s="7">
        <f t="shared" si="94"/>
        <v>45151</v>
      </c>
      <c r="B228" s="5"/>
      <c r="C228" s="38" t="str">
        <f t="shared" si="85"/>
        <v/>
      </c>
      <c r="D228" s="38">
        <f t="shared" si="82"/>
        <v>44986</v>
      </c>
      <c r="E228" s="38" t="str">
        <f t="shared" si="88"/>
        <v/>
      </c>
      <c r="F228" s="38">
        <f t="shared" si="84"/>
        <v>45139</v>
      </c>
      <c r="Y228" s="7">
        <f t="shared" si="95"/>
        <v>45511</v>
      </c>
      <c r="Z228" s="5"/>
      <c r="AA228" s="111"/>
      <c r="AB228" s="38" t="str">
        <f>IFERROR(VLOOKUP(Y228,'Geração Equatorial x Medido'!$O$99:$P$116,2,FALSE),"")</f>
        <v/>
      </c>
      <c r="AC228" s="38">
        <f t="shared" si="83"/>
        <v>45474</v>
      </c>
      <c r="AD228" s="38" t="str">
        <f t="shared" si="89"/>
        <v/>
      </c>
      <c r="AE228" s="38">
        <f t="shared" si="97"/>
        <v>45505</v>
      </c>
      <c r="AU228" s="4"/>
      <c r="AX228" s="7">
        <f t="shared" si="96"/>
        <v>45871</v>
      </c>
      <c r="AY228" s="5">
        <v>513.79999999999995</v>
      </c>
      <c r="AZ228" s="145">
        <f t="shared" si="90"/>
        <v>0</v>
      </c>
      <c r="BA228" s="143" t="str">
        <f>IFERROR(VLOOKUP(AX227,'Geração Equatorial x Medido'!$O$99:$P$129,2,FALSE),"")</f>
        <v/>
      </c>
      <c r="BB228" s="38">
        <f t="shared" si="98"/>
        <v>45870</v>
      </c>
      <c r="BC228" s="38" t="str">
        <f t="shared" si="91"/>
        <v/>
      </c>
      <c r="BD228" s="38">
        <f t="shared" si="100"/>
        <v>45870</v>
      </c>
      <c r="BT228" s="4"/>
      <c r="BZ228" s="7">
        <f t="shared" si="92"/>
        <v>46237</v>
      </c>
      <c r="CA228" s="5"/>
      <c r="CB228" s="145">
        <f t="shared" si="93"/>
        <v>1</v>
      </c>
      <c r="CC228" s="141" t="str">
        <f>IFERROR(VLOOKUP(BZ227,'Geração Equatorial x Medido'!$O$99:$P$128,2,FALSE),"")</f>
        <v/>
      </c>
      <c r="CD228" s="38">
        <f t="shared" si="99"/>
        <v>46235</v>
      </c>
      <c r="CE228" s="38" t="str">
        <f t="shared" si="86"/>
        <v/>
      </c>
      <c r="CF228" s="38">
        <f t="shared" si="87"/>
        <v>46235</v>
      </c>
      <c r="CV228" s="4"/>
    </row>
    <row r="229" spans="1:100" x14ac:dyDescent="0.25">
      <c r="A229" s="7">
        <f t="shared" si="94"/>
        <v>45152</v>
      </c>
      <c r="B229" s="5"/>
      <c r="C229" s="38" t="str">
        <f t="shared" si="85"/>
        <v/>
      </c>
      <c r="D229" s="38">
        <f t="shared" si="82"/>
        <v>44986</v>
      </c>
      <c r="E229" s="38" t="str">
        <f t="shared" si="88"/>
        <v/>
      </c>
      <c r="F229" s="38">
        <f t="shared" si="84"/>
        <v>45139</v>
      </c>
      <c r="Y229" s="7">
        <f t="shared" si="95"/>
        <v>45512</v>
      </c>
      <c r="Z229" s="5"/>
      <c r="AA229" s="111"/>
      <c r="AB229" s="38" t="str">
        <f>IFERROR(VLOOKUP(Y229,'Geração Equatorial x Medido'!$O$99:$P$116,2,FALSE),"")</f>
        <v/>
      </c>
      <c r="AC229" s="38">
        <f t="shared" si="83"/>
        <v>45474</v>
      </c>
      <c r="AD229" s="38" t="str">
        <f t="shared" si="89"/>
        <v/>
      </c>
      <c r="AE229" s="38">
        <f t="shared" si="97"/>
        <v>45505</v>
      </c>
      <c r="AU229" s="4"/>
      <c r="AX229" s="7">
        <f t="shared" si="96"/>
        <v>45872</v>
      </c>
      <c r="AY229" s="5">
        <v>460.7</v>
      </c>
      <c r="AZ229" s="145">
        <f t="shared" si="90"/>
        <v>0</v>
      </c>
      <c r="BA229" s="143" t="str">
        <f>IFERROR(VLOOKUP(AX228,'Geração Equatorial x Medido'!$O$99:$P$129,2,FALSE),"")</f>
        <v/>
      </c>
      <c r="BB229" s="38">
        <f t="shared" si="98"/>
        <v>45870</v>
      </c>
      <c r="BC229" s="38" t="str">
        <f t="shared" si="91"/>
        <v/>
      </c>
      <c r="BD229" s="38">
        <f t="shared" si="100"/>
        <v>45870</v>
      </c>
      <c r="BT229" s="4"/>
      <c r="BZ229" s="7">
        <f t="shared" si="92"/>
        <v>46238</v>
      </c>
      <c r="CA229" s="5"/>
      <c r="CB229" s="145">
        <f t="shared" si="93"/>
        <v>1</v>
      </c>
      <c r="CC229" s="141" t="str">
        <f>IFERROR(VLOOKUP(BZ228,'Geração Equatorial x Medido'!$O$99:$P$128,2,FALSE),"")</f>
        <v/>
      </c>
      <c r="CD229" s="38">
        <f t="shared" si="99"/>
        <v>46235</v>
      </c>
      <c r="CE229" s="38" t="str">
        <f t="shared" si="86"/>
        <v/>
      </c>
      <c r="CF229" s="38">
        <f t="shared" si="87"/>
        <v>46235</v>
      </c>
      <c r="CV229" s="4"/>
    </row>
    <row r="230" spans="1:100" x14ac:dyDescent="0.25">
      <c r="A230" s="7">
        <f t="shared" si="94"/>
        <v>45153</v>
      </c>
      <c r="B230" s="5"/>
      <c r="C230" s="38" t="str">
        <f t="shared" si="85"/>
        <v/>
      </c>
      <c r="D230" s="38">
        <f t="shared" si="82"/>
        <v>44986</v>
      </c>
      <c r="E230" s="38" t="str">
        <f t="shared" si="88"/>
        <v/>
      </c>
      <c r="F230" s="38">
        <f t="shared" si="84"/>
        <v>45139</v>
      </c>
      <c r="Y230" s="7">
        <f t="shared" si="95"/>
        <v>45513</v>
      </c>
      <c r="Z230" s="5"/>
      <c r="AA230" s="111"/>
      <c r="AB230" s="38" t="str">
        <f>IFERROR(VLOOKUP(Y230,'Geração Equatorial x Medido'!$O$99:$P$116,2,FALSE),"")</f>
        <v/>
      </c>
      <c r="AC230" s="38">
        <f t="shared" si="83"/>
        <v>45474</v>
      </c>
      <c r="AD230" s="38" t="str">
        <f t="shared" si="89"/>
        <v/>
      </c>
      <c r="AE230" s="38">
        <f t="shared" si="97"/>
        <v>45505</v>
      </c>
      <c r="AU230" s="4"/>
      <c r="AX230" s="7">
        <f t="shared" si="96"/>
        <v>45873</v>
      </c>
      <c r="AY230" s="5">
        <v>552.6</v>
      </c>
      <c r="AZ230" s="145">
        <f t="shared" si="90"/>
        <v>0</v>
      </c>
      <c r="BA230" s="143" t="str">
        <f>IFERROR(VLOOKUP(AX229,'Geração Equatorial x Medido'!$O$99:$P$129,2,FALSE),"")</f>
        <v/>
      </c>
      <c r="BB230" s="38">
        <f t="shared" si="98"/>
        <v>45870</v>
      </c>
      <c r="BC230" s="38" t="str">
        <f t="shared" si="91"/>
        <v/>
      </c>
      <c r="BD230" s="38">
        <f t="shared" si="100"/>
        <v>45870</v>
      </c>
      <c r="BT230" s="4"/>
      <c r="BZ230" s="7">
        <f t="shared" si="92"/>
        <v>46239</v>
      </c>
      <c r="CA230" s="5"/>
      <c r="CB230" s="145">
        <f t="shared" si="93"/>
        <v>1</v>
      </c>
      <c r="CC230" s="141" t="str">
        <f>IFERROR(VLOOKUP(BZ229,'Geração Equatorial x Medido'!$O$99:$P$128,2,FALSE),"")</f>
        <v/>
      </c>
      <c r="CD230" s="38">
        <f t="shared" si="99"/>
        <v>46235</v>
      </c>
      <c r="CE230" s="38" t="str">
        <f t="shared" si="86"/>
        <v/>
      </c>
      <c r="CF230" s="38">
        <f t="shared" si="87"/>
        <v>46235</v>
      </c>
      <c r="CV230" s="4"/>
    </row>
    <row r="231" spans="1:100" x14ac:dyDescent="0.25">
      <c r="A231" s="7">
        <f t="shared" si="94"/>
        <v>45154</v>
      </c>
      <c r="B231" s="5"/>
      <c r="C231" s="38" t="str">
        <f t="shared" si="85"/>
        <v/>
      </c>
      <c r="D231" s="38">
        <f t="shared" si="82"/>
        <v>44986</v>
      </c>
      <c r="E231" s="38" t="str">
        <f t="shared" si="88"/>
        <v/>
      </c>
      <c r="F231" s="38">
        <f t="shared" si="84"/>
        <v>45139</v>
      </c>
      <c r="Y231" s="7">
        <f t="shared" si="95"/>
        <v>45514</v>
      </c>
      <c r="Z231" s="5"/>
      <c r="AA231" s="111"/>
      <c r="AB231" s="38" t="str">
        <f>IFERROR(VLOOKUP(Y231,'Geração Equatorial x Medido'!$O$99:$P$116,2,FALSE),"")</f>
        <v/>
      </c>
      <c r="AC231" s="38">
        <f t="shared" si="83"/>
        <v>45474</v>
      </c>
      <c r="AD231" s="38" t="str">
        <f t="shared" si="89"/>
        <v/>
      </c>
      <c r="AE231" s="38">
        <f t="shared" si="97"/>
        <v>45505</v>
      </c>
      <c r="AU231" s="4"/>
      <c r="AX231" s="7">
        <f t="shared" si="96"/>
        <v>45874</v>
      </c>
      <c r="AY231" s="5">
        <v>502.7</v>
      </c>
      <c r="AZ231" s="145">
        <f t="shared" si="90"/>
        <v>0</v>
      </c>
      <c r="BA231" s="143" t="str">
        <f>IFERROR(VLOOKUP(AX230,'Geração Equatorial x Medido'!$O$99:$P$129,2,FALSE),"")</f>
        <v/>
      </c>
      <c r="BB231" s="38">
        <f t="shared" si="98"/>
        <v>45870</v>
      </c>
      <c r="BC231" s="38" t="str">
        <f t="shared" si="91"/>
        <v/>
      </c>
      <c r="BD231" s="38">
        <f t="shared" si="100"/>
        <v>45870</v>
      </c>
      <c r="BT231" s="4"/>
      <c r="BZ231" s="7">
        <f t="shared" si="92"/>
        <v>46240</v>
      </c>
      <c r="CA231" s="5"/>
      <c r="CB231" s="145">
        <f t="shared" si="93"/>
        <v>1</v>
      </c>
      <c r="CC231" s="141" t="str">
        <f>IFERROR(VLOOKUP(BZ230,'Geração Equatorial x Medido'!$O$99:$P$128,2,FALSE),"")</f>
        <v/>
      </c>
      <c r="CD231" s="38">
        <f t="shared" si="99"/>
        <v>46235</v>
      </c>
      <c r="CE231" s="38" t="str">
        <f t="shared" si="86"/>
        <v/>
      </c>
      <c r="CF231" s="38">
        <f t="shared" si="87"/>
        <v>46235</v>
      </c>
      <c r="CV231" s="4"/>
    </row>
    <row r="232" spans="1:100" x14ac:dyDescent="0.25">
      <c r="A232" s="7">
        <f t="shared" si="94"/>
        <v>45155</v>
      </c>
      <c r="B232" s="5"/>
      <c r="C232" s="38" t="str">
        <f t="shared" si="85"/>
        <v/>
      </c>
      <c r="D232" s="38">
        <f t="shared" si="82"/>
        <v>44986</v>
      </c>
      <c r="E232" s="38" t="str">
        <f t="shared" si="88"/>
        <v/>
      </c>
      <c r="F232" s="38">
        <f t="shared" si="84"/>
        <v>45139</v>
      </c>
      <c r="Y232" s="7">
        <f t="shared" si="95"/>
        <v>45515</v>
      </c>
      <c r="Z232" s="5"/>
      <c r="AA232" s="111"/>
      <c r="AB232" s="38" t="str">
        <f>IFERROR(VLOOKUP(Y232,'Geração Equatorial x Medido'!$O$99:$P$116,2,FALSE),"")</f>
        <v/>
      </c>
      <c r="AC232" s="38">
        <f t="shared" si="83"/>
        <v>45474</v>
      </c>
      <c r="AD232" s="38" t="str">
        <f t="shared" si="89"/>
        <v/>
      </c>
      <c r="AE232" s="38">
        <f t="shared" si="97"/>
        <v>45505</v>
      </c>
      <c r="AU232" s="4"/>
      <c r="AX232" s="7">
        <f t="shared" si="96"/>
        <v>45875</v>
      </c>
      <c r="AY232" s="5">
        <v>552.79999999999995</v>
      </c>
      <c r="AZ232" s="145">
        <f t="shared" si="90"/>
        <v>0</v>
      </c>
      <c r="BA232" s="143" t="str">
        <f>IFERROR(VLOOKUP(AX231,'Geração Equatorial x Medido'!$O$99:$P$129,2,FALSE),"")</f>
        <v/>
      </c>
      <c r="BB232" s="38">
        <f t="shared" si="98"/>
        <v>45870</v>
      </c>
      <c r="BC232" s="38" t="str">
        <f t="shared" si="91"/>
        <v/>
      </c>
      <c r="BD232" s="38">
        <f t="shared" si="100"/>
        <v>45870</v>
      </c>
      <c r="BT232" s="4"/>
      <c r="BZ232" s="7">
        <f t="shared" si="92"/>
        <v>46241</v>
      </c>
      <c r="CA232" s="5"/>
      <c r="CB232" s="145">
        <f t="shared" si="93"/>
        <v>1</v>
      </c>
      <c r="CC232" s="141" t="str">
        <f>IFERROR(VLOOKUP(BZ231,'Geração Equatorial x Medido'!$O$99:$P$128,2,FALSE),"")</f>
        <v/>
      </c>
      <c r="CD232" s="38">
        <f t="shared" si="99"/>
        <v>46235</v>
      </c>
      <c r="CE232" s="38" t="str">
        <f t="shared" si="86"/>
        <v/>
      </c>
      <c r="CF232" s="38">
        <f t="shared" si="87"/>
        <v>46235</v>
      </c>
      <c r="CV232" s="4"/>
    </row>
    <row r="233" spans="1:100" x14ac:dyDescent="0.25">
      <c r="A233" s="7">
        <f t="shared" si="94"/>
        <v>45156</v>
      </c>
      <c r="B233" s="5"/>
      <c r="C233" s="38" t="str">
        <f t="shared" si="85"/>
        <v/>
      </c>
      <c r="D233" s="38">
        <f t="shared" si="82"/>
        <v>44986</v>
      </c>
      <c r="E233" s="38" t="str">
        <f t="shared" si="88"/>
        <v/>
      </c>
      <c r="F233" s="38">
        <f t="shared" si="84"/>
        <v>45139</v>
      </c>
      <c r="Y233" s="7">
        <f t="shared" si="95"/>
        <v>45516</v>
      </c>
      <c r="Z233" s="5"/>
      <c r="AA233" s="111"/>
      <c r="AB233" s="38" t="str">
        <f>IFERROR(VLOOKUP(Y233,'Geração Equatorial x Medido'!$O$99:$P$116,2,FALSE),"")</f>
        <v/>
      </c>
      <c r="AC233" s="38">
        <f t="shared" si="83"/>
        <v>45474</v>
      </c>
      <c r="AD233" s="38" t="str">
        <f t="shared" si="89"/>
        <v/>
      </c>
      <c r="AE233" s="38">
        <f t="shared" si="97"/>
        <v>45505</v>
      </c>
      <c r="AU233" s="4"/>
      <c r="AX233" s="7">
        <f t="shared" si="96"/>
        <v>45876</v>
      </c>
      <c r="AY233" s="5">
        <v>545.20000000000005</v>
      </c>
      <c r="AZ233" s="145">
        <f t="shared" si="90"/>
        <v>0</v>
      </c>
      <c r="BA233" s="143" t="str">
        <f>IFERROR(VLOOKUP(AX232,'Geração Equatorial x Medido'!$O$99:$P$129,2,FALSE),"")</f>
        <v/>
      </c>
      <c r="BB233" s="38">
        <f t="shared" si="98"/>
        <v>45870</v>
      </c>
      <c r="BC233" s="38" t="str">
        <f t="shared" si="91"/>
        <v/>
      </c>
      <c r="BD233" s="38">
        <f t="shared" si="100"/>
        <v>45870</v>
      </c>
      <c r="BT233" s="4"/>
      <c r="BZ233" s="7">
        <f t="shared" si="92"/>
        <v>46242</v>
      </c>
      <c r="CA233" s="5"/>
      <c r="CB233" s="145">
        <f t="shared" si="93"/>
        <v>1</v>
      </c>
      <c r="CC233" s="141" t="str">
        <f>IFERROR(VLOOKUP(BZ232,'Geração Equatorial x Medido'!$O$99:$P$128,2,FALSE),"")</f>
        <v/>
      </c>
      <c r="CD233" s="38">
        <f t="shared" si="99"/>
        <v>46235</v>
      </c>
      <c r="CE233" s="38" t="str">
        <f t="shared" si="86"/>
        <v/>
      </c>
      <c r="CF233" s="38">
        <f t="shared" si="87"/>
        <v>46235</v>
      </c>
      <c r="CV233" s="4"/>
    </row>
    <row r="234" spans="1:100" x14ac:dyDescent="0.25">
      <c r="A234" s="7">
        <f t="shared" si="94"/>
        <v>45157</v>
      </c>
      <c r="B234" s="5"/>
      <c r="C234" s="38" t="str">
        <f t="shared" si="85"/>
        <v/>
      </c>
      <c r="D234" s="38">
        <f t="shared" si="82"/>
        <v>44986</v>
      </c>
      <c r="E234" s="38" t="str">
        <f t="shared" si="88"/>
        <v/>
      </c>
      <c r="F234" s="38">
        <f t="shared" si="84"/>
        <v>45139</v>
      </c>
      <c r="Y234" s="7">
        <f t="shared" si="95"/>
        <v>45517</v>
      </c>
      <c r="Z234" s="5"/>
      <c r="AA234" s="111"/>
      <c r="AB234" s="38" t="str">
        <f>IFERROR(VLOOKUP(Y234,'Geração Equatorial x Medido'!$O$99:$P$116,2,FALSE),"")</f>
        <v/>
      </c>
      <c r="AC234" s="38">
        <f t="shared" si="83"/>
        <v>45474</v>
      </c>
      <c r="AD234" s="38" t="str">
        <f t="shared" si="89"/>
        <v/>
      </c>
      <c r="AE234" s="38">
        <f t="shared" si="97"/>
        <v>45505</v>
      </c>
      <c r="AU234" s="4"/>
      <c r="AX234" s="7">
        <f t="shared" si="96"/>
        <v>45877</v>
      </c>
      <c r="AY234" s="5">
        <v>573.1</v>
      </c>
      <c r="AZ234" s="145">
        <f t="shared" si="90"/>
        <v>0</v>
      </c>
      <c r="BA234" s="143" t="str">
        <f>IFERROR(VLOOKUP(AX233,'Geração Equatorial x Medido'!$O$99:$P$129,2,FALSE),"")</f>
        <v/>
      </c>
      <c r="BB234" s="38">
        <f t="shared" si="98"/>
        <v>45870</v>
      </c>
      <c r="BC234" s="38" t="str">
        <f t="shared" si="91"/>
        <v/>
      </c>
      <c r="BD234" s="38">
        <f t="shared" si="100"/>
        <v>45870</v>
      </c>
      <c r="BT234" s="4"/>
      <c r="BZ234" s="7">
        <f t="shared" si="92"/>
        <v>46243</v>
      </c>
      <c r="CA234" s="5"/>
      <c r="CB234" s="145">
        <f t="shared" si="93"/>
        <v>1</v>
      </c>
      <c r="CC234" s="141" t="str">
        <f>IFERROR(VLOOKUP(BZ233,'Geração Equatorial x Medido'!$O$99:$P$128,2,FALSE),"")</f>
        <v/>
      </c>
      <c r="CD234" s="38">
        <f t="shared" si="99"/>
        <v>46235</v>
      </c>
      <c r="CE234" s="38" t="str">
        <f t="shared" si="86"/>
        <v/>
      </c>
      <c r="CF234" s="38">
        <f t="shared" si="87"/>
        <v>46235</v>
      </c>
      <c r="CV234" s="4"/>
    </row>
    <row r="235" spans="1:100" x14ac:dyDescent="0.25">
      <c r="A235" s="7">
        <f t="shared" si="94"/>
        <v>45158</v>
      </c>
      <c r="B235" s="5"/>
      <c r="C235" s="38" t="str">
        <f t="shared" si="85"/>
        <v/>
      </c>
      <c r="D235" s="38">
        <f t="shared" ref="D235:D298" si="102">IF(C235="",D234,C235)</f>
        <v>44986</v>
      </c>
      <c r="E235" s="38" t="str">
        <f t="shared" si="88"/>
        <v/>
      </c>
      <c r="F235" s="38">
        <f t="shared" si="84"/>
        <v>45139</v>
      </c>
      <c r="Y235" s="7">
        <f t="shared" si="95"/>
        <v>45518</v>
      </c>
      <c r="Z235" s="5"/>
      <c r="AA235" s="111"/>
      <c r="AB235" s="38" t="str">
        <f>IFERROR(VLOOKUP(Y235,'Geração Equatorial x Medido'!$O$99:$P$116,2,FALSE),"")</f>
        <v/>
      </c>
      <c r="AC235" s="38">
        <f t="shared" ref="AC235:AC298" si="103">IF(AB235="",AC234,AB235)</f>
        <v>45474</v>
      </c>
      <c r="AD235" s="38" t="str">
        <f t="shared" si="89"/>
        <v/>
      </c>
      <c r="AE235" s="38">
        <f t="shared" si="97"/>
        <v>45505</v>
      </c>
      <c r="AU235" s="4"/>
      <c r="AX235" s="7">
        <f t="shared" si="96"/>
        <v>45878</v>
      </c>
      <c r="AY235" s="5">
        <v>469.5</v>
      </c>
      <c r="AZ235" s="145">
        <f t="shared" si="90"/>
        <v>0</v>
      </c>
      <c r="BA235" s="143" t="str">
        <f>IFERROR(VLOOKUP(AX234,'Geração Equatorial x Medido'!$O$99:$P$129,2,FALSE),"")</f>
        <v/>
      </c>
      <c r="BB235" s="38">
        <f t="shared" si="98"/>
        <v>45870</v>
      </c>
      <c r="BC235" s="38" t="str">
        <f t="shared" si="91"/>
        <v/>
      </c>
      <c r="BD235" s="38">
        <f t="shared" si="100"/>
        <v>45870</v>
      </c>
      <c r="BT235" s="4"/>
      <c r="BZ235" s="7">
        <f t="shared" si="92"/>
        <v>46244</v>
      </c>
      <c r="CA235" s="5"/>
      <c r="CB235" s="145">
        <f t="shared" si="93"/>
        <v>1</v>
      </c>
      <c r="CC235" s="141" t="str">
        <f>IFERROR(VLOOKUP(BZ234,'Geração Equatorial x Medido'!$O$99:$P$128,2,FALSE),"")</f>
        <v/>
      </c>
      <c r="CD235" s="38">
        <f t="shared" si="99"/>
        <v>46235</v>
      </c>
      <c r="CE235" s="38" t="str">
        <f t="shared" si="86"/>
        <v/>
      </c>
      <c r="CF235" s="38">
        <f t="shared" si="87"/>
        <v>46235</v>
      </c>
      <c r="CV235" s="4"/>
    </row>
    <row r="236" spans="1:100" x14ac:dyDescent="0.25">
      <c r="A236" s="7">
        <f t="shared" si="94"/>
        <v>45159</v>
      </c>
      <c r="B236" s="5"/>
      <c r="C236" s="38" t="str">
        <f t="shared" si="85"/>
        <v/>
      </c>
      <c r="D236" s="38">
        <f t="shared" si="102"/>
        <v>44986</v>
      </c>
      <c r="E236" s="38" t="str">
        <f t="shared" si="88"/>
        <v/>
      </c>
      <c r="F236" s="38">
        <f t="shared" si="84"/>
        <v>45139</v>
      </c>
      <c r="Y236" s="7">
        <f t="shared" si="95"/>
        <v>45519</v>
      </c>
      <c r="Z236" s="5"/>
      <c r="AA236" s="111"/>
      <c r="AB236" s="38" t="str">
        <f>IFERROR(VLOOKUP(Y236,'Geração Equatorial x Medido'!$O$99:$P$116,2,FALSE),"")</f>
        <v/>
      </c>
      <c r="AC236" s="38">
        <f t="shared" si="103"/>
        <v>45474</v>
      </c>
      <c r="AD236" s="38" t="str">
        <f t="shared" si="89"/>
        <v/>
      </c>
      <c r="AE236" s="38">
        <f t="shared" si="97"/>
        <v>45505</v>
      </c>
      <c r="AU236" s="4"/>
      <c r="AX236" s="7">
        <f t="shared" si="96"/>
        <v>45879</v>
      </c>
      <c r="AY236" s="5">
        <v>514.20000000000005</v>
      </c>
      <c r="AZ236" s="145">
        <f t="shared" si="90"/>
        <v>0</v>
      </c>
      <c r="BA236" s="143" t="str">
        <f>IFERROR(VLOOKUP(AX235,'Geração Equatorial x Medido'!$O$99:$P$129,2,FALSE),"")</f>
        <v/>
      </c>
      <c r="BB236" s="38">
        <f t="shared" si="98"/>
        <v>45870</v>
      </c>
      <c r="BC236" s="38" t="str">
        <f t="shared" si="91"/>
        <v/>
      </c>
      <c r="BD236" s="38">
        <f t="shared" si="100"/>
        <v>45870</v>
      </c>
      <c r="BT236" s="4"/>
      <c r="BZ236" s="7">
        <f t="shared" si="92"/>
        <v>46245</v>
      </c>
      <c r="CA236" s="5"/>
      <c r="CB236" s="145">
        <f t="shared" si="93"/>
        <v>1</v>
      </c>
      <c r="CC236" s="141" t="str">
        <f>IFERROR(VLOOKUP(BZ235,'Geração Equatorial x Medido'!$O$99:$P$128,2,FALSE),"")</f>
        <v/>
      </c>
      <c r="CD236" s="38">
        <f t="shared" si="99"/>
        <v>46235</v>
      </c>
      <c r="CE236" s="38" t="str">
        <f t="shared" si="86"/>
        <v/>
      </c>
      <c r="CF236" s="38">
        <f t="shared" si="87"/>
        <v>46235</v>
      </c>
      <c r="CV236" s="4"/>
    </row>
    <row r="237" spans="1:100" x14ac:dyDescent="0.25">
      <c r="A237" s="7">
        <f t="shared" si="94"/>
        <v>45160</v>
      </c>
      <c r="B237" s="5"/>
      <c r="C237" s="38" t="str">
        <f t="shared" si="85"/>
        <v/>
      </c>
      <c r="D237" s="38">
        <f t="shared" si="102"/>
        <v>44986</v>
      </c>
      <c r="E237" s="38" t="str">
        <f t="shared" si="88"/>
        <v/>
      </c>
      <c r="F237" s="38">
        <f t="shared" si="84"/>
        <v>45139</v>
      </c>
      <c r="Y237" s="7">
        <f t="shared" si="95"/>
        <v>45520</v>
      </c>
      <c r="Z237" s="5"/>
      <c r="AA237" s="111"/>
      <c r="AB237" s="38" t="str">
        <f>IFERROR(VLOOKUP(Y237,'Geração Equatorial x Medido'!$O$99:$P$116,2,FALSE),"")</f>
        <v/>
      </c>
      <c r="AC237" s="38">
        <f t="shared" si="103"/>
        <v>45474</v>
      </c>
      <c r="AD237" s="38" t="str">
        <f t="shared" si="89"/>
        <v/>
      </c>
      <c r="AE237" s="38">
        <f t="shared" si="97"/>
        <v>45505</v>
      </c>
      <c r="AU237" s="4"/>
      <c r="AX237" s="7">
        <f t="shared" si="96"/>
        <v>45880</v>
      </c>
      <c r="AY237" s="5">
        <v>346.4</v>
      </c>
      <c r="AZ237" s="145">
        <f t="shared" si="90"/>
        <v>0</v>
      </c>
      <c r="BA237" s="143" t="str">
        <f>IFERROR(VLOOKUP(AX236,'Geração Equatorial x Medido'!$O$99:$P$129,2,FALSE),"")</f>
        <v/>
      </c>
      <c r="BB237" s="38">
        <f t="shared" si="98"/>
        <v>45870</v>
      </c>
      <c r="BC237" s="38" t="str">
        <f t="shared" si="91"/>
        <v/>
      </c>
      <c r="BD237" s="38">
        <f t="shared" si="100"/>
        <v>45870</v>
      </c>
      <c r="BT237" s="4"/>
      <c r="BZ237" s="7">
        <f t="shared" si="92"/>
        <v>46246</v>
      </c>
      <c r="CA237" s="5"/>
      <c r="CB237" s="145">
        <f t="shared" si="93"/>
        <v>1</v>
      </c>
      <c r="CC237" s="141" t="str">
        <f>IFERROR(VLOOKUP(BZ236,'Geração Equatorial x Medido'!$O$99:$P$128,2,FALSE),"")</f>
        <v/>
      </c>
      <c r="CD237" s="38">
        <f t="shared" si="99"/>
        <v>46235</v>
      </c>
      <c r="CE237" s="38" t="str">
        <f t="shared" si="86"/>
        <v/>
      </c>
      <c r="CF237" s="38">
        <f t="shared" si="87"/>
        <v>46235</v>
      </c>
      <c r="CV237" s="4"/>
    </row>
    <row r="238" spans="1:100" x14ac:dyDescent="0.25">
      <c r="A238" s="7">
        <f t="shared" si="94"/>
        <v>45161</v>
      </c>
      <c r="B238" s="5"/>
      <c r="C238" s="38" t="str">
        <f t="shared" si="85"/>
        <v/>
      </c>
      <c r="D238" s="38">
        <f t="shared" si="102"/>
        <v>44986</v>
      </c>
      <c r="E238" s="38" t="str">
        <f t="shared" si="88"/>
        <v/>
      </c>
      <c r="F238" s="38">
        <f t="shared" si="84"/>
        <v>45139</v>
      </c>
      <c r="Y238" s="7">
        <f t="shared" si="95"/>
        <v>45521</v>
      </c>
      <c r="Z238" s="5"/>
      <c r="AA238" s="111"/>
      <c r="AB238" s="38" t="str">
        <f>IFERROR(VLOOKUP(Y238,'Geração Equatorial x Medido'!$O$99:$P$116,2,FALSE),"")</f>
        <v/>
      </c>
      <c r="AC238" s="38">
        <f t="shared" si="103"/>
        <v>45474</v>
      </c>
      <c r="AD238" s="38" t="str">
        <f t="shared" si="89"/>
        <v/>
      </c>
      <c r="AE238" s="38">
        <f t="shared" si="97"/>
        <v>45505</v>
      </c>
      <c r="AU238" s="4"/>
      <c r="AX238" s="7">
        <f t="shared" si="96"/>
        <v>45881</v>
      </c>
      <c r="AY238" s="5">
        <v>210.8</v>
      </c>
      <c r="AZ238" s="145">
        <f t="shared" si="90"/>
        <v>0</v>
      </c>
      <c r="BA238" s="143" t="str">
        <f>IFERROR(VLOOKUP(AX237,'Geração Equatorial x Medido'!$O$99:$P$129,2,FALSE),"")</f>
        <v/>
      </c>
      <c r="BB238" s="38">
        <f t="shared" si="98"/>
        <v>45870</v>
      </c>
      <c r="BC238" s="38" t="str">
        <f t="shared" si="91"/>
        <v/>
      </c>
      <c r="BD238" s="38">
        <f t="shared" si="100"/>
        <v>45870</v>
      </c>
      <c r="BT238" s="4"/>
      <c r="BZ238" s="7">
        <f t="shared" si="92"/>
        <v>46247</v>
      </c>
      <c r="CA238" s="5"/>
      <c r="CB238" s="145">
        <f t="shared" si="93"/>
        <v>1</v>
      </c>
      <c r="CC238" s="141" t="str">
        <f>IFERROR(VLOOKUP(BZ237,'Geração Equatorial x Medido'!$O$99:$P$128,2,FALSE),"")</f>
        <v/>
      </c>
      <c r="CD238" s="38">
        <f t="shared" si="99"/>
        <v>46235</v>
      </c>
      <c r="CE238" s="38" t="str">
        <f t="shared" si="86"/>
        <v/>
      </c>
      <c r="CF238" s="38">
        <f t="shared" si="87"/>
        <v>46235</v>
      </c>
      <c r="CV238" s="4"/>
    </row>
    <row r="239" spans="1:100" x14ac:dyDescent="0.25">
      <c r="A239" s="7">
        <f t="shared" si="94"/>
        <v>45162</v>
      </c>
      <c r="B239" s="5"/>
      <c r="C239" s="38" t="str">
        <f t="shared" si="85"/>
        <v/>
      </c>
      <c r="D239" s="38">
        <f t="shared" si="102"/>
        <v>44986</v>
      </c>
      <c r="E239" s="38" t="str">
        <f t="shared" si="88"/>
        <v/>
      </c>
      <c r="F239" s="38">
        <f t="shared" si="84"/>
        <v>45139</v>
      </c>
      <c r="Y239" s="7">
        <f t="shared" si="95"/>
        <v>45522</v>
      </c>
      <c r="Z239" s="5"/>
      <c r="AA239" s="111"/>
      <c r="AB239" s="38" t="str">
        <f>IFERROR(VLOOKUP(Y239,'Geração Equatorial x Medido'!$O$99:$P$116,2,FALSE),"")</f>
        <v/>
      </c>
      <c r="AC239" s="38">
        <f t="shared" si="103"/>
        <v>45474</v>
      </c>
      <c r="AD239" s="38" t="str">
        <f t="shared" si="89"/>
        <v/>
      </c>
      <c r="AE239" s="38">
        <f t="shared" si="97"/>
        <v>45505</v>
      </c>
      <c r="AU239" s="4"/>
      <c r="AX239" s="7">
        <f t="shared" si="96"/>
        <v>45882</v>
      </c>
      <c r="AY239" s="5">
        <v>544.1</v>
      </c>
      <c r="AZ239" s="145">
        <f t="shared" si="90"/>
        <v>0</v>
      </c>
      <c r="BA239" s="143" t="str">
        <f>IFERROR(VLOOKUP(AX238,'Geração Equatorial x Medido'!$O$99:$P$129,2,FALSE),"")</f>
        <v/>
      </c>
      <c r="BB239" s="38">
        <f t="shared" si="98"/>
        <v>45870</v>
      </c>
      <c r="BC239" s="38" t="str">
        <f t="shared" si="91"/>
        <v/>
      </c>
      <c r="BD239" s="38">
        <f t="shared" si="100"/>
        <v>45870</v>
      </c>
      <c r="BT239" s="4"/>
      <c r="BZ239" s="7">
        <f t="shared" si="92"/>
        <v>46248</v>
      </c>
      <c r="CA239" s="5"/>
      <c r="CB239" s="145">
        <f t="shared" si="93"/>
        <v>1</v>
      </c>
      <c r="CC239" s="141" t="str">
        <f>IFERROR(VLOOKUP(BZ238,'Geração Equatorial x Medido'!$O$99:$P$128,2,FALSE),"")</f>
        <v/>
      </c>
      <c r="CD239" s="38">
        <f t="shared" si="99"/>
        <v>46235</v>
      </c>
      <c r="CE239" s="38" t="str">
        <f t="shared" si="86"/>
        <v/>
      </c>
      <c r="CF239" s="38">
        <f t="shared" si="87"/>
        <v>46235</v>
      </c>
      <c r="CV239" s="4"/>
    </row>
    <row r="240" spans="1:100" x14ac:dyDescent="0.25">
      <c r="A240" s="7">
        <f t="shared" si="94"/>
        <v>45163</v>
      </c>
      <c r="B240" s="5"/>
      <c r="C240" s="38" t="str">
        <f t="shared" si="85"/>
        <v/>
      </c>
      <c r="D240" s="38">
        <f t="shared" si="102"/>
        <v>44986</v>
      </c>
      <c r="E240" s="38" t="str">
        <f t="shared" si="88"/>
        <v/>
      </c>
      <c r="F240" s="38">
        <f t="shared" si="84"/>
        <v>45139</v>
      </c>
      <c r="Y240" s="7">
        <f t="shared" si="95"/>
        <v>45523</v>
      </c>
      <c r="Z240" s="5"/>
      <c r="AA240" s="111"/>
      <c r="AB240" s="38">
        <f>IFERROR(VLOOKUP(Y240,'Geração Equatorial x Medido'!$O$99:$P$116,2,FALSE),"")</f>
        <v>45505</v>
      </c>
      <c r="AC240" s="38">
        <f t="shared" si="103"/>
        <v>45505</v>
      </c>
      <c r="AD240" s="38" t="str">
        <f t="shared" si="89"/>
        <v/>
      </c>
      <c r="AE240" s="38">
        <f t="shared" si="97"/>
        <v>45505</v>
      </c>
      <c r="AU240" s="4"/>
      <c r="AX240" s="7">
        <f t="shared" si="96"/>
        <v>45883</v>
      </c>
      <c r="AY240" s="5">
        <v>593</v>
      </c>
      <c r="AZ240" s="145">
        <f t="shared" si="90"/>
        <v>0</v>
      </c>
      <c r="BA240" s="143" t="str">
        <f>IFERROR(VLOOKUP(AX239,'Geração Equatorial x Medido'!$O$99:$P$129,2,FALSE),"")</f>
        <v/>
      </c>
      <c r="BB240" s="38">
        <f t="shared" si="98"/>
        <v>45870</v>
      </c>
      <c r="BC240" s="38" t="str">
        <f t="shared" si="91"/>
        <v/>
      </c>
      <c r="BD240" s="38">
        <f t="shared" si="100"/>
        <v>45870</v>
      </c>
      <c r="BT240" s="4"/>
      <c r="BZ240" s="7">
        <f t="shared" si="92"/>
        <v>46249</v>
      </c>
      <c r="CA240" s="5"/>
      <c r="CB240" s="145">
        <f t="shared" si="93"/>
        <v>1</v>
      </c>
      <c r="CC240" s="141" t="str">
        <f>IFERROR(VLOOKUP(BZ239,'Geração Equatorial x Medido'!$O$99:$P$128,2,FALSE),"")</f>
        <v/>
      </c>
      <c r="CD240" s="38">
        <f t="shared" si="99"/>
        <v>46235</v>
      </c>
      <c r="CE240" s="38" t="str">
        <f t="shared" si="86"/>
        <v/>
      </c>
      <c r="CF240" s="38">
        <f t="shared" si="87"/>
        <v>46235</v>
      </c>
      <c r="CV240" s="4"/>
    </row>
    <row r="241" spans="1:100" x14ac:dyDescent="0.25">
      <c r="A241" s="7">
        <f t="shared" si="94"/>
        <v>45164</v>
      </c>
      <c r="B241" s="5"/>
      <c r="C241" s="38" t="str">
        <f t="shared" si="85"/>
        <v/>
      </c>
      <c r="D241" s="38">
        <f t="shared" si="102"/>
        <v>44986</v>
      </c>
      <c r="E241" s="38" t="str">
        <f t="shared" si="88"/>
        <v/>
      </c>
      <c r="F241" s="38">
        <f t="shared" si="84"/>
        <v>45139</v>
      </c>
      <c r="Y241" s="7">
        <f t="shared" si="95"/>
        <v>45524</v>
      </c>
      <c r="Z241" s="5"/>
      <c r="AA241" s="111"/>
      <c r="AB241" s="38" t="str">
        <f>IFERROR(VLOOKUP(Y241,'Geração Equatorial x Medido'!$O$99:$P$116,2,FALSE),"")</f>
        <v/>
      </c>
      <c r="AC241" s="38">
        <f t="shared" si="103"/>
        <v>45505</v>
      </c>
      <c r="AD241" s="38" t="str">
        <f t="shared" si="89"/>
        <v/>
      </c>
      <c r="AE241" s="38">
        <f t="shared" si="97"/>
        <v>45505</v>
      </c>
      <c r="AU241" s="4"/>
      <c r="AX241" s="7">
        <f t="shared" si="96"/>
        <v>45884</v>
      </c>
      <c r="AY241" s="5">
        <v>518.6</v>
      </c>
      <c r="AZ241" s="145">
        <f t="shared" si="90"/>
        <v>0</v>
      </c>
      <c r="BA241" s="143" t="str">
        <f>IFERROR(VLOOKUP(AX240,'Geração Equatorial x Medido'!$O$99:$P$129,2,FALSE),"")</f>
        <v/>
      </c>
      <c r="BB241" s="38">
        <f t="shared" si="98"/>
        <v>45870</v>
      </c>
      <c r="BC241" s="38" t="str">
        <f t="shared" si="91"/>
        <v/>
      </c>
      <c r="BD241" s="38">
        <f t="shared" si="100"/>
        <v>45870</v>
      </c>
      <c r="BT241" s="4"/>
      <c r="BZ241" s="7">
        <f t="shared" si="92"/>
        <v>46250</v>
      </c>
      <c r="CA241" s="5"/>
      <c r="CB241" s="145">
        <f t="shared" si="93"/>
        <v>1</v>
      </c>
      <c r="CC241" s="141" t="str">
        <f>IFERROR(VLOOKUP(BZ240,'Geração Equatorial x Medido'!$O$99:$P$128,2,FALSE),"")</f>
        <v/>
      </c>
      <c r="CD241" s="38">
        <f t="shared" si="99"/>
        <v>46235</v>
      </c>
      <c r="CE241" s="38" t="str">
        <f t="shared" si="86"/>
        <v/>
      </c>
      <c r="CF241" s="38">
        <f t="shared" si="87"/>
        <v>46235</v>
      </c>
      <c r="CV241" s="4"/>
    </row>
    <row r="242" spans="1:100" x14ac:dyDescent="0.25">
      <c r="A242" s="7">
        <f t="shared" si="94"/>
        <v>45165</v>
      </c>
      <c r="B242" s="5"/>
      <c r="C242" s="38" t="str">
        <f t="shared" si="85"/>
        <v/>
      </c>
      <c r="D242" s="38">
        <f t="shared" si="102"/>
        <v>44986</v>
      </c>
      <c r="E242" s="38" t="str">
        <f t="shared" si="88"/>
        <v/>
      </c>
      <c r="F242" s="38">
        <f t="shared" si="84"/>
        <v>45139</v>
      </c>
      <c r="Y242" s="7">
        <f t="shared" si="95"/>
        <v>45525</v>
      </c>
      <c r="Z242" s="5"/>
      <c r="AA242" s="111"/>
      <c r="AB242" s="38" t="str">
        <f>IFERROR(VLOOKUP(Y242,'Geração Equatorial x Medido'!$O$99:$P$116,2,FALSE),"")</f>
        <v/>
      </c>
      <c r="AC242" s="38">
        <f t="shared" si="103"/>
        <v>45505</v>
      </c>
      <c r="AD242" s="38" t="str">
        <f t="shared" si="89"/>
        <v/>
      </c>
      <c r="AE242" s="38">
        <f t="shared" si="97"/>
        <v>45505</v>
      </c>
      <c r="AU242" s="4"/>
      <c r="AX242" s="7">
        <f t="shared" si="96"/>
        <v>45885</v>
      </c>
      <c r="AY242" s="5">
        <v>532.4</v>
      </c>
      <c r="AZ242" s="145">
        <f t="shared" si="90"/>
        <v>0</v>
      </c>
      <c r="BA242" s="143" t="str">
        <f>IFERROR(VLOOKUP(AX241,'Geração Equatorial x Medido'!$O$99:$P$129,2,FALSE),"")</f>
        <v/>
      </c>
      <c r="BB242" s="38">
        <f t="shared" si="98"/>
        <v>45870</v>
      </c>
      <c r="BC242" s="38" t="str">
        <f t="shared" si="91"/>
        <v/>
      </c>
      <c r="BD242" s="38">
        <f t="shared" si="100"/>
        <v>45870</v>
      </c>
      <c r="BT242" s="4"/>
      <c r="BZ242" s="7">
        <f t="shared" si="92"/>
        <v>46251</v>
      </c>
      <c r="CA242" s="5"/>
      <c r="CB242" s="145">
        <f t="shared" si="93"/>
        <v>1</v>
      </c>
      <c r="CC242" s="141" t="str">
        <f>IFERROR(VLOOKUP(BZ241,'Geração Equatorial x Medido'!$O$99:$P$128,2,FALSE),"")</f>
        <v/>
      </c>
      <c r="CD242" s="38">
        <f t="shared" si="99"/>
        <v>46235</v>
      </c>
      <c r="CE242" s="38" t="str">
        <f t="shared" si="86"/>
        <v/>
      </c>
      <c r="CF242" s="38">
        <f t="shared" si="87"/>
        <v>46235</v>
      </c>
      <c r="CV242" s="4"/>
    </row>
    <row r="243" spans="1:100" x14ac:dyDescent="0.25">
      <c r="A243" s="7">
        <f t="shared" si="94"/>
        <v>45166</v>
      </c>
      <c r="B243" s="5"/>
      <c r="C243" s="38" t="str">
        <f t="shared" si="85"/>
        <v/>
      </c>
      <c r="D243" s="38">
        <f t="shared" si="102"/>
        <v>44986</v>
      </c>
      <c r="E243" s="38" t="str">
        <f t="shared" si="88"/>
        <v/>
      </c>
      <c r="F243" s="38">
        <f t="shared" si="84"/>
        <v>45139</v>
      </c>
      <c r="Y243" s="7">
        <f t="shared" si="95"/>
        <v>45526</v>
      </c>
      <c r="Z243" s="5"/>
      <c r="AA243" s="111"/>
      <c r="AB243" s="38" t="str">
        <f>IFERROR(VLOOKUP(Y243,'Geração Equatorial x Medido'!$O$99:$P$116,2,FALSE),"")</f>
        <v/>
      </c>
      <c r="AC243" s="38">
        <f t="shared" si="103"/>
        <v>45505</v>
      </c>
      <c r="AD243" s="38" t="str">
        <f t="shared" si="89"/>
        <v/>
      </c>
      <c r="AE243" s="38">
        <f t="shared" si="97"/>
        <v>45505</v>
      </c>
      <c r="AU243" s="4"/>
      <c r="AX243" s="7">
        <f t="shared" si="96"/>
        <v>45886</v>
      </c>
      <c r="AY243" s="5">
        <v>532.6</v>
      </c>
      <c r="AZ243" s="145">
        <f t="shared" si="90"/>
        <v>0</v>
      </c>
      <c r="BA243" s="143" t="str">
        <f>IFERROR(VLOOKUP(AX242,'Geração Equatorial x Medido'!$O$99:$P$129,2,FALSE),"")</f>
        <v/>
      </c>
      <c r="BB243" s="38">
        <f t="shared" si="98"/>
        <v>45870</v>
      </c>
      <c r="BC243" s="38" t="str">
        <f t="shared" si="91"/>
        <v/>
      </c>
      <c r="BD243" s="38">
        <f t="shared" si="100"/>
        <v>45870</v>
      </c>
      <c r="BT243" s="4"/>
      <c r="BZ243" s="7">
        <f t="shared" si="92"/>
        <v>46252</v>
      </c>
      <c r="CA243" s="5"/>
      <c r="CB243" s="145">
        <f t="shared" si="93"/>
        <v>1</v>
      </c>
      <c r="CC243" s="141" t="str">
        <f>IFERROR(VLOOKUP(BZ242,'Geração Equatorial x Medido'!$O$99:$P$128,2,FALSE),"")</f>
        <v/>
      </c>
      <c r="CD243" s="38">
        <f t="shared" si="99"/>
        <v>46235</v>
      </c>
      <c r="CE243" s="38" t="str">
        <f t="shared" si="86"/>
        <v/>
      </c>
      <c r="CF243" s="38">
        <f t="shared" si="87"/>
        <v>46235</v>
      </c>
      <c r="CV243" s="4"/>
    </row>
    <row r="244" spans="1:100" x14ac:dyDescent="0.25">
      <c r="A244" s="7">
        <f t="shared" si="94"/>
        <v>45167</v>
      </c>
      <c r="B244" s="5"/>
      <c r="C244" s="38" t="str">
        <f t="shared" si="85"/>
        <v/>
      </c>
      <c r="D244" s="38">
        <f t="shared" si="102"/>
        <v>44986</v>
      </c>
      <c r="E244" s="38" t="str">
        <f t="shared" si="88"/>
        <v/>
      </c>
      <c r="F244" s="38">
        <f t="shared" si="84"/>
        <v>45139</v>
      </c>
      <c r="Y244" s="7">
        <f t="shared" si="95"/>
        <v>45527</v>
      </c>
      <c r="Z244" s="5">
        <v>4.4000000000000004</v>
      </c>
      <c r="AA244" s="111"/>
      <c r="AB244" s="38" t="str">
        <f>IFERROR(VLOOKUP(Y244,'Geração Equatorial x Medido'!$O$99:$P$116,2,FALSE),"")</f>
        <v/>
      </c>
      <c r="AC244" s="38">
        <f t="shared" si="103"/>
        <v>45505</v>
      </c>
      <c r="AD244" s="38" t="str">
        <f t="shared" si="89"/>
        <v/>
      </c>
      <c r="AE244" s="38">
        <f t="shared" si="97"/>
        <v>45505</v>
      </c>
      <c r="AU244" s="4"/>
      <c r="AX244" s="7">
        <f t="shared" si="96"/>
        <v>45887</v>
      </c>
      <c r="AY244" s="5">
        <v>567.9</v>
      </c>
      <c r="AZ244" s="145">
        <f t="shared" si="90"/>
        <v>0</v>
      </c>
      <c r="BA244" s="143" t="str">
        <f>IFERROR(VLOOKUP(AX243,'Geração Equatorial x Medido'!$O$99:$P$129,2,FALSE),"")</f>
        <v/>
      </c>
      <c r="BB244" s="38">
        <f t="shared" si="98"/>
        <v>45870</v>
      </c>
      <c r="BC244" s="38" t="str">
        <f t="shared" si="91"/>
        <v/>
      </c>
      <c r="BD244" s="38">
        <f t="shared" si="100"/>
        <v>45870</v>
      </c>
      <c r="BT244" s="4"/>
      <c r="BZ244" s="7">
        <f t="shared" si="92"/>
        <v>46253</v>
      </c>
      <c r="CA244" s="5"/>
      <c r="CB244" s="145">
        <f t="shared" si="93"/>
        <v>1</v>
      </c>
      <c r="CC244" s="141" t="str">
        <f>IFERROR(VLOOKUP(BZ243,'Geração Equatorial x Medido'!$O$99:$P$128,2,FALSE),"")</f>
        <v/>
      </c>
      <c r="CD244" s="38">
        <f t="shared" si="99"/>
        <v>46235</v>
      </c>
      <c r="CE244" s="38" t="str">
        <f t="shared" si="86"/>
        <v/>
      </c>
      <c r="CF244" s="38">
        <f t="shared" si="87"/>
        <v>46235</v>
      </c>
      <c r="CV244" s="4"/>
    </row>
    <row r="245" spans="1:100" x14ac:dyDescent="0.25">
      <c r="A245" s="7">
        <f t="shared" si="94"/>
        <v>45168</v>
      </c>
      <c r="B245" s="5"/>
      <c r="C245" s="38" t="str">
        <f t="shared" si="85"/>
        <v/>
      </c>
      <c r="D245" s="38">
        <f t="shared" si="102"/>
        <v>44986</v>
      </c>
      <c r="E245" s="38" t="str">
        <f t="shared" si="88"/>
        <v/>
      </c>
      <c r="F245" s="38">
        <f t="shared" ref="F245:F308" si="104">IF(E245="",F244,E245)</f>
        <v>45139</v>
      </c>
      <c r="Y245" s="7">
        <f t="shared" si="95"/>
        <v>45528</v>
      </c>
      <c r="Z245" s="5">
        <v>556.6</v>
      </c>
      <c r="AA245" s="111"/>
      <c r="AB245" s="38" t="str">
        <f>IFERROR(VLOOKUP(Y245,'Geração Equatorial x Medido'!$O$99:$P$116,2,FALSE),"")</f>
        <v/>
      </c>
      <c r="AC245" s="38">
        <f t="shared" si="103"/>
        <v>45505</v>
      </c>
      <c r="AD245" s="38" t="str">
        <f t="shared" si="89"/>
        <v/>
      </c>
      <c r="AE245" s="38">
        <f t="shared" si="97"/>
        <v>45505</v>
      </c>
      <c r="AU245" s="4"/>
      <c r="AX245" s="7">
        <f t="shared" si="96"/>
        <v>45888</v>
      </c>
      <c r="AY245" s="5">
        <v>576.29999999999995</v>
      </c>
      <c r="AZ245" s="145">
        <f t="shared" si="90"/>
        <v>0</v>
      </c>
      <c r="BA245" s="143" t="str">
        <f>IFERROR(VLOOKUP(AX244,'Geração Equatorial x Medido'!$O$99:$P$129,2,FALSE),"")</f>
        <v/>
      </c>
      <c r="BB245" s="38">
        <f t="shared" si="98"/>
        <v>45870</v>
      </c>
      <c r="BC245" s="38" t="str">
        <f t="shared" si="91"/>
        <v/>
      </c>
      <c r="BD245" s="38">
        <f t="shared" si="100"/>
        <v>45870</v>
      </c>
      <c r="BT245" s="4"/>
      <c r="BZ245" s="7">
        <f t="shared" si="92"/>
        <v>46254</v>
      </c>
      <c r="CA245" s="5"/>
      <c r="CB245" s="145">
        <f t="shared" si="93"/>
        <v>1</v>
      </c>
      <c r="CC245" s="141" t="str">
        <f>IFERROR(VLOOKUP(BZ244,'Geração Equatorial x Medido'!$O$99:$P$128,2,FALSE),"")</f>
        <v/>
      </c>
      <c r="CD245" s="38">
        <f t="shared" si="99"/>
        <v>46235</v>
      </c>
      <c r="CE245" s="38" t="str">
        <f t="shared" si="86"/>
        <v/>
      </c>
      <c r="CF245" s="38">
        <f t="shared" si="87"/>
        <v>46235</v>
      </c>
      <c r="CV245" s="4"/>
    </row>
    <row r="246" spans="1:100" x14ac:dyDescent="0.25">
      <c r="A246" s="7">
        <f t="shared" si="94"/>
        <v>45169</v>
      </c>
      <c r="B246" s="5"/>
      <c r="C246" s="38" t="str">
        <f t="shared" si="85"/>
        <v/>
      </c>
      <c r="D246" s="38">
        <f t="shared" si="102"/>
        <v>44986</v>
      </c>
      <c r="E246" s="38" t="str">
        <f t="shared" si="88"/>
        <v/>
      </c>
      <c r="F246" s="38">
        <f t="shared" si="104"/>
        <v>45139</v>
      </c>
      <c r="Y246" s="7">
        <f t="shared" si="95"/>
        <v>45529</v>
      </c>
      <c r="Z246" s="5">
        <v>554.79999999999995</v>
      </c>
      <c r="AA246" s="111"/>
      <c r="AB246" s="38" t="str">
        <f>IFERROR(VLOOKUP(Y246,'Geração Equatorial x Medido'!$O$99:$P$116,2,FALSE),"")</f>
        <v/>
      </c>
      <c r="AC246" s="38">
        <f t="shared" si="103"/>
        <v>45505</v>
      </c>
      <c r="AD246" s="38" t="str">
        <f t="shared" si="89"/>
        <v/>
      </c>
      <c r="AE246" s="38">
        <f t="shared" si="97"/>
        <v>45505</v>
      </c>
      <c r="AU246" s="4"/>
      <c r="AX246" s="7">
        <f t="shared" si="96"/>
        <v>45889</v>
      </c>
      <c r="AY246" s="5">
        <v>579</v>
      </c>
      <c r="AZ246" s="145">
        <f t="shared" si="90"/>
        <v>0</v>
      </c>
      <c r="BA246" s="143" t="str">
        <f>IFERROR(VLOOKUP(AX245,'Geração Equatorial x Medido'!$O$99:$P$129,2,FALSE),"")</f>
        <v/>
      </c>
      <c r="BB246" s="38">
        <f t="shared" si="98"/>
        <v>45870</v>
      </c>
      <c r="BC246" s="38" t="str">
        <f t="shared" si="91"/>
        <v/>
      </c>
      <c r="BD246" s="38">
        <f t="shared" si="100"/>
        <v>45870</v>
      </c>
      <c r="BT246" s="4"/>
      <c r="BZ246" s="7">
        <f t="shared" si="92"/>
        <v>46255</v>
      </c>
      <c r="CA246" s="5"/>
      <c r="CB246" s="145">
        <f t="shared" si="93"/>
        <v>1</v>
      </c>
      <c r="CC246" s="141" t="str">
        <f>IFERROR(VLOOKUP(BZ245,'Geração Equatorial x Medido'!$O$99:$P$128,2,FALSE),"")</f>
        <v/>
      </c>
      <c r="CD246" s="38">
        <f t="shared" si="99"/>
        <v>46235</v>
      </c>
      <c r="CE246" s="38" t="str">
        <f t="shared" si="86"/>
        <v/>
      </c>
      <c r="CF246" s="38">
        <f t="shared" si="87"/>
        <v>46235</v>
      </c>
      <c r="CV246" s="4"/>
    </row>
    <row r="247" spans="1:100" x14ac:dyDescent="0.25">
      <c r="A247" s="7">
        <f t="shared" si="94"/>
        <v>45170</v>
      </c>
      <c r="B247" s="5"/>
      <c r="C247" s="38" t="str">
        <f t="shared" si="85"/>
        <v/>
      </c>
      <c r="D247" s="38">
        <f t="shared" si="102"/>
        <v>44986</v>
      </c>
      <c r="E247" s="38">
        <f t="shared" si="88"/>
        <v>45170</v>
      </c>
      <c r="F247" s="38">
        <f t="shared" si="104"/>
        <v>45170</v>
      </c>
      <c r="Y247" s="7">
        <f t="shared" si="95"/>
        <v>45530</v>
      </c>
      <c r="Z247" s="5">
        <v>553.4</v>
      </c>
      <c r="AA247" s="111"/>
      <c r="AB247" s="38" t="str">
        <f>IFERROR(VLOOKUP(Y247,'Geração Equatorial x Medido'!$O$99:$P$116,2,FALSE),"")</f>
        <v/>
      </c>
      <c r="AC247" s="38">
        <f t="shared" si="103"/>
        <v>45505</v>
      </c>
      <c r="AD247" s="38" t="str">
        <f t="shared" si="89"/>
        <v/>
      </c>
      <c r="AE247" s="38">
        <f t="shared" si="97"/>
        <v>45505</v>
      </c>
      <c r="AU247" s="4"/>
      <c r="AX247" s="7">
        <f t="shared" si="96"/>
        <v>45890</v>
      </c>
      <c r="AY247" s="5">
        <v>572.9</v>
      </c>
      <c r="AZ247" s="145">
        <f t="shared" si="90"/>
        <v>0</v>
      </c>
      <c r="BA247" s="143" t="str">
        <f>IFERROR(VLOOKUP(AX246,'Geração Equatorial x Medido'!$O$99:$P$129,2,FALSE),"")</f>
        <v/>
      </c>
      <c r="BB247" s="38">
        <f t="shared" si="98"/>
        <v>45870</v>
      </c>
      <c r="BC247" s="38" t="str">
        <f t="shared" si="91"/>
        <v/>
      </c>
      <c r="BD247" s="38">
        <f t="shared" si="100"/>
        <v>45870</v>
      </c>
      <c r="BT247" s="4"/>
      <c r="BZ247" s="7">
        <f t="shared" si="92"/>
        <v>46256</v>
      </c>
      <c r="CA247" s="5"/>
      <c r="CB247" s="145">
        <f t="shared" si="93"/>
        <v>1</v>
      </c>
      <c r="CC247" s="141" t="str">
        <f>IFERROR(VLOOKUP(BZ246,'Geração Equatorial x Medido'!$O$99:$P$128,2,FALSE),"")</f>
        <v/>
      </c>
      <c r="CD247" s="38">
        <f t="shared" si="99"/>
        <v>46235</v>
      </c>
      <c r="CE247" s="38" t="str">
        <f t="shared" si="86"/>
        <v/>
      </c>
      <c r="CF247" s="38">
        <f t="shared" si="87"/>
        <v>46235</v>
      </c>
      <c r="CV247" s="4"/>
    </row>
    <row r="248" spans="1:100" x14ac:dyDescent="0.25">
      <c r="A248" s="7">
        <f t="shared" si="94"/>
        <v>45171</v>
      </c>
      <c r="B248" s="5"/>
      <c r="C248" s="38" t="str">
        <f t="shared" si="85"/>
        <v/>
      </c>
      <c r="D248" s="38">
        <f t="shared" si="102"/>
        <v>44986</v>
      </c>
      <c r="E248" s="38" t="str">
        <f t="shared" si="88"/>
        <v/>
      </c>
      <c r="F248" s="38">
        <f t="shared" si="104"/>
        <v>45170</v>
      </c>
      <c r="Y248" s="7">
        <f t="shared" si="95"/>
        <v>45531</v>
      </c>
      <c r="Z248" s="5">
        <v>521.79999999999995</v>
      </c>
      <c r="AA248" s="111"/>
      <c r="AB248" s="38" t="str">
        <f>IFERROR(VLOOKUP(Y248,'Geração Equatorial x Medido'!$O$99:$P$116,2,FALSE),"")</f>
        <v/>
      </c>
      <c r="AC248" s="38">
        <f>IF(AB248="",AC247,AB248)</f>
        <v>45505</v>
      </c>
      <c r="AD248" s="38" t="str">
        <f t="shared" si="89"/>
        <v/>
      </c>
      <c r="AE248" s="38">
        <f t="shared" si="97"/>
        <v>45505</v>
      </c>
      <c r="AU248" s="4"/>
      <c r="AX248" s="7">
        <f t="shared" si="96"/>
        <v>45891</v>
      </c>
      <c r="AY248" s="5">
        <v>574.5</v>
      </c>
      <c r="AZ248" s="145">
        <f t="shared" si="90"/>
        <v>0</v>
      </c>
      <c r="BA248" s="143" t="str">
        <f>IFERROR(VLOOKUP(AX247,'Geração Equatorial x Medido'!$O$99:$P$129,2,FALSE),"")</f>
        <v/>
      </c>
      <c r="BB248" s="38">
        <f t="shared" si="98"/>
        <v>45870</v>
      </c>
      <c r="BC248" s="38" t="str">
        <f t="shared" si="91"/>
        <v/>
      </c>
      <c r="BD248" s="38">
        <f t="shared" si="100"/>
        <v>45870</v>
      </c>
      <c r="BT248" s="4"/>
      <c r="BZ248" s="7">
        <f t="shared" si="92"/>
        <v>46257</v>
      </c>
      <c r="CA248" s="5"/>
      <c r="CB248" s="145">
        <f t="shared" si="93"/>
        <v>1</v>
      </c>
      <c r="CC248" s="141" t="str">
        <f>IFERROR(VLOOKUP(BZ247,'Geração Equatorial x Medido'!$O$99:$P$128,2,FALSE),"")</f>
        <v/>
      </c>
      <c r="CD248" s="38">
        <f t="shared" si="99"/>
        <v>46235</v>
      </c>
      <c r="CE248" s="38" t="str">
        <f t="shared" si="86"/>
        <v/>
      </c>
      <c r="CF248" s="38">
        <f t="shared" si="87"/>
        <v>46235</v>
      </c>
      <c r="CV248" s="4"/>
    </row>
    <row r="249" spans="1:100" x14ac:dyDescent="0.25">
      <c r="A249" s="7">
        <f t="shared" si="94"/>
        <v>45172</v>
      </c>
      <c r="B249" s="5"/>
      <c r="C249" s="38" t="str">
        <f t="shared" si="85"/>
        <v/>
      </c>
      <c r="D249" s="38">
        <f t="shared" si="102"/>
        <v>44986</v>
      </c>
      <c r="E249" s="38" t="str">
        <f t="shared" si="88"/>
        <v/>
      </c>
      <c r="F249" s="38">
        <f t="shared" si="104"/>
        <v>45170</v>
      </c>
      <c r="Y249" s="7">
        <f t="shared" si="95"/>
        <v>45532</v>
      </c>
      <c r="Z249" s="5">
        <v>563.5</v>
      </c>
      <c r="AA249" s="111"/>
      <c r="AB249" s="38" t="str">
        <f>IFERROR(VLOOKUP(Y249,'Geração Equatorial x Medido'!$O$99:$P$116,2,FALSE),"")</f>
        <v/>
      </c>
      <c r="AC249" s="38">
        <f t="shared" si="103"/>
        <v>45505</v>
      </c>
      <c r="AD249" s="38" t="str">
        <f t="shared" si="89"/>
        <v/>
      </c>
      <c r="AE249" s="38">
        <f t="shared" si="97"/>
        <v>45505</v>
      </c>
      <c r="AU249" s="4"/>
      <c r="AX249" s="7">
        <f t="shared" si="96"/>
        <v>45892</v>
      </c>
      <c r="AY249" s="5">
        <v>554.70000000000005</v>
      </c>
      <c r="AZ249" s="145">
        <f t="shared" si="90"/>
        <v>0</v>
      </c>
      <c r="BA249" s="143" t="str">
        <f>IFERROR(VLOOKUP(AX248,'Geração Equatorial x Medido'!$O$99:$P$129,2,FALSE),"")</f>
        <v/>
      </c>
      <c r="BB249" s="38">
        <f t="shared" si="98"/>
        <v>45870</v>
      </c>
      <c r="BC249" s="38" t="str">
        <f t="shared" si="91"/>
        <v/>
      </c>
      <c r="BD249" s="38">
        <f t="shared" si="100"/>
        <v>45870</v>
      </c>
      <c r="BT249" s="4"/>
      <c r="BZ249" s="7">
        <f t="shared" si="92"/>
        <v>46258</v>
      </c>
      <c r="CA249" s="5"/>
      <c r="CB249" s="145">
        <f t="shared" si="93"/>
        <v>1</v>
      </c>
      <c r="CC249" s="141" t="str">
        <f>IFERROR(VLOOKUP(BZ248,'Geração Equatorial x Medido'!$O$99:$P$128,2,FALSE),"")</f>
        <v/>
      </c>
      <c r="CD249" s="38">
        <f t="shared" si="99"/>
        <v>46235</v>
      </c>
      <c r="CE249" s="38" t="str">
        <f t="shared" si="86"/>
        <v/>
      </c>
      <c r="CF249" s="38">
        <f t="shared" si="87"/>
        <v>46235</v>
      </c>
      <c r="CV249" s="4"/>
    </row>
    <row r="250" spans="1:100" x14ac:dyDescent="0.25">
      <c r="A250" s="7">
        <f t="shared" si="94"/>
        <v>45173</v>
      </c>
      <c r="B250" s="5"/>
      <c r="C250" s="38" t="str">
        <f t="shared" si="85"/>
        <v/>
      </c>
      <c r="D250" s="38">
        <f t="shared" si="102"/>
        <v>44986</v>
      </c>
      <c r="E250" s="38" t="str">
        <f t="shared" si="88"/>
        <v/>
      </c>
      <c r="F250" s="38">
        <f t="shared" si="104"/>
        <v>45170</v>
      </c>
      <c r="Y250" s="7">
        <f t="shared" si="95"/>
        <v>45533</v>
      </c>
      <c r="Z250" s="5">
        <v>563.4</v>
      </c>
      <c r="AA250" s="111"/>
      <c r="AB250" s="38" t="str">
        <f>IFERROR(VLOOKUP(Y250,'Geração Equatorial x Medido'!$O$99:$P$116,2,FALSE),"")</f>
        <v/>
      </c>
      <c r="AC250" s="38">
        <f t="shared" si="103"/>
        <v>45505</v>
      </c>
      <c r="AD250" s="38" t="str">
        <f t="shared" si="89"/>
        <v/>
      </c>
      <c r="AE250" s="38">
        <f t="shared" si="97"/>
        <v>45505</v>
      </c>
      <c r="AU250" s="4"/>
      <c r="AX250" s="7">
        <f t="shared" si="96"/>
        <v>45893</v>
      </c>
      <c r="AY250" s="5">
        <v>593.20000000000005</v>
      </c>
      <c r="AZ250" s="145">
        <f t="shared" si="90"/>
        <v>0</v>
      </c>
      <c r="BA250" s="143" t="str">
        <f>IFERROR(VLOOKUP(AX249,'Geração Equatorial x Medido'!$O$99:$P$129,2,FALSE),"")</f>
        <v/>
      </c>
      <c r="BB250" s="38">
        <f t="shared" si="98"/>
        <v>45870</v>
      </c>
      <c r="BC250" s="38" t="str">
        <f t="shared" si="91"/>
        <v/>
      </c>
      <c r="BD250" s="38">
        <f t="shared" si="100"/>
        <v>45870</v>
      </c>
      <c r="BT250" s="4"/>
      <c r="BZ250" s="7">
        <f t="shared" si="92"/>
        <v>46259</v>
      </c>
      <c r="CA250" s="5"/>
      <c r="CB250" s="145">
        <f t="shared" si="93"/>
        <v>1</v>
      </c>
      <c r="CC250" s="141" t="str">
        <f>IFERROR(VLOOKUP(BZ249,'Geração Equatorial x Medido'!$O$99:$P$128,2,FALSE),"")</f>
        <v/>
      </c>
      <c r="CD250" s="38">
        <f t="shared" si="99"/>
        <v>46235</v>
      </c>
      <c r="CE250" s="38" t="str">
        <f t="shared" si="86"/>
        <v/>
      </c>
      <c r="CF250" s="38">
        <f t="shared" si="87"/>
        <v>46235</v>
      </c>
      <c r="CV250" s="4"/>
    </row>
    <row r="251" spans="1:100" x14ac:dyDescent="0.25">
      <c r="A251" s="7">
        <f t="shared" si="94"/>
        <v>45174</v>
      </c>
      <c r="B251" s="5"/>
      <c r="C251" s="38" t="str">
        <f t="shared" si="85"/>
        <v/>
      </c>
      <c r="D251" s="38">
        <f t="shared" si="102"/>
        <v>44986</v>
      </c>
      <c r="E251" s="38" t="str">
        <f t="shared" si="88"/>
        <v/>
      </c>
      <c r="F251" s="38">
        <f t="shared" si="104"/>
        <v>45170</v>
      </c>
      <c r="Y251" s="7">
        <f t="shared" si="95"/>
        <v>45534</v>
      </c>
      <c r="Z251" s="5">
        <v>523.79999999999995</v>
      </c>
      <c r="AA251" s="111"/>
      <c r="AB251" s="38" t="str">
        <f>IFERROR(VLOOKUP(Y251,'Geração Equatorial x Medido'!$O$99:$P$116,2,FALSE),"")</f>
        <v/>
      </c>
      <c r="AC251" s="38">
        <f t="shared" si="103"/>
        <v>45505</v>
      </c>
      <c r="AD251" s="38" t="str">
        <f t="shared" si="89"/>
        <v/>
      </c>
      <c r="AE251" s="38">
        <f t="shared" si="97"/>
        <v>45505</v>
      </c>
      <c r="AU251" s="4"/>
      <c r="AX251" s="7">
        <f t="shared" si="96"/>
        <v>45894</v>
      </c>
      <c r="AY251" s="5">
        <v>521.1</v>
      </c>
      <c r="AZ251" s="145">
        <f t="shared" si="90"/>
        <v>0</v>
      </c>
      <c r="BA251" s="143" t="str">
        <f>IFERROR(VLOOKUP(AX250,'Geração Equatorial x Medido'!$O$99:$P$129,2,FALSE),"")</f>
        <v/>
      </c>
      <c r="BB251" s="38">
        <f t="shared" si="98"/>
        <v>45870</v>
      </c>
      <c r="BC251" s="38" t="str">
        <f t="shared" si="91"/>
        <v/>
      </c>
      <c r="BD251" s="38">
        <f t="shared" si="100"/>
        <v>45870</v>
      </c>
      <c r="BT251" s="4"/>
      <c r="BZ251" s="7">
        <f t="shared" si="92"/>
        <v>46260</v>
      </c>
      <c r="CA251" s="5"/>
      <c r="CB251" s="145">
        <f t="shared" si="93"/>
        <v>1</v>
      </c>
      <c r="CC251" s="141" t="str">
        <f>IFERROR(VLOOKUP(BZ250,'Geração Equatorial x Medido'!$O$99:$P$128,2,FALSE),"")</f>
        <v/>
      </c>
      <c r="CD251" s="38">
        <f t="shared" si="99"/>
        <v>46235</v>
      </c>
      <c r="CE251" s="38" t="str">
        <f t="shared" si="86"/>
        <v/>
      </c>
      <c r="CF251" s="38">
        <f t="shared" si="87"/>
        <v>46235</v>
      </c>
      <c r="CV251" s="4"/>
    </row>
    <row r="252" spans="1:100" x14ac:dyDescent="0.25">
      <c r="A252" s="7">
        <f t="shared" si="94"/>
        <v>45175</v>
      </c>
      <c r="B252" s="5"/>
      <c r="C252" s="38" t="str">
        <f t="shared" si="85"/>
        <v/>
      </c>
      <c r="D252" s="38">
        <f t="shared" si="102"/>
        <v>44986</v>
      </c>
      <c r="E252" s="38" t="str">
        <f t="shared" si="88"/>
        <v/>
      </c>
      <c r="F252" s="38">
        <f t="shared" si="104"/>
        <v>45170</v>
      </c>
      <c r="Y252" s="7">
        <f t="shared" si="95"/>
        <v>45535</v>
      </c>
      <c r="Z252" s="5">
        <v>565.6</v>
      </c>
      <c r="AA252" s="111"/>
      <c r="AB252" s="38" t="str">
        <f>IFERROR(VLOOKUP(Y252,'Geração Equatorial x Medido'!$O$99:$P$116,2,FALSE),"")</f>
        <v/>
      </c>
      <c r="AC252" s="38">
        <f t="shared" si="103"/>
        <v>45505</v>
      </c>
      <c r="AD252" s="38" t="str">
        <f t="shared" si="89"/>
        <v/>
      </c>
      <c r="AE252" s="38">
        <f t="shared" si="97"/>
        <v>45505</v>
      </c>
      <c r="AU252" s="4"/>
      <c r="AX252" s="7">
        <f t="shared" si="96"/>
        <v>45895</v>
      </c>
      <c r="AY252" s="5">
        <v>528.9</v>
      </c>
      <c r="AZ252" s="145">
        <f t="shared" si="90"/>
        <v>0</v>
      </c>
      <c r="BA252" s="143" t="str">
        <f>IFERROR(VLOOKUP(AX251,'Geração Equatorial x Medido'!$O$99:$P$129,2,FALSE),"")</f>
        <v/>
      </c>
      <c r="BB252" s="38">
        <f t="shared" si="98"/>
        <v>45870</v>
      </c>
      <c r="BC252" s="38" t="str">
        <f t="shared" si="91"/>
        <v/>
      </c>
      <c r="BD252" s="38">
        <f t="shared" si="100"/>
        <v>45870</v>
      </c>
      <c r="BT252" s="4"/>
      <c r="BZ252" s="7">
        <f t="shared" si="92"/>
        <v>46261</v>
      </c>
      <c r="CA252" s="5"/>
      <c r="CB252" s="145">
        <f t="shared" si="93"/>
        <v>1</v>
      </c>
      <c r="CC252" s="141" t="str">
        <f>IFERROR(VLOOKUP(BZ251,'Geração Equatorial x Medido'!$O$99:$P$128,2,FALSE),"")</f>
        <v/>
      </c>
      <c r="CD252" s="38">
        <f t="shared" si="99"/>
        <v>46235</v>
      </c>
      <c r="CE252" s="38" t="str">
        <f t="shared" si="86"/>
        <v/>
      </c>
      <c r="CF252" s="38">
        <f t="shared" si="87"/>
        <v>46235</v>
      </c>
      <c r="CV252" s="4"/>
    </row>
    <row r="253" spans="1:100" x14ac:dyDescent="0.25">
      <c r="A253" s="7">
        <f t="shared" si="94"/>
        <v>45176</v>
      </c>
      <c r="B253" s="5"/>
      <c r="C253" s="38" t="str">
        <f t="shared" si="85"/>
        <v/>
      </c>
      <c r="D253" s="38">
        <f t="shared" si="102"/>
        <v>44986</v>
      </c>
      <c r="E253" s="38" t="str">
        <f t="shared" si="88"/>
        <v/>
      </c>
      <c r="F253" s="38">
        <f t="shared" si="104"/>
        <v>45170</v>
      </c>
      <c r="Y253" s="7">
        <f t="shared" si="95"/>
        <v>45536</v>
      </c>
      <c r="Z253" s="5">
        <v>578.9</v>
      </c>
      <c r="AA253" s="111"/>
      <c r="AB253" s="38" t="str">
        <f>IFERROR(VLOOKUP(Y253,'Geração Equatorial x Medido'!$O$99:$P$116,2,FALSE),"")</f>
        <v/>
      </c>
      <c r="AC253" s="38">
        <f t="shared" si="103"/>
        <v>45505</v>
      </c>
      <c r="AD253" s="38">
        <f t="shared" si="89"/>
        <v>45536</v>
      </c>
      <c r="AE253" s="38">
        <f t="shared" si="97"/>
        <v>45536</v>
      </c>
      <c r="AU253" s="4"/>
      <c r="AX253" s="7">
        <f t="shared" si="96"/>
        <v>45896</v>
      </c>
      <c r="AY253" s="5">
        <v>530.29999999999995</v>
      </c>
      <c r="AZ253" s="145">
        <f t="shared" si="90"/>
        <v>0</v>
      </c>
      <c r="BA253" s="143" t="str">
        <f>IFERROR(VLOOKUP(AX252,'Geração Equatorial x Medido'!$O$99:$P$129,2,FALSE),"")</f>
        <v/>
      </c>
      <c r="BB253" s="38">
        <f t="shared" si="98"/>
        <v>45870</v>
      </c>
      <c r="BC253" s="38" t="str">
        <f t="shared" si="91"/>
        <v/>
      </c>
      <c r="BD253" s="38">
        <f t="shared" si="100"/>
        <v>45870</v>
      </c>
      <c r="BT253" s="4"/>
      <c r="BZ253" s="7">
        <f t="shared" si="92"/>
        <v>46262</v>
      </c>
      <c r="CA253" s="5"/>
      <c r="CB253" s="145">
        <f t="shared" si="93"/>
        <v>1</v>
      </c>
      <c r="CC253" s="141">
        <f>IFERROR(VLOOKUP(BZ252,'Geração Equatorial x Medido'!$O$99:$P$128,2,FALSE),"")</f>
        <v>46235</v>
      </c>
      <c r="CD253" s="38">
        <f t="shared" si="99"/>
        <v>46235</v>
      </c>
      <c r="CE253" s="38" t="str">
        <f t="shared" si="86"/>
        <v/>
      </c>
      <c r="CF253" s="38">
        <f t="shared" si="87"/>
        <v>46235</v>
      </c>
      <c r="CV253" s="4"/>
    </row>
    <row r="254" spans="1:100" x14ac:dyDescent="0.25">
      <c r="A254" s="7">
        <f t="shared" si="94"/>
        <v>45177</v>
      </c>
      <c r="B254" s="5"/>
      <c r="C254" s="38" t="str">
        <f t="shared" si="85"/>
        <v/>
      </c>
      <c r="D254" s="38">
        <f t="shared" si="102"/>
        <v>44986</v>
      </c>
      <c r="E254" s="38" t="str">
        <f t="shared" si="88"/>
        <v/>
      </c>
      <c r="F254" s="38">
        <f t="shared" si="104"/>
        <v>45170</v>
      </c>
      <c r="Y254" s="7">
        <f t="shared" si="95"/>
        <v>45537</v>
      </c>
      <c r="Z254" s="5">
        <v>574</v>
      </c>
      <c r="AA254" s="111"/>
      <c r="AB254" s="38" t="str">
        <f>IFERROR(VLOOKUP(Y254,'Geração Equatorial x Medido'!$O$99:$P$116,2,FALSE),"")</f>
        <v/>
      </c>
      <c r="AC254" s="38">
        <f t="shared" si="103"/>
        <v>45505</v>
      </c>
      <c r="AD254" s="38" t="str">
        <f t="shared" si="89"/>
        <v/>
      </c>
      <c r="AE254" s="38">
        <f t="shared" si="97"/>
        <v>45536</v>
      </c>
      <c r="AU254" s="4"/>
      <c r="AX254" s="7">
        <f t="shared" si="96"/>
        <v>45897</v>
      </c>
      <c r="AY254" s="5">
        <v>548.20000000000005</v>
      </c>
      <c r="AZ254" s="145">
        <f t="shared" si="90"/>
        <v>0</v>
      </c>
      <c r="BA254" s="143">
        <f>IFERROR(VLOOKUP(AX253,'Geração Equatorial x Medido'!$O$99:$P$129,2,FALSE),"")</f>
        <v>45870</v>
      </c>
      <c r="BB254" s="38">
        <f t="shared" si="98"/>
        <v>45870</v>
      </c>
      <c r="BC254" s="38" t="str">
        <f t="shared" si="91"/>
        <v/>
      </c>
      <c r="BD254" s="38">
        <f t="shared" si="100"/>
        <v>45870</v>
      </c>
      <c r="BT254" s="4"/>
      <c r="BZ254" s="7">
        <f t="shared" si="92"/>
        <v>46263</v>
      </c>
      <c r="CA254" s="5"/>
      <c r="CB254" s="145">
        <f t="shared" si="93"/>
        <v>1</v>
      </c>
      <c r="CC254" s="141" t="str">
        <f>IFERROR(VLOOKUP(BZ253,'Geração Equatorial x Medido'!$O$99:$P$128,2,FALSE),"")</f>
        <v/>
      </c>
      <c r="CD254" s="38">
        <f t="shared" si="99"/>
        <v>46266</v>
      </c>
      <c r="CE254" s="38" t="str">
        <f t="shared" si="86"/>
        <v/>
      </c>
      <c r="CF254" s="38">
        <f t="shared" si="87"/>
        <v>46235</v>
      </c>
      <c r="CV254" s="4"/>
    </row>
    <row r="255" spans="1:100" x14ac:dyDescent="0.25">
      <c r="A255" s="7">
        <f t="shared" si="94"/>
        <v>45178</v>
      </c>
      <c r="B255" s="5"/>
      <c r="C255" s="38" t="str">
        <f t="shared" si="85"/>
        <v/>
      </c>
      <c r="D255" s="38">
        <f t="shared" si="102"/>
        <v>44986</v>
      </c>
      <c r="E255" s="38" t="str">
        <f t="shared" si="88"/>
        <v/>
      </c>
      <c r="F255" s="38">
        <f t="shared" si="104"/>
        <v>45170</v>
      </c>
      <c r="Y255" s="7">
        <f t="shared" si="95"/>
        <v>45538</v>
      </c>
      <c r="Z255" s="5">
        <v>588.5</v>
      </c>
      <c r="AA255" s="111"/>
      <c r="AB255" s="38" t="str">
        <f>IFERROR(VLOOKUP(Y255,'Geração Equatorial x Medido'!$O$99:$P$116,2,FALSE),"")</f>
        <v/>
      </c>
      <c r="AC255" s="38">
        <f t="shared" si="103"/>
        <v>45505</v>
      </c>
      <c r="AD255" s="38" t="str">
        <f t="shared" si="89"/>
        <v/>
      </c>
      <c r="AE255" s="38">
        <f t="shared" si="97"/>
        <v>45536</v>
      </c>
      <c r="AU255" s="4"/>
      <c r="AX255" s="7">
        <f t="shared" si="96"/>
        <v>45898</v>
      </c>
      <c r="AY255" s="5">
        <v>493</v>
      </c>
      <c r="AZ255" s="145">
        <f t="shared" si="90"/>
        <v>0</v>
      </c>
      <c r="BA255" s="143" t="str">
        <f>IFERROR(VLOOKUP(AX254,'Geração Equatorial x Medido'!$O$99:$P$129,2,FALSE),"")</f>
        <v/>
      </c>
      <c r="BB255" s="38">
        <f t="shared" si="98"/>
        <v>45536</v>
      </c>
      <c r="BC255" s="38" t="str">
        <f t="shared" si="91"/>
        <v/>
      </c>
      <c r="BD255" s="38">
        <f t="shared" si="100"/>
        <v>45870</v>
      </c>
      <c r="BT255" s="4"/>
      <c r="BZ255" s="7">
        <f t="shared" si="92"/>
        <v>46264</v>
      </c>
      <c r="CA255" s="5"/>
      <c r="CB255" s="145">
        <f t="shared" si="93"/>
        <v>1</v>
      </c>
      <c r="CC255" s="141" t="str">
        <f>IFERROR(VLOOKUP(BZ254,'Geração Equatorial x Medido'!$O$99:$P$128,2,FALSE),"")</f>
        <v/>
      </c>
      <c r="CD255" s="38">
        <f t="shared" si="99"/>
        <v>46266</v>
      </c>
      <c r="CE255" s="38" t="str">
        <f t="shared" si="86"/>
        <v/>
      </c>
      <c r="CF255" s="38">
        <f t="shared" si="87"/>
        <v>46235</v>
      </c>
      <c r="CV255" s="4"/>
    </row>
    <row r="256" spans="1:100" x14ac:dyDescent="0.25">
      <c r="A256" s="7">
        <f t="shared" si="94"/>
        <v>45179</v>
      </c>
      <c r="B256" s="5"/>
      <c r="C256" s="38" t="str">
        <f t="shared" si="85"/>
        <v/>
      </c>
      <c r="D256" s="38">
        <f t="shared" si="102"/>
        <v>44986</v>
      </c>
      <c r="E256" s="38" t="str">
        <f t="shared" si="88"/>
        <v/>
      </c>
      <c r="F256" s="38">
        <f t="shared" si="104"/>
        <v>45170</v>
      </c>
      <c r="Y256" s="7">
        <f t="shared" si="95"/>
        <v>45539</v>
      </c>
      <c r="Z256" s="5">
        <v>586.9</v>
      </c>
      <c r="AA256" s="111"/>
      <c r="AB256" s="38" t="str">
        <f>IFERROR(VLOOKUP(Y256,'Geração Equatorial x Medido'!$O$99:$P$116,2,FALSE),"")</f>
        <v/>
      </c>
      <c r="AC256" s="38">
        <f t="shared" si="103"/>
        <v>45505</v>
      </c>
      <c r="AD256" s="38" t="str">
        <f t="shared" si="89"/>
        <v/>
      </c>
      <c r="AE256" s="38">
        <f t="shared" si="97"/>
        <v>45536</v>
      </c>
      <c r="AU256" s="4"/>
      <c r="AX256" s="7">
        <f t="shared" si="96"/>
        <v>45899</v>
      </c>
      <c r="AY256" s="5">
        <v>527</v>
      </c>
      <c r="AZ256" s="145">
        <f t="shared" si="90"/>
        <v>0</v>
      </c>
      <c r="BA256" s="143" t="str">
        <f>IFERROR(VLOOKUP(AX255,'Geração Equatorial x Medido'!$O$99:$P$129,2,FALSE),"")</f>
        <v/>
      </c>
      <c r="BB256" s="38">
        <f t="shared" si="98"/>
        <v>45536</v>
      </c>
      <c r="BC256" s="38" t="str">
        <f t="shared" si="91"/>
        <v/>
      </c>
      <c r="BD256" s="38">
        <f t="shared" si="100"/>
        <v>45870</v>
      </c>
      <c r="BT256" s="4"/>
      <c r="BZ256" s="7">
        <f t="shared" si="92"/>
        <v>46265</v>
      </c>
      <c r="CA256" s="5"/>
      <c r="CB256" s="145">
        <f t="shared" si="93"/>
        <v>1</v>
      </c>
      <c r="CC256" s="141" t="str">
        <f>IFERROR(VLOOKUP(BZ255,'Geração Equatorial x Medido'!$O$99:$P$128,2,FALSE),"")</f>
        <v/>
      </c>
      <c r="CD256" s="38">
        <f t="shared" si="99"/>
        <v>46266</v>
      </c>
      <c r="CE256" s="38" t="str">
        <f t="shared" si="86"/>
        <v/>
      </c>
      <c r="CF256" s="38">
        <f t="shared" si="87"/>
        <v>46235</v>
      </c>
      <c r="CV256" s="4"/>
    </row>
    <row r="257" spans="1:100" x14ac:dyDescent="0.25">
      <c r="A257" s="7">
        <f t="shared" si="94"/>
        <v>45180</v>
      </c>
      <c r="B257" s="5"/>
      <c r="C257" s="38" t="str">
        <f t="shared" si="85"/>
        <v/>
      </c>
      <c r="D257" s="38">
        <f t="shared" si="102"/>
        <v>44986</v>
      </c>
      <c r="E257" s="38" t="str">
        <f t="shared" si="88"/>
        <v/>
      </c>
      <c r="F257" s="38">
        <f t="shared" si="104"/>
        <v>45170</v>
      </c>
      <c r="Y257" s="7">
        <f t="shared" si="95"/>
        <v>45540</v>
      </c>
      <c r="Z257" s="5">
        <v>590</v>
      </c>
      <c r="AA257" s="111"/>
      <c r="AB257" s="38" t="str">
        <f>IFERROR(VLOOKUP(Y257,'Geração Equatorial x Medido'!$O$99:$P$116,2,FALSE),"")</f>
        <v/>
      </c>
      <c r="AC257" s="38">
        <f t="shared" si="103"/>
        <v>45505</v>
      </c>
      <c r="AD257" s="38" t="str">
        <f t="shared" si="89"/>
        <v/>
      </c>
      <c r="AE257" s="38">
        <f t="shared" si="97"/>
        <v>45536</v>
      </c>
      <c r="AU257" s="4"/>
      <c r="AX257" s="7">
        <f t="shared" si="96"/>
        <v>45900</v>
      </c>
      <c r="AY257" s="5">
        <v>525.9</v>
      </c>
      <c r="AZ257" s="145">
        <f t="shared" si="90"/>
        <v>0</v>
      </c>
      <c r="BA257" s="143" t="str">
        <f>IFERROR(VLOOKUP(AX256,'Geração Equatorial x Medido'!$O$99:$P$129,2,FALSE),"")</f>
        <v/>
      </c>
      <c r="BB257" s="38">
        <f t="shared" si="98"/>
        <v>45536</v>
      </c>
      <c r="BC257" s="38" t="str">
        <f t="shared" si="91"/>
        <v/>
      </c>
      <c r="BD257" s="38">
        <f t="shared" si="100"/>
        <v>45870</v>
      </c>
      <c r="BT257" s="4"/>
      <c r="BZ257" s="7">
        <f t="shared" si="92"/>
        <v>46266</v>
      </c>
      <c r="CA257" s="5"/>
      <c r="CB257" s="145">
        <f t="shared" si="93"/>
        <v>1</v>
      </c>
      <c r="CC257" s="141" t="str">
        <f>IFERROR(VLOOKUP(BZ256,'Geração Equatorial x Medido'!$O$99:$P$128,2,FALSE),"")</f>
        <v/>
      </c>
      <c r="CD257" s="38">
        <f t="shared" si="99"/>
        <v>46266</v>
      </c>
      <c r="CE257" s="38">
        <f t="shared" si="86"/>
        <v>46266</v>
      </c>
      <c r="CF257" s="38">
        <f t="shared" si="87"/>
        <v>46266</v>
      </c>
      <c r="CV257" s="4"/>
    </row>
    <row r="258" spans="1:100" x14ac:dyDescent="0.25">
      <c r="A258" s="7">
        <f t="shared" si="94"/>
        <v>45181</v>
      </c>
      <c r="B258" s="5"/>
      <c r="C258" s="38" t="str">
        <f t="shared" si="85"/>
        <v/>
      </c>
      <c r="D258" s="38">
        <f t="shared" si="102"/>
        <v>44986</v>
      </c>
      <c r="E258" s="38" t="str">
        <f t="shared" si="88"/>
        <v/>
      </c>
      <c r="F258" s="38">
        <f t="shared" si="104"/>
        <v>45170</v>
      </c>
      <c r="Y258" s="7">
        <f t="shared" si="95"/>
        <v>45541</v>
      </c>
      <c r="Z258" s="5">
        <v>570.6</v>
      </c>
      <c r="AA258" s="111"/>
      <c r="AB258" s="38" t="str">
        <f>IFERROR(VLOOKUP(Y258,'Geração Equatorial x Medido'!$O$99:$P$116,2,FALSE),"")</f>
        <v/>
      </c>
      <c r="AC258" s="38">
        <f t="shared" si="103"/>
        <v>45505</v>
      </c>
      <c r="AD258" s="38" t="str">
        <f t="shared" si="89"/>
        <v/>
      </c>
      <c r="AE258" s="38">
        <f t="shared" si="97"/>
        <v>45536</v>
      </c>
      <c r="AU258" s="4"/>
      <c r="AX258" s="7">
        <f t="shared" si="96"/>
        <v>45901</v>
      </c>
      <c r="AY258" s="5">
        <v>521.5</v>
      </c>
      <c r="AZ258" s="145">
        <f t="shared" si="90"/>
        <v>0</v>
      </c>
      <c r="BA258" s="143" t="str">
        <f>IFERROR(VLOOKUP(AX257,'Geração Equatorial x Medido'!$O$99:$P$129,2,FALSE),"")</f>
        <v/>
      </c>
      <c r="BB258" s="38">
        <f t="shared" si="98"/>
        <v>45536</v>
      </c>
      <c r="BC258" s="38">
        <f t="shared" si="91"/>
        <v>45901</v>
      </c>
      <c r="BD258" s="38">
        <f t="shared" si="100"/>
        <v>45901</v>
      </c>
      <c r="BT258" s="4"/>
      <c r="BZ258" s="7">
        <f t="shared" si="92"/>
        <v>46267</v>
      </c>
      <c r="CA258" s="5"/>
      <c r="CB258" s="145">
        <f t="shared" si="93"/>
        <v>1</v>
      </c>
      <c r="CC258" s="141" t="str">
        <f>IFERROR(VLOOKUP(BZ257,'Geração Equatorial x Medido'!$O$99:$P$128,2,FALSE),"")</f>
        <v/>
      </c>
      <c r="CD258" s="38">
        <f t="shared" si="99"/>
        <v>46266</v>
      </c>
      <c r="CE258" s="38" t="str">
        <f t="shared" si="86"/>
        <v/>
      </c>
      <c r="CF258" s="38">
        <f t="shared" si="87"/>
        <v>46266</v>
      </c>
      <c r="CV258" s="4"/>
    </row>
    <row r="259" spans="1:100" x14ac:dyDescent="0.25">
      <c r="A259" s="7">
        <f t="shared" si="94"/>
        <v>45182</v>
      </c>
      <c r="B259" s="5"/>
      <c r="C259" s="38" t="str">
        <f t="shared" si="85"/>
        <v/>
      </c>
      <c r="D259" s="38">
        <f t="shared" si="102"/>
        <v>44986</v>
      </c>
      <c r="E259" s="38" t="str">
        <f t="shared" si="88"/>
        <v/>
      </c>
      <c r="F259" s="38">
        <f t="shared" si="104"/>
        <v>45170</v>
      </c>
      <c r="Y259" s="7">
        <f t="shared" si="95"/>
        <v>45542</v>
      </c>
      <c r="Z259" s="5">
        <v>581.79999999999995</v>
      </c>
      <c r="AA259" s="111"/>
      <c r="AB259" s="38" t="str">
        <f>IFERROR(VLOOKUP(Y259,'Geração Equatorial x Medido'!$O$99:$P$116,2,FALSE),"")</f>
        <v/>
      </c>
      <c r="AC259" s="38">
        <f t="shared" si="103"/>
        <v>45505</v>
      </c>
      <c r="AD259" s="38" t="str">
        <f t="shared" si="89"/>
        <v/>
      </c>
      <c r="AE259" s="38">
        <f t="shared" si="97"/>
        <v>45536</v>
      </c>
      <c r="AU259" s="4"/>
      <c r="AX259" s="7">
        <f t="shared" si="96"/>
        <v>45902</v>
      </c>
      <c r="AY259" s="5">
        <v>544.79999999999995</v>
      </c>
      <c r="AZ259" s="145">
        <f t="shared" si="90"/>
        <v>0</v>
      </c>
      <c r="BA259" s="143" t="str">
        <f>IFERROR(VLOOKUP(AX258,'Geração Equatorial x Medido'!$O$99:$P$129,2,FALSE),"")</f>
        <v/>
      </c>
      <c r="BB259" s="38">
        <f t="shared" si="98"/>
        <v>45536</v>
      </c>
      <c r="BC259" s="38" t="str">
        <f t="shared" si="91"/>
        <v/>
      </c>
      <c r="BD259" s="38">
        <f t="shared" si="100"/>
        <v>45901</v>
      </c>
      <c r="BT259" s="4"/>
      <c r="BZ259" s="7">
        <f t="shared" si="92"/>
        <v>46268</v>
      </c>
      <c r="CA259" s="5"/>
      <c r="CB259" s="145">
        <f t="shared" si="93"/>
        <v>1</v>
      </c>
      <c r="CC259" s="141" t="str">
        <f>IFERROR(VLOOKUP(BZ258,'Geração Equatorial x Medido'!$O$99:$P$128,2,FALSE),"")</f>
        <v/>
      </c>
      <c r="CD259" s="38">
        <f t="shared" si="99"/>
        <v>46266</v>
      </c>
      <c r="CE259" s="38" t="str">
        <f t="shared" si="86"/>
        <v/>
      </c>
      <c r="CF259" s="38">
        <f t="shared" si="87"/>
        <v>46266</v>
      </c>
      <c r="CV259" s="4"/>
    </row>
    <row r="260" spans="1:100" x14ac:dyDescent="0.25">
      <c r="A260" s="7">
        <f t="shared" si="94"/>
        <v>45183</v>
      </c>
      <c r="B260" s="5"/>
      <c r="C260" s="38" t="str">
        <f t="shared" ref="C260:C323" si="105">IFERROR(VLOOKUP(A259,$H$381:$N$415,5,FALSE),"")</f>
        <v/>
      </c>
      <c r="D260" s="38">
        <f t="shared" si="102"/>
        <v>44986</v>
      </c>
      <c r="E260" s="38" t="str">
        <f t="shared" si="88"/>
        <v/>
      </c>
      <c r="F260" s="38">
        <f t="shared" si="104"/>
        <v>45170</v>
      </c>
      <c r="Y260" s="7">
        <f t="shared" si="95"/>
        <v>45543</v>
      </c>
      <c r="Z260" s="5">
        <v>578.70000000000005</v>
      </c>
      <c r="AA260" s="111"/>
      <c r="AB260" s="38" t="str">
        <f>IFERROR(VLOOKUP(Y260,'Geração Equatorial x Medido'!$O$99:$P$116,2,FALSE),"")</f>
        <v/>
      </c>
      <c r="AC260" s="38">
        <f t="shared" si="103"/>
        <v>45505</v>
      </c>
      <c r="AD260" s="38" t="str">
        <f t="shared" si="89"/>
        <v/>
      </c>
      <c r="AE260" s="38">
        <f t="shared" si="97"/>
        <v>45536</v>
      </c>
      <c r="AU260" s="4"/>
      <c r="AX260" s="7">
        <f t="shared" si="96"/>
        <v>45903</v>
      </c>
      <c r="AY260" s="5">
        <v>528.6</v>
      </c>
      <c r="AZ260" s="145">
        <f t="shared" si="90"/>
        <v>0</v>
      </c>
      <c r="BA260" s="143" t="str">
        <f>IFERROR(VLOOKUP(AX259,'Geração Equatorial x Medido'!$O$99:$P$129,2,FALSE),"")</f>
        <v/>
      </c>
      <c r="BB260" s="38">
        <f t="shared" si="98"/>
        <v>45536</v>
      </c>
      <c r="BC260" s="38" t="str">
        <f t="shared" si="91"/>
        <v/>
      </c>
      <c r="BD260" s="38">
        <f t="shared" si="100"/>
        <v>45901</v>
      </c>
      <c r="BT260" s="4"/>
      <c r="BZ260" s="7">
        <f t="shared" si="92"/>
        <v>46269</v>
      </c>
      <c r="CA260" s="5"/>
      <c r="CB260" s="145">
        <f t="shared" si="93"/>
        <v>1</v>
      </c>
      <c r="CC260" s="141" t="str">
        <f>IFERROR(VLOOKUP(BZ259,'Geração Equatorial x Medido'!$O$99:$P$128,2,FALSE),"")</f>
        <v/>
      </c>
      <c r="CD260" s="38">
        <f t="shared" si="99"/>
        <v>46266</v>
      </c>
      <c r="CE260" s="38" t="str">
        <f t="shared" ref="CE260:CE323" si="106">IFERROR(VLOOKUP(BZ260,$H$422:$J$469,3,FALSE),"")</f>
        <v/>
      </c>
      <c r="CF260" s="38">
        <f t="shared" ref="CF260:CF323" si="107">IF(CE260="",CF259,CE260)</f>
        <v>46266</v>
      </c>
      <c r="CV260" s="4"/>
    </row>
    <row r="261" spans="1:100" x14ac:dyDescent="0.25">
      <c r="A261" s="7">
        <f t="shared" si="94"/>
        <v>45184</v>
      </c>
      <c r="B261" s="5"/>
      <c r="C261" s="38" t="str">
        <f t="shared" si="105"/>
        <v/>
      </c>
      <c r="D261" s="38">
        <f t="shared" si="102"/>
        <v>44986</v>
      </c>
      <c r="E261" s="38" t="str">
        <f t="shared" ref="E261:E324" si="108">IFERROR(VLOOKUP(A261,$H$422:$J$433,3,FALSE),"")</f>
        <v/>
      </c>
      <c r="F261" s="38">
        <f t="shared" si="104"/>
        <v>45170</v>
      </c>
      <c r="Y261" s="7">
        <f t="shared" si="95"/>
        <v>45544</v>
      </c>
      <c r="Z261" s="5">
        <v>569.70000000000005</v>
      </c>
      <c r="AA261" s="111"/>
      <c r="AB261" s="38" t="str">
        <f>IFERROR(VLOOKUP(Y261,'Geração Equatorial x Medido'!$O$99:$P$116,2,FALSE),"")</f>
        <v/>
      </c>
      <c r="AC261" s="38">
        <f t="shared" si="103"/>
        <v>45505</v>
      </c>
      <c r="AD261" s="38" t="str">
        <f t="shared" ref="AD261:AD324" si="109">IFERROR(VLOOKUP(Y261,$H$422:$J$457,3,FALSE),"")</f>
        <v/>
      </c>
      <c r="AE261" s="38">
        <f t="shared" si="97"/>
        <v>45536</v>
      </c>
      <c r="AU261" s="4"/>
      <c r="AX261" s="7">
        <f t="shared" si="96"/>
        <v>45904</v>
      </c>
      <c r="AY261" s="5">
        <v>500.2</v>
      </c>
      <c r="AZ261" s="145">
        <f>IF(AY261=0,1,0)</f>
        <v>0</v>
      </c>
      <c r="BA261" s="143" t="str">
        <f>IFERROR(VLOOKUP(AX260,'Geração Equatorial x Medido'!$O$99:$P$129,2,FALSE),"")</f>
        <v/>
      </c>
      <c r="BB261" s="38">
        <f t="shared" si="98"/>
        <v>45536</v>
      </c>
      <c r="BC261" s="38" t="str">
        <f t="shared" ref="BC261:BC324" si="110">IFERROR(VLOOKUP(AX261,$H$422:$J$457,3,FALSE),"")</f>
        <v/>
      </c>
      <c r="BD261" s="38">
        <f t="shared" si="100"/>
        <v>45901</v>
      </c>
      <c r="BT261" s="4"/>
      <c r="BZ261" s="7">
        <f t="shared" ref="BZ261:BZ324" si="111">BZ260+1</f>
        <v>46270</v>
      </c>
      <c r="CA261" s="5"/>
      <c r="CB261" s="145">
        <f t="shared" ref="CB261:CB324" si="112">IF(CA261=0,1,0)</f>
        <v>1</v>
      </c>
      <c r="CC261" s="141" t="str">
        <f>IFERROR(VLOOKUP(BZ260,'Geração Equatorial x Medido'!$O$99:$P$128,2,FALSE),"")</f>
        <v/>
      </c>
      <c r="CD261" s="38">
        <f t="shared" si="99"/>
        <v>46266</v>
      </c>
      <c r="CE261" s="38" t="str">
        <f t="shared" si="106"/>
        <v/>
      </c>
      <c r="CF261" s="38">
        <f t="shared" si="107"/>
        <v>46266</v>
      </c>
      <c r="CV261" s="4"/>
    </row>
    <row r="262" spans="1:100" x14ac:dyDescent="0.25">
      <c r="A262" s="7">
        <f t="shared" ref="A262:A325" si="113">A261+1</f>
        <v>45185</v>
      </c>
      <c r="B262" s="5"/>
      <c r="C262" s="38" t="str">
        <f t="shared" si="105"/>
        <v/>
      </c>
      <c r="D262" s="38">
        <f t="shared" si="102"/>
        <v>44986</v>
      </c>
      <c r="E262" s="38" t="str">
        <f t="shared" si="108"/>
        <v/>
      </c>
      <c r="F262" s="38">
        <f t="shared" si="104"/>
        <v>45170</v>
      </c>
      <c r="Y262" s="7">
        <f t="shared" ref="Y262:Y325" si="114">Y261+1</f>
        <v>45545</v>
      </c>
      <c r="Z262" s="5">
        <v>573.4</v>
      </c>
      <c r="AA262" s="111"/>
      <c r="AB262" s="38" t="str">
        <f>IFERROR(VLOOKUP(Y262,'Geração Equatorial x Medido'!$O$99:$P$116,2,FALSE),"")</f>
        <v/>
      </c>
      <c r="AC262" s="38">
        <f t="shared" si="103"/>
        <v>45505</v>
      </c>
      <c r="AD262" s="38" t="str">
        <f t="shared" si="109"/>
        <v/>
      </c>
      <c r="AE262" s="38">
        <f t="shared" si="97"/>
        <v>45536</v>
      </c>
      <c r="AU262" s="4"/>
      <c r="AX262" s="7">
        <f t="shared" ref="AX262:AX325" si="115">AX261+1</f>
        <v>45905</v>
      </c>
      <c r="AY262" s="5">
        <v>502</v>
      </c>
      <c r="AZ262" s="145">
        <f>IF('USINA 02 - Barreirinhas'!AY262=0,1,0)</f>
        <v>0</v>
      </c>
      <c r="BA262" s="143" t="str">
        <f>IFERROR(VLOOKUP(AX261,'Geração Equatorial x Medido'!$O$99:$P$129,2,FALSE),"")</f>
        <v/>
      </c>
      <c r="BB262" s="38">
        <f t="shared" si="98"/>
        <v>45536</v>
      </c>
      <c r="BC262" s="38" t="str">
        <f t="shared" si="110"/>
        <v/>
      </c>
      <c r="BD262" s="38">
        <f t="shared" si="100"/>
        <v>45901</v>
      </c>
      <c r="BT262" s="4"/>
      <c r="BZ262" s="7">
        <f t="shared" si="111"/>
        <v>46271</v>
      </c>
      <c r="CA262" s="5"/>
      <c r="CB262" s="145">
        <f t="shared" si="112"/>
        <v>1</v>
      </c>
      <c r="CC262" s="141" t="str">
        <f>IFERROR(VLOOKUP(BZ261,'Geração Equatorial x Medido'!$O$99:$P$128,2,FALSE),"")</f>
        <v/>
      </c>
      <c r="CD262" s="38">
        <f t="shared" si="99"/>
        <v>46266</v>
      </c>
      <c r="CE262" s="38" t="str">
        <f t="shared" si="106"/>
        <v/>
      </c>
      <c r="CF262" s="38">
        <f t="shared" si="107"/>
        <v>46266</v>
      </c>
      <c r="CV262" s="4"/>
    </row>
    <row r="263" spans="1:100" x14ac:dyDescent="0.25">
      <c r="A263" s="7">
        <f t="shared" si="113"/>
        <v>45186</v>
      </c>
      <c r="B263" s="5"/>
      <c r="C263" s="38" t="str">
        <f t="shared" si="105"/>
        <v/>
      </c>
      <c r="D263" s="38">
        <f t="shared" si="102"/>
        <v>44986</v>
      </c>
      <c r="E263" s="38" t="str">
        <f t="shared" si="108"/>
        <v/>
      </c>
      <c r="F263" s="38">
        <f t="shared" si="104"/>
        <v>45170</v>
      </c>
      <c r="Y263" s="7">
        <f t="shared" si="114"/>
        <v>45546</v>
      </c>
      <c r="Z263" s="5">
        <v>561.70000000000005</v>
      </c>
      <c r="AA263" s="111"/>
      <c r="AB263" s="38" t="str">
        <f>IFERROR(VLOOKUP(Y263,'Geração Equatorial x Medido'!$O$99:$P$116,2,FALSE),"")</f>
        <v/>
      </c>
      <c r="AC263" s="38">
        <f t="shared" si="103"/>
        <v>45505</v>
      </c>
      <c r="AD263" s="38" t="str">
        <f t="shared" si="109"/>
        <v/>
      </c>
      <c r="AE263" s="38">
        <f t="shared" si="97"/>
        <v>45536</v>
      </c>
      <c r="AU263" s="4"/>
      <c r="AX263" s="7">
        <f t="shared" si="115"/>
        <v>45906</v>
      </c>
      <c r="AY263" s="5">
        <v>553.70000000000005</v>
      </c>
      <c r="AZ263" s="145">
        <f>IF('USINA 02 - Barreirinhas'!AY263=0,1,0)</f>
        <v>0</v>
      </c>
      <c r="BA263" s="143" t="str">
        <f>IFERROR(VLOOKUP(AX262,'Geração Equatorial x Medido'!$O$99:$P$129,2,FALSE),"")</f>
        <v/>
      </c>
      <c r="BB263" s="38">
        <f t="shared" si="98"/>
        <v>45536</v>
      </c>
      <c r="BC263" s="38" t="str">
        <f t="shared" si="110"/>
        <v/>
      </c>
      <c r="BD263" s="38">
        <f t="shared" si="100"/>
        <v>45901</v>
      </c>
      <c r="BT263" s="4"/>
      <c r="BZ263" s="7">
        <f t="shared" si="111"/>
        <v>46272</v>
      </c>
      <c r="CA263" s="5"/>
      <c r="CB263" s="145">
        <f t="shared" si="112"/>
        <v>1</v>
      </c>
      <c r="CC263" s="141" t="str">
        <f>IFERROR(VLOOKUP(BZ262,'Geração Equatorial x Medido'!$O$99:$P$128,2,FALSE),"")</f>
        <v/>
      </c>
      <c r="CD263" s="38">
        <f t="shared" si="99"/>
        <v>46266</v>
      </c>
      <c r="CE263" s="38" t="str">
        <f t="shared" si="106"/>
        <v/>
      </c>
      <c r="CF263" s="38">
        <f t="shared" si="107"/>
        <v>46266</v>
      </c>
      <c r="CV263" s="4"/>
    </row>
    <row r="264" spans="1:100" x14ac:dyDescent="0.25">
      <c r="A264" s="7">
        <f t="shared" si="113"/>
        <v>45187</v>
      </c>
      <c r="B264" s="5"/>
      <c r="C264" s="38" t="str">
        <f t="shared" si="105"/>
        <v/>
      </c>
      <c r="D264" s="38">
        <f t="shared" si="102"/>
        <v>44986</v>
      </c>
      <c r="E264" s="38" t="str">
        <f t="shared" si="108"/>
        <v/>
      </c>
      <c r="F264" s="38">
        <f t="shared" si="104"/>
        <v>45170</v>
      </c>
      <c r="Y264" s="7">
        <f t="shared" si="114"/>
        <v>45547</v>
      </c>
      <c r="Z264" s="5">
        <v>589.79999999999995</v>
      </c>
      <c r="AA264" s="111"/>
      <c r="AB264" s="38" t="str">
        <f>IFERROR(VLOOKUP(Y264,'Geração Equatorial x Medido'!$O$99:$P$116,2,FALSE),"")</f>
        <v/>
      </c>
      <c r="AC264" s="38">
        <f t="shared" si="103"/>
        <v>45505</v>
      </c>
      <c r="AD264" s="38" t="str">
        <f t="shared" si="109"/>
        <v/>
      </c>
      <c r="AE264" s="38">
        <f t="shared" si="97"/>
        <v>45536</v>
      </c>
      <c r="AU264" s="4"/>
      <c r="AX264" s="7">
        <f t="shared" si="115"/>
        <v>45907</v>
      </c>
      <c r="AY264" s="5">
        <v>576.9</v>
      </c>
      <c r="AZ264" s="145">
        <f>IF('USINA 02 - Barreirinhas'!AY264=0,1,0)</f>
        <v>0</v>
      </c>
      <c r="BA264" s="143" t="str">
        <f>IFERROR(VLOOKUP(AX263,'Geração Equatorial x Medido'!$O$99:$P$129,2,FALSE),"")</f>
        <v/>
      </c>
      <c r="BB264" s="38">
        <f t="shared" si="98"/>
        <v>45536</v>
      </c>
      <c r="BC264" s="38" t="str">
        <f t="shared" si="110"/>
        <v/>
      </c>
      <c r="BD264" s="38">
        <f t="shared" si="100"/>
        <v>45901</v>
      </c>
      <c r="BT264" s="4"/>
      <c r="BZ264" s="7">
        <f t="shared" si="111"/>
        <v>46273</v>
      </c>
      <c r="CA264" s="5"/>
      <c r="CB264" s="145">
        <f t="shared" si="112"/>
        <v>1</v>
      </c>
      <c r="CC264" s="141" t="str">
        <f>IFERROR(VLOOKUP(BZ263,'Geração Equatorial x Medido'!$O$99:$P$128,2,FALSE),"")</f>
        <v/>
      </c>
      <c r="CD264" s="38">
        <f t="shared" si="99"/>
        <v>46266</v>
      </c>
      <c r="CE264" s="38" t="str">
        <f t="shared" si="106"/>
        <v/>
      </c>
      <c r="CF264" s="38">
        <f t="shared" si="107"/>
        <v>46266</v>
      </c>
      <c r="CV264" s="4"/>
    </row>
    <row r="265" spans="1:100" x14ac:dyDescent="0.25">
      <c r="A265" s="7">
        <f t="shared" si="113"/>
        <v>45188</v>
      </c>
      <c r="B265" s="5"/>
      <c r="C265" s="38" t="str">
        <f t="shared" si="105"/>
        <v/>
      </c>
      <c r="D265" s="38">
        <f t="shared" si="102"/>
        <v>44986</v>
      </c>
      <c r="E265" s="38" t="str">
        <f t="shared" si="108"/>
        <v/>
      </c>
      <c r="F265" s="38">
        <f t="shared" si="104"/>
        <v>45170</v>
      </c>
      <c r="Y265" s="7">
        <f t="shared" si="114"/>
        <v>45548</v>
      </c>
      <c r="Z265" s="5">
        <v>561.6</v>
      </c>
      <c r="AA265" s="111"/>
      <c r="AB265" s="38" t="str">
        <f>IFERROR(VLOOKUP(Y265,'Geração Equatorial x Medido'!$O$99:$P$116,2,FALSE),"")</f>
        <v/>
      </c>
      <c r="AC265" s="38">
        <f t="shared" si="103"/>
        <v>45505</v>
      </c>
      <c r="AD265" s="38" t="str">
        <f t="shared" si="109"/>
        <v/>
      </c>
      <c r="AE265" s="38">
        <f t="shared" ref="AE265:AE328" si="116">IF(AD265="",AE264,AD265)</f>
        <v>45536</v>
      </c>
      <c r="AU265" s="4"/>
      <c r="AX265" s="7">
        <f t="shared" si="115"/>
        <v>45908</v>
      </c>
      <c r="AY265" s="5">
        <v>547.1</v>
      </c>
      <c r="AZ265" s="145">
        <f t="shared" ref="AZ265:AZ296" si="117">IF(AY265=0,1,0)</f>
        <v>0</v>
      </c>
      <c r="BA265" s="143" t="str">
        <f>IFERROR(VLOOKUP(AX264,'Geração Equatorial x Medido'!$O$99:$P$129,2,FALSE),"")</f>
        <v/>
      </c>
      <c r="BB265" s="38">
        <f t="shared" si="98"/>
        <v>45536</v>
      </c>
      <c r="BC265" s="38" t="str">
        <f t="shared" si="110"/>
        <v/>
      </c>
      <c r="BD265" s="38">
        <f t="shared" si="100"/>
        <v>45901</v>
      </c>
      <c r="BT265" s="4"/>
      <c r="BZ265" s="7">
        <f t="shared" si="111"/>
        <v>46274</v>
      </c>
      <c r="CA265" s="5"/>
      <c r="CB265" s="145">
        <f t="shared" si="112"/>
        <v>1</v>
      </c>
      <c r="CC265" s="141" t="str">
        <f>IFERROR(VLOOKUP(BZ264,'Geração Equatorial x Medido'!$O$99:$P$128,2,FALSE),"")</f>
        <v/>
      </c>
      <c r="CD265" s="38">
        <f t="shared" si="99"/>
        <v>46266</v>
      </c>
      <c r="CE265" s="38" t="str">
        <f t="shared" si="106"/>
        <v/>
      </c>
      <c r="CF265" s="38">
        <f t="shared" si="107"/>
        <v>46266</v>
      </c>
      <c r="CV265" s="4"/>
    </row>
    <row r="266" spans="1:100" x14ac:dyDescent="0.25">
      <c r="A266" s="7">
        <f t="shared" si="113"/>
        <v>45189</v>
      </c>
      <c r="B266" s="5"/>
      <c r="C266" s="38" t="str">
        <f t="shared" si="105"/>
        <v/>
      </c>
      <c r="D266" s="38">
        <f t="shared" si="102"/>
        <v>44986</v>
      </c>
      <c r="E266" s="38" t="str">
        <f t="shared" si="108"/>
        <v/>
      </c>
      <c r="F266" s="38">
        <f t="shared" si="104"/>
        <v>45170</v>
      </c>
      <c r="Y266" s="7">
        <f t="shared" si="114"/>
        <v>45549</v>
      </c>
      <c r="Z266" s="5">
        <v>584.5</v>
      </c>
      <c r="AA266" s="111"/>
      <c r="AB266" s="38" t="str">
        <f>IFERROR(VLOOKUP(Y266,'Geração Equatorial x Medido'!$O$99:$P$116,2,FALSE),"")</f>
        <v/>
      </c>
      <c r="AC266" s="38">
        <f t="shared" si="103"/>
        <v>45505</v>
      </c>
      <c r="AD266" s="38" t="str">
        <f t="shared" si="109"/>
        <v/>
      </c>
      <c r="AE266" s="38">
        <f t="shared" si="116"/>
        <v>45536</v>
      </c>
      <c r="AU266" s="4"/>
      <c r="AX266" s="7">
        <f t="shared" si="115"/>
        <v>45909</v>
      </c>
      <c r="AY266" s="5">
        <v>518.9</v>
      </c>
      <c r="AZ266" s="145">
        <f t="shared" si="117"/>
        <v>0</v>
      </c>
      <c r="BA266" s="143" t="str">
        <f>IFERROR(VLOOKUP(AX265,'Geração Equatorial x Medido'!$O$99:$P$129,2,FALSE),"")</f>
        <v/>
      </c>
      <c r="BB266" s="38">
        <f t="shared" si="98"/>
        <v>45536</v>
      </c>
      <c r="BC266" s="38" t="str">
        <f t="shared" si="110"/>
        <v/>
      </c>
      <c r="BD266" s="38">
        <f t="shared" si="100"/>
        <v>45901</v>
      </c>
      <c r="BT266" s="4"/>
      <c r="BZ266" s="7">
        <f t="shared" si="111"/>
        <v>46275</v>
      </c>
      <c r="CA266" s="5"/>
      <c r="CB266" s="145">
        <f t="shared" si="112"/>
        <v>1</v>
      </c>
      <c r="CC266" s="141" t="str">
        <f>IFERROR(VLOOKUP(BZ265,'Geração Equatorial x Medido'!$O$99:$P$128,2,FALSE),"")</f>
        <v/>
      </c>
      <c r="CD266" s="38">
        <f t="shared" si="99"/>
        <v>46266</v>
      </c>
      <c r="CE266" s="38" t="str">
        <f t="shared" si="106"/>
        <v/>
      </c>
      <c r="CF266" s="38">
        <f t="shared" si="107"/>
        <v>46266</v>
      </c>
      <c r="CV266" s="4"/>
    </row>
    <row r="267" spans="1:100" x14ac:dyDescent="0.25">
      <c r="A267" s="7">
        <f t="shared" si="113"/>
        <v>45190</v>
      </c>
      <c r="B267" s="5"/>
      <c r="C267" s="38" t="str">
        <f t="shared" si="105"/>
        <v/>
      </c>
      <c r="D267" s="38">
        <f t="shared" si="102"/>
        <v>44986</v>
      </c>
      <c r="E267" s="38" t="str">
        <f t="shared" si="108"/>
        <v/>
      </c>
      <c r="F267" s="38">
        <f t="shared" si="104"/>
        <v>45170</v>
      </c>
      <c r="Y267" s="7">
        <f t="shared" si="114"/>
        <v>45550</v>
      </c>
      <c r="Z267" s="5">
        <v>586.5</v>
      </c>
      <c r="AA267" s="111"/>
      <c r="AB267" s="38" t="str">
        <f>IFERROR(VLOOKUP(Y267,'Geração Equatorial x Medido'!$O$99:$P$116,2,FALSE),"")</f>
        <v/>
      </c>
      <c r="AC267" s="38">
        <f t="shared" si="103"/>
        <v>45505</v>
      </c>
      <c r="AD267" s="38" t="str">
        <f t="shared" si="109"/>
        <v/>
      </c>
      <c r="AE267" s="38">
        <f t="shared" si="116"/>
        <v>45536</v>
      </c>
      <c r="AU267" s="4"/>
      <c r="AX267" s="7">
        <f t="shared" si="115"/>
        <v>45910</v>
      </c>
      <c r="AY267" s="5">
        <v>578</v>
      </c>
      <c r="AZ267" s="145">
        <f t="shared" si="117"/>
        <v>0</v>
      </c>
      <c r="BA267" s="143" t="str">
        <f>IFERROR(VLOOKUP(AX266,'Geração Equatorial x Medido'!$O$99:$P$129,2,FALSE),"")</f>
        <v/>
      </c>
      <c r="BB267" s="38">
        <f t="shared" si="98"/>
        <v>45536</v>
      </c>
      <c r="BC267" s="38" t="str">
        <f t="shared" si="110"/>
        <v/>
      </c>
      <c r="BD267" s="38">
        <f t="shared" si="100"/>
        <v>45901</v>
      </c>
      <c r="BT267" s="4"/>
      <c r="BZ267" s="7">
        <f t="shared" si="111"/>
        <v>46276</v>
      </c>
      <c r="CA267" s="5"/>
      <c r="CB267" s="145">
        <f t="shared" si="112"/>
        <v>1</v>
      </c>
      <c r="CC267" s="141" t="str">
        <f>IFERROR(VLOOKUP(BZ266,'Geração Equatorial x Medido'!$O$99:$P$128,2,FALSE),"")</f>
        <v/>
      </c>
      <c r="CD267" s="38">
        <f t="shared" si="99"/>
        <v>46266</v>
      </c>
      <c r="CE267" s="38" t="str">
        <f t="shared" si="106"/>
        <v/>
      </c>
      <c r="CF267" s="38">
        <f t="shared" si="107"/>
        <v>46266</v>
      </c>
      <c r="CV267" s="4"/>
    </row>
    <row r="268" spans="1:100" x14ac:dyDescent="0.25">
      <c r="A268" s="7">
        <f t="shared" si="113"/>
        <v>45191</v>
      </c>
      <c r="B268" s="5"/>
      <c r="C268" s="38" t="str">
        <f t="shared" si="105"/>
        <v/>
      </c>
      <c r="D268" s="38">
        <f t="shared" si="102"/>
        <v>44986</v>
      </c>
      <c r="E268" s="38" t="str">
        <f t="shared" si="108"/>
        <v/>
      </c>
      <c r="F268" s="38">
        <f t="shared" si="104"/>
        <v>45170</v>
      </c>
      <c r="Y268" s="7">
        <f t="shared" si="114"/>
        <v>45551</v>
      </c>
      <c r="Z268" s="5">
        <v>585.70000000000005</v>
      </c>
      <c r="AA268" s="111"/>
      <c r="AB268" s="38" t="str">
        <f>IFERROR(VLOOKUP(Y268,'Geração Equatorial x Medido'!$O$99:$P$116,2,FALSE),"")</f>
        <v/>
      </c>
      <c r="AC268" s="38">
        <f t="shared" si="103"/>
        <v>45505</v>
      </c>
      <c r="AD268" s="38" t="str">
        <f t="shared" si="109"/>
        <v/>
      </c>
      <c r="AE268" s="38">
        <f t="shared" si="116"/>
        <v>45536</v>
      </c>
      <c r="AU268" s="4"/>
      <c r="AX268" s="7">
        <f t="shared" si="115"/>
        <v>45911</v>
      </c>
      <c r="AY268" s="5">
        <v>550.20000000000005</v>
      </c>
      <c r="AZ268" s="145">
        <f t="shared" si="117"/>
        <v>0</v>
      </c>
      <c r="BA268" s="143" t="str">
        <f>IFERROR(VLOOKUP(AX267,'Geração Equatorial x Medido'!$O$99:$P$129,2,FALSE),"")</f>
        <v/>
      </c>
      <c r="BB268" s="38">
        <f t="shared" ref="BB268:BB331" si="118">IF(BA268="",BB269,BA268)</f>
        <v>45536</v>
      </c>
      <c r="BC268" s="38" t="str">
        <f t="shared" si="110"/>
        <v/>
      </c>
      <c r="BD268" s="38">
        <f t="shared" si="100"/>
        <v>45901</v>
      </c>
      <c r="BT268" s="4"/>
      <c r="BZ268" s="7">
        <f t="shared" si="111"/>
        <v>46277</v>
      </c>
      <c r="CA268" s="5"/>
      <c r="CB268" s="145">
        <f t="shared" si="112"/>
        <v>1</v>
      </c>
      <c r="CC268" s="141" t="str">
        <f>IFERROR(VLOOKUP(BZ267,'Geração Equatorial x Medido'!$O$99:$P$128,2,FALSE),"")</f>
        <v/>
      </c>
      <c r="CD268" s="38">
        <f t="shared" si="99"/>
        <v>46266</v>
      </c>
      <c r="CE268" s="38" t="str">
        <f t="shared" si="106"/>
        <v/>
      </c>
      <c r="CF268" s="38">
        <f t="shared" si="107"/>
        <v>46266</v>
      </c>
      <c r="CV268" s="4"/>
    </row>
    <row r="269" spans="1:100" x14ac:dyDescent="0.25">
      <c r="A269" s="7">
        <f t="shared" si="113"/>
        <v>45192</v>
      </c>
      <c r="B269" s="5"/>
      <c r="C269" s="38" t="str">
        <f t="shared" si="105"/>
        <v/>
      </c>
      <c r="D269" s="38">
        <f t="shared" si="102"/>
        <v>44986</v>
      </c>
      <c r="E269" s="38" t="str">
        <f t="shared" si="108"/>
        <v/>
      </c>
      <c r="F269" s="38">
        <f t="shared" si="104"/>
        <v>45170</v>
      </c>
      <c r="Y269" s="7">
        <f t="shared" si="114"/>
        <v>45552</v>
      </c>
      <c r="Z269" s="5">
        <v>574.70000000000005</v>
      </c>
      <c r="AA269" s="111"/>
      <c r="AB269" s="38" t="str">
        <f>IFERROR(VLOOKUP(Y269,'Geração Equatorial x Medido'!$O$99:$P$116,2,FALSE),"")</f>
        <v/>
      </c>
      <c r="AC269" s="38">
        <f t="shared" si="103"/>
        <v>45505</v>
      </c>
      <c r="AD269" s="38" t="str">
        <f t="shared" si="109"/>
        <v/>
      </c>
      <c r="AE269" s="38">
        <f t="shared" si="116"/>
        <v>45536</v>
      </c>
      <c r="AU269" s="4"/>
      <c r="AX269" s="7">
        <f t="shared" si="115"/>
        <v>45912</v>
      </c>
      <c r="AY269" s="5">
        <v>566.6</v>
      </c>
      <c r="AZ269" s="145">
        <f t="shared" si="117"/>
        <v>0</v>
      </c>
      <c r="BA269" s="143" t="str">
        <f>IFERROR(VLOOKUP(AX268,'Geração Equatorial x Medido'!$O$99:$P$129,2,FALSE),"")</f>
        <v/>
      </c>
      <c r="BB269" s="38">
        <f t="shared" si="118"/>
        <v>45536</v>
      </c>
      <c r="BC269" s="38" t="str">
        <f t="shared" si="110"/>
        <v/>
      </c>
      <c r="BD269" s="38">
        <f t="shared" si="100"/>
        <v>45901</v>
      </c>
      <c r="BT269" s="4"/>
      <c r="BZ269" s="7">
        <f t="shared" si="111"/>
        <v>46278</v>
      </c>
      <c r="CA269" s="5"/>
      <c r="CB269" s="145">
        <f t="shared" si="112"/>
        <v>1</v>
      </c>
      <c r="CC269" s="141" t="str">
        <f>IFERROR(VLOOKUP(BZ268,'Geração Equatorial x Medido'!$O$99:$P$128,2,FALSE),"")</f>
        <v/>
      </c>
      <c r="CD269" s="38">
        <f t="shared" ref="CD269:CD332" si="119">IF(CC269="",CD270,CC269)</f>
        <v>46266</v>
      </c>
      <c r="CE269" s="38" t="str">
        <f t="shared" si="106"/>
        <v/>
      </c>
      <c r="CF269" s="38">
        <f t="shared" si="107"/>
        <v>46266</v>
      </c>
      <c r="CV269" s="4"/>
    </row>
    <row r="270" spans="1:100" x14ac:dyDescent="0.25">
      <c r="A270" s="7">
        <f t="shared" si="113"/>
        <v>45193</v>
      </c>
      <c r="B270" s="5"/>
      <c r="C270" s="38" t="str">
        <f t="shared" si="105"/>
        <v/>
      </c>
      <c r="D270" s="38">
        <f t="shared" si="102"/>
        <v>44986</v>
      </c>
      <c r="E270" s="38" t="str">
        <f t="shared" si="108"/>
        <v/>
      </c>
      <c r="F270" s="38">
        <f t="shared" si="104"/>
        <v>45170</v>
      </c>
      <c r="Y270" s="7">
        <f t="shared" si="114"/>
        <v>45553</v>
      </c>
      <c r="Z270" s="5">
        <v>556.6</v>
      </c>
      <c r="AA270" s="111"/>
      <c r="AB270" s="38" t="str">
        <f>IFERROR(VLOOKUP(Y270,'Geração Equatorial x Medido'!$O$99:$P$116,2,FALSE),"")</f>
        <v/>
      </c>
      <c r="AC270" s="38">
        <f t="shared" si="103"/>
        <v>45505</v>
      </c>
      <c r="AD270" s="38" t="str">
        <f t="shared" si="109"/>
        <v/>
      </c>
      <c r="AE270" s="38">
        <f t="shared" si="116"/>
        <v>45536</v>
      </c>
      <c r="AU270" s="4"/>
      <c r="AX270" s="7">
        <f t="shared" si="115"/>
        <v>45913</v>
      </c>
      <c r="AY270" s="5">
        <v>533.1</v>
      </c>
      <c r="AZ270" s="145">
        <f t="shared" si="117"/>
        <v>0</v>
      </c>
      <c r="BA270" s="143" t="str">
        <f>IFERROR(VLOOKUP(AX269,'Geração Equatorial x Medido'!$O$99:$P$129,2,FALSE),"")</f>
        <v/>
      </c>
      <c r="BB270" s="38">
        <f t="shared" si="118"/>
        <v>45536</v>
      </c>
      <c r="BC270" s="38" t="str">
        <f t="shared" si="110"/>
        <v/>
      </c>
      <c r="BD270" s="38">
        <f t="shared" si="100"/>
        <v>45901</v>
      </c>
      <c r="BT270" s="4"/>
      <c r="BZ270" s="7">
        <f t="shared" si="111"/>
        <v>46279</v>
      </c>
      <c r="CA270" s="5"/>
      <c r="CB270" s="145">
        <f t="shared" si="112"/>
        <v>1</v>
      </c>
      <c r="CC270" s="141" t="str">
        <f>IFERROR(VLOOKUP(BZ269,'Geração Equatorial x Medido'!$O$99:$P$128,2,FALSE),"")</f>
        <v/>
      </c>
      <c r="CD270" s="38">
        <f t="shared" si="119"/>
        <v>46266</v>
      </c>
      <c r="CE270" s="38" t="str">
        <f t="shared" si="106"/>
        <v/>
      </c>
      <c r="CF270" s="38">
        <f t="shared" si="107"/>
        <v>46266</v>
      </c>
      <c r="CV270" s="4"/>
    </row>
    <row r="271" spans="1:100" x14ac:dyDescent="0.25">
      <c r="A271" s="7">
        <f t="shared" si="113"/>
        <v>45194</v>
      </c>
      <c r="B271" s="5"/>
      <c r="C271" s="38" t="str">
        <f t="shared" si="105"/>
        <v/>
      </c>
      <c r="D271" s="38">
        <f t="shared" si="102"/>
        <v>44986</v>
      </c>
      <c r="E271" s="38" t="str">
        <f t="shared" si="108"/>
        <v/>
      </c>
      <c r="F271" s="38">
        <f t="shared" si="104"/>
        <v>45170</v>
      </c>
      <c r="Y271" s="7">
        <f t="shared" si="114"/>
        <v>45554</v>
      </c>
      <c r="Z271" s="5">
        <v>583.5</v>
      </c>
      <c r="AA271" s="111"/>
      <c r="AB271" s="38" t="str">
        <f>IFERROR(VLOOKUP(Y271,'Geração Equatorial x Medido'!$O$99:$P$116,2,FALSE),"")</f>
        <v/>
      </c>
      <c r="AC271" s="38">
        <f t="shared" si="103"/>
        <v>45505</v>
      </c>
      <c r="AD271" s="38" t="str">
        <f t="shared" si="109"/>
        <v/>
      </c>
      <c r="AE271" s="38">
        <f t="shared" si="116"/>
        <v>45536</v>
      </c>
      <c r="AU271" s="4"/>
      <c r="AX271" s="7">
        <f t="shared" si="115"/>
        <v>45914</v>
      </c>
      <c r="AY271" s="5">
        <v>537.9</v>
      </c>
      <c r="AZ271" s="145">
        <f t="shared" si="117"/>
        <v>0</v>
      </c>
      <c r="BA271" s="143" t="str">
        <f>IFERROR(VLOOKUP(AX270,'Geração Equatorial x Medido'!$O$99:$P$129,2,FALSE),"")</f>
        <v/>
      </c>
      <c r="BB271" s="38">
        <f t="shared" si="118"/>
        <v>45536</v>
      </c>
      <c r="BC271" s="38" t="str">
        <f t="shared" si="110"/>
        <v/>
      </c>
      <c r="BD271" s="38">
        <f t="shared" ref="BD271:BD334" si="120">IF(BC271="",BD270,BC271)</f>
        <v>45901</v>
      </c>
      <c r="BT271" s="4"/>
      <c r="BZ271" s="7">
        <f t="shared" si="111"/>
        <v>46280</v>
      </c>
      <c r="CA271" s="5"/>
      <c r="CB271" s="145">
        <f t="shared" si="112"/>
        <v>1</v>
      </c>
      <c r="CC271" s="141" t="str">
        <f>IFERROR(VLOOKUP(BZ270,'Geração Equatorial x Medido'!$O$99:$P$128,2,FALSE),"")</f>
        <v/>
      </c>
      <c r="CD271" s="38">
        <f t="shared" si="119"/>
        <v>46266</v>
      </c>
      <c r="CE271" s="38" t="str">
        <f t="shared" si="106"/>
        <v/>
      </c>
      <c r="CF271" s="38">
        <f t="shared" si="107"/>
        <v>46266</v>
      </c>
      <c r="CV271" s="4"/>
    </row>
    <row r="272" spans="1:100" x14ac:dyDescent="0.25">
      <c r="A272" s="7">
        <f t="shared" si="113"/>
        <v>45195</v>
      </c>
      <c r="B272" s="5"/>
      <c r="C272" s="38" t="str">
        <f t="shared" si="105"/>
        <v/>
      </c>
      <c r="D272" s="38">
        <f t="shared" si="102"/>
        <v>44986</v>
      </c>
      <c r="E272" s="38" t="str">
        <f t="shared" si="108"/>
        <v/>
      </c>
      <c r="F272" s="38">
        <f t="shared" si="104"/>
        <v>45170</v>
      </c>
      <c r="Y272" s="7">
        <f t="shared" si="114"/>
        <v>45555</v>
      </c>
      <c r="Z272" s="5">
        <v>566.4</v>
      </c>
      <c r="AA272" s="111"/>
      <c r="AB272" s="38" t="str">
        <f>IFERROR(VLOOKUP(Y272,'Geração Equatorial x Medido'!$O$99:$P$116,2,FALSE),"")</f>
        <v/>
      </c>
      <c r="AC272" s="38">
        <f t="shared" si="103"/>
        <v>45505</v>
      </c>
      <c r="AD272" s="38" t="str">
        <f t="shared" si="109"/>
        <v/>
      </c>
      <c r="AE272" s="38">
        <f t="shared" si="116"/>
        <v>45536</v>
      </c>
      <c r="AU272" s="4"/>
      <c r="AX272" s="7">
        <f t="shared" si="115"/>
        <v>45915</v>
      </c>
      <c r="AY272" s="5">
        <v>587.20000000000005</v>
      </c>
      <c r="AZ272" s="145">
        <f t="shared" si="117"/>
        <v>0</v>
      </c>
      <c r="BA272" s="143" t="str">
        <f>IFERROR(VLOOKUP(AX271,'Geração Equatorial x Medido'!$O$99:$P$129,2,FALSE),"")</f>
        <v/>
      </c>
      <c r="BB272" s="38">
        <f t="shared" si="118"/>
        <v>45536</v>
      </c>
      <c r="BC272" s="38" t="str">
        <f t="shared" si="110"/>
        <v/>
      </c>
      <c r="BD272" s="38">
        <f t="shared" si="120"/>
        <v>45901</v>
      </c>
      <c r="BT272" s="4"/>
      <c r="BZ272" s="7">
        <f t="shared" si="111"/>
        <v>46281</v>
      </c>
      <c r="CA272" s="5"/>
      <c r="CB272" s="145">
        <f t="shared" si="112"/>
        <v>1</v>
      </c>
      <c r="CC272" s="141" t="str">
        <f>IFERROR(VLOOKUP(BZ271,'Geração Equatorial x Medido'!$O$99:$P$128,2,FALSE),"")</f>
        <v/>
      </c>
      <c r="CD272" s="38">
        <f t="shared" si="119"/>
        <v>46266</v>
      </c>
      <c r="CE272" s="38" t="str">
        <f t="shared" si="106"/>
        <v/>
      </c>
      <c r="CF272" s="38">
        <f t="shared" si="107"/>
        <v>46266</v>
      </c>
      <c r="CV272" s="4"/>
    </row>
    <row r="273" spans="1:100" x14ac:dyDescent="0.25">
      <c r="A273" s="7">
        <f t="shared" si="113"/>
        <v>45196</v>
      </c>
      <c r="B273" s="5"/>
      <c r="C273" s="38" t="str">
        <f t="shared" si="105"/>
        <v/>
      </c>
      <c r="D273" s="38">
        <f t="shared" si="102"/>
        <v>44986</v>
      </c>
      <c r="E273" s="38" t="str">
        <f t="shared" si="108"/>
        <v/>
      </c>
      <c r="F273" s="38">
        <f t="shared" si="104"/>
        <v>45170</v>
      </c>
      <c r="Y273" s="7">
        <f t="shared" si="114"/>
        <v>45556</v>
      </c>
      <c r="Z273" s="5">
        <v>554.4</v>
      </c>
      <c r="AA273" s="111"/>
      <c r="AB273" s="38" t="str">
        <f>IFERROR(VLOOKUP(Y273,'Geração Equatorial x Medido'!$O$99:$P$116,2,FALSE),"")</f>
        <v/>
      </c>
      <c r="AC273" s="38">
        <f t="shared" si="103"/>
        <v>45505</v>
      </c>
      <c r="AD273" s="38" t="str">
        <f t="shared" si="109"/>
        <v/>
      </c>
      <c r="AE273" s="38">
        <f t="shared" si="116"/>
        <v>45536</v>
      </c>
      <c r="AU273" s="4"/>
      <c r="AX273" s="7">
        <f t="shared" si="115"/>
        <v>45916</v>
      </c>
      <c r="AY273" s="5">
        <v>566.5</v>
      </c>
      <c r="AZ273" s="145">
        <f t="shared" si="117"/>
        <v>0</v>
      </c>
      <c r="BA273" s="143" t="str">
        <f>IFERROR(VLOOKUP(AX272,'Geração Equatorial x Medido'!$O$99:$P$129,2,FALSE),"")</f>
        <v/>
      </c>
      <c r="BB273" s="38">
        <f t="shared" si="118"/>
        <v>45536</v>
      </c>
      <c r="BC273" s="38" t="str">
        <f t="shared" si="110"/>
        <v/>
      </c>
      <c r="BD273" s="38">
        <f t="shared" si="120"/>
        <v>45901</v>
      </c>
      <c r="BT273" s="4"/>
      <c r="BZ273" s="7">
        <f t="shared" si="111"/>
        <v>46282</v>
      </c>
      <c r="CA273" s="5"/>
      <c r="CB273" s="145">
        <f t="shared" si="112"/>
        <v>1</v>
      </c>
      <c r="CC273" s="141" t="str">
        <f>IFERROR(VLOOKUP(BZ272,'Geração Equatorial x Medido'!$O$99:$P$128,2,FALSE),"")</f>
        <v/>
      </c>
      <c r="CD273" s="38">
        <f t="shared" si="119"/>
        <v>46266</v>
      </c>
      <c r="CE273" s="38" t="str">
        <f t="shared" si="106"/>
        <v/>
      </c>
      <c r="CF273" s="38">
        <f t="shared" si="107"/>
        <v>46266</v>
      </c>
      <c r="CV273" s="4"/>
    </row>
    <row r="274" spans="1:100" x14ac:dyDescent="0.25">
      <c r="A274" s="7">
        <f t="shared" si="113"/>
        <v>45197</v>
      </c>
      <c r="B274" s="5"/>
      <c r="C274" s="38" t="str">
        <f t="shared" si="105"/>
        <v/>
      </c>
      <c r="D274" s="38">
        <f t="shared" si="102"/>
        <v>44986</v>
      </c>
      <c r="E274" s="38" t="str">
        <f t="shared" si="108"/>
        <v/>
      </c>
      <c r="F274" s="38">
        <f t="shared" si="104"/>
        <v>45170</v>
      </c>
      <c r="Y274" s="7">
        <f t="shared" si="114"/>
        <v>45557</v>
      </c>
      <c r="Z274" s="5">
        <v>579.4</v>
      </c>
      <c r="AA274" s="111"/>
      <c r="AB274" s="38" t="str">
        <f>IFERROR(VLOOKUP(Y274,'Geração Equatorial x Medido'!$O$99:$P$116,2,FALSE),"")</f>
        <v/>
      </c>
      <c r="AC274" s="38">
        <f t="shared" si="103"/>
        <v>45505</v>
      </c>
      <c r="AD274" s="38" t="str">
        <f t="shared" si="109"/>
        <v/>
      </c>
      <c r="AE274" s="38">
        <f t="shared" si="116"/>
        <v>45536</v>
      </c>
      <c r="AU274" s="4"/>
      <c r="AX274" s="7">
        <f t="shared" si="115"/>
        <v>45917</v>
      </c>
      <c r="AY274" s="5">
        <v>552.6</v>
      </c>
      <c r="AZ274" s="145">
        <f t="shared" si="117"/>
        <v>0</v>
      </c>
      <c r="BA274" s="143" t="str">
        <f>IFERROR(VLOOKUP(AX273,'Geração Equatorial x Medido'!$O$99:$P$129,2,FALSE),"")</f>
        <v/>
      </c>
      <c r="BB274" s="38">
        <f t="shared" si="118"/>
        <v>45536</v>
      </c>
      <c r="BC274" s="38" t="str">
        <f t="shared" si="110"/>
        <v/>
      </c>
      <c r="BD274" s="38">
        <f t="shared" si="120"/>
        <v>45901</v>
      </c>
      <c r="BT274" s="4"/>
      <c r="BZ274" s="7">
        <f t="shared" si="111"/>
        <v>46283</v>
      </c>
      <c r="CA274" s="5"/>
      <c r="CB274" s="145">
        <f t="shared" si="112"/>
        <v>1</v>
      </c>
      <c r="CC274" s="141" t="str">
        <f>IFERROR(VLOOKUP(BZ273,'Geração Equatorial x Medido'!$O$99:$P$128,2,FALSE),"")</f>
        <v/>
      </c>
      <c r="CD274" s="38">
        <f t="shared" si="119"/>
        <v>46266</v>
      </c>
      <c r="CE274" s="38" t="str">
        <f t="shared" si="106"/>
        <v/>
      </c>
      <c r="CF274" s="38">
        <f t="shared" si="107"/>
        <v>46266</v>
      </c>
      <c r="CV274" s="4"/>
    </row>
    <row r="275" spans="1:100" x14ac:dyDescent="0.25">
      <c r="A275" s="7">
        <f t="shared" si="113"/>
        <v>45198</v>
      </c>
      <c r="B275" s="5"/>
      <c r="C275" s="38" t="str">
        <f t="shared" si="105"/>
        <v/>
      </c>
      <c r="D275" s="38">
        <f t="shared" si="102"/>
        <v>44986</v>
      </c>
      <c r="E275" s="38" t="str">
        <f t="shared" si="108"/>
        <v/>
      </c>
      <c r="F275" s="38">
        <f t="shared" si="104"/>
        <v>45170</v>
      </c>
      <c r="Y275" s="7">
        <f t="shared" si="114"/>
        <v>45558</v>
      </c>
      <c r="Z275" s="5">
        <v>565.5</v>
      </c>
      <c r="AA275" s="111"/>
      <c r="AB275" s="38" t="str">
        <f>IFERROR(VLOOKUP(Y275,'Geração Equatorial x Medido'!$O$99:$P$116,2,FALSE),"")</f>
        <v/>
      </c>
      <c r="AC275" s="38">
        <f t="shared" si="103"/>
        <v>45505</v>
      </c>
      <c r="AD275" s="38" t="str">
        <f t="shared" si="109"/>
        <v/>
      </c>
      <c r="AE275" s="38">
        <f t="shared" si="116"/>
        <v>45536</v>
      </c>
      <c r="AU275" s="4"/>
      <c r="AX275" s="7">
        <f t="shared" si="115"/>
        <v>45918</v>
      </c>
      <c r="AY275" s="5">
        <v>553</v>
      </c>
      <c r="AZ275" s="145">
        <f t="shared" si="117"/>
        <v>0</v>
      </c>
      <c r="BA275" s="143" t="str">
        <f>IFERROR(VLOOKUP(AX274,'Geração Equatorial x Medido'!$O$99:$P$129,2,FALSE),"")</f>
        <v/>
      </c>
      <c r="BB275" s="38">
        <f t="shared" si="118"/>
        <v>45536</v>
      </c>
      <c r="BC275" s="38" t="str">
        <f t="shared" si="110"/>
        <v/>
      </c>
      <c r="BD275" s="38">
        <f t="shared" si="120"/>
        <v>45901</v>
      </c>
      <c r="BT275" s="4"/>
      <c r="BZ275" s="7">
        <f t="shared" si="111"/>
        <v>46284</v>
      </c>
      <c r="CA275" s="5"/>
      <c r="CB275" s="145">
        <f t="shared" si="112"/>
        <v>1</v>
      </c>
      <c r="CC275" s="141" t="str">
        <f>IFERROR(VLOOKUP(BZ274,'Geração Equatorial x Medido'!$O$99:$P$128,2,FALSE),"")</f>
        <v/>
      </c>
      <c r="CD275" s="38">
        <f t="shared" si="119"/>
        <v>46266</v>
      </c>
      <c r="CE275" s="38" t="str">
        <f t="shared" si="106"/>
        <v/>
      </c>
      <c r="CF275" s="38">
        <f t="shared" si="107"/>
        <v>46266</v>
      </c>
      <c r="CV275" s="4"/>
    </row>
    <row r="276" spans="1:100" x14ac:dyDescent="0.25">
      <c r="A276" s="7">
        <f t="shared" si="113"/>
        <v>45199</v>
      </c>
      <c r="B276" s="5"/>
      <c r="C276" s="38" t="str">
        <f t="shared" si="105"/>
        <v/>
      </c>
      <c r="D276" s="38">
        <f t="shared" si="102"/>
        <v>44986</v>
      </c>
      <c r="E276" s="38" t="str">
        <f t="shared" si="108"/>
        <v/>
      </c>
      <c r="F276" s="38">
        <f t="shared" si="104"/>
        <v>45170</v>
      </c>
      <c r="Y276" s="7">
        <f t="shared" si="114"/>
        <v>45559</v>
      </c>
      <c r="Z276" s="5">
        <v>571</v>
      </c>
      <c r="AA276" s="111"/>
      <c r="AB276" s="38" t="str">
        <f>IFERROR(VLOOKUP(Y276,'Geração Equatorial x Medido'!$O$99:$P$116,2,FALSE),"")</f>
        <v/>
      </c>
      <c r="AC276" s="38">
        <f t="shared" si="103"/>
        <v>45505</v>
      </c>
      <c r="AD276" s="38" t="str">
        <f t="shared" si="109"/>
        <v/>
      </c>
      <c r="AE276" s="38">
        <f t="shared" si="116"/>
        <v>45536</v>
      </c>
      <c r="AU276" s="4"/>
      <c r="AX276" s="7">
        <f t="shared" si="115"/>
        <v>45919</v>
      </c>
      <c r="AY276" s="5">
        <v>533.6</v>
      </c>
      <c r="AZ276" s="145">
        <f t="shared" si="117"/>
        <v>0</v>
      </c>
      <c r="BA276" s="143">
        <f>IFERROR(VLOOKUP(AX275,'Geração Equatorial x Medido'!$O$99:$P$129,2,FALSE),"")</f>
        <v>45536</v>
      </c>
      <c r="BB276" s="38">
        <f t="shared" si="118"/>
        <v>45536</v>
      </c>
      <c r="BC276" s="38" t="str">
        <f t="shared" si="110"/>
        <v/>
      </c>
      <c r="BD276" s="38">
        <f t="shared" si="120"/>
        <v>45901</v>
      </c>
      <c r="BT276" s="4"/>
      <c r="BZ276" s="7">
        <f t="shared" si="111"/>
        <v>46285</v>
      </c>
      <c r="CA276" s="5"/>
      <c r="CB276" s="145">
        <f t="shared" si="112"/>
        <v>1</v>
      </c>
      <c r="CC276" s="141" t="str">
        <f>IFERROR(VLOOKUP(BZ275,'Geração Equatorial x Medido'!$O$99:$P$128,2,FALSE),"")</f>
        <v/>
      </c>
      <c r="CD276" s="38">
        <f t="shared" si="119"/>
        <v>46266</v>
      </c>
      <c r="CE276" s="38" t="str">
        <f t="shared" si="106"/>
        <v/>
      </c>
      <c r="CF276" s="38">
        <f t="shared" si="107"/>
        <v>46266</v>
      </c>
      <c r="CV276" s="4"/>
    </row>
    <row r="277" spans="1:100" x14ac:dyDescent="0.25">
      <c r="A277" s="7">
        <f t="shared" si="113"/>
        <v>45200</v>
      </c>
      <c r="B277" s="5"/>
      <c r="C277" s="38" t="str">
        <f t="shared" si="105"/>
        <v/>
      </c>
      <c r="D277" s="38">
        <f t="shared" si="102"/>
        <v>44986</v>
      </c>
      <c r="E277" s="38">
        <f t="shared" si="108"/>
        <v>45200</v>
      </c>
      <c r="F277" s="38">
        <f t="shared" si="104"/>
        <v>45200</v>
      </c>
      <c r="Y277" s="7">
        <f t="shared" si="114"/>
        <v>45560</v>
      </c>
      <c r="Z277" s="5">
        <v>557.4</v>
      </c>
      <c r="AA277" s="111"/>
      <c r="AB277" s="38" t="str">
        <f>IFERROR(VLOOKUP(Y277,'Geração Equatorial x Medido'!$O$99:$P$116,2,FALSE),"")</f>
        <v/>
      </c>
      <c r="AC277" s="38">
        <f t="shared" si="103"/>
        <v>45505</v>
      </c>
      <c r="AD277" s="38" t="str">
        <f t="shared" si="109"/>
        <v/>
      </c>
      <c r="AE277" s="38">
        <f t="shared" si="116"/>
        <v>45536</v>
      </c>
      <c r="AU277" s="4"/>
      <c r="AX277" s="7">
        <f t="shared" si="115"/>
        <v>45920</v>
      </c>
      <c r="AY277" s="5">
        <v>563.4</v>
      </c>
      <c r="AZ277" s="145">
        <f t="shared" si="117"/>
        <v>0</v>
      </c>
      <c r="BA277" s="143" t="str">
        <f>IFERROR(VLOOKUP(AX276,'Geração Equatorial x Medido'!$O$99:$P$129,2,FALSE),"")</f>
        <v/>
      </c>
      <c r="BB277" s="38">
        <f t="shared" si="118"/>
        <v>45901</v>
      </c>
      <c r="BC277" s="38" t="str">
        <f t="shared" si="110"/>
        <v/>
      </c>
      <c r="BD277" s="38">
        <f t="shared" si="120"/>
        <v>45901</v>
      </c>
      <c r="BT277" s="4"/>
      <c r="BZ277" s="7">
        <f t="shared" si="111"/>
        <v>46286</v>
      </c>
      <c r="CA277" s="5"/>
      <c r="CB277" s="145">
        <f t="shared" si="112"/>
        <v>1</v>
      </c>
      <c r="CC277" s="141" t="str">
        <f>IFERROR(VLOOKUP(BZ276,'Geração Equatorial x Medido'!$O$99:$P$128,2,FALSE),"")</f>
        <v/>
      </c>
      <c r="CD277" s="38">
        <f t="shared" si="119"/>
        <v>46266</v>
      </c>
      <c r="CE277" s="38" t="str">
        <f t="shared" si="106"/>
        <v/>
      </c>
      <c r="CF277" s="38">
        <f t="shared" si="107"/>
        <v>46266</v>
      </c>
      <c r="CV277" s="4"/>
    </row>
    <row r="278" spans="1:100" x14ac:dyDescent="0.25">
      <c r="A278" s="7">
        <f t="shared" si="113"/>
        <v>45201</v>
      </c>
      <c r="B278" s="5"/>
      <c r="C278" s="38" t="str">
        <f t="shared" si="105"/>
        <v/>
      </c>
      <c r="D278" s="38">
        <f t="shared" si="102"/>
        <v>44986</v>
      </c>
      <c r="E278" s="38" t="str">
        <f t="shared" si="108"/>
        <v/>
      </c>
      <c r="F278" s="38">
        <f t="shared" si="104"/>
        <v>45200</v>
      </c>
      <c r="Y278" s="7">
        <f t="shared" si="114"/>
        <v>45561</v>
      </c>
      <c r="Z278" s="5">
        <v>539.9</v>
      </c>
      <c r="AA278" s="111"/>
      <c r="AB278" s="38" t="str">
        <f>IFERROR(VLOOKUP(Y278,'Geração Equatorial x Medido'!$O$99:$P$116,2,FALSE),"")</f>
        <v/>
      </c>
      <c r="AC278" s="38">
        <f t="shared" si="103"/>
        <v>45505</v>
      </c>
      <c r="AD278" s="38" t="str">
        <f t="shared" si="109"/>
        <v/>
      </c>
      <c r="AE278" s="38">
        <f t="shared" si="116"/>
        <v>45536</v>
      </c>
      <c r="AU278" s="4"/>
      <c r="AX278" s="7">
        <f t="shared" si="115"/>
        <v>45921</v>
      </c>
      <c r="AY278" s="5">
        <v>589.1</v>
      </c>
      <c r="AZ278" s="145">
        <f t="shared" si="117"/>
        <v>0</v>
      </c>
      <c r="BA278" s="143" t="str">
        <f>IFERROR(VLOOKUP(AX277,'Geração Equatorial x Medido'!$O$99:$P$129,2,FALSE),"")</f>
        <v/>
      </c>
      <c r="BB278" s="38">
        <f t="shared" si="118"/>
        <v>45901</v>
      </c>
      <c r="BC278" s="38" t="str">
        <f t="shared" si="110"/>
        <v/>
      </c>
      <c r="BD278" s="38">
        <f t="shared" si="120"/>
        <v>45901</v>
      </c>
      <c r="BT278" s="4"/>
      <c r="BZ278" s="7">
        <f t="shared" si="111"/>
        <v>46287</v>
      </c>
      <c r="CA278" s="5"/>
      <c r="CB278" s="145">
        <f t="shared" si="112"/>
        <v>1</v>
      </c>
      <c r="CC278" s="141" t="str">
        <f>IFERROR(VLOOKUP(BZ277,'Geração Equatorial x Medido'!$O$99:$P$128,2,FALSE),"")</f>
        <v/>
      </c>
      <c r="CD278" s="38">
        <f t="shared" si="119"/>
        <v>46266</v>
      </c>
      <c r="CE278" s="38" t="str">
        <f t="shared" si="106"/>
        <v/>
      </c>
      <c r="CF278" s="38">
        <f t="shared" si="107"/>
        <v>46266</v>
      </c>
      <c r="CV278" s="4"/>
    </row>
    <row r="279" spans="1:100" x14ac:dyDescent="0.25">
      <c r="A279" s="7">
        <f t="shared" si="113"/>
        <v>45202</v>
      </c>
      <c r="B279" s="5"/>
      <c r="C279" s="38" t="str">
        <f t="shared" si="105"/>
        <v/>
      </c>
      <c r="D279" s="38">
        <f t="shared" si="102"/>
        <v>44986</v>
      </c>
      <c r="E279" s="38" t="str">
        <f t="shared" si="108"/>
        <v/>
      </c>
      <c r="F279" s="38">
        <f t="shared" si="104"/>
        <v>45200</v>
      </c>
      <c r="Y279" s="7">
        <f t="shared" si="114"/>
        <v>45562</v>
      </c>
      <c r="Z279" s="5">
        <v>548.9</v>
      </c>
      <c r="AA279" s="111"/>
      <c r="AB279" s="38" t="str">
        <f>IFERROR(VLOOKUP(Y279,'Geração Equatorial x Medido'!$O$99:$P$116,2,FALSE),"")</f>
        <v/>
      </c>
      <c r="AC279" s="38">
        <f t="shared" si="103"/>
        <v>45505</v>
      </c>
      <c r="AD279" s="38" t="str">
        <f t="shared" si="109"/>
        <v/>
      </c>
      <c r="AE279" s="38">
        <f t="shared" si="116"/>
        <v>45536</v>
      </c>
      <c r="AU279" s="4"/>
      <c r="AX279" s="7">
        <f t="shared" si="115"/>
        <v>45922</v>
      </c>
      <c r="AY279" s="5">
        <v>549.5</v>
      </c>
      <c r="AZ279" s="145">
        <f t="shared" si="117"/>
        <v>0</v>
      </c>
      <c r="BA279" s="143" t="str">
        <f>IFERROR(VLOOKUP(AX278,'Geração Equatorial x Medido'!$O$99:$P$129,2,FALSE),"")</f>
        <v/>
      </c>
      <c r="BB279" s="38">
        <f t="shared" si="118"/>
        <v>45901</v>
      </c>
      <c r="BC279" s="38" t="str">
        <f t="shared" si="110"/>
        <v/>
      </c>
      <c r="BD279" s="38">
        <f t="shared" si="120"/>
        <v>45901</v>
      </c>
      <c r="BT279" s="4"/>
      <c r="BZ279" s="7">
        <f t="shared" si="111"/>
        <v>46288</v>
      </c>
      <c r="CA279" s="5"/>
      <c r="CB279" s="145">
        <f t="shared" si="112"/>
        <v>1</v>
      </c>
      <c r="CC279" s="141" t="str">
        <f>IFERROR(VLOOKUP(BZ278,'Geração Equatorial x Medido'!$O$99:$P$128,2,FALSE),"")</f>
        <v/>
      </c>
      <c r="CD279" s="38">
        <f t="shared" si="119"/>
        <v>46266</v>
      </c>
      <c r="CE279" s="38" t="str">
        <f t="shared" si="106"/>
        <v/>
      </c>
      <c r="CF279" s="38">
        <f t="shared" si="107"/>
        <v>46266</v>
      </c>
      <c r="CV279" s="4"/>
    </row>
    <row r="280" spans="1:100" x14ac:dyDescent="0.25">
      <c r="A280" s="7">
        <f t="shared" si="113"/>
        <v>45203</v>
      </c>
      <c r="B280" s="5"/>
      <c r="C280" s="38" t="str">
        <f t="shared" si="105"/>
        <v/>
      </c>
      <c r="D280" s="38">
        <f t="shared" si="102"/>
        <v>44986</v>
      </c>
      <c r="E280" s="38" t="str">
        <f t="shared" si="108"/>
        <v/>
      </c>
      <c r="F280" s="38">
        <f t="shared" si="104"/>
        <v>45200</v>
      </c>
      <c r="Y280" s="7">
        <f t="shared" si="114"/>
        <v>45563</v>
      </c>
      <c r="Z280" s="5">
        <v>556.4</v>
      </c>
      <c r="AA280" s="111"/>
      <c r="AB280" s="38" t="str">
        <f>IFERROR(VLOOKUP(Y280,'Geração Equatorial x Medido'!$O$99:$P$116,2,FALSE),"")</f>
        <v/>
      </c>
      <c r="AC280" s="38">
        <f t="shared" si="103"/>
        <v>45505</v>
      </c>
      <c r="AD280" s="38" t="str">
        <f t="shared" si="109"/>
        <v/>
      </c>
      <c r="AE280" s="38">
        <f t="shared" si="116"/>
        <v>45536</v>
      </c>
      <c r="AU280" s="4"/>
      <c r="AX280" s="7">
        <f t="shared" si="115"/>
        <v>45923</v>
      </c>
      <c r="AY280" s="5">
        <v>534.6</v>
      </c>
      <c r="AZ280" s="145">
        <f t="shared" si="117"/>
        <v>0</v>
      </c>
      <c r="BA280" s="143" t="str">
        <f>IFERROR(VLOOKUP(AX279,'Geração Equatorial x Medido'!$O$99:$P$129,2,FALSE),"")</f>
        <v/>
      </c>
      <c r="BB280" s="38">
        <f t="shared" si="118"/>
        <v>45901</v>
      </c>
      <c r="BC280" s="38" t="str">
        <f t="shared" si="110"/>
        <v/>
      </c>
      <c r="BD280" s="38">
        <f t="shared" si="120"/>
        <v>45901</v>
      </c>
      <c r="BT280" s="4"/>
      <c r="BZ280" s="7">
        <f t="shared" si="111"/>
        <v>46289</v>
      </c>
      <c r="CA280" s="5"/>
      <c r="CB280" s="145">
        <f t="shared" si="112"/>
        <v>1</v>
      </c>
      <c r="CC280" s="141" t="str">
        <f>IFERROR(VLOOKUP(BZ279,'Geração Equatorial x Medido'!$O$99:$P$128,2,FALSE),"")</f>
        <v/>
      </c>
      <c r="CD280" s="38">
        <f t="shared" si="119"/>
        <v>46266</v>
      </c>
      <c r="CE280" s="38" t="str">
        <f t="shared" si="106"/>
        <v/>
      </c>
      <c r="CF280" s="38">
        <f t="shared" si="107"/>
        <v>46266</v>
      </c>
      <c r="CV280" s="4"/>
    </row>
    <row r="281" spans="1:100" x14ac:dyDescent="0.25">
      <c r="A281" s="7">
        <f t="shared" si="113"/>
        <v>45204</v>
      </c>
      <c r="B281" s="5"/>
      <c r="C281" s="38" t="str">
        <f t="shared" si="105"/>
        <v/>
      </c>
      <c r="D281" s="38">
        <f t="shared" si="102"/>
        <v>44986</v>
      </c>
      <c r="E281" s="38" t="str">
        <f t="shared" si="108"/>
        <v/>
      </c>
      <c r="F281" s="38">
        <f t="shared" si="104"/>
        <v>45200</v>
      </c>
      <c r="Y281" s="7">
        <f t="shared" si="114"/>
        <v>45564</v>
      </c>
      <c r="Z281" s="5">
        <v>536</v>
      </c>
      <c r="AA281" s="111"/>
      <c r="AB281" s="38" t="str">
        <f>IFERROR(VLOOKUP(Y281,'Geração Equatorial x Medido'!$O$99:$P$116,2,FALSE),"")</f>
        <v/>
      </c>
      <c r="AC281" s="38">
        <f t="shared" si="103"/>
        <v>45505</v>
      </c>
      <c r="AD281" s="38" t="str">
        <f t="shared" si="109"/>
        <v/>
      </c>
      <c r="AE281" s="38">
        <f t="shared" si="116"/>
        <v>45536</v>
      </c>
      <c r="AU281" s="4"/>
      <c r="AX281" s="7">
        <f t="shared" si="115"/>
        <v>45924</v>
      </c>
      <c r="AY281" s="5">
        <v>590.5</v>
      </c>
      <c r="AZ281" s="145">
        <f t="shared" si="117"/>
        <v>0</v>
      </c>
      <c r="BA281" s="143" t="str">
        <f>IFERROR(VLOOKUP(AX280,'Geração Equatorial x Medido'!$O$99:$P$129,2,FALSE),"")</f>
        <v/>
      </c>
      <c r="BB281" s="38">
        <f t="shared" si="118"/>
        <v>45901</v>
      </c>
      <c r="BC281" s="38" t="str">
        <f t="shared" si="110"/>
        <v/>
      </c>
      <c r="BD281" s="38">
        <f t="shared" si="120"/>
        <v>45901</v>
      </c>
      <c r="BT281" s="4"/>
      <c r="BZ281" s="7">
        <f t="shared" si="111"/>
        <v>46290</v>
      </c>
      <c r="CA281" s="5"/>
      <c r="CB281" s="145">
        <f t="shared" si="112"/>
        <v>1</v>
      </c>
      <c r="CC281" s="141" t="str">
        <f>IFERROR(VLOOKUP(BZ280,'Geração Equatorial x Medido'!$O$99:$P$128,2,FALSE),"")</f>
        <v/>
      </c>
      <c r="CD281" s="38">
        <f t="shared" si="119"/>
        <v>46266</v>
      </c>
      <c r="CE281" s="38" t="str">
        <f t="shared" si="106"/>
        <v/>
      </c>
      <c r="CF281" s="38">
        <f t="shared" si="107"/>
        <v>46266</v>
      </c>
      <c r="CV281" s="4"/>
    </row>
    <row r="282" spans="1:100" x14ac:dyDescent="0.25">
      <c r="A282" s="7">
        <f t="shared" si="113"/>
        <v>45205</v>
      </c>
      <c r="B282" s="5"/>
      <c r="C282" s="38" t="str">
        <f t="shared" si="105"/>
        <v/>
      </c>
      <c r="D282" s="38">
        <f t="shared" si="102"/>
        <v>44986</v>
      </c>
      <c r="E282" s="38" t="str">
        <f t="shared" si="108"/>
        <v/>
      </c>
      <c r="F282" s="38">
        <f t="shared" si="104"/>
        <v>45200</v>
      </c>
      <c r="Y282" s="7">
        <f t="shared" si="114"/>
        <v>45565</v>
      </c>
      <c r="Z282" s="5">
        <v>548</v>
      </c>
      <c r="AA282" s="111"/>
      <c r="AB282" s="38" t="str">
        <f>IFERROR(VLOOKUP(Y282,'Geração Equatorial x Medido'!$O$99:$P$116,2,FALSE),"")</f>
        <v/>
      </c>
      <c r="AC282" s="38">
        <f t="shared" si="103"/>
        <v>45505</v>
      </c>
      <c r="AD282" s="38" t="str">
        <f t="shared" si="109"/>
        <v/>
      </c>
      <c r="AE282" s="38">
        <f t="shared" si="116"/>
        <v>45536</v>
      </c>
      <c r="AU282" s="4"/>
      <c r="AX282" s="7">
        <f t="shared" si="115"/>
        <v>45925</v>
      </c>
      <c r="AY282" s="5">
        <v>563.4</v>
      </c>
      <c r="AZ282" s="145">
        <f t="shared" si="117"/>
        <v>0</v>
      </c>
      <c r="BA282" s="143" t="str">
        <f>IFERROR(VLOOKUP(AX281,'Geração Equatorial x Medido'!$O$99:$P$129,2,FALSE),"")</f>
        <v/>
      </c>
      <c r="BB282" s="38">
        <f t="shared" si="118"/>
        <v>45901</v>
      </c>
      <c r="BC282" s="38" t="str">
        <f t="shared" si="110"/>
        <v/>
      </c>
      <c r="BD282" s="38">
        <f t="shared" si="120"/>
        <v>45901</v>
      </c>
      <c r="BT282" s="4"/>
      <c r="BZ282" s="7">
        <f t="shared" si="111"/>
        <v>46291</v>
      </c>
      <c r="CA282" s="5"/>
      <c r="CB282" s="145">
        <f t="shared" si="112"/>
        <v>1</v>
      </c>
      <c r="CC282" s="141" t="str">
        <f>IFERROR(VLOOKUP(BZ281,'Geração Equatorial x Medido'!$O$99:$P$128,2,FALSE),"")</f>
        <v/>
      </c>
      <c r="CD282" s="38">
        <f t="shared" si="119"/>
        <v>46266</v>
      </c>
      <c r="CE282" s="38" t="str">
        <f t="shared" si="106"/>
        <v/>
      </c>
      <c r="CF282" s="38">
        <f t="shared" si="107"/>
        <v>46266</v>
      </c>
      <c r="CV282" s="4"/>
    </row>
    <row r="283" spans="1:100" x14ac:dyDescent="0.25">
      <c r="A283" s="7">
        <f t="shared" si="113"/>
        <v>45206</v>
      </c>
      <c r="B283" s="5"/>
      <c r="C283" s="38" t="str">
        <f t="shared" si="105"/>
        <v/>
      </c>
      <c r="D283" s="38">
        <f t="shared" si="102"/>
        <v>44986</v>
      </c>
      <c r="E283" s="38" t="str">
        <f t="shared" si="108"/>
        <v/>
      </c>
      <c r="F283" s="38">
        <f t="shared" si="104"/>
        <v>45200</v>
      </c>
      <c r="Y283" s="7">
        <f t="shared" si="114"/>
        <v>45566</v>
      </c>
      <c r="Z283" s="5">
        <v>523.70000000000005</v>
      </c>
      <c r="AA283" s="111"/>
      <c r="AB283" s="38" t="str">
        <f>IFERROR(VLOOKUP(Y283,'Geração Equatorial x Medido'!$O$99:$P$116,2,FALSE),"")</f>
        <v/>
      </c>
      <c r="AC283" s="38">
        <f t="shared" si="103"/>
        <v>45505</v>
      </c>
      <c r="AD283" s="38">
        <f t="shared" si="109"/>
        <v>45566</v>
      </c>
      <c r="AE283" s="38">
        <f t="shared" si="116"/>
        <v>45566</v>
      </c>
      <c r="AU283" s="4"/>
      <c r="AX283" s="7">
        <f t="shared" si="115"/>
        <v>45926</v>
      </c>
      <c r="AY283" s="5">
        <v>559.20000000000005</v>
      </c>
      <c r="AZ283" s="145">
        <f t="shared" si="117"/>
        <v>0</v>
      </c>
      <c r="BA283" s="143" t="str">
        <f>IFERROR(VLOOKUP(AX282,'Geração Equatorial x Medido'!$O$99:$P$129,2,FALSE),"")</f>
        <v/>
      </c>
      <c r="BB283" s="38">
        <f t="shared" si="118"/>
        <v>45901</v>
      </c>
      <c r="BC283" s="38" t="str">
        <f t="shared" si="110"/>
        <v/>
      </c>
      <c r="BD283" s="38">
        <f t="shared" si="120"/>
        <v>45901</v>
      </c>
      <c r="BT283" s="4"/>
      <c r="BZ283" s="7">
        <f t="shared" si="111"/>
        <v>46292</v>
      </c>
      <c r="CA283" s="5"/>
      <c r="CB283" s="145">
        <f t="shared" si="112"/>
        <v>1</v>
      </c>
      <c r="CC283" s="141" t="str">
        <f>IFERROR(VLOOKUP(BZ282,'Geração Equatorial x Medido'!$O$99:$P$128,2,FALSE),"")</f>
        <v/>
      </c>
      <c r="CD283" s="38">
        <f t="shared" si="119"/>
        <v>46266</v>
      </c>
      <c r="CE283" s="38" t="str">
        <f t="shared" si="106"/>
        <v/>
      </c>
      <c r="CF283" s="38">
        <f t="shared" si="107"/>
        <v>46266</v>
      </c>
      <c r="CV283" s="4"/>
    </row>
    <row r="284" spans="1:100" x14ac:dyDescent="0.25">
      <c r="A284" s="7">
        <f t="shared" si="113"/>
        <v>45207</v>
      </c>
      <c r="B284" s="5"/>
      <c r="C284" s="38" t="str">
        <f t="shared" si="105"/>
        <v/>
      </c>
      <c r="D284" s="38">
        <f t="shared" si="102"/>
        <v>44986</v>
      </c>
      <c r="E284" s="38" t="str">
        <f t="shared" si="108"/>
        <v/>
      </c>
      <c r="F284" s="38">
        <f t="shared" si="104"/>
        <v>45200</v>
      </c>
      <c r="Y284" s="7">
        <f t="shared" si="114"/>
        <v>45567</v>
      </c>
      <c r="Z284" s="5">
        <v>511.3</v>
      </c>
      <c r="AA284" s="111"/>
      <c r="AB284" s="38" t="str">
        <f>IFERROR(VLOOKUP(Y284,'Geração Equatorial x Medido'!$O$99:$P$116,2,FALSE),"")</f>
        <v/>
      </c>
      <c r="AC284" s="38">
        <f t="shared" si="103"/>
        <v>45505</v>
      </c>
      <c r="AD284" s="38" t="str">
        <f t="shared" si="109"/>
        <v/>
      </c>
      <c r="AE284" s="38">
        <f t="shared" si="116"/>
        <v>45566</v>
      </c>
      <c r="AU284" s="4"/>
      <c r="AX284" s="7">
        <f t="shared" si="115"/>
        <v>45927</v>
      </c>
      <c r="AY284" s="5">
        <v>572.1</v>
      </c>
      <c r="AZ284" s="145">
        <f t="shared" si="117"/>
        <v>0</v>
      </c>
      <c r="BA284" s="143" t="str">
        <f>IFERROR(VLOOKUP(AX283,'Geração Equatorial x Medido'!$O$99:$P$129,2,FALSE),"")</f>
        <v/>
      </c>
      <c r="BB284" s="38">
        <f t="shared" si="118"/>
        <v>45901</v>
      </c>
      <c r="BC284" s="38" t="str">
        <f t="shared" si="110"/>
        <v/>
      </c>
      <c r="BD284" s="38">
        <f t="shared" si="120"/>
        <v>45901</v>
      </c>
      <c r="BT284" s="4"/>
      <c r="BZ284" s="7">
        <f t="shared" si="111"/>
        <v>46293</v>
      </c>
      <c r="CA284" s="5"/>
      <c r="CB284" s="145">
        <f t="shared" si="112"/>
        <v>1</v>
      </c>
      <c r="CC284" s="141">
        <f>IFERROR(VLOOKUP(BZ283,'Geração Equatorial x Medido'!$O$99:$P$128,2,FALSE),"")</f>
        <v>46266</v>
      </c>
      <c r="CD284" s="38">
        <f t="shared" si="119"/>
        <v>46266</v>
      </c>
      <c r="CE284" s="38" t="str">
        <f t="shared" si="106"/>
        <v/>
      </c>
      <c r="CF284" s="38">
        <f t="shared" si="107"/>
        <v>46266</v>
      </c>
      <c r="CV284" s="4"/>
    </row>
    <row r="285" spans="1:100" x14ac:dyDescent="0.25">
      <c r="A285" s="7">
        <f t="shared" si="113"/>
        <v>45208</v>
      </c>
      <c r="B285" s="5"/>
      <c r="C285" s="38" t="str">
        <f t="shared" si="105"/>
        <v/>
      </c>
      <c r="D285" s="38">
        <f t="shared" si="102"/>
        <v>44986</v>
      </c>
      <c r="E285" s="38" t="str">
        <f t="shared" si="108"/>
        <v/>
      </c>
      <c r="F285" s="38">
        <f t="shared" si="104"/>
        <v>45200</v>
      </c>
      <c r="Y285" s="7">
        <f t="shared" si="114"/>
        <v>45568</v>
      </c>
      <c r="Z285" s="5">
        <v>576.9</v>
      </c>
      <c r="AA285" s="111"/>
      <c r="AB285" s="38" t="str">
        <f>IFERROR(VLOOKUP(Y285,'Geração Equatorial x Medido'!$O$99:$P$116,2,FALSE),"")</f>
        <v/>
      </c>
      <c r="AC285" s="38">
        <f t="shared" si="103"/>
        <v>45505</v>
      </c>
      <c r="AD285" s="38" t="str">
        <f t="shared" si="109"/>
        <v/>
      </c>
      <c r="AE285" s="38">
        <f t="shared" si="116"/>
        <v>45566</v>
      </c>
      <c r="AU285" s="4"/>
      <c r="AX285" s="7">
        <f t="shared" si="115"/>
        <v>45928</v>
      </c>
      <c r="AY285" s="5">
        <v>570.79999999999995</v>
      </c>
      <c r="AZ285" s="145">
        <f t="shared" si="117"/>
        <v>0</v>
      </c>
      <c r="BA285" s="143">
        <f>IFERROR(VLOOKUP(AX284,'Geração Equatorial x Medido'!$O$99:$P$129,2,FALSE),"")</f>
        <v>45901</v>
      </c>
      <c r="BB285" s="38">
        <f t="shared" si="118"/>
        <v>45901</v>
      </c>
      <c r="BC285" s="38" t="str">
        <f t="shared" si="110"/>
        <v/>
      </c>
      <c r="BD285" s="38">
        <f t="shared" si="120"/>
        <v>45901</v>
      </c>
      <c r="BT285" s="4"/>
      <c r="BZ285" s="7">
        <f t="shared" si="111"/>
        <v>46294</v>
      </c>
      <c r="CA285" s="5"/>
      <c r="CB285" s="145">
        <f t="shared" si="112"/>
        <v>1</v>
      </c>
      <c r="CC285" s="141" t="str">
        <f>IFERROR(VLOOKUP(BZ284,'Geração Equatorial x Medido'!$O$99:$P$128,2,FALSE),"")</f>
        <v/>
      </c>
      <c r="CD285" s="38">
        <f t="shared" si="119"/>
        <v>46296</v>
      </c>
      <c r="CE285" s="38" t="str">
        <f t="shared" si="106"/>
        <v/>
      </c>
      <c r="CF285" s="38">
        <f t="shared" si="107"/>
        <v>46266</v>
      </c>
      <c r="CV285" s="4"/>
    </row>
    <row r="286" spans="1:100" x14ac:dyDescent="0.25">
      <c r="A286" s="7">
        <f t="shared" si="113"/>
        <v>45209</v>
      </c>
      <c r="B286" s="5"/>
      <c r="C286" s="38" t="str">
        <f t="shared" si="105"/>
        <v/>
      </c>
      <c r="D286" s="38">
        <f t="shared" si="102"/>
        <v>44986</v>
      </c>
      <c r="E286" s="38" t="str">
        <f t="shared" si="108"/>
        <v/>
      </c>
      <c r="F286" s="38">
        <f t="shared" si="104"/>
        <v>45200</v>
      </c>
      <c r="Y286" s="7">
        <f t="shared" si="114"/>
        <v>45569</v>
      </c>
      <c r="Z286" s="5">
        <v>537.29999999999995</v>
      </c>
      <c r="AA286" s="111"/>
      <c r="AB286" s="38" t="str">
        <f>IFERROR(VLOOKUP(Y286,'Geração Equatorial x Medido'!$O$99:$P$116,2,FALSE),"")</f>
        <v/>
      </c>
      <c r="AC286" s="38">
        <f t="shared" si="103"/>
        <v>45505</v>
      </c>
      <c r="AD286" s="38" t="str">
        <f t="shared" si="109"/>
        <v/>
      </c>
      <c r="AE286" s="38">
        <f t="shared" si="116"/>
        <v>45566</v>
      </c>
      <c r="AU286" s="4"/>
      <c r="AX286" s="7">
        <f t="shared" si="115"/>
        <v>45929</v>
      </c>
      <c r="AY286" s="5">
        <v>562.4</v>
      </c>
      <c r="AZ286" s="145">
        <f t="shared" si="117"/>
        <v>0</v>
      </c>
      <c r="BA286" s="143" t="str">
        <f>IFERROR(VLOOKUP(AX285,'Geração Equatorial x Medido'!$O$99:$P$129,2,FALSE),"")</f>
        <v/>
      </c>
      <c r="BB286" s="38">
        <f t="shared" si="118"/>
        <v>45566</v>
      </c>
      <c r="BC286" s="38" t="str">
        <f t="shared" si="110"/>
        <v/>
      </c>
      <c r="BD286" s="38">
        <f t="shared" si="120"/>
        <v>45901</v>
      </c>
      <c r="BT286" s="4"/>
      <c r="BZ286" s="7">
        <f t="shared" si="111"/>
        <v>46295</v>
      </c>
      <c r="CA286" s="5"/>
      <c r="CB286" s="145">
        <f t="shared" si="112"/>
        <v>1</v>
      </c>
      <c r="CC286" s="141" t="str">
        <f>IFERROR(VLOOKUP(BZ285,'Geração Equatorial x Medido'!$O$99:$P$128,2,FALSE),"")</f>
        <v/>
      </c>
      <c r="CD286" s="38">
        <f t="shared" si="119"/>
        <v>46296</v>
      </c>
      <c r="CE286" s="38" t="str">
        <f t="shared" si="106"/>
        <v/>
      </c>
      <c r="CF286" s="38">
        <f t="shared" si="107"/>
        <v>46266</v>
      </c>
      <c r="CV286" s="4"/>
    </row>
    <row r="287" spans="1:100" x14ac:dyDescent="0.25">
      <c r="A287" s="7">
        <f t="shared" si="113"/>
        <v>45210</v>
      </c>
      <c r="B287" s="5"/>
      <c r="C287" s="38" t="str">
        <f t="shared" si="105"/>
        <v/>
      </c>
      <c r="D287" s="38">
        <f t="shared" si="102"/>
        <v>44986</v>
      </c>
      <c r="E287" s="38" t="str">
        <f t="shared" si="108"/>
        <v/>
      </c>
      <c r="F287" s="38">
        <f t="shared" si="104"/>
        <v>45200</v>
      </c>
      <c r="Y287" s="7">
        <f t="shared" si="114"/>
        <v>45570</v>
      </c>
      <c r="Z287" s="5">
        <v>526.29999999999995</v>
      </c>
      <c r="AA287" s="111"/>
      <c r="AB287" s="38" t="str">
        <f>IFERROR(VLOOKUP(Y287,'Geração Equatorial x Medido'!$O$99:$P$116,2,FALSE),"")</f>
        <v/>
      </c>
      <c r="AC287" s="38">
        <f t="shared" si="103"/>
        <v>45505</v>
      </c>
      <c r="AD287" s="38" t="str">
        <f t="shared" si="109"/>
        <v/>
      </c>
      <c r="AE287" s="38">
        <f t="shared" si="116"/>
        <v>45566</v>
      </c>
      <c r="AU287" s="4"/>
      <c r="AX287" s="7">
        <f t="shared" si="115"/>
        <v>45930</v>
      </c>
      <c r="AY287" s="5">
        <v>575.20000000000005</v>
      </c>
      <c r="AZ287" s="145">
        <f t="shared" si="117"/>
        <v>0</v>
      </c>
      <c r="BA287" s="143" t="str">
        <f>IFERROR(VLOOKUP(AX286,'Geração Equatorial x Medido'!$O$99:$P$129,2,FALSE),"")</f>
        <v/>
      </c>
      <c r="BB287" s="38">
        <f t="shared" si="118"/>
        <v>45566</v>
      </c>
      <c r="BC287" s="38" t="str">
        <f t="shared" si="110"/>
        <v/>
      </c>
      <c r="BD287" s="38">
        <f t="shared" si="120"/>
        <v>45901</v>
      </c>
      <c r="BT287" s="4"/>
      <c r="BZ287" s="7">
        <f t="shared" si="111"/>
        <v>46296</v>
      </c>
      <c r="CA287" s="5"/>
      <c r="CB287" s="145">
        <f t="shared" si="112"/>
        <v>1</v>
      </c>
      <c r="CC287" s="141" t="str">
        <f>IFERROR(VLOOKUP(BZ286,'Geração Equatorial x Medido'!$O$99:$P$128,2,FALSE),"")</f>
        <v/>
      </c>
      <c r="CD287" s="38">
        <f t="shared" si="119"/>
        <v>46296</v>
      </c>
      <c r="CE287" s="38">
        <f t="shared" si="106"/>
        <v>46296</v>
      </c>
      <c r="CF287" s="38">
        <f t="shared" si="107"/>
        <v>46296</v>
      </c>
      <c r="CV287" s="4"/>
    </row>
    <row r="288" spans="1:100" x14ac:dyDescent="0.25">
      <c r="A288" s="7">
        <f t="shared" si="113"/>
        <v>45211</v>
      </c>
      <c r="B288" s="5"/>
      <c r="C288" s="38" t="str">
        <f t="shared" si="105"/>
        <v/>
      </c>
      <c r="D288" s="38">
        <f t="shared" si="102"/>
        <v>44986</v>
      </c>
      <c r="E288" s="38" t="str">
        <f t="shared" si="108"/>
        <v/>
      </c>
      <c r="F288" s="38">
        <f t="shared" si="104"/>
        <v>45200</v>
      </c>
      <c r="Y288" s="7">
        <f t="shared" si="114"/>
        <v>45571</v>
      </c>
      <c r="Z288" s="5">
        <v>526</v>
      </c>
      <c r="AA288" s="111"/>
      <c r="AB288" s="38" t="str">
        <f>IFERROR(VLOOKUP(Y288,'Geração Equatorial x Medido'!$O$99:$P$116,2,FALSE),"")</f>
        <v/>
      </c>
      <c r="AC288" s="38">
        <f t="shared" si="103"/>
        <v>45505</v>
      </c>
      <c r="AD288" s="38" t="str">
        <f t="shared" si="109"/>
        <v/>
      </c>
      <c r="AE288" s="38">
        <f t="shared" si="116"/>
        <v>45566</v>
      </c>
      <c r="AU288" s="4"/>
      <c r="AX288" s="7">
        <f t="shared" si="115"/>
        <v>45931</v>
      </c>
      <c r="AY288" s="5">
        <v>548.70000000000005</v>
      </c>
      <c r="AZ288" s="145">
        <f t="shared" si="117"/>
        <v>0</v>
      </c>
      <c r="BA288" s="143" t="str">
        <f>IFERROR(VLOOKUP(AX287,'Geração Equatorial x Medido'!$O$99:$P$129,2,FALSE),"")</f>
        <v/>
      </c>
      <c r="BB288" s="38">
        <f t="shared" si="118"/>
        <v>45566</v>
      </c>
      <c r="BC288" s="38">
        <f t="shared" si="110"/>
        <v>45931</v>
      </c>
      <c r="BD288" s="38">
        <f t="shared" si="120"/>
        <v>45931</v>
      </c>
      <c r="BT288" s="4"/>
      <c r="BZ288" s="7">
        <f t="shared" si="111"/>
        <v>46297</v>
      </c>
      <c r="CA288" s="5"/>
      <c r="CB288" s="145">
        <f t="shared" si="112"/>
        <v>1</v>
      </c>
      <c r="CC288" s="141" t="str">
        <f>IFERROR(VLOOKUP(BZ287,'Geração Equatorial x Medido'!$O$99:$P$128,2,FALSE),"")</f>
        <v/>
      </c>
      <c r="CD288" s="38">
        <f t="shared" si="119"/>
        <v>46296</v>
      </c>
      <c r="CE288" s="38" t="str">
        <f t="shared" si="106"/>
        <v/>
      </c>
      <c r="CF288" s="38">
        <f t="shared" si="107"/>
        <v>46296</v>
      </c>
      <c r="CV288" s="4"/>
    </row>
    <row r="289" spans="1:100" x14ac:dyDescent="0.25">
      <c r="A289" s="7">
        <f t="shared" si="113"/>
        <v>45212</v>
      </c>
      <c r="B289" s="5"/>
      <c r="C289" s="38" t="str">
        <f t="shared" si="105"/>
        <v/>
      </c>
      <c r="D289" s="38">
        <f t="shared" si="102"/>
        <v>44986</v>
      </c>
      <c r="E289" s="38" t="str">
        <f t="shared" si="108"/>
        <v/>
      </c>
      <c r="F289" s="38">
        <f t="shared" si="104"/>
        <v>45200</v>
      </c>
      <c r="Y289" s="7">
        <f t="shared" si="114"/>
        <v>45572</v>
      </c>
      <c r="Z289" s="5">
        <v>541.20000000000005</v>
      </c>
      <c r="AA289" s="111"/>
      <c r="AB289" s="38" t="str">
        <f>IFERROR(VLOOKUP(Y289,'Geração Equatorial x Medido'!$O$99:$P$116,2,FALSE),"")</f>
        <v/>
      </c>
      <c r="AC289" s="38">
        <f t="shared" si="103"/>
        <v>45505</v>
      </c>
      <c r="AD289" s="38" t="str">
        <f t="shared" si="109"/>
        <v/>
      </c>
      <c r="AE289" s="38">
        <f t="shared" si="116"/>
        <v>45566</v>
      </c>
      <c r="AU289" s="4"/>
      <c r="AX289" s="7">
        <f t="shared" si="115"/>
        <v>45932</v>
      </c>
      <c r="AY289" s="5">
        <v>529.6</v>
      </c>
      <c r="AZ289" s="145">
        <f t="shared" si="117"/>
        <v>0</v>
      </c>
      <c r="BA289" s="143" t="str">
        <f>IFERROR(VLOOKUP(AX288,'Geração Equatorial x Medido'!$O$99:$P$129,2,FALSE),"")</f>
        <v/>
      </c>
      <c r="BB289" s="38">
        <f t="shared" si="118"/>
        <v>45566</v>
      </c>
      <c r="BC289" s="38" t="str">
        <f t="shared" si="110"/>
        <v/>
      </c>
      <c r="BD289" s="38">
        <f t="shared" si="120"/>
        <v>45931</v>
      </c>
      <c r="BT289" s="4"/>
      <c r="BZ289" s="7">
        <f t="shared" si="111"/>
        <v>46298</v>
      </c>
      <c r="CA289" s="5"/>
      <c r="CB289" s="145">
        <f t="shared" si="112"/>
        <v>1</v>
      </c>
      <c r="CC289" s="141" t="str">
        <f>IFERROR(VLOOKUP(BZ288,'Geração Equatorial x Medido'!$O$99:$P$128,2,FALSE),"")</f>
        <v/>
      </c>
      <c r="CD289" s="38">
        <f t="shared" si="119"/>
        <v>46296</v>
      </c>
      <c r="CE289" s="38" t="str">
        <f t="shared" si="106"/>
        <v/>
      </c>
      <c r="CF289" s="38">
        <f t="shared" si="107"/>
        <v>46296</v>
      </c>
      <c r="CV289" s="4"/>
    </row>
    <row r="290" spans="1:100" x14ac:dyDescent="0.25">
      <c r="A290" s="7">
        <f t="shared" si="113"/>
        <v>45213</v>
      </c>
      <c r="B290" s="5"/>
      <c r="C290" s="38" t="str">
        <f t="shared" si="105"/>
        <v/>
      </c>
      <c r="D290" s="38">
        <f t="shared" si="102"/>
        <v>44986</v>
      </c>
      <c r="E290" s="38" t="str">
        <f t="shared" si="108"/>
        <v/>
      </c>
      <c r="F290" s="38">
        <f t="shared" si="104"/>
        <v>45200</v>
      </c>
      <c r="Y290" s="7">
        <f t="shared" si="114"/>
        <v>45573</v>
      </c>
      <c r="Z290" s="5">
        <v>505.2</v>
      </c>
      <c r="AA290" s="111"/>
      <c r="AB290" s="38" t="str">
        <f>IFERROR(VLOOKUP(Y290,'Geração Equatorial x Medido'!$O$99:$P$116,2,FALSE),"")</f>
        <v/>
      </c>
      <c r="AC290" s="38">
        <f t="shared" si="103"/>
        <v>45505</v>
      </c>
      <c r="AD290" s="38" t="str">
        <f t="shared" si="109"/>
        <v/>
      </c>
      <c r="AE290" s="38">
        <f t="shared" si="116"/>
        <v>45566</v>
      </c>
      <c r="AU290" s="4"/>
      <c r="AX290" s="7">
        <f t="shared" si="115"/>
        <v>45933</v>
      </c>
      <c r="AY290" s="5">
        <v>525</v>
      </c>
      <c r="AZ290" s="145">
        <f t="shared" si="117"/>
        <v>0</v>
      </c>
      <c r="BA290" s="143" t="str">
        <f>IFERROR(VLOOKUP(AX289,'Geração Equatorial x Medido'!$O$99:$P$129,2,FALSE),"")</f>
        <v/>
      </c>
      <c r="BB290" s="38">
        <f t="shared" si="118"/>
        <v>45566</v>
      </c>
      <c r="BC290" s="38" t="str">
        <f t="shared" si="110"/>
        <v/>
      </c>
      <c r="BD290" s="38">
        <f t="shared" si="120"/>
        <v>45931</v>
      </c>
      <c r="BT290" s="4"/>
      <c r="BZ290" s="7">
        <f t="shared" si="111"/>
        <v>46299</v>
      </c>
      <c r="CA290" s="5"/>
      <c r="CB290" s="145">
        <f t="shared" si="112"/>
        <v>1</v>
      </c>
      <c r="CC290" s="141" t="str">
        <f>IFERROR(VLOOKUP(BZ289,'Geração Equatorial x Medido'!$O$99:$P$128,2,FALSE),"")</f>
        <v/>
      </c>
      <c r="CD290" s="38">
        <f t="shared" si="119"/>
        <v>46296</v>
      </c>
      <c r="CE290" s="38" t="str">
        <f t="shared" si="106"/>
        <v/>
      </c>
      <c r="CF290" s="38">
        <f t="shared" si="107"/>
        <v>46296</v>
      </c>
      <c r="CV290" s="4"/>
    </row>
    <row r="291" spans="1:100" x14ac:dyDescent="0.25">
      <c r="A291" s="7">
        <f t="shared" si="113"/>
        <v>45214</v>
      </c>
      <c r="B291" s="5"/>
      <c r="C291" s="38" t="str">
        <f t="shared" si="105"/>
        <v/>
      </c>
      <c r="D291" s="38">
        <f t="shared" si="102"/>
        <v>44986</v>
      </c>
      <c r="E291" s="38" t="str">
        <f t="shared" si="108"/>
        <v/>
      </c>
      <c r="F291" s="38">
        <f t="shared" si="104"/>
        <v>45200</v>
      </c>
      <c r="Y291" s="7">
        <f t="shared" si="114"/>
        <v>45574</v>
      </c>
      <c r="Z291" s="5">
        <v>574.9</v>
      </c>
      <c r="AA291" s="111"/>
      <c r="AB291" s="38" t="str">
        <f>IFERROR(VLOOKUP(Y291,'Geração Equatorial x Medido'!$O$99:$P$116,2,FALSE),"")</f>
        <v/>
      </c>
      <c r="AC291" s="38">
        <f t="shared" si="103"/>
        <v>45505</v>
      </c>
      <c r="AD291" s="38" t="str">
        <f t="shared" si="109"/>
        <v/>
      </c>
      <c r="AE291" s="38">
        <f t="shared" si="116"/>
        <v>45566</v>
      </c>
      <c r="AU291" s="4"/>
      <c r="AX291" s="7">
        <f t="shared" si="115"/>
        <v>45934</v>
      </c>
      <c r="AY291" s="5">
        <v>564.5</v>
      </c>
      <c r="AZ291" s="145">
        <f t="shared" si="117"/>
        <v>0</v>
      </c>
      <c r="BA291" s="143" t="str">
        <f>IFERROR(VLOOKUP(AX290,'Geração Equatorial x Medido'!$O$99:$P$129,2,FALSE),"")</f>
        <v/>
      </c>
      <c r="BB291" s="38">
        <f t="shared" si="118"/>
        <v>45566</v>
      </c>
      <c r="BC291" s="38" t="str">
        <f t="shared" si="110"/>
        <v/>
      </c>
      <c r="BD291" s="38">
        <f t="shared" si="120"/>
        <v>45931</v>
      </c>
      <c r="BT291" s="4"/>
      <c r="BZ291" s="7">
        <f t="shared" si="111"/>
        <v>46300</v>
      </c>
      <c r="CA291" s="5"/>
      <c r="CB291" s="145">
        <f t="shared" si="112"/>
        <v>1</v>
      </c>
      <c r="CC291" s="141" t="str">
        <f>IFERROR(VLOOKUP(BZ290,'Geração Equatorial x Medido'!$O$99:$P$128,2,FALSE),"")</f>
        <v/>
      </c>
      <c r="CD291" s="38">
        <f t="shared" si="119"/>
        <v>46296</v>
      </c>
      <c r="CE291" s="38" t="str">
        <f t="shared" si="106"/>
        <v/>
      </c>
      <c r="CF291" s="38">
        <f t="shared" si="107"/>
        <v>46296</v>
      </c>
      <c r="CV291" s="4"/>
    </row>
    <row r="292" spans="1:100" x14ac:dyDescent="0.25">
      <c r="A292" s="7">
        <f t="shared" si="113"/>
        <v>45215</v>
      </c>
      <c r="B292" s="5"/>
      <c r="C292" s="38" t="str">
        <f t="shared" si="105"/>
        <v/>
      </c>
      <c r="D292" s="38">
        <f t="shared" si="102"/>
        <v>44986</v>
      </c>
      <c r="E292" s="38" t="str">
        <f t="shared" si="108"/>
        <v/>
      </c>
      <c r="F292" s="38">
        <f t="shared" si="104"/>
        <v>45200</v>
      </c>
      <c r="Y292" s="7">
        <f t="shared" si="114"/>
        <v>45575</v>
      </c>
      <c r="Z292" s="5">
        <v>487.1</v>
      </c>
      <c r="AA292" s="111"/>
      <c r="AB292" s="38" t="str">
        <f>IFERROR(VLOOKUP(Y292,'Geração Equatorial x Medido'!$O$99:$P$116,2,FALSE),"")</f>
        <v/>
      </c>
      <c r="AC292" s="38">
        <f t="shared" si="103"/>
        <v>45505</v>
      </c>
      <c r="AD292" s="38" t="str">
        <f t="shared" si="109"/>
        <v/>
      </c>
      <c r="AE292" s="38">
        <f t="shared" si="116"/>
        <v>45566</v>
      </c>
      <c r="AU292" s="4"/>
      <c r="AX292" s="7">
        <f t="shared" si="115"/>
        <v>45935</v>
      </c>
      <c r="AY292" s="5">
        <v>551.6</v>
      </c>
      <c r="AZ292" s="145">
        <f t="shared" si="117"/>
        <v>0</v>
      </c>
      <c r="BA292" s="143" t="str">
        <f>IFERROR(VLOOKUP(AX291,'Geração Equatorial x Medido'!$O$99:$P$129,2,FALSE),"")</f>
        <v/>
      </c>
      <c r="BB292" s="38">
        <f t="shared" si="118"/>
        <v>45566</v>
      </c>
      <c r="BC292" s="38" t="str">
        <f t="shared" si="110"/>
        <v/>
      </c>
      <c r="BD292" s="38">
        <f t="shared" si="120"/>
        <v>45931</v>
      </c>
      <c r="BT292" s="4"/>
      <c r="BZ292" s="7">
        <f t="shared" si="111"/>
        <v>46301</v>
      </c>
      <c r="CA292" s="5"/>
      <c r="CB292" s="145">
        <f t="shared" si="112"/>
        <v>1</v>
      </c>
      <c r="CC292" s="141" t="str">
        <f>IFERROR(VLOOKUP(BZ291,'Geração Equatorial x Medido'!$O$99:$P$128,2,FALSE),"")</f>
        <v/>
      </c>
      <c r="CD292" s="38">
        <f t="shared" si="119"/>
        <v>46296</v>
      </c>
      <c r="CE292" s="38" t="str">
        <f t="shared" si="106"/>
        <v/>
      </c>
      <c r="CF292" s="38">
        <f t="shared" si="107"/>
        <v>46296</v>
      </c>
      <c r="CV292" s="4"/>
    </row>
    <row r="293" spans="1:100" x14ac:dyDescent="0.25">
      <c r="A293" s="7">
        <f t="shared" si="113"/>
        <v>45216</v>
      </c>
      <c r="B293" s="5"/>
      <c r="C293" s="38" t="str">
        <f t="shared" si="105"/>
        <v/>
      </c>
      <c r="D293" s="38">
        <f t="shared" si="102"/>
        <v>44986</v>
      </c>
      <c r="E293" s="38" t="str">
        <f t="shared" si="108"/>
        <v/>
      </c>
      <c r="F293" s="38">
        <f t="shared" si="104"/>
        <v>45200</v>
      </c>
      <c r="Y293" s="7">
        <f t="shared" si="114"/>
        <v>45576</v>
      </c>
      <c r="Z293" s="5">
        <v>415.5</v>
      </c>
      <c r="AA293" s="111"/>
      <c r="AB293" s="38" t="str">
        <f>IFERROR(VLOOKUP(Y293,'Geração Equatorial x Medido'!$O$99:$P$116,2,FALSE),"")</f>
        <v/>
      </c>
      <c r="AC293" s="38">
        <f t="shared" si="103"/>
        <v>45505</v>
      </c>
      <c r="AD293" s="38" t="str">
        <f t="shared" si="109"/>
        <v/>
      </c>
      <c r="AE293" s="38">
        <f t="shared" si="116"/>
        <v>45566</v>
      </c>
      <c r="AU293" s="4"/>
      <c r="AX293" s="7">
        <f t="shared" si="115"/>
        <v>45936</v>
      </c>
      <c r="AY293" s="5">
        <v>576</v>
      </c>
      <c r="AZ293" s="145">
        <f t="shared" si="117"/>
        <v>0</v>
      </c>
      <c r="BA293" s="143" t="str">
        <f>IFERROR(VLOOKUP(AX292,'Geração Equatorial x Medido'!$O$99:$P$129,2,FALSE),"")</f>
        <v/>
      </c>
      <c r="BB293" s="38">
        <f t="shared" si="118"/>
        <v>45566</v>
      </c>
      <c r="BC293" s="38" t="str">
        <f t="shared" si="110"/>
        <v/>
      </c>
      <c r="BD293" s="38">
        <f t="shared" si="120"/>
        <v>45931</v>
      </c>
      <c r="BT293" s="4"/>
      <c r="BZ293" s="7">
        <f t="shared" si="111"/>
        <v>46302</v>
      </c>
      <c r="CA293" s="5"/>
      <c r="CB293" s="145">
        <f t="shared" si="112"/>
        <v>1</v>
      </c>
      <c r="CC293" s="141" t="str">
        <f>IFERROR(VLOOKUP(BZ292,'Geração Equatorial x Medido'!$O$99:$P$128,2,FALSE),"")</f>
        <v/>
      </c>
      <c r="CD293" s="38">
        <f t="shared" si="119"/>
        <v>46296</v>
      </c>
      <c r="CE293" s="38" t="str">
        <f t="shared" si="106"/>
        <v/>
      </c>
      <c r="CF293" s="38">
        <f t="shared" si="107"/>
        <v>46296</v>
      </c>
      <c r="CV293" s="4"/>
    </row>
    <row r="294" spans="1:100" x14ac:dyDescent="0.25">
      <c r="A294" s="7">
        <f t="shared" si="113"/>
        <v>45217</v>
      </c>
      <c r="B294" s="5"/>
      <c r="C294" s="38" t="str">
        <f t="shared" si="105"/>
        <v/>
      </c>
      <c r="D294" s="38">
        <f t="shared" si="102"/>
        <v>44986</v>
      </c>
      <c r="E294" s="38" t="str">
        <f t="shared" si="108"/>
        <v/>
      </c>
      <c r="F294" s="38">
        <f t="shared" si="104"/>
        <v>45200</v>
      </c>
      <c r="Y294" s="7">
        <f t="shared" si="114"/>
        <v>45577</v>
      </c>
      <c r="Z294" s="5">
        <v>536</v>
      </c>
      <c r="AA294" s="111"/>
      <c r="AB294" s="38" t="str">
        <f>IFERROR(VLOOKUP(Y294,'Geração Equatorial x Medido'!$O$99:$P$116,2,FALSE),"")</f>
        <v/>
      </c>
      <c r="AC294" s="38">
        <f t="shared" si="103"/>
        <v>45505</v>
      </c>
      <c r="AD294" s="38" t="str">
        <f t="shared" si="109"/>
        <v/>
      </c>
      <c r="AE294" s="38">
        <f t="shared" si="116"/>
        <v>45566</v>
      </c>
      <c r="AU294" s="4"/>
      <c r="AX294" s="7">
        <f t="shared" si="115"/>
        <v>45937</v>
      </c>
      <c r="AY294" s="5">
        <v>585.1</v>
      </c>
      <c r="AZ294" s="145">
        <f t="shared" si="117"/>
        <v>0</v>
      </c>
      <c r="BA294" s="143" t="str">
        <f>IFERROR(VLOOKUP(AX293,'Geração Equatorial x Medido'!$O$99:$P$129,2,FALSE),"")</f>
        <v/>
      </c>
      <c r="BB294" s="38">
        <f t="shared" si="118"/>
        <v>45566</v>
      </c>
      <c r="BC294" s="38" t="str">
        <f t="shared" si="110"/>
        <v/>
      </c>
      <c r="BD294" s="38">
        <f t="shared" si="120"/>
        <v>45931</v>
      </c>
      <c r="BT294" s="4"/>
      <c r="BZ294" s="7">
        <f t="shared" si="111"/>
        <v>46303</v>
      </c>
      <c r="CA294" s="5"/>
      <c r="CB294" s="145">
        <f t="shared" si="112"/>
        <v>1</v>
      </c>
      <c r="CC294" s="141" t="str">
        <f>IFERROR(VLOOKUP(BZ293,'Geração Equatorial x Medido'!$O$99:$P$128,2,FALSE),"")</f>
        <v/>
      </c>
      <c r="CD294" s="38">
        <f t="shared" si="119"/>
        <v>46296</v>
      </c>
      <c r="CE294" s="38" t="str">
        <f t="shared" si="106"/>
        <v/>
      </c>
      <c r="CF294" s="38">
        <f t="shared" si="107"/>
        <v>46296</v>
      </c>
      <c r="CV294" s="4"/>
    </row>
    <row r="295" spans="1:100" x14ac:dyDescent="0.25">
      <c r="A295" s="7">
        <f t="shared" si="113"/>
        <v>45218</v>
      </c>
      <c r="B295" s="5"/>
      <c r="C295" s="38" t="str">
        <f t="shared" si="105"/>
        <v/>
      </c>
      <c r="D295" s="38">
        <f t="shared" si="102"/>
        <v>44986</v>
      </c>
      <c r="E295" s="38" t="str">
        <f t="shared" si="108"/>
        <v/>
      </c>
      <c r="F295" s="38">
        <f t="shared" si="104"/>
        <v>45200</v>
      </c>
      <c r="Y295" s="7">
        <f t="shared" si="114"/>
        <v>45578</v>
      </c>
      <c r="Z295" s="5">
        <v>578.1</v>
      </c>
      <c r="AA295" s="111"/>
      <c r="AB295" s="38" t="str">
        <f>IFERROR(VLOOKUP(Y295,'Geração Equatorial x Medido'!$O$99:$P$116,2,FALSE),"")</f>
        <v/>
      </c>
      <c r="AC295" s="38">
        <f t="shared" si="103"/>
        <v>45505</v>
      </c>
      <c r="AD295" s="38" t="str">
        <f t="shared" si="109"/>
        <v/>
      </c>
      <c r="AE295" s="38">
        <f t="shared" si="116"/>
        <v>45566</v>
      </c>
      <c r="AU295" s="4"/>
      <c r="AX295" s="7">
        <f t="shared" si="115"/>
        <v>45938</v>
      </c>
      <c r="AY295" s="5">
        <v>546.79999999999995</v>
      </c>
      <c r="AZ295" s="145">
        <f t="shared" si="117"/>
        <v>0</v>
      </c>
      <c r="BA295" s="143" t="str">
        <f>IFERROR(VLOOKUP(AX294,'Geração Equatorial x Medido'!$O$99:$P$129,2,FALSE),"")</f>
        <v/>
      </c>
      <c r="BB295" s="38">
        <f t="shared" si="118"/>
        <v>45566</v>
      </c>
      <c r="BC295" s="38" t="str">
        <f t="shared" si="110"/>
        <v/>
      </c>
      <c r="BD295" s="38">
        <f t="shared" si="120"/>
        <v>45931</v>
      </c>
      <c r="BT295" s="4"/>
      <c r="BZ295" s="7">
        <f t="shared" si="111"/>
        <v>46304</v>
      </c>
      <c r="CA295" s="5"/>
      <c r="CB295" s="145">
        <f t="shared" si="112"/>
        <v>1</v>
      </c>
      <c r="CC295" s="141" t="str">
        <f>IFERROR(VLOOKUP(BZ294,'Geração Equatorial x Medido'!$O$99:$P$128,2,FALSE),"")</f>
        <v/>
      </c>
      <c r="CD295" s="38">
        <f t="shared" si="119"/>
        <v>46296</v>
      </c>
      <c r="CE295" s="38" t="str">
        <f t="shared" si="106"/>
        <v/>
      </c>
      <c r="CF295" s="38">
        <f t="shared" si="107"/>
        <v>46296</v>
      </c>
      <c r="CV295" s="4"/>
    </row>
    <row r="296" spans="1:100" x14ac:dyDescent="0.25">
      <c r="A296" s="7">
        <f t="shared" si="113"/>
        <v>45219</v>
      </c>
      <c r="B296" s="5"/>
      <c r="C296" s="38" t="str">
        <f t="shared" si="105"/>
        <v/>
      </c>
      <c r="D296" s="38">
        <f t="shared" si="102"/>
        <v>44986</v>
      </c>
      <c r="E296" s="38" t="str">
        <f t="shared" si="108"/>
        <v/>
      </c>
      <c r="F296" s="38">
        <f t="shared" si="104"/>
        <v>45200</v>
      </c>
      <c r="Y296" s="7">
        <f t="shared" si="114"/>
        <v>45579</v>
      </c>
      <c r="Z296" s="5">
        <v>555.6</v>
      </c>
      <c r="AA296" s="111"/>
      <c r="AB296" s="38" t="str">
        <f>IFERROR(VLOOKUP(Y296,'Geração Equatorial x Medido'!$O$99:$P$116,2,FALSE),"")</f>
        <v/>
      </c>
      <c r="AC296" s="38">
        <f t="shared" si="103"/>
        <v>45505</v>
      </c>
      <c r="AD296" s="38" t="str">
        <f t="shared" si="109"/>
        <v/>
      </c>
      <c r="AE296" s="38">
        <f t="shared" si="116"/>
        <v>45566</v>
      </c>
      <c r="AU296" s="4"/>
      <c r="AX296" s="7">
        <f t="shared" si="115"/>
        <v>45939</v>
      </c>
      <c r="AY296" s="5">
        <v>522.6</v>
      </c>
      <c r="AZ296" s="145">
        <f t="shared" si="117"/>
        <v>0</v>
      </c>
      <c r="BA296" s="143" t="str">
        <f>IFERROR(VLOOKUP(AX295,'Geração Equatorial x Medido'!$O$99:$P$129,2,FALSE),"")</f>
        <v/>
      </c>
      <c r="BB296" s="38">
        <f t="shared" si="118"/>
        <v>45566</v>
      </c>
      <c r="BC296" s="38" t="str">
        <f t="shared" si="110"/>
        <v/>
      </c>
      <c r="BD296" s="38">
        <f t="shared" si="120"/>
        <v>45931</v>
      </c>
      <c r="BT296" s="4"/>
      <c r="BZ296" s="7">
        <f t="shared" si="111"/>
        <v>46305</v>
      </c>
      <c r="CA296" s="5"/>
      <c r="CB296" s="145">
        <f t="shared" si="112"/>
        <v>1</v>
      </c>
      <c r="CC296" s="141" t="str">
        <f>IFERROR(VLOOKUP(BZ295,'Geração Equatorial x Medido'!$O$99:$P$128,2,FALSE),"")</f>
        <v/>
      </c>
      <c r="CD296" s="38">
        <f t="shared" si="119"/>
        <v>46296</v>
      </c>
      <c r="CE296" s="38" t="str">
        <f t="shared" si="106"/>
        <v/>
      </c>
      <c r="CF296" s="38">
        <f t="shared" si="107"/>
        <v>46296</v>
      </c>
      <c r="CV296" s="4"/>
    </row>
    <row r="297" spans="1:100" x14ac:dyDescent="0.25">
      <c r="A297" s="7">
        <f t="shared" si="113"/>
        <v>45220</v>
      </c>
      <c r="B297" s="5"/>
      <c r="C297" s="38" t="str">
        <f t="shared" si="105"/>
        <v/>
      </c>
      <c r="D297" s="38">
        <f t="shared" si="102"/>
        <v>44986</v>
      </c>
      <c r="E297" s="38" t="str">
        <f t="shared" si="108"/>
        <v/>
      </c>
      <c r="F297" s="38">
        <f t="shared" si="104"/>
        <v>45200</v>
      </c>
      <c r="Y297" s="7">
        <f t="shared" si="114"/>
        <v>45580</v>
      </c>
      <c r="Z297" s="5">
        <v>520.29999999999995</v>
      </c>
      <c r="AA297" s="111"/>
      <c r="AB297" s="38" t="str">
        <f>IFERROR(VLOOKUP(Y297,'Geração Equatorial x Medido'!$O$99:$P$116,2,FALSE),"")</f>
        <v/>
      </c>
      <c r="AC297" s="38">
        <f t="shared" si="103"/>
        <v>45505</v>
      </c>
      <c r="AD297" s="38" t="str">
        <f t="shared" si="109"/>
        <v/>
      </c>
      <c r="AE297" s="38">
        <f t="shared" si="116"/>
        <v>45566</v>
      </c>
      <c r="AU297" s="4"/>
      <c r="AX297" s="7">
        <f t="shared" si="115"/>
        <v>45940</v>
      </c>
      <c r="AY297" s="5">
        <v>552.6</v>
      </c>
      <c r="AZ297" s="145">
        <f t="shared" ref="AZ297:AZ324" si="121">IF(AY297=0,1,0)</f>
        <v>0</v>
      </c>
      <c r="BA297" s="143" t="str">
        <f>IFERROR(VLOOKUP(AX296,'Geração Equatorial x Medido'!$O$99:$P$129,2,FALSE),"")</f>
        <v/>
      </c>
      <c r="BB297" s="38">
        <f t="shared" si="118"/>
        <v>45566</v>
      </c>
      <c r="BC297" s="38" t="str">
        <f t="shared" si="110"/>
        <v/>
      </c>
      <c r="BD297" s="38">
        <f t="shared" si="120"/>
        <v>45931</v>
      </c>
      <c r="BT297" s="4"/>
      <c r="BZ297" s="7">
        <f t="shared" si="111"/>
        <v>46306</v>
      </c>
      <c r="CA297" s="5"/>
      <c r="CB297" s="145">
        <f t="shared" si="112"/>
        <v>1</v>
      </c>
      <c r="CC297" s="141" t="str">
        <f>IFERROR(VLOOKUP(BZ296,'Geração Equatorial x Medido'!$O$99:$P$128,2,FALSE),"")</f>
        <v/>
      </c>
      <c r="CD297" s="38">
        <f t="shared" si="119"/>
        <v>46296</v>
      </c>
      <c r="CE297" s="38" t="str">
        <f t="shared" si="106"/>
        <v/>
      </c>
      <c r="CF297" s="38">
        <f t="shared" si="107"/>
        <v>46296</v>
      </c>
      <c r="CV297" s="4"/>
    </row>
    <row r="298" spans="1:100" x14ac:dyDescent="0.25">
      <c r="A298" s="7">
        <f t="shared" si="113"/>
        <v>45221</v>
      </c>
      <c r="B298" s="5"/>
      <c r="C298" s="38" t="str">
        <f t="shared" si="105"/>
        <v/>
      </c>
      <c r="D298" s="38">
        <f t="shared" si="102"/>
        <v>44986</v>
      </c>
      <c r="E298" s="38" t="str">
        <f t="shared" si="108"/>
        <v/>
      </c>
      <c r="F298" s="38">
        <f t="shared" si="104"/>
        <v>45200</v>
      </c>
      <c r="Y298" s="7">
        <f t="shared" si="114"/>
        <v>45581</v>
      </c>
      <c r="Z298" s="5">
        <v>483.6</v>
      </c>
      <c r="AA298" s="111"/>
      <c r="AB298" s="38" t="str">
        <f>IFERROR(VLOOKUP(Y298,'Geração Equatorial x Medido'!$O$99:$P$116,2,FALSE),"")</f>
        <v/>
      </c>
      <c r="AC298" s="38">
        <f t="shared" si="103"/>
        <v>45505</v>
      </c>
      <c r="AD298" s="38" t="str">
        <f t="shared" si="109"/>
        <v/>
      </c>
      <c r="AE298" s="38">
        <f t="shared" si="116"/>
        <v>45566</v>
      </c>
      <c r="AU298" s="4"/>
      <c r="AX298" s="7">
        <f t="shared" si="115"/>
        <v>45941</v>
      </c>
      <c r="AY298" s="5">
        <v>541.4</v>
      </c>
      <c r="AZ298" s="145">
        <f t="shared" si="121"/>
        <v>0</v>
      </c>
      <c r="BA298" s="143" t="str">
        <f>IFERROR(VLOOKUP(AX297,'Geração Equatorial x Medido'!$O$99:$P$129,2,FALSE),"")</f>
        <v/>
      </c>
      <c r="BB298" s="38">
        <f t="shared" si="118"/>
        <v>45566</v>
      </c>
      <c r="BC298" s="38" t="str">
        <f t="shared" si="110"/>
        <v/>
      </c>
      <c r="BD298" s="38">
        <f t="shared" si="120"/>
        <v>45931</v>
      </c>
      <c r="BT298" s="4"/>
      <c r="BZ298" s="7">
        <f t="shared" si="111"/>
        <v>46307</v>
      </c>
      <c r="CA298" s="5"/>
      <c r="CB298" s="145">
        <f t="shared" si="112"/>
        <v>1</v>
      </c>
      <c r="CC298" s="141" t="str">
        <f>IFERROR(VLOOKUP(BZ297,'Geração Equatorial x Medido'!$O$99:$P$128,2,FALSE),"")</f>
        <v/>
      </c>
      <c r="CD298" s="38">
        <f t="shared" si="119"/>
        <v>46296</v>
      </c>
      <c r="CE298" s="38" t="str">
        <f t="shared" si="106"/>
        <v/>
      </c>
      <c r="CF298" s="38">
        <f t="shared" si="107"/>
        <v>46296</v>
      </c>
      <c r="CV298" s="4"/>
    </row>
    <row r="299" spans="1:100" x14ac:dyDescent="0.25">
      <c r="A299" s="7">
        <f t="shared" si="113"/>
        <v>45222</v>
      </c>
      <c r="B299" s="5"/>
      <c r="C299" s="38" t="str">
        <f t="shared" si="105"/>
        <v/>
      </c>
      <c r="D299" s="38">
        <f t="shared" ref="D299:D362" si="122">IF(C299="",D298,C299)</f>
        <v>44986</v>
      </c>
      <c r="E299" s="38" t="str">
        <f t="shared" si="108"/>
        <v/>
      </c>
      <c r="F299" s="38">
        <f t="shared" si="104"/>
        <v>45200</v>
      </c>
      <c r="Y299" s="7">
        <f t="shared" si="114"/>
        <v>45582</v>
      </c>
      <c r="Z299" s="5">
        <v>509.6</v>
      </c>
      <c r="AA299" s="111"/>
      <c r="AB299" s="38" t="str">
        <f>IFERROR(VLOOKUP(Y299,'Geração Equatorial x Medido'!$O$99:$P$116,2,FALSE),"")</f>
        <v/>
      </c>
      <c r="AC299" s="38">
        <f t="shared" ref="AC299:AC362" si="123">IF(AB299="",AC298,AB299)</f>
        <v>45505</v>
      </c>
      <c r="AD299" s="38" t="str">
        <f t="shared" si="109"/>
        <v/>
      </c>
      <c r="AE299" s="38">
        <f t="shared" si="116"/>
        <v>45566</v>
      </c>
      <c r="AU299" s="4"/>
      <c r="AX299" s="7">
        <f t="shared" si="115"/>
        <v>45942</v>
      </c>
      <c r="AY299" s="5">
        <v>580.29999999999995</v>
      </c>
      <c r="AZ299" s="145">
        <f t="shared" si="121"/>
        <v>0</v>
      </c>
      <c r="BA299" s="143" t="str">
        <f>IFERROR(VLOOKUP(AX298,'Geração Equatorial x Medido'!$O$99:$P$129,2,FALSE),"")</f>
        <v/>
      </c>
      <c r="BB299" s="38">
        <f t="shared" si="118"/>
        <v>45566</v>
      </c>
      <c r="BC299" s="38" t="str">
        <f t="shared" si="110"/>
        <v/>
      </c>
      <c r="BD299" s="38">
        <f t="shared" si="120"/>
        <v>45931</v>
      </c>
      <c r="BT299" s="4"/>
      <c r="BZ299" s="7">
        <f t="shared" si="111"/>
        <v>46308</v>
      </c>
      <c r="CA299" s="5"/>
      <c r="CB299" s="145">
        <f t="shared" si="112"/>
        <v>1</v>
      </c>
      <c r="CC299" s="141" t="str">
        <f>IFERROR(VLOOKUP(BZ298,'Geração Equatorial x Medido'!$O$99:$P$128,2,FALSE),"")</f>
        <v/>
      </c>
      <c r="CD299" s="38">
        <f t="shared" si="119"/>
        <v>46296</v>
      </c>
      <c r="CE299" s="38" t="str">
        <f t="shared" si="106"/>
        <v/>
      </c>
      <c r="CF299" s="38">
        <f t="shared" si="107"/>
        <v>46296</v>
      </c>
      <c r="CV299" s="4"/>
    </row>
    <row r="300" spans="1:100" x14ac:dyDescent="0.25">
      <c r="A300" s="7">
        <f t="shared" si="113"/>
        <v>45223</v>
      </c>
      <c r="B300" s="5"/>
      <c r="C300" s="38" t="str">
        <f t="shared" si="105"/>
        <v/>
      </c>
      <c r="D300" s="38">
        <f t="shared" si="122"/>
        <v>44986</v>
      </c>
      <c r="E300" s="38" t="str">
        <f t="shared" si="108"/>
        <v/>
      </c>
      <c r="F300" s="38">
        <f t="shared" si="104"/>
        <v>45200</v>
      </c>
      <c r="Y300" s="7">
        <f t="shared" si="114"/>
        <v>45583</v>
      </c>
      <c r="Z300" s="5">
        <v>443.5</v>
      </c>
      <c r="AA300" s="111"/>
      <c r="AB300" s="38" t="str">
        <f>IFERROR(VLOOKUP(Y300,'Geração Equatorial x Medido'!$O$99:$P$116,2,FALSE),"")</f>
        <v/>
      </c>
      <c r="AC300" s="38">
        <f t="shared" si="123"/>
        <v>45505</v>
      </c>
      <c r="AD300" s="38" t="str">
        <f t="shared" si="109"/>
        <v/>
      </c>
      <c r="AE300" s="38">
        <f t="shared" si="116"/>
        <v>45566</v>
      </c>
      <c r="AU300" s="4"/>
      <c r="AX300" s="7">
        <f t="shared" si="115"/>
        <v>45943</v>
      </c>
      <c r="AY300" s="5">
        <v>556.4</v>
      </c>
      <c r="AZ300" s="145">
        <f t="shared" si="121"/>
        <v>0</v>
      </c>
      <c r="BA300" s="143" t="str">
        <f>IFERROR(VLOOKUP(AX299,'Geração Equatorial x Medido'!$O$99:$P$129,2,FALSE),"")</f>
        <v/>
      </c>
      <c r="BB300" s="38">
        <f t="shared" si="118"/>
        <v>45566</v>
      </c>
      <c r="BC300" s="38" t="str">
        <f t="shared" si="110"/>
        <v/>
      </c>
      <c r="BD300" s="38">
        <f t="shared" si="120"/>
        <v>45931</v>
      </c>
      <c r="BT300" s="4"/>
      <c r="BZ300" s="7">
        <f t="shared" si="111"/>
        <v>46309</v>
      </c>
      <c r="CA300" s="5"/>
      <c r="CB300" s="145">
        <f t="shared" si="112"/>
        <v>1</v>
      </c>
      <c r="CC300" s="141" t="str">
        <f>IFERROR(VLOOKUP(BZ299,'Geração Equatorial x Medido'!$O$99:$P$128,2,FALSE),"")</f>
        <v/>
      </c>
      <c r="CD300" s="38">
        <f t="shared" si="119"/>
        <v>46296</v>
      </c>
      <c r="CE300" s="38" t="str">
        <f t="shared" si="106"/>
        <v/>
      </c>
      <c r="CF300" s="38">
        <f t="shared" si="107"/>
        <v>46296</v>
      </c>
      <c r="CV300" s="4"/>
    </row>
    <row r="301" spans="1:100" x14ac:dyDescent="0.25">
      <c r="A301" s="7">
        <f t="shared" si="113"/>
        <v>45224</v>
      </c>
      <c r="B301" s="5"/>
      <c r="C301" s="38" t="str">
        <f t="shared" si="105"/>
        <v/>
      </c>
      <c r="D301" s="38">
        <f t="shared" si="122"/>
        <v>44986</v>
      </c>
      <c r="E301" s="38" t="str">
        <f t="shared" si="108"/>
        <v/>
      </c>
      <c r="F301" s="38">
        <f t="shared" si="104"/>
        <v>45200</v>
      </c>
      <c r="H301" s="3"/>
      <c r="Y301" s="7">
        <f t="shared" si="114"/>
        <v>45584</v>
      </c>
      <c r="Z301" s="5">
        <v>561.9</v>
      </c>
      <c r="AA301" s="111"/>
      <c r="AB301" s="38" t="str">
        <f>IFERROR(VLOOKUP(Y301,'Geração Equatorial x Medido'!$O$99:$P$116,2,FALSE),"")</f>
        <v/>
      </c>
      <c r="AC301" s="38">
        <f t="shared" si="123"/>
        <v>45505</v>
      </c>
      <c r="AD301" s="38" t="str">
        <f t="shared" si="109"/>
        <v/>
      </c>
      <c r="AE301" s="38">
        <f t="shared" si="116"/>
        <v>45566</v>
      </c>
      <c r="AG301" s="3"/>
      <c r="AU301" s="4"/>
      <c r="AX301" s="7">
        <f t="shared" si="115"/>
        <v>45944</v>
      </c>
      <c r="AY301" s="5">
        <v>557.1</v>
      </c>
      <c r="AZ301" s="145">
        <f t="shared" si="121"/>
        <v>0</v>
      </c>
      <c r="BA301" s="143" t="str">
        <f>IFERROR(VLOOKUP(AX300,'Geração Equatorial x Medido'!$O$99:$P$129,2,FALSE),"")</f>
        <v/>
      </c>
      <c r="BB301" s="38">
        <f t="shared" si="118"/>
        <v>45566</v>
      </c>
      <c r="BC301" s="38" t="str">
        <f t="shared" si="110"/>
        <v/>
      </c>
      <c r="BD301" s="38">
        <f t="shared" si="120"/>
        <v>45931</v>
      </c>
      <c r="BF301" s="3"/>
      <c r="BT301" s="4"/>
      <c r="BZ301" s="7">
        <f t="shared" si="111"/>
        <v>46310</v>
      </c>
      <c r="CA301" s="5"/>
      <c r="CB301" s="145">
        <f t="shared" si="112"/>
        <v>1</v>
      </c>
      <c r="CC301" s="141" t="str">
        <f>IFERROR(VLOOKUP(BZ300,'Geração Equatorial x Medido'!$O$99:$P$128,2,FALSE),"")</f>
        <v/>
      </c>
      <c r="CD301" s="38">
        <f t="shared" si="119"/>
        <v>46296</v>
      </c>
      <c r="CE301" s="38" t="str">
        <f t="shared" si="106"/>
        <v/>
      </c>
      <c r="CF301" s="38">
        <f t="shared" si="107"/>
        <v>46296</v>
      </c>
      <c r="CH301" s="3"/>
      <c r="CV301" s="4"/>
    </row>
    <row r="302" spans="1:100" x14ac:dyDescent="0.25">
      <c r="A302" s="7">
        <f t="shared" si="113"/>
        <v>45225</v>
      </c>
      <c r="B302" s="5"/>
      <c r="C302" s="38" t="str">
        <f t="shared" si="105"/>
        <v/>
      </c>
      <c r="D302" s="38">
        <f t="shared" si="122"/>
        <v>44986</v>
      </c>
      <c r="E302" s="38" t="str">
        <f t="shared" si="108"/>
        <v/>
      </c>
      <c r="F302" s="38">
        <f t="shared" si="104"/>
        <v>45200</v>
      </c>
      <c r="H302" s="3"/>
      <c r="Y302" s="7">
        <f t="shared" si="114"/>
        <v>45585</v>
      </c>
      <c r="Z302" s="5">
        <v>514.29999999999995</v>
      </c>
      <c r="AA302" s="111"/>
      <c r="AB302" s="38" t="str">
        <f>IFERROR(VLOOKUP(Y302,'Geração Equatorial x Medido'!$O$99:$P$116,2,FALSE),"")</f>
        <v/>
      </c>
      <c r="AC302" s="38">
        <f t="shared" si="123"/>
        <v>45505</v>
      </c>
      <c r="AD302" s="38" t="str">
        <f t="shared" si="109"/>
        <v/>
      </c>
      <c r="AE302" s="38">
        <f t="shared" si="116"/>
        <v>45566</v>
      </c>
      <c r="AG302" s="3"/>
      <c r="AU302" s="4"/>
      <c r="AX302" s="7">
        <f t="shared" si="115"/>
        <v>45945</v>
      </c>
      <c r="AY302" s="5">
        <v>583.29999999999995</v>
      </c>
      <c r="AZ302" s="145">
        <f t="shared" si="121"/>
        <v>0</v>
      </c>
      <c r="BA302" s="143" t="str">
        <f>IFERROR(VLOOKUP(AX301,'Geração Equatorial x Medido'!$O$99:$P$129,2,FALSE),"")</f>
        <v/>
      </c>
      <c r="BB302" s="38">
        <f t="shared" si="118"/>
        <v>45566</v>
      </c>
      <c r="BC302" s="38" t="str">
        <f t="shared" si="110"/>
        <v/>
      </c>
      <c r="BD302" s="38">
        <f t="shared" si="120"/>
        <v>45931</v>
      </c>
      <c r="BF302" s="3"/>
      <c r="BT302" s="4"/>
      <c r="BZ302" s="7">
        <f t="shared" si="111"/>
        <v>46311</v>
      </c>
      <c r="CA302" s="5"/>
      <c r="CB302" s="145">
        <f t="shared" si="112"/>
        <v>1</v>
      </c>
      <c r="CC302" s="141" t="str">
        <f>IFERROR(VLOOKUP(BZ301,'Geração Equatorial x Medido'!$O$99:$P$128,2,FALSE),"")</f>
        <v/>
      </c>
      <c r="CD302" s="38">
        <f t="shared" si="119"/>
        <v>46296</v>
      </c>
      <c r="CE302" s="38" t="str">
        <f t="shared" si="106"/>
        <v/>
      </c>
      <c r="CF302" s="38">
        <f t="shared" si="107"/>
        <v>46296</v>
      </c>
      <c r="CH302" s="3"/>
      <c r="CV302" s="4"/>
    </row>
    <row r="303" spans="1:100" x14ac:dyDescent="0.25">
      <c r="A303" s="7">
        <f t="shared" si="113"/>
        <v>45226</v>
      </c>
      <c r="B303" s="5"/>
      <c r="C303" s="38" t="str">
        <f t="shared" si="105"/>
        <v/>
      </c>
      <c r="D303" s="38">
        <f t="shared" si="122"/>
        <v>44986</v>
      </c>
      <c r="E303" s="38" t="str">
        <f t="shared" si="108"/>
        <v/>
      </c>
      <c r="F303" s="38">
        <f t="shared" si="104"/>
        <v>45200</v>
      </c>
      <c r="Y303" s="7">
        <f t="shared" si="114"/>
        <v>45586</v>
      </c>
      <c r="Z303" s="5">
        <v>585.4</v>
      </c>
      <c r="AA303" s="111"/>
      <c r="AB303" s="38" t="str">
        <f>IFERROR(VLOOKUP(Y303,'Geração Equatorial x Medido'!$O$99:$P$116,2,FALSE),"")</f>
        <v/>
      </c>
      <c r="AC303" s="38">
        <f t="shared" si="123"/>
        <v>45505</v>
      </c>
      <c r="AD303" s="38" t="str">
        <f t="shared" si="109"/>
        <v/>
      </c>
      <c r="AE303" s="38">
        <f t="shared" si="116"/>
        <v>45566</v>
      </c>
      <c r="AU303" s="4"/>
      <c r="AX303" s="7">
        <f t="shared" si="115"/>
        <v>45946</v>
      </c>
      <c r="AY303" s="5">
        <v>518.20000000000005</v>
      </c>
      <c r="AZ303" s="145">
        <f t="shared" si="121"/>
        <v>0</v>
      </c>
      <c r="BA303" s="143" t="str">
        <f>IFERROR(VLOOKUP(AX302,'Geração Equatorial x Medido'!$O$99:$P$129,2,FALSE),"")</f>
        <v/>
      </c>
      <c r="BB303" s="38">
        <f t="shared" si="118"/>
        <v>45566</v>
      </c>
      <c r="BC303" s="38" t="str">
        <f t="shared" si="110"/>
        <v/>
      </c>
      <c r="BD303" s="38">
        <f t="shared" si="120"/>
        <v>45931</v>
      </c>
      <c r="BT303" s="4"/>
      <c r="BZ303" s="7">
        <f t="shared" si="111"/>
        <v>46312</v>
      </c>
      <c r="CA303" s="5"/>
      <c r="CB303" s="145">
        <f t="shared" si="112"/>
        <v>1</v>
      </c>
      <c r="CC303" s="141" t="str">
        <f>IFERROR(VLOOKUP(BZ302,'Geração Equatorial x Medido'!$O$99:$P$128,2,FALSE),"")</f>
        <v/>
      </c>
      <c r="CD303" s="38">
        <f t="shared" si="119"/>
        <v>46296</v>
      </c>
      <c r="CE303" s="38" t="str">
        <f t="shared" si="106"/>
        <v/>
      </c>
      <c r="CF303" s="38">
        <f t="shared" si="107"/>
        <v>46296</v>
      </c>
      <c r="CV303" s="4"/>
    </row>
    <row r="304" spans="1:100" x14ac:dyDescent="0.25">
      <c r="A304" s="7">
        <f t="shared" si="113"/>
        <v>45227</v>
      </c>
      <c r="B304" s="5"/>
      <c r="C304" s="38" t="str">
        <f t="shared" si="105"/>
        <v/>
      </c>
      <c r="D304" s="38">
        <f t="shared" si="122"/>
        <v>44986</v>
      </c>
      <c r="E304" s="38" t="str">
        <f t="shared" si="108"/>
        <v/>
      </c>
      <c r="F304" s="38">
        <f t="shared" si="104"/>
        <v>45200</v>
      </c>
      <c r="Y304" s="7">
        <f t="shared" si="114"/>
        <v>45587</v>
      </c>
      <c r="Z304" s="5">
        <v>560.5</v>
      </c>
      <c r="AA304" s="111"/>
      <c r="AB304" s="38" t="str">
        <f>IFERROR(VLOOKUP(Y304,'Geração Equatorial x Medido'!$O$99:$P$116,2,FALSE),"")</f>
        <v/>
      </c>
      <c r="AC304" s="38">
        <f t="shared" si="123"/>
        <v>45505</v>
      </c>
      <c r="AD304" s="38" t="str">
        <f t="shared" si="109"/>
        <v/>
      </c>
      <c r="AE304" s="38">
        <f t="shared" si="116"/>
        <v>45566</v>
      </c>
      <c r="AU304" s="4"/>
      <c r="AX304" s="7">
        <f t="shared" si="115"/>
        <v>45947</v>
      </c>
      <c r="AY304" s="5">
        <v>548.1</v>
      </c>
      <c r="AZ304" s="145">
        <f t="shared" si="121"/>
        <v>0</v>
      </c>
      <c r="BA304" s="143" t="str">
        <f>IFERROR(VLOOKUP(AX303,'Geração Equatorial x Medido'!$O$99:$P$129,2,FALSE),"")</f>
        <v/>
      </c>
      <c r="BB304" s="38">
        <f t="shared" si="118"/>
        <v>45566</v>
      </c>
      <c r="BC304" s="38" t="str">
        <f t="shared" si="110"/>
        <v/>
      </c>
      <c r="BD304" s="38">
        <f t="shared" si="120"/>
        <v>45931</v>
      </c>
      <c r="BT304" s="4"/>
      <c r="BZ304" s="7">
        <f t="shared" si="111"/>
        <v>46313</v>
      </c>
      <c r="CA304" s="5"/>
      <c r="CB304" s="145">
        <f t="shared" si="112"/>
        <v>1</v>
      </c>
      <c r="CC304" s="141" t="str">
        <f>IFERROR(VLOOKUP(BZ303,'Geração Equatorial x Medido'!$O$99:$P$128,2,FALSE),"")</f>
        <v/>
      </c>
      <c r="CD304" s="38">
        <f t="shared" si="119"/>
        <v>46296</v>
      </c>
      <c r="CE304" s="38" t="str">
        <f t="shared" si="106"/>
        <v/>
      </c>
      <c r="CF304" s="38">
        <f t="shared" si="107"/>
        <v>46296</v>
      </c>
      <c r="CV304" s="4"/>
    </row>
    <row r="305" spans="1:100" x14ac:dyDescent="0.25">
      <c r="A305" s="7">
        <f t="shared" si="113"/>
        <v>45228</v>
      </c>
      <c r="B305" s="5"/>
      <c r="C305" s="38" t="str">
        <f t="shared" si="105"/>
        <v/>
      </c>
      <c r="D305" s="38">
        <f t="shared" si="122"/>
        <v>44986</v>
      </c>
      <c r="E305" s="38" t="str">
        <f t="shared" si="108"/>
        <v/>
      </c>
      <c r="F305" s="38">
        <f t="shared" si="104"/>
        <v>45200</v>
      </c>
      <c r="Y305" s="7">
        <f t="shared" si="114"/>
        <v>45588</v>
      </c>
      <c r="Z305" s="5">
        <v>533.70000000000005</v>
      </c>
      <c r="AA305" s="111"/>
      <c r="AB305" s="38" t="str">
        <f>IFERROR(VLOOKUP(Y305,'Geração Equatorial x Medido'!$O$99:$P$116,2,FALSE),"")</f>
        <v/>
      </c>
      <c r="AC305" s="38">
        <f t="shared" si="123"/>
        <v>45505</v>
      </c>
      <c r="AD305" s="38" t="str">
        <f t="shared" si="109"/>
        <v/>
      </c>
      <c r="AE305" s="38">
        <f t="shared" si="116"/>
        <v>45566</v>
      </c>
      <c r="AU305" s="4"/>
      <c r="AX305" s="7">
        <f t="shared" si="115"/>
        <v>45948</v>
      </c>
      <c r="AY305" s="5">
        <v>548.20000000000005</v>
      </c>
      <c r="AZ305" s="145">
        <f t="shared" si="121"/>
        <v>0</v>
      </c>
      <c r="BA305" s="143" t="str">
        <f>IFERROR(VLOOKUP(AX304,'Geração Equatorial x Medido'!$O$99:$P$129,2,FALSE),"")</f>
        <v/>
      </c>
      <c r="BB305" s="38">
        <f t="shared" si="118"/>
        <v>45566</v>
      </c>
      <c r="BC305" s="38" t="str">
        <f t="shared" si="110"/>
        <v/>
      </c>
      <c r="BD305" s="38">
        <f t="shared" si="120"/>
        <v>45931</v>
      </c>
      <c r="BT305" s="4"/>
      <c r="BZ305" s="7">
        <f t="shared" si="111"/>
        <v>46314</v>
      </c>
      <c r="CA305" s="5"/>
      <c r="CB305" s="145">
        <f t="shared" si="112"/>
        <v>1</v>
      </c>
      <c r="CC305" s="141" t="str">
        <f>IFERROR(VLOOKUP(BZ304,'Geração Equatorial x Medido'!$O$99:$P$128,2,FALSE),"")</f>
        <v/>
      </c>
      <c r="CD305" s="38">
        <f t="shared" si="119"/>
        <v>46296</v>
      </c>
      <c r="CE305" s="38" t="str">
        <f t="shared" si="106"/>
        <v/>
      </c>
      <c r="CF305" s="38">
        <f t="shared" si="107"/>
        <v>46296</v>
      </c>
      <c r="CV305" s="4"/>
    </row>
    <row r="306" spans="1:100" x14ac:dyDescent="0.25">
      <c r="A306" s="7">
        <f t="shared" si="113"/>
        <v>45229</v>
      </c>
      <c r="B306" s="5"/>
      <c r="C306" s="38" t="str">
        <f t="shared" si="105"/>
        <v/>
      </c>
      <c r="D306" s="38">
        <f t="shared" si="122"/>
        <v>44986</v>
      </c>
      <c r="E306" s="38" t="str">
        <f t="shared" si="108"/>
        <v/>
      </c>
      <c r="F306" s="38">
        <f t="shared" si="104"/>
        <v>45200</v>
      </c>
      <c r="Y306" s="7">
        <f t="shared" si="114"/>
        <v>45589</v>
      </c>
      <c r="Z306" s="5">
        <v>546.70000000000005</v>
      </c>
      <c r="AA306" s="111"/>
      <c r="AB306" s="38" t="str">
        <f>IFERROR(VLOOKUP(Y306,'Geração Equatorial x Medido'!$O$99:$P$116,2,FALSE),"")</f>
        <v/>
      </c>
      <c r="AC306" s="38">
        <f t="shared" si="123"/>
        <v>45505</v>
      </c>
      <c r="AD306" s="38" t="str">
        <f t="shared" si="109"/>
        <v/>
      </c>
      <c r="AE306" s="38">
        <f t="shared" si="116"/>
        <v>45566</v>
      </c>
      <c r="AU306" s="4"/>
      <c r="AX306" s="7">
        <f t="shared" si="115"/>
        <v>45949</v>
      </c>
      <c r="AY306" s="5">
        <v>522.4</v>
      </c>
      <c r="AZ306" s="145">
        <f t="shared" si="121"/>
        <v>0</v>
      </c>
      <c r="BA306" s="143">
        <f>IFERROR(VLOOKUP(AX305,'Geração Equatorial x Medido'!$O$99:$P$129,2,FALSE),"")</f>
        <v>45566</v>
      </c>
      <c r="BB306" s="38">
        <f t="shared" si="118"/>
        <v>45566</v>
      </c>
      <c r="BC306" s="38" t="str">
        <f t="shared" si="110"/>
        <v/>
      </c>
      <c r="BD306" s="38">
        <f t="shared" si="120"/>
        <v>45931</v>
      </c>
      <c r="BT306" s="4"/>
      <c r="BZ306" s="7">
        <f t="shared" si="111"/>
        <v>46315</v>
      </c>
      <c r="CA306" s="5"/>
      <c r="CB306" s="145">
        <f t="shared" si="112"/>
        <v>1</v>
      </c>
      <c r="CC306" s="141" t="str">
        <f>IFERROR(VLOOKUP(BZ305,'Geração Equatorial x Medido'!$O$99:$P$128,2,FALSE),"")</f>
        <v/>
      </c>
      <c r="CD306" s="38">
        <f t="shared" si="119"/>
        <v>46296</v>
      </c>
      <c r="CE306" s="38" t="str">
        <f t="shared" si="106"/>
        <v/>
      </c>
      <c r="CF306" s="38">
        <f t="shared" si="107"/>
        <v>46296</v>
      </c>
      <c r="CV306" s="4"/>
    </row>
    <row r="307" spans="1:100" x14ac:dyDescent="0.25">
      <c r="A307" s="7">
        <f t="shared" si="113"/>
        <v>45230</v>
      </c>
      <c r="B307" s="5"/>
      <c r="C307" s="38" t="str">
        <f t="shared" si="105"/>
        <v/>
      </c>
      <c r="D307" s="38">
        <f t="shared" si="122"/>
        <v>44986</v>
      </c>
      <c r="E307" s="38" t="str">
        <f t="shared" si="108"/>
        <v/>
      </c>
      <c r="F307" s="38">
        <f t="shared" si="104"/>
        <v>45200</v>
      </c>
      <c r="Y307" s="7">
        <f t="shared" si="114"/>
        <v>45590</v>
      </c>
      <c r="Z307" s="5">
        <v>549.9</v>
      </c>
      <c r="AA307" s="111"/>
      <c r="AB307" s="38" t="str">
        <f>IFERROR(VLOOKUP(Y307,'Geração Equatorial x Medido'!$O$99:$P$116,2,FALSE),"")</f>
        <v/>
      </c>
      <c r="AC307" s="38">
        <f t="shared" si="123"/>
        <v>45505</v>
      </c>
      <c r="AD307" s="38" t="str">
        <f t="shared" si="109"/>
        <v/>
      </c>
      <c r="AE307" s="38">
        <f t="shared" si="116"/>
        <v>45566</v>
      </c>
      <c r="AU307" s="4"/>
      <c r="AX307" s="7">
        <f t="shared" si="115"/>
        <v>45950</v>
      </c>
      <c r="AY307" s="5">
        <v>509.2</v>
      </c>
      <c r="AZ307" s="145">
        <f t="shared" si="121"/>
        <v>0</v>
      </c>
      <c r="BA307" s="143" t="str">
        <f>IFERROR(VLOOKUP(AX306,'Geração Equatorial x Medido'!$O$99:$P$129,2,FALSE),"")</f>
        <v/>
      </c>
      <c r="BB307" s="38">
        <f t="shared" si="118"/>
        <v>45931</v>
      </c>
      <c r="BC307" s="38" t="str">
        <f t="shared" si="110"/>
        <v/>
      </c>
      <c r="BD307" s="38">
        <f t="shared" si="120"/>
        <v>45931</v>
      </c>
      <c r="BT307" s="4"/>
      <c r="BZ307" s="7">
        <f t="shared" si="111"/>
        <v>46316</v>
      </c>
      <c r="CA307" s="5"/>
      <c r="CB307" s="145">
        <f t="shared" si="112"/>
        <v>1</v>
      </c>
      <c r="CC307" s="141" t="str">
        <f>IFERROR(VLOOKUP(BZ306,'Geração Equatorial x Medido'!$O$99:$P$128,2,FALSE),"")</f>
        <v/>
      </c>
      <c r="CD307" s="38">
        <f t="shared" si="119"/>
        <v>46296</v>
      </c>
      <c r="CE307" s="38" t="str">
        <f t="shared" si="106"/>
        <v/>
      </c>
      <c r="CF307" s="38">
        <f t="shared" si="107"/>
        <v>46296</v>
      </c>
      <c r="CV307" s="4"/>
    </row>
    <row r="308" spans="1:100" x14ac:dyDescent="0.25">
      <c r="A308" s="7">
        <f t="shared" si="113"/>
        <v>45231</v>
      </c>
      <c r="B308" s="5"/>
      <c r="C308" s="38" t="str">
        <f t="shared" si="105"/>
        <v/>
      </c>
      <c r="D308" s="38">
        <f t="shared" si="122"/>
        <v>44986</v>
      </c>
      <c r="E308" s="38">
        <f t="shared" si="108"/>
        <v>45231</v>
      </c>
      <c r="F308" s="38">
        <f t="shared" si="104"/>
        <v>45231</v>
      </c>
      <c r="Y308" s="7">
        <f t="shared" si="114"/>
        <v>45591</v>
      </c>
      <c r="Z308" s="5">
        <v>534.6</v>
      </c>
      <c r="AA308" s="111"/>
      <c r="AB308" s="38" t="str">
        <f>IFERROR(VLOOKUP(Y308,'Geração Equatorial x Medido'!$O$99:$P$116,2,FALSE),"")</f>
        <v/>
      </c>
      <c r="AC308" s="38">
        <f t="shared" si="123"/>
        <v>45505</v>
      </c>
      <c r="AD308" s="38" t="str">
        <f t="shared" si="109"/>
        <v/>
      </c>
      <c r="AE308" s="38">
        <f t="shared" si="116"/>
        <v>45566</v>
      </c>
      <c r="AU308" s="4"/>
      <c r="AX308" s="7">
        <f t="shared" si="115"/>
        <v>45951</v>
      </c>
      <c r="AY308" s="5">
        <v>476.6</v>
      </c>
      <c r="AZ308" s="145">
        <f t="shared" si="121"/>
        <v>0</v>
      </c>
      <c r="BA308" s="143" t="str">
        <f>IFERROR(VLOOKUP(AX307,'Geração Equatorial x Medido'!$O$99:$P$129,2,FALSE),"")</f>
        <v/>
      </c>
      <c r="BB308" s="38">
        <f t="shared" si="118"/>
        <v>45931</v>
      </c>
      <c r="BC308" s="38" t="str">
        <f t="shared" si="110"/>
        <v/>
      </c>
      <c r="BD308" s="38">
        <f t="shared" si="120"/>
        <v>45931</v>
      </c>
      <c r="BT308" s="4"/>
      <c r="BZ308" s="7">
        <f t="shared" si="111"/>
        <v>46317</v>
      </c>
      <c r="CA308" s="5"/>
      <c r="CB308" s="145">
        <f t="shared" si="112"/>
        <v>1</v>
      </c>
      <c r="CC308" s="141" t="str">
        <f>IFERROR(VLOOKUP(BZ307,'Geração Equatorial x Medido'!$O$99:$P$128,2,FALSE),"")</f>
        <v/>
      </c>
      <c r="CD308" s="38">
        <f t="shared" si="119"/>
        <v>46296</v>
      </c>
      <c r="CE308" s="38" t="str">
        <f t="shared" si="106"/>
        <v/>
      </c>
      <c r="CF308" s="38">
        <f t="shared" si="107"/>
        <v>46296</v>
      </c>
      <c r="CV308" s="4"/>
    </row>
    <row r="309" spans="1:100" x14ac:dyDescent="0.25">
      <c r="A309" s="7">
        <f t="shared" si="113"/>
        <v>45232</v>
      </c>
      <c r="B309" s="5"/>
      <c r="C309" s="38" t="str">
        <f t="shared" si="105"/>
        <v/>
      </c>
      <c r="D309" s="38">
        <f t="shared" si="122"/>
        <v>44986</v>
      </c>
      <c r="E309" s="38" t="str">
        <f t="shared" si="108"/>
        <v/>
      </c>
      <c r="F309" s="38">
        <f t="shared" ref="F309:F368" si="124">IF(E309="",F308,E309)</f>
        <v>45231</v>
      </c>
      <c r="Y309" s="7">
        <f t="shared" si="114"/>
        <v>45592</v>
      </c>
      <c r="Z309" s="5">
        <v>551.9</v>
      </c>
      <c r="AA309" s="111"/>
      <c r="AB309" s="38" t="str">
        <f>IFERROR(VLOOKUP(Y309,'Geração Equatorial x Medido'!$O$99:$P$116,2,FALSE),"")</f>
        <v/>
      </c>
      <c r="AC309" s="38">
        <f t="shared" si="123"/>
        <v>45505</v>
      </c>
      <c r="AD309" s="38" t="str">
        <f t="shared" si="109"/>
        <v/>
      </c>
      <c r="AE309" s="38">
        <f t="shared" si="116"/>
        <v>45566</v>
      </c>
      <c r="AU309" s="4"/>
      <c r="AX309" s="7">
        <f t="shared" si="115"/>
        <v>45952</v>
      </c>
      <c r="AY309" s="5">
        <v>543</v>
      </c>
      <c r="AZ309" s="145">
        <f t="shared" si="121"/>
        <v>0</v>
      </c>
      <c r="BA309" s="143" t="str">
        <f>IFERROR(VLOOKUP(AX308,'Geração Equatorial x Medido'!$O$99:$P$129,2,FALSE),"")</f>
        <v/>
      </c>
      <c r="BB309" s="38">
        <f t="shared" si="118"/>
        <v>45931</v>
      </c>
      <c r="BC309" s="38" t="str">
        <f t="shared" si="110"/>
        <v/>
      </c>
      <c r="BD309" s="38">
        <f t="shared" si="120"/>
        <v>45931</v>
      </c>
      <c r="BT309" s="4"/>
      <c r="BZ309" s="7">
        <f t="shared" si="111"/>
        <v>46318</v>
      </c>
      <c r="CA309" s="5"/>
      <c r="CB309" s="145">
        <f t="shared" si="112"/>
        <v>1</v>
      </c>
      <c r="CC309" s="141" t="str">
        <f>IFERROR(VLOOKUP(BZ308,'Geração Equatorial x Medido'!$O$99:$P$128,2,FALSE),"")</f>
        <v/>
      </c>
      <c r="CD309" s="38">
        <f t="shared" si="119"/>
        <v>46296</v>
      </c>
      <c r="CE309" s="38" t="str">
        <f t="shared" si="106"/>
        <v/>
      </c>
      <c r="CF309" s="38">
        <f t="shared" si="107"/>
        <v>46296</v>
      </c>
      <c r="CV309" s="4"/>
    </row>
    <row r="310" spans="1:100" x14ac:dyDescent="0.25">
      <c r="A310" s="7">
        <f t="shared" si="113"/>
        <v>45233</v>
      </c>
      <c r="B310" s="5"/>
      <c r="C310" s="38" t="str">
        <f t="shared" si="105"/>
        <v/>
      </c>
      <c r="D310" s="38">
        <f t="shared" si="122"/>
        <v>44986</v>
      </c>
      <c r="E310" s="38" t="str">
        <f t="shared" si="108"/>
        <v/>
      </c>
      <c r="F310" s="38">
        <f t="shared" si="124"/>
        <v>45231</v>
      </c>
      <c r="Y310" s="7">
        <f t="shared" si="114"/>
        <v>45593</v>
      </c>
      <c r="Z310" s="5">
        <v>568.79999999999995</v>
      </c>
      <c r="AA310" s="111"/>
      <c r="AB310" s="38" t="str">
        <f>IFERROR(VLOOKUP(Y310,'Geração Equatorial x Medido'!$O$99:$P$116,2,FALSE),"")</f>
        <v/>
      </c>
      <c r="AC310" s="38">
        <f t="shared" si="123"/>
        <v>45505</v>
      </c>
      <c r="AD310" s="38" t="str">
        <f t="shared" si="109"/>
        <v/>
      </c>
      <c r="AE310" s="38">
        <f t="shared" si="116"/>
        <v>45566</v>
      </c>
      <c r="AU310" s="4"/>
      <c r="AX310" s="7">
        <f t="shared" si="115"/>
        <v>45953</v>
      </c>
      <c r="AY310" s="5">
        <v>571.79999999999995</v>
      </c>
      <c r="AZ310" s="145">
        <f t="shared" si="121"/>
        <v>0</v>
      </c>
      <c r="BA310" s="143" t="str">
        <f>IFERROR(VLOOKUP(AX309,'Geração Equatorial x Medido'!$O$99:$P$129,2,FALSE),"")</f>
        <v/>
      </c>
      <c r="BB310" s="38">
        <f t="shared" si="118"/>
        <v>45931</v>
      </c>
      <c r="BC310" s="38" t="str">
        <f t="shared" si="110"/>
        <v/>
      </c>
      <c r="BD310" s="38">
        <f t="shared" si="120"/>
        <v>45931</v>
      </c>
      <c r="BT310" s="4"/>
      <c r="BZ310" s="7">
        <f t="shared" si="111"/>
        <v>46319</v>
      </c>
      <c r="CA310" s="5"/>
      <c r="CB310" s="145">
        <f t="shared" si="112"/>
        <v>1</v>
      </c>
      <c r="CC310" s="141" t="str">
        <f>IFERROR(VLOOKUP(BZ309,'Geração Equatorial x Medido'!$O$99:$P$128,2,FALSE),"")</f>
        <v/>
      </c>
      <c r="CD310" s="38">
        <f t="shared" si="119"/>
        <v>46296</v>
      </c>
      <c r="CE310" s="38" t="str">
        <f t="shared" si="106"/>
        <v/>
      </c>
      <c r="CF310" s="38">
        <f t="shared" si="107"/>
        <v>46296</v>
      </c>
      <c r="CV310" s="4"/>
    </row>
    <row r="311" spans="1:100" x14ac:dyDescent="0.25">
      <c r="A311" s="7">
        <f t="shared" si="113"/>
        <v>45234</v>
      </c>
      <c r="B311" s="5"/>
      <c r="C311" s="38" t="str">
        <f t="shared" si="105"/>
        <v/>
      </c>
      <c r="D311" s="38">
        <f t="shared" si="122"/>
        <v>44986</v>
      </c>
      <c r="E311" s="38" t="str">
        <f t="shared" si="108"/>
        <v/>
      </c>
      <c r="F311" s="38">
        <f t="shared" si="124"/>
        <v>45231</v>
      </c>
      <c r="Y311" s="7">
        <f t="shared" si="114"/>
        <v>45594</v>
      </c>
      <c r="Z311" s="5">
        <v>546.70000000000005</v>
      </c>
      <c r="AA311" s="111"/>
      <c r="AB311" s="38" t="str">
        <f>IFERROR(VLOOKUP(Y311,'Geração Equatorial x Medido'!$O$99:$P$116,2,FALSE),"")</f>
        <v/>
      </c>
      <c r="AC311" s="38">
        <f t="shared" si="123"/>
        <v>45505</v>
      </c>
      <c r="AD311" s="38" t="str">
        <f t="shared" si="109"/>
        <v/>
      </c>
      <c r="AE311" s="38">
        <f t="shared" si="116"/>
        <v>45566</v>
      </c>
      <c r="AU311" s="4"/>
      <c r="AX311" s="7">
        <f t="shared" si="115"/>
        <v>45954</v>
      </c>
      <c r="AY311" s="5">
        <v>569.1</v>
      </c>
      <c r="AZ311" s="145">
        <f t="shared" si="121"/>
        <v>0</v>
      </c>
      <c r="BA311" s="143" t="str">
        <f>IFERROR(VLOOKUP(AX310,'Geração Equatorial x Medido'!$O$99:$P$129,2,FALSE),"")</f>
        <v/>
      </c>
      <c r="BB311" s="38">
        <f t="shared" si="118"/>
        <v>45931</v>
      </c>
      <c r="BC311" s="38" t="str">
        <f t="shared" si="110"/>
        <v/>
      </c>
      <c r="BD311" s="38">
        <f t="shared" si="120"/>
        <v>45931</v>
      </c>
      <c r="BT311" s="4"/>
      <c r="BZ311" s="7">
        <f t="shared" si="111"/>
        <v>46320</v>
      </c>
      <c r="CA311" s="5"/>
      <c r="CB311" s="145">
        <f t="shared" si="112"/>
        <v>1</v>
      </c>
      <c r="CC311" s="141" t="str">
        <f>IFERROR(VLOOKUP(BZ310,'Geração Equatorial x Medido'!$O$99:$P$128,2,FALSE),"")</f>
        <v/>
      </c>
      <c r="CD311" s="38">
        <f t="shared" si="119"/>
        <v>46296</v>
      </c>
      <c r="CE311" s="38" t="str">
        <f t="shared" si="106"/>
        <v/>
      </c>
      <c r="CF311" s="38">
        <f t="shared" si="107"/>
        <v>46296</v>
      </c>
      <c r="CV311" s="4"/>
    </row>
    <row r="312" spans="1:100" x14ac:dyDescent="0.25">
      <c r="A312" s="7">
        <f t="shared" si="113"/>
        <v>45235</v>
      </c>
      <c r="B312" s="5"/>
      <c r="C312" s="38" t="str">
        <f t="shared" si="105"/>
        <v/>
      </c>
      <c r="D312" s="38">
        <f t="shared" si="122"/>
        <v>44986</v>
      </c>
      <c r="E312" s="38" t="str">
        <f t="shared" si="108"/>
        <v/>
      </c>
      <c r="F312" s="38">
        <f t="shared" si="124"/>
        <v>45231</v>
      </c>
      <c r="Y312" s="7">
        <f t="shared" si="114"/>
        <v>45595</v>
      </c>
      <c r="Z312" s="5">
        <v>515.5</v>
      </c>
      <c r="AA312" s="111"/>
      <c r="AB312" s="38" t="str">
        <f>IFERROR(VLOOKUP(Y312,'Geração Equatorial x Medido'!$O$99:$P$116,2,FALSE),"")</f>
        <v/>
      </c>
      <c r="AC312" s="38">
        <f t="shared" si="123"/>
        <v>45505</v>
      </c>
      <c r="AD312" s="38" t="str">
        <f t="shared" si="109"/>
        <v/>
      </c>
      <c r="AE312" s="38">
        <f t="shared" si="116"/>
        <v>45566</v>
      </c>
      <c r="AU312" s="4"/>
      <c r="AX312" s="7">
        <f t="shared" si="115"/>
        <v>45955</v>
      </c>
      <c r="AY312" s="5">
        <v>538.20000000000005</v>
      </c>
      <c r="AZ312" s="145">
        <f t="shared" si="121"/>
        <v>0</v>
      </c>
      <c r="BA312" s="143" t="str">
        <f>IFERROR(VLOOKUP(AX311,'Geração Equatorial x Medido'!$O$99:$P$129,2,FALSE),"")</f>
        <v/>
      </c>
      <c r="BB312" s="38">
        <f t="shared" si="118"/>
        <v>45931</v>
      </c>
      <c r="BC312" s="38" t="str">
        <f t="shared" si="110"/>
        <v/>
      </c>
      <c r="BD312" s="38">
        <f t="shared" si="120"/>
        <v>45931</v>
      </c>
      <c r="BT312" s="4"/>
      <c r="BZ312" s="7">
        <f t="shared" si="111"/>
        <v>46321</v>
      </c>
      <c r="CA312" s="5"/>
      <c r="CB312" s="145">
        <f t="shared" si="112"/>
        <v>1</v>
      </c>
      <c r="CC312" s="141" t="str">
        <f>IFERROR(VLOOKUP(BZ311,'Geração Equatorial x Medido'!$O$99:$P$128,2,FALSE),"")</f>
        <v/>
      </c>
      <c r="CD312" s="38">
        <f t="shared" si="119"/>
        <v>46296</v>
      </c>
      <c r="CE312" s="38" t="str">
        <f t="shared" si="106"/>
        <v/>
      </c>
      <c r="CF312" s="38">
        <f t="shared" si="107"/>
        <v>46296</v>
      </c>
      <c r="CV312" s="4"/>
    </row>
    <row r="313" spans="1:100" x14ac:dyDescent="0.25">
      <c r="A313" s="7">
        <f t="shared" si="113"/>
        <v>45236</v>
      </c>
      <c r="B313" s="5"/>
      <c r="C313" s="38" t="str">
        <f t="shared" si="105"/>
        <v/>
      </c>
      <c r="D313" s="38">
        <f t="shared" si="122"/>
        <v>44986</v>
      </c>
      <c r="E313" s="38" t="str">
        <f t="shared" si="108"/>
        <v/>
      </c>
      <c r="F313" s="38">
        <f t="shared" si="124"/>
        <v>45231</v>
      </c>
      <c r="Y313" s="7">
        <f t="shared" si="114"/>
        <v>45596</v>
      </c>
      <c r="Z313" s="5">
        <v>488.1</v>
      </c>
      <c r="AA313" s="111"/>
      <c r="AB313" s="38" t="str">
        <f>IFERROR(VLOOKUP(Y313,'Geração Equatorial x Medido'!$O$99:$P$116,2,FALSE),"")</f>
        <v/>
      </c>
      <c r="AC313" s="38">
        <f t="shared" si="123"/>
        <v>45505</v>
      </c>
      <c r="AD313" s="38" t="str">
        <f t="shared" si="109"/>
        <v/>
      </c>
      <c r="AE313" s="38">
        <f t="shared" si="116"/>
        <v>45566</v>
      </c>
      <c r="AU313" s="4"/>
      <c r="AX313" s="7">
        <f t="shared" si="115"/>
        <v>45956</v>
      </c>
      <c r="AY313" s="5">
        <v>563.1</v>
      </c>
      <c r="AZ313" s="145">
        <f t="shared" si="121"/>
        <v>0</v>
      </c>
      <c r="BA313" s="143" t="str">
        <f>IFERROR(VLOOKUP(AX312,'Geração Equatorial x Medido'!$O$99:$P$129,2,FALSE),"")</f>
        <v/>
      </c>
      <c r="BB313" s="38">
        <f t="shared" si="118"/>
        <v>45931</v>
      </c>
      <c r="BC313" s="38" t="str">
        <f t="shared" si="110"/>
        <v/>
      </c>
      <c r="BD313" s="38">
        <f t="shared" si="120"/>
        <v>45931</v>
      </c>
      <c r="BT313" s="4"/>
      <c r="BZ313" s="7">
        <f t="shared" si="111"/>
        <v>46322</v>
      </c>
      <c r="CA313" s="5"/>
      <c r="CB313" s="145">
        <f t="shared" si="112"/>
        <v>1</v>
      </c>
      <c r="CC313" s="141" t="str">
        <f>IFERROR(VLOOKUP(BZ312,'Geração Equatorial x Medido'!$O$99:$P$128,2,FALSE),"")</f>
        <v/>
      </c>
      <c r="CD313" s="38">
        <f t="shared" si="119"/>
        <v>46296</v>
      </c>
      <c r="CE313" s="38" t="str">
        <f t="shared" si="106"/>
        <v/>
      </c>
      <c r="CF313" s="38">
        <f t="shared" si="107"/>
        <v>46296</v>
      </c>
      <c r="CV313" s="4"/>
    </row>
    <row r="314" spans="1:100" x14ac:dyDescent="0.25">
      <c r="A314" s="7">
        <f t="shared" si="113"/>
        <v>45237</v>
      </c>
      <c r="B314" s="5"/>
      <c r="C314" s="38" t="str">
        <f t="shared" si="105"/>
        <v/>
      </c>
      <c r="D314" s="38">
        <f t="shared" si="122"/>
        <v>44986</v>
      </c>
      <c r="E314" s="38" t="str">
        <f t="shared" si="108"/>
        <v/>
      </c>
      <c r="F314" s="38">
        <f t="shared" si="124"/>
        <v>45231</v>
      </c>
      <c r="Y314" s="7">
        <f t="shared" si="114"/>
        <v>45597</v>
      </c>
      <c r="Z314" s="5">
        <v>502.8</v>
      </c>
      <c r="AA314" s="111"/>
      <c r="AB314" s="38" t="str">
        <f>IFERROR(VLOOKUP(Y314,'Geração Equatorial x Medido'!$O$99:$P$116,2,FALSE),"")</f>
        <v/>
      </c>
      <c r="AC314" s="38">
        <f t="shared" si="123"/>
        <v>45505</v>
      </c>
      <c r="AD314" s="38">
        <f t="shared" si="109"/>
        <v>45597</v>
      </c>
      <c r="AE314" s="38">
        <f t="shared" si="116"/>
        <v>45597</v>
      </c>
      <c r="AU314" s="4"/>
      <c r="AX314" s="7">
        <f t="shared" si="115"/>
        <v>45957</v>
      </c>
      <c r="AY314" s="5">
        <v>566.9</v>
      </c>
      <c r="AZ314" s="145" t="e">
        <f>IF(#REF!=0,1,0)</f>
        <v>#REF!</v>
      </c>
      <c r="BA314" s="143" t="str">
        <f>IFERROR(VLOOKUP(AX313,'Geração Equatorial x Medido'!$O$99:$P$129,2,FALSE),"")</f>
        <v/>
      </c>
      <c r="BB314" s="38">
        <f t="shared" si="118"/>
        <v>45931</v>
      </c>
      <c r="BC314" s="38" t="str">
        <f t="shared" si="110"/>
        <v/>
      </c>
      <c r="BD314" s="38">
        <f t="shared" si="120"/>
        <v>45931</v>
      </c>
      <c r="BT314" s="4"/>
      <c r="BZ314" s="7">
        <f t="shared" si="111"/>
        <v>46323</v>
      </c>
      <c r="CA314" s="5"/>
      <c r="CB314" s="145">
        <f t="shared" si="112"/>
        <v>1</v>
      </c>
      <c r="CC314" s="141">
        <f>IFERROR(VLOOKUP(BZ313,'Geração Equatorial x Medido'!$O$99:$P$128,2,FALSE),"")</f>
        <v>46296</v>
      </c>
      <c r="CD314" s="38">
        <f t="shared" si="119"/>
        <v>46296</v>
      </c>
      <c r="CE314" s="38" t="str">
        <f t="shared" si="106"/>
        <v/>
      </c>
      <c r="CF314" s="38">
        <f t="shared" si="107"/>
        <v>46296</v>
      </c>
      <c r="CV314" s="4"/>
    </row>
    <row r="315" spans="1:100" x14ac:dyDescent="0.25">
      <c r="A315" s="7">
        <f t="shared" si="113"/>
        <v>45238</v>
      </c>
      <c r="B315" s="5"/>
      <c r="C315" s="38" t="str">
        <f t="shared" si="105"/>
        <v/>
      </c>
      <c r="D315" s="38">
        <f t="shared" si="122"/>
        <v>44986</v>
      </c>
      <c r="E315" s="38" t="str">
        <f t="shared" si="108"/>
        <v/>
      </c>
      <c r="F315" s="38">
        <f t="shared" si="124"/>
        <v>45231</v>
      </c>
      <c r="Y315" s="7">
        <f t="shared" si="114"/>
        <v>45598</v>
      </c>
      <c r="Z315" s="5">
        <v>499.1</v>
      </c>
      <c r="AA315" s="111"/>
      <c r="AB315" s="38" t="str">
        <f>IFERROR(VLOOKUP(Y315,'Geração Equatorial x Medido'!$O$99:$P$116,2,FALSE),"")</f>
        <v/>
      </c>
      <c r="AC315" s="38">
        <f t="shared" si="123"/>
        <v>45505</v>
      </c>
      <c r="AD315" s="38" t="str">
        <f t="shared" si="109"/>
        <v/>
      </c>
      <c r="AE315" s="38">
        <f t="shared" si="116"/>
        <v>45597</v>
      </c>
      <c r="AU315" s="4"/>
      <c r="AX315" s="7">
        <f t="shared" si="115"/>
        <v>45958</v>
      </c>
      <c r="AY315" s="5">
        <v>568.1</v>
      </c>
      <c r="AZ315" s="145" t="e">
        <f>IF(#REF!=0,1,0)</f>
        <v>#REF!</v>
      </c>
      <c r="BA315" s="143">
        <f>IFERROR(VLOOKUP(AX314,'Geração Equatorial x Medido'!$O$99:$P$129,2,FALSE),"")</f>
        <v>45931</v>
      </c>
      <c r="BB315" s="38">
        <f t="shared" si="118"/>
        <v>45931</v>
      </c>
      <c r="BC315" s="38" t="str">
        <f t="shared" si="110"/>
        <v/>
      </c>
      <c r="BD315" s="38">
        <f t="shared" si="120"/>
        <v>45931</v>
      </c>
      <c r="BT315" s="4"/>
      <c r="BZ315" s="7">
        <f t="shared" si="111"/>
        <v>46324</v>
      </c>
      <c r="CA315" s="5"/>
      <c r="CB315" s="145">
        <f t="shared" si="112"/>
        <v>1</v>
      </c>
      <c r="CC315" s="141" t="str">
        <f>IFERROR(VLOOKUP(BZ314,'Geração Equatorial x Medido'!$O$99:$P$128,2,FALSE),"")</f>
        <v/>
      </c>
      <c r="CD315" s="38">
        <f t="shared" si="119"/>
        <v>46327</v>
      </c>
      <c r="CE315" s="38" t="str">
        <f t="shared" si="106"/>
        <v/>
      </c>
      <c r="CF315" s="38">
        <f t="shared" si="107"/>
        <v>46296</v>
      </c>
      <c r="CV315" s="4"/>
    </row>
    <row r="316" spans="1:100" x14ac:dyDescent="0.25">
      <c r="A316" s="7">
        <f t="shared" si="113"/>
        <v>45239</v>
      </c>
      <c r="B316" s="5"/>
      <c r="C316" s="38" t="str">
        <f t="shared" si="105"/>
        <v/>
      </c>
      <c r="D316" s="38">
        <f t="shared" si="122"/>
        <v>44986</v>
      </c>
      <c r="E316" s="38" t="str">
        <f t="shared" si="108"/>
        <v/>
      </c>
      <c r="F316" s="38">
        <f t="shared" si="124"/>
        <v>45231</v>
      </c>
      <c r="Y316" s="7">
        <f t="shared" si="114"/>
        <v>45599</v>
      </c>
      <c r="Z316" s="5">
        <v>564</v>
      </c>
      <c r="AA316" s="111"/>
      <c r="AB316" s="38" t="str">
        <f>IFERROR(VLOOKUP(Y316,'Geração Equatorial x Medido'!$O$99:$P$116,2,FALSE),"")</f>
        <v/>
      </c>
      <c r="AC316" s="38">
        <f t="shared" si="123"/>
        <v>45505</v>
      </c>
      <c r="AD316" s="38" t="str">
        <f t="shared" si="109"/>
        <v/>
      </c>
      <c r="AE316" s="38">
        <f t="shared" si="116"/>
        <v>45597</v>
      </c>
      <c r="AU316" s="4"/>
      <c r="AX316" s="7">
        <f t="shared" si="115"/>
        <v>45959</v>
      </c>
      <c r="AY316" s="5">
        <v>566.1</v>
      </c>
      <c r="AZ316" s="145" t="e">
        <f>IF(#REF!=0,1,0)</f>
        <v>#REF!</v>
      </c>
      <c r="BA316" s="143" t="str">
        <f>IFERROR(VLOOKUP(AX315,'Geração Equatorial x Medido'!$O$99:$P$129,2,FALSE),"")</f>
        <v/>
      </c>
      <c r="BB316" s="38">
        <f t="shared" si="118"/>
        <v>45962</v>
      </c>
      <c r="BC316" s="38" t="str">
        <f t="shared" si="110"/>
        <v/>
      </c>
      <c r="BD316" s="38">
        <f t="shared" si="120"/>
        <v>45931</v>
      </c>
      <c r="BT316" s="4"/>
      <c r="BZ316" s="7">
        <f t="shared" si="111"/>
        <v>46325</v>
      </c>
      <c r="CA316" s="5"/>
      <c r="CB316" s="145">
        <f t="shared" si="112"/>
        <v>1</v>
      </c>
      <c r="CC316" s="141" t="str">
        <f>IFERROR(VLOOKUP(BZ315,'Geração Equatorial x Medido'!$O$99:$P$128,2,FALSE),"")</f>
        <v/>
      </c>
      <c r="CD316" s="38">
        <f t="shared" si="119"/>
        <v>46327</v>
      </c>
      <c r="CE316" s="38" t="str">
        <f t="shared" si="106"/>
        <v/>
      </c>
      <c r="CF316" s="38">
        <f t="shared" si="107"/>
        <v>46296</v>
      </c>
      <c r="CV316" s="4"/>
    </row>
    <row r="317" spans="1:100" x14ac:dyDescent="0.25">
      <c r="A317" s="7">
        <f t="shared" si="113"/>
        <v>45240</v>
      </c>
      <c r="B317" s="5"/>
      <c r="C317" s="38" t="str">
        <f t="shared" si="105"/>
        <v/>
      </c>
      <c r="D317" s="38">
        <f t="shared" si="122"/>
        <v>44986</v>
      </c>
      <c r="E317" s="38" t="str">
        <f t="shared" si="108"/>
        <v/>
      </c>
      <c r="F317" s="38">
        <f t="shared" si="124"/>
        <v>45231</v>
      </c>
      <c r="Y317" s="7">
        <f t="shared" si="114"/>
        <v>45600</v>
      </c>
      <c r="Z317" s="5">
        <v>551.29999999999995</v>
      </c>
      <c r="AA317" s="111"/>
      <c r="AB317" s="38" t="str">
        <f>IFERROR(VLOOKUP(Y317,'Geração Equatorial x Medido'!$O$99:$P$116,2,FALSE),"")</f>
        <v/>
      </c>
      <c r="AC317" s="38">
        <f t="shared" si="123"/>
        <v>45505</v>
      </c>
      <c r="AD317" s="38" t="str">
        <f t="shared" si="109"/>
        <v/>
      </c>
      <c r="AE317" s="38">
        <f t="shared" si="116"/>
        <v>45597</v>
      </c>
      <c r="AU317" s="4"/>
      <c r="AX317" s="7">
        <f t="shared" si="115"/>
        <v>45960</v>
      </c>
      <c r="AY317" s="5">
        <v>558.6</v>
      </c>
      <c r="AZ317" s="145" t="e">
        <f>IF(#REF!=0,1,0)</f>
        <v>#REF!</v>
      </c>
      <c r="BA317" s="143" t="str">
        <f>IFERROR(VLOOKUP(AX316,'Geração Equatorial x Medido'!$O$99:$P$129,2,FALSE),"")</f>
        <v/>
      </c>
      <c r="BB317" s="38">
        <f t="shared" si="118"/>
        <v>45962</v>
      </c>
      <c r="BC317" s="38" t="str">
        <f t="shared" si="110"/>
        <v/>
      </c>
      <c r="BD317" s="38">
        <f t="shared" si="120"/>
        <v>45931</v>
      </c>
      <c r="BT317" s="4"/>
      <c r="BZ317" s="7">
        <f t="shared" si="111"/>
        <v>46326</v>
      </c>
      <c r="CA317" s="5"/>
      <c r="CB317" s="145">
        <f t="shared" si="112"/>
        <v>1</v>
      </c>
      <c r="CC317" s="141" t="str">
        <f>IFERROR(VLOOKUP(BZ316,'Geração Equatorial x Medido'!$O$99:$P$128,2,FALSE),"")</f>
        <v/>
      </c>
      <c r="CD317" s="38">
        <f t="shared" si="119"/>
        <v>46327</v>
      </c>
      <c r="CE317" s="38" t="str">
        <f t="shared" si="106"/>
        <v/>
      </c>
      <c r="CF317" s="38">
        <f t="shared" si="107"/>
        <v>46296</v>
      </c>
      <c r="CV317" s="4"/>
    </row>
    <row r="318" spans="1:100" x14ac:dyDescent="0.25">
      <c r="A318" s="7">
        <f t="shared" si="113"/>
        <v>45241</v>
      </c>
      <c r="B318" s="5"/>
      <c r="C318" s="38" t="str">
        <f t="shared" si="105"/>
        <v/>
      </c>
      <c r="D318" s="38">
        <f t="shared" si="122"/>
        <v>44986</v>
      </c>
      <c r="E318" s="38" t="str">
        <f t="shared" si="108"/>
        <v/>
      </c>
      <c r="F318" s="38">
        <f t="shared" si="124"/>
        <v>45231</v>
      </c>
      <c r="Y318" s="7">
        <f t="shared" si="114"/>
        <v>45601</v>
      </c>
      <c r="Z318" s="5">
        <v>533.1</v>
      </c>
      <c r="AA318" s="111"/>
      <c r="AB318" s="38" t="str">
        <f>IFERROR(VLOOKUP(Y318,'Geração Equatorial x Medido'!$O$99:$P$116,2,FALSE),"")</f>
        <v/>
      </c>
      <c r="AC318" s="38">
        <f t="shared" si="123"/>
        <v>45505</v>
      </c>
      <c r="AD318" s="38" t="str">
        <f t="shared" si="109"/>
        <v/>
      </c>
      <c r="AE318" s="38">
        <f t="shared" si="116"/>
        <v>45597</v>
      </c>
      <c r="AU318" s="4"/>
      <c r="AX318" s="7">
        <f t="shared" si="115"/>
        <v>45961</v>
      </c>
      <c r="AY318" s="5">
        <v>476.9</v>
      </c>
      <c r="AZ318" s="145">
        <f t="shared" si="121"/>
        <v>0</v>
      </c>
      <c r="BA318" s="143" t="str">
        <f>IFERROR(VLOOKUP(AX317,'Geração Equatorial x Medido'!$O$99:$P$129,2,FALSE),"")</f>
        <v/>
      </c>
      <c r="BB318" s="38">
        <f t="shared" si="118"/>
        <v>45962</v>
      </c>
      <c r="BC318" s="38" t="str">
        <f t="shared" si="110"/>
        <v/>
      </c>
      <c r="BD318" s="38">
        <f t="shared" si="120"/>
        <v>45931</v>
      </c>
      <c r="BT318" s="4"/>
      <c r="BZ318" s="7">
        <f t="shared" si="111"/>
        <v>46327</v>
      </c>
      <c r="CA318" s="5"/>
      <c r="CB318" s="145">
        <f t="shared" si="112"/>
        <v>1</v>
      </c>
      <c r="CC318" s="141" t="str">
        <f>IFERROR(VLOOKUP(BZ317,'Geração Equatorial x Medido'!$O$99:$P$128,2,FALSE),"")</f>
        <v/>
      </c>
      <c r="CD318" s="38">
        <f t="shared" si="119"/>
        <v>46327</v>
      </c>
      <c r="CE318" s="38">
        <f t="shared" si="106"/>
        <v>46327</v>
      </c>
      <c r="CF318" s="38">
        <f t="shared" si="107"/>
        <v>46327</v>
      </c>
      <c r="CV318" s="4"/>
    </row>
    <row r="319" spans="1:100" x14ac:dyDescent="0.25">
      <c r="A319" s="7">
        <f t="shared" si="113"/>
        <v>45242</v>
      </c>
      <c r="B319" s="5"/>
      <c r="C319" s="38" t="str">
        <f t="shared" si="105"/>
        <v/>
      </c>
      <c r="D319" s="38">
        <f t="shared" si="122"/>
        <v>44986</v>
      </c>
      <c r="E319" s="38" t="str">
        <f t="shared" si="108"/>
        <v/>
      </c>
      <c r="F319" s="38">
        <f t="shared" si="124"/>
        <v>45231</v>
      </c>
      <c r="Y319" s="7">
        <f t="shared" si="114"/>
        <v>45602</v>
      </c>
      <c r="Z319" s="5">
        <v>439</v>
      </c>
      <c r="AA319" s="111"/>
      <c r="AB319" s="38" t="str">
        <f>IFERROR(VLOOKUP(Y319,'Geração Equatorial x Medido'!$O$99:$P$116,2,FALSE),"")</f>
        <v/>
      </c>
      <c r="AC319" s="38">
        <f t="shared" si="123"/>
        <v>45505</v>
      </c>
      <c r="AD319" s="38" t="str">
        <f t="shared" si="109"/>
        <v/>
      </c>
      <c r="AE319" s="38">
        <f t="shared" si="116"/>
        <v>45597</v>
      </c>
      <c r="AU319" s="4"/>
      <c r="AX319" s="7">
        <f t="shared" si="115"/>
        <v>45962</v>
      </c>
      <c r="AY319" s="5">
        <v>512.70000000000005</v>
      </c>
      <c r="AZ319" s="145">
        <f t="shared" si="121"/>
        <v>0</v>
      </c>
      <c r="BA319" s="143" t="str">
        <f>IFERROR(VLOOKUP(AX318,'Geração Equatorial x Medido'!$O$99:$P$129,2,FALSE),"")</f>
        <v/>
      </c>
      <c r="BB319" s="38">
        <f t="shared" si="118"/>
        <v>45962</v>
      </c>
      <c r="BC319" s="38">
        <f t="shared" si="110"/>
        <v>45962</v>
      </c>
      <c r="BD319" s="38">
        <f t="shared" si="120"/>
        <v>45962</v>
      </c>
      <c r="BT319" s="4"/>
      <c r="BZ319" s="7">
        <f t="shared" si="111"/>
        <v>46328</v>
      </c>
      <c r="CA319" s="5"/>
      <c r="CB319" s="145">
        <f t="shared" si="112"/>
        <v>1</v>
      </c>
      <c r="CC319" s="141" t="str">
        <f>IFERROR(VLOOKUP(BZ318,'Geração Equatorial x Medido'!$O$99:$P$128,2,FALSE),"")</f>
        <v/>
      </c>
      <c r="CD319" s="38">
        <f t="shared" si="119"/>
        <v>46327</v>
      </c>
      <c r="CE319" s="38" t="str">
        <f t="shared" si="106"/>
        <v/>
      </c>
      <c r="CF319" s="38">
        <f t="shared" si="107"/>
        <v>46327</v>
      </c>
      <c r="CV319" s="4"/>
    </row>
    <row r="320" spans="1:100" x14ac:dyDescent="0.25">
      <c r="A320" s="7">
        <f t="shared" si="113"/>
        <v>45243</v>
      </c>
      <c r="B320" s="5"/>
      <c r="C320" s="38" t="str">
        <f t="shared" si="105"/>
        <v/>
      </c>
      <c r="D320" s="38">
        <f t="shared" si="122"/>
        <v>44986</v>
      </c>
      <c r="E320" s="38" t="str">
        <f t="shared" si="108"/>
        <v/>
      </c>
      <c r="F320" s="38">
        <f t="shared" si="124"/>
        <v>45231</v>
      </c>
      <c r="Y320" s="7">
        <f t="shared" si="114"/>
        <v>45603</v>
      </c>
      <c r="Z320" s="5">
        <v>373.8</v>
      </c>
      <c r="AA320" s="111"/>
      <c r="AB320" s="38" t="str">
        <f>IFERROR(VLOOKUP(Y320,'Geração Equatorial x Medido'!$O$99:$P$116,2,FALSE),"")</f>
        <v/>
      </c>
      <c r="AC320" s="38">
        <f t="shared" si="123"/>
        <v>45505</v>
      </c>
      <c r="AD320" s="38" t="str">
        <f t="shared" si="109"/>
        <v/>
      </c>
      <c r="AE320" s="38">
        <f t="shared" si="116"/>
        <v>45597</v>
      </c>
      <c r="AU320" s="4"/>
      <c r="AX320" s="7">
        <f t="shared" si="115"/>
        <v>45963</v>
      </c>
      <c r="AY320" s="5">
        <v>451.5</v>
      </c>
      <c r="AZ320" s="145">
        <f t="shared" si="121"/>
        <v>0</v>
      </c>
      <c r="BA320" s="143" t="str">
        <f>IFERROR(VLOOKUP(AX319,'Geração Equatorial x Medido'!$O$99:$P$129,2,FALSE),"")</f>
        <v/>
      </c>
      <c r="BB320" s="38">
        <f t="shared" si="118"/>
        <v>45962</v>
      </c>
      <c r="BC320" s="38" t="str">
        <f t="shared" si="110"/>
        <v/>
      </c>
      <c r="BD320" s="38">
        <f t="shared" si="120"/>
        <v>45962</v>
      </c>
      <c r="BT320" s="4"/>
      <c r="BZ320" s="7">
        <f t="shared" si="111"/>
        <v>46329</v>
      </c>
      <c r="CA320" s="5"/>
      <c r="CB320" s="145">
        <f t="shared" si="112"/>
        <v>1</v>
      </c>
      <c r="CC320" s="141" t="str">
        <f>IFERROR(VLOOKUP(BZ319,'Geração Equatorial x Medido'!$O$99:$P$128,2,FALSE),"")</f>
        <v/>
      </c>
      <c r="CD320" s="38">
        <f t="shared" si="119"/>
        <v>46327</v>
      </c>
      <c r="CE320" s="38" t="str">
        <f t="shared" si="106"/>
        <v/>
      </c>
      <c r="CF320" s="38">
        <f t="shared" si="107"/>
        <v>46327</v>
      </c>
      <c r="CV320" s="4"/>
    </row>
    <row r="321" spans="1:100" x14ac:dyDescent="0.25">
      <c r="A321" s="7">
        <f t="shared" si="113"/>
        <v>45244</v>
      </c>
      <c r="B321" s="5"/>
      <c r="C321" s="38" t="str">
        <f t="shared" si="105"/>
        <v/>
      </c>
      <c r="D321" s="38">
        <f t="shared" si="122"/>
        <v>44986</v>
      </c>
      <c r="E321" s="38" t="str">
        <f t="shared" si="108"/>
        <v/>
      </c>
      <c r="F321" s="38">
        <f t="shared" si="124"/>
        <v>45231</v>
      </c>
      <c r="Y321" s="7">
        <f t="shared" si="114"/>
        <v>45604</v>
      </c>
      <c r="Z321" s="5">
        <v>516</v>
      </c>
      <c r="AA321" s="111"/>
      <c r="AB321" s="38" t="str">
        <f>IFERROR(VLOOKUP(Y321,'Geração Equatorial x Medido'!$O$99:$P$116,2,FALSE),"")</f>
        <v/>
      </c>
      <c r="AC321" s="38">
        <f t="shared" si="123"/>
        <v>45505</v>
      </c>
      <c r="AD321" s="38" t="str">
        <f t="shared" si="109"/>
        <v/>
      </c>
      <c r="AE321" s="38">
        <f t="shared" si="116"/>
        <v>45597</v>
      </c>
      <c r="AU321" s="4"/>
      <c r="AX321" s="7">
        <f t="shared" si="115"/>
        <v>45964</v>
      </c>
      <c r="AY321" s="5">
        <v>414.2</v>
      </c>
      <c r="AZ321" s="145">
        <f>IF(AY321=0,1,0)</f>
        <v>0</v>
      </c>
      <c r="BA321" s="143" t="str">
        <f>IFERROR(VLOOKUP(AX320,'Geração Equatorial x Medido'!$O$99:$P$129,2,FALSE),"")</f>
        <v/>
      </c>
      <c r="BB321" s="38">
        <f t="shared" si="118"/>
        <v>45962</v>
      </c>
      <c r="BC321" s="38" t="str">
        <f t="shared" si="110"/>
        <v/>
      </c>
      <c r="BD321" s="38">
        <f t="shared" si="120"/>
        <v>45962</v>
      </c>
      <c r="BT321" s="4"/>
      <c r="BZ321" s="7">
        <f t="shared" si="111"/>
        <v>46330</v>
      </c>
      <c r="CA321" s="5"/>
      <c r="CB321" s="145">
        <f t="shared" si="112"/>
        <v>1</v>
      </c>
      <c r="CC321" s="141" t="str">
        <f>IFERROR(VLOOKUP(BZ320,'Geração Equatorial x Medido'!$O$99:$P$128,2,FALSE),"")</f>
        <v/>
      </c>
      <c r="CD321" s="38">
        <f t="shared" si="119"/>
        <v>46327</v>
      </c>
      <c r="CE321" s="38" t="str">
        <f t="shared" si="106"/>
        <v/>
      </c>
      <c r="CF321" s="38">
        <f t="shared" si="107"/>
        <v>46327</v>
      </c>
      <c r="CV321" s="4"/>
    </row>
    <row r="322" spans="1:100" x14ac:dyDescent="0.25">
      <c r="A322" s="7">
        <f t="shared" si="113"/>
        <v>45245</v>
      </c>
      <c r="B322" s="5"/>
      <c r="C322" s="38" t="str">
        <f t="shared" si="105"/>
        <v/>
      </c>
      <c r="D322" s="38">
        <f t="shared" si="122"/>
        <v>44986</v>
      </c>
      <c r="E322" s="38" t="str">
        <f t="shared" si="108"/>
        <v/>
      </c>
      <c r="F322" s="38">
        <f t="shared" si="124"/>
        <v>45231</v>
      </c>
      <c r="Y322" s="7">
        <f t="shared" si="114"/>
        <v>45605</v>
      </c>
      <c r="Z322" s="5">
        <v>536.29999999999995</v>
      </c>
      <c r="AA322" s="111"/>
      <c r="AB322" s="38" t="str">
        <f>IFERROR(VLOOKUP(Y322,'Geração Equatorial x Medido'!$O$99:$P$116,2,FALSE),"")</f>
        <v/>
      </c>
      <c r="AC322" s="38">
        <f t="shared" si="123"/>
        <v>45505</v>
      </c>
      <c r="AD322" s="38" t="str">
        <f t="shared" si="109"/>
        <v/>
      </c>
      <c r="AE322" s="38">
        <f t="shared" si="116"/>
        <v>45597</v>
      </c>
      <c r="AU322" s="4"/>
      <c r="AX322" s="7">
        <f t="shared" si="115"/>
        <v>45965</v>
      </c>
      <c r="AY322" s="5">
        <v>547.1</v>
      </c>
      <c r="AZ322" s="145">
        <f>IF(AY322=0,1,0)</f>
        <v>0</v>
      </c>
      <c r="BA322" s="143" t="str">
        <f>IFERROR(VLOOKUP(AX321,'Geração Equatorial x Medido'!$O$99:$P$129,2,FALSE),"")</f>
        <v/>
      </c>
      <c r="BB322" s="38">
        <f t="shared" si="118"/>
        <v>45962</v>
      </c>
      <c r="BC322" s="38" t="str">
        <f t="shared" si="110"/>
        <v/>
      </c>
      <c r="BD322" s="38">
        <f t="shared" si="120"/>
        <v>45962</v>
      </c>
      <c r="BT322" s="4"/>
      <c r="BZ322" s="7">
        <f t="shared" si="111"/>
        <v>46331</v>
      </c>
      <c r="CA322" s="5"/>
      <c r="CB322" s="145">
        <f t="shared" si="112"/>
        <v>1</v>
      </c>
      <c r="CC322" s="141" t="str">
        <f>IFERROR(VLOOKUP(BZ321,'Geração Equatorial x Medido'!$O$99:$P$128,2,FALSE),"")</f>
        <v/>
      </c>
      <c r="CD322" s="38">
        <f t="shared" si="119"/>
        <v>46327</v>
      </c>
      <c r="CE322" s="38" t="str">
        <f t="shared" si="106"/>
        <v/>
      </c>
      <c r="CF322" s="38">
        <f t="shared" si="107"/>
        <v>46327</v>
      </c>
      <c r="CV322" s="4"/>
    </row>
    <row r="323" spans="1:100" x14ac:dyDescent="0.25">
      <c r="A323" s="7">
        <f t="shared" si="113"/>
        <v>45246</v>
      </c>
      <c r="B323" s="5"/>
      <c r="C323" s="38" t="str">
        <f t="shared" si="105"/>
        <v/>
      </c>
      <c r="D323" s="38">
        <f t="shared" si="122"/>
        <v>44986</v>
      </c>
      <c r="E323" s="38" t="str">
        <f t="shared" si="108"/>
        <v/>
      </c>
      <c r="F323" s="38">
        <f t="shared" si="124"/>
        <v>45231</v>
      </c>
      <c r="Y323" s="7">
        <f t="shared" si="114"/>
        <v>45606</v>
      </c>
      <c r="Z323" s="5">
        <v>561.79999999999995</v>
      </c>
      <c r="AA323" s="111"/>
      <c r="AB323" s="38" t="str">
        <f>IFERROR(VLOOKUP(Y323,'Geração Equatorial x Medido'!$O$99:$P$116,2,FALSE),"")</f>
        <v/>
      </c>
      <c r="AC323" s="38">
        <f t="shared" si="123"/>
        <v>45505</v>
      </c>
      <c r="AD323" s="38" t="str">
        <f t="shared" si="109"/>
        <v/>
      </c>
      <c r="AE323" s="38">
        <f t="shared" si="116"/>
        <v>45597</v>
      </c>
      <c r="AU323" s="4"/>
      <c r="AX323" s="7">
        <f t="shared" si="115"/>
        <v>45966</v>
      </c>
      <c r="AY323" s="5">
        <v>516.5</v>
      </c>
      <c r="AZ323" s="145">
        <f t="shared" si="121"/>
        <v>0</v>
      </c>
      <c r="BA323" s="143" t="str">
        <f>IFERROR(VLOOKUP(AX322,'Geração Equatorial x Medido'!$O$99:$P$129,2,FALSE),"")</f>
        <v/>
      </c>
      <c r="BB323" s="38">
        <f t="shared" si="118"/>
        <v>45962</v>
      </c>
      <c r="BC323" s="38" t="str">
        <f t="shared" si="110"/>
        <v/>
      </c>
      <c r="BD323" s="38">
        <f t="shared" si="120"/>
        <v>45962</v>
      </c>
      <c r="BT323" s="4"/>
      <c r="BZ323" s="7">
        <f t="shared" si="111"/>
        <v>46332</v>
      </c>
      <c r="CA323" s="5"/>
      <c r="CB323" s="145">
        <f t="shared" si="112"/>
        <v>1</v>
      </c>
      <c r="CC323" s="141" t="str">
        <f>IFERROR(VLOOKUP(BZ322,'Geração Equatorial x Medido'!$O$99:$P$128,2,FALSE),"")</f>
        <v/>
      </c>
      <c r="CD323" s="38">
        <f t="shared" si="119"/>
        <v>46327</v>
      </c>
      <c r="CE323" s="38" t="str">
        <f t="shared" si="106"/>
        <v/>
      </c>
      <c r="CF323" s="38">
        <f t="shared" si="107"/>
        <v>46327</v>
      </c>
      <c r="CV323" s="4"/>
    </row>
    <row r="324" spans="1:100" x14ac:dyDescent="0.25">
      <c r="A324" s="7">
        <f t="shared" si="113"/>
        <v>45247</v>
      </c>
      <c r="B324" s="5"/>
      <c r="C324" s="38" t="str">
        <f t="shared" ref="C324:C368" si="125">IFERROR(VLOOKUP(A323,$H$381:$N$415,5,FALSE),"")</f>
        <v/>
      </c>
      <c r="D324" s="38">
        <f t="shared" si="122"/>
        <v>44986</v>
      </c>
      <c r="E324" s="38" t="str">
        <f t="shared" si="108"/>
        <v/>
      </c>
      <c r="F324" s="38">
        <f t="shared" si="124"/>
        <v>45231</v>
      </c>
      <c r="Y324" s="7">
        <f t="shared" si="114"/>
        <v>45607</v>
      </c>
      <c r="Z324" s="5">
        <v>424.3</v>
      </c>
      <c r="AA324" s="111"/>
      <c r="AB324" s="38" t="str">
        <f>IFERROR(VLOOKUP(Y324,'Geração Equatorial x Medido'!$O$99:$P$116,2,FALSE),"")</f>
        <v/>
      </c>
      <c r="AC324" s="38">
        <f t="shared" si="123"/>
        <v>45505</v>
      </c>
      <c r="AD324" s="38" t="str">
        <f t="shared" si="109"/>
        <v/>
      </c>
      <c r="AE324" s="38">
        <f t="shared" si="116"/>
        <v>45597</v>
      </c>
      <c r="AU324" s="4"/>
      <c r="AX324" s="7">
        <f t="shared" si="115"/>
        <v>45967</v>
      </c>
      <c r="AY324" s="5">
        <v>515.9</v>
      </c>
      <c r="AZ324" s="145">
        <f t="shared" si="121"/>
        <v>0</v>
      </c>
      <c r="BA324" s="143" t="str">
        <f>IFERROR(VLOOKUP(AX323,'Geração Equatorial x Medido'!$O$99:$P$129,2,FALSE),"")</f>
        <v/>
      </c>
      <c r="BB324" s="38">
        <f t="shared" si="118"/>
        <v>45962</v>
      </c>
      <c r="BC324" s="38" t="str">
        <f t="shared" si="110"/>
        <v/>
      </c>
      <c r="BD324" s="38">
        <f t="shared" si="120"/>
        <v>45962</v>
      </c>
      <c r="BT324" s="4"/>
      <c r="BZ324" s="7">
        <f t="shared" si="111"/>
        <v>46333</v>
      </c>
      <c r="CA324" s="5"/>
      <c r="CB324" s="145">
        <f t="shared" si="112"/>
        <v>1</v>
      </c>
      <c r="CC324" s="141" t="str">
        <f>IFERROR(VLOOKUP(BZ323,'Geração Equatorial x Medido'!$O$99:$P$128,2,FALSE),"")</f>
        <v/>
      </c>
      <c r="CD324" s="38">
        <f t="shared" si="119"/>
        <v>46327</v>
      </c>
      <c r="CE324" s="38" t="str">
        <f t="shared" ref="CE324:CE369" si="126">IFERROR(VLOOKUP(BZ324,$H$422:$J$469,3,FALSE),"")</f>
        <v/>
      </c>
      <c r="CF324" s="38">
        <f t="shared" ref="CF324:CF378" si="127">IF(CE324="",CF323,CE324)</f>
        <v>46327</v>
      </c>
      <c r="CV324" s="4"/>
    </row>
    <row r="325" spans="1:100" x14ac:dyDescent="0.25">
      <c r="A325" s="7">
        <f t="shared" si="113"/>
        <v>45248</v>
      </c>
      <c r="B325" s="5"/>
      <c r="C325" s="38" t="str">
        <f t="shared" si="125"/>
        <v/>
      </c>
      <c r="D325" s="38">
        <f t="shared" si="122"/>
        <v>44986</v>
      </c>
      <c r="E325" s="38" t="str">
        <f t="shared" ref="E325:E368" si="128">IFERROR(VLOOKUP(A325,$H$422:$J$433,3,FALSE),"")</f>
        <v/>
      </c>
      <c r="F325" s="38">
        <f t="shared" si="124"/>
        <v>45231</v>
      </c>
      <c r="Y325" s="7">
        <f t="shared" si="114"/>
        <v>45608</v>
      </c>
      <c r="Z325" s="5">
        <v>513.29999999999995</v>
      </c>
      <c r="AA325" s="111"/>
      <c r="AB325" s="38" t="str">
        <f>IFERROR(VLOOKUP(Y325,'Geração Equatorial x Medido'!$O$99:$P$116,2,FALSE),"")</f>
        <v/>
      </c>
      <c r="AC325" s="38">
        <f t="shared" si="123"/>
        <v>45505</v>
      </c>
      <c r="AD325" s="38" t="str">
        <f t="shared" ref="AD325:AD374" si="129">IFERROR(VLOOKUP(Y325,$H$422:$J$457,3,FALSE),"")</f>
        <v/>
      </c>
      <c r="AE325" s="38">
        <f t="shared" si="116"/>
        <v>45597</v>
      </c>
      <c r="AU325" s="4"/>
      <c r="AX325" s="7">
        <f t="shared" si="115"/>
        <v>45968</v>
      </c>
      <c r="AY325" s="5">
        <v>488.8</v>
      </c>
      <c r="AZ325" s="145">
        <f t="shared" ref="AZ325:AZ374" si="130">IF(AY325=0,1,0)</f>
        <v>0</v>
      </c>
      <c r="BA325" s="143" t="str">
        <f>IFERROR(VLOOKUP(AX324,'Geração Equatorial x Medido'!$O$99:$P$129,2,FALSE),"")</f>
        <v/>
      </c>
      <c r="BB325" s="38">
        <f t="shared" si="118"/>
        <v>45962</v>
      </c>
      <c r="BC325" s="38" t="str">
        <f t="shared" ref="BC325:BC379" si="131">IFERROR(VLOOKUP(AX325,$H$422:$J$457,3,FALSE),"")</f>
        <v/>
      </c>
      <c r="BD325" s="38">
        <f t="shared" si="120"/>
        <v>45962</v>
      </c>
      <c r="BT325" s="4"/>
      <c r="BZ325" s="7">
        <f t="shared" ref="BZ325:BZ378" si="132">BZ324+1</f>
        <v>46334</v>
      </c>
      <c r="CA325" s="5"/>
      <c r="CB325" s="145">
        <f t="shared" ref="CB325:CB378" si="133">IF(CA325=0,1,0)</f>
        <v>1</v>
      </c>
      <c r="CC325" s="141" t="str">
        <f>IFERROR(VLOOKUP(BZ324,'Geração Equatorial x Medido'!$O$99:$P$128,2,FALSE),"")</f>
        <v/>
      </c>
      <c r="CD325" s="38">
        <f t="shared" si="119"/>
        <v>46327</v>
      </c>
      <c r="CE325" s="38" t="str">
        <f t="shared" si="126"/>
        <v/>
      </c>
      <c r="CF325" s="38">
        <f t="shared" si="127"/>
        <v>46327</v>
      </c>
      <c r="CV325" s="4"/>
    </row>
    <row r="326" spans="1:100" x14ac:dyDescent="0.25">
      <c r="A326" s="7">
        <f t="shared" ref="A326:A368" si="134">A325+1</f>
        <v>45249</v>
      </c>
      <c r="B326" s="5"/>
      <c r="C326" s="38" t="str">
        <f t="shared" si="125"/>
        <v/>
      </c>
      <c r="D326" s="38">
        <f t="shared" si="122"/>
        <v>44986</v>
      </c>
      <c r="E326" s="38" t="str">
        <f t="shared" si="128"/>
        <v/>
      </c>
      <c r="F326" s="38">
        <f t="shared" si="124"/>
        <v>45231</v>
      </c>
      <c r="Y326" s="7">
        <f t="shared" ref="Y326:Y374" si="135">Y325+1</f>
        <v>45609</v>
      </c>
      <c r="Z326" s="5">
        <v>518.20000000000005</v>
      </c>
      <c r="AA326" s="111"/>
      <c r="AB326" s="38" t="str">
        <f>IFERROR(VLOOKUP(Y326,'Geração Equatorial x Medido'!$O$99:$P$116,2,FALSE),"")</f>
        <v/>
      </c>
      <c r="AC326" s="38">
        <f t="shared" si="123"/>
        <v>45505</v>
      </c>
      <c r="AD326" s="38" t="str">
        <f t="shared" si="129"/>
        <v/>
      </c>
      <c r="AE326" s="38">
        <f t="shared" si="116"/>
        <v>45597</v>
      </c>
      <c r="AU326" s="4"/>
      <c r="AX326" s="7">
        <f t="shared" ref="AX326:AX379" si="136">AX325+1</f>
        <v>45969</v>
      </c>
      <c r="AY326" s="5">
        <v>489.5</v>
      </c>
      <c r="AZ326" s="145">
        <f t="shared" si="130"/>
        <v>0</v>
      </c>
      <c r="BA326" s="143" t="str">
        <f>IFERROR(VLOOKUP(AX325,'Geração Equatorial x Medido'!$O$99:$P$129,2,FALSE),"")</f>
        <v/>
      </c>
      <c r="BB326" s="38">
        <f t="shared" si="118"/>
        <v>45962</v>
      </c>
      <c r="BC326" s="38" t="str">
        <f t="shared" si="131"/>
        <v/>
      </c>
      <c r="BD326" s="38">
        <f t="shared" si="120"/>
        <v>45962</v>
      </c>
      <c r="BT326" s="4"/>
      <c r="BZ326" s="7">
        <f t="shared" si="132"/>
        <v>46335</v>
      </c>
      <c r="CA326" s="5"/>
      <c r="CB326" s="145">
        <f t="shared" si="133"/>
        <v>1</v>
      </c>
      <c r="CC326" s="141" t="str">
        <f>IFERROR(VLOOKUP(BZ325,'Geração Equatorial x Medido'!$O$99:$P$128,2,FALSE),"")</f>
        <v/>
      </c>
      <c r="CD326" s="38">
        <f t="shared" si="119"/>
        <v>46327</v>
      </c>
      <c r="CE326" s="38" t="str">
        <f t="shared" si="126"/>
        <v/>
      </c>
      <c r="CF326" s="38">
        <f t="shared" si="127"/>
        <v>46327</v>
      </c>
      <c r="CV326" s="4"/>
    </row>
    <row r="327" spans="1:100" x14ac:dyDescent="0.25">
      <c r="A327" s="7">
        <f t="shared" si="134"/>
        <v>45250</v>
      </c>
      <c r="B327" s="5"/>
      <c r="C327" s="38" t="str">
        <f t="shared" si="125"/>
        <v/>
      </c>
      <c r="D327" s="38">
        <f t="shared" si="122"/>
        <v>44986</v>
      </c>
      <c r="E327" s="38" t="str">
        <f t="shared" si="128"/>
        <v/>
      </c>
      <c r="F327" s="38">
        <f t="shared" si="124"/>
        <v>45231</v>
      </c>
      <c r="Y327" s="7">
        <f t="shared" si="135"/>
        <v>45610</v>
      </c>
      <c r="Z327" s="5">
        <v>512.70000000000005</v>
      </c>
      <c r="AA327" s="111"/>
      <c r="AB327" s="38" t="str">
        <f>IFERROR(VLOOKUP(Y327,'Geração Equatorial x Medido'!$O$99:$P$116,2,FALSE),"")</f>
        <v/>
      </c>
      <c r="AC327" s="38">
        <f t="shared" si="123"/>
        <v>45505</v>
      </c>
      <c r="AD327" s="38" t="str">
        <f t="shared" si="129"/>
        <v/>
      </c>
      <c r="AE327" s="38">
        <f t="shared" si="116"/>
        <v>45597</v>
      </c>
      <c r="AU327" s="4"/>
      <c r="AX327" s="7">
        <f t="shared" si="136"/>
        <v>45970</v>
      </c>
      <c r="AY327" s="5">
        <v>526</v>
      </c>
      <c r="AZ327" s="145">
        <f t="shared" si="130"/>
        <v>0</v>
      </c>
      <c r="BA327" s="143" t="str">
        <f>IFERROR(VLOOKUP(AX326,'Geração Equatorial x Medido'!$O$99:$P$129,2,FALSE),"")</f>
        <v/>
      </c>
      <c r="BB327" s="38">
        <f t="shared" si="118"/>
        <v>45962</v>
      </c>
      <c r="BC327" s="38" t="str">
        <f t="shared" si="131"/>
        <v/>
      </c>
      <c r="BD327" s="38">
        <f t="shared" si="120"/>
        <v>45962</v>
      </c>
      <c r="BT327" s="4"/>
      <c r="BZ327" s="7">
        <f t="shared" si="132"/>
        <v>46336</v>
      </c>
      <c r="CA327" s="5"/>
      <c r="CB327" s="145">
        <f t="shared" si="133"/>
        <v>1</v>
      </c>
      <c r="CC327" s="141" t="str">
        <f>IFERROR(VLOOKUP(BZ326,'Geração Equatorial x Medido'!$O$99:$P$128,2,FALSE),"")</f>
        <v/>
      </c>
      <c r="CD327" s="38">
        <f t="shared" si="119"/>
        <v>46327</v>
      </c>
      <c r="CE327" s="38" t="str">
        <f t="shared" si="126"/>
        <v/>
      </c>
      <c r="CF327" s="38">
        <f t="shared" si="127"/>
        <v>46327</v>
      </c>
      <c r="CV327" s="4"/>
    </row>
    <row r="328" spans="1:100" x14ac:dyDescent="0.25">
      <c r="A328" s="7">
        <f t="shared" si="134"/>
        <v>45251</v>
      </c>
      <c r="B328" s="5"/>
      <c r="C328" s="38" t="str">
        <f t="shared" si="125"/>
        <v/>
      </c>
      <c r="D328" s="38">
        <f t="shared" si="122"/>
        <v>44986</v>
      </c>
      <c r="E328" s="38" t="str">
        <f t="shared" si="128"/>
        <v/>
      </c>
      <c r="F328" s="38">
        <f t="shared" si="124"/>
        <v>45231</v>
      </c>
      <c r="Y328" s="7">
        <f t="shared" si="135"/>
        <v>45611</v>
      </c>
      <c r="Z328" s="5">
        <v>539.4</v>
      </c>
      <c r="AA328" s="111"/>
      <c r="AB328" s="38" t="str">
        <f>IFERROR(VLOOKUP(Y328,'Geração Equatorial x Medido'!$O$99:$P$116,2,FALSE),"")</f>
        <v/>
      </c>
      <c r="AC328" s="38">
        <f t="shared" si="123"/>
        <v>45505</v>
      </c>
      <c r="AD328" s="38" t="str">
        <f t="shared" si="129"/>
        <v/>
      </c>
      <c r="AE328" s="38">
        <f t="shared" si="116"/>
        <v>45597</v>
      </c>
      <c r="AU328" s="4"/>
      <c r="AX328" s="7">
        <f t="shared" si="136"/>
        <v>45971</v>
      </c>
      <c r="AY328" s="5">
        <v>514</v>
      </c>
      <c r="AZ328" s="145">
        <f t="shared" si="130"/>
        <v>0</v>
      </c>
      <c r="BA328" s="143" t="str">
        <f>IFERROR(VLOOKUP(AX327,'Geração Equatorial x Medido'!$O$99:$P$129,2,FALSE),"")</f>
        <v/>
      </c>
      <c r="BB328" s="38">
        <f t="shared" si="118"/>
        <v>45962</v>
      </c>
      <c r="BC328" s="38" t="str">
        <f t="shared" si="131"/>
        <v/>
      </c>
      <c r="BD328" s="38">
        <f t="shared" si="120"/>
        <v>45962</v>
      </c>
      <c r="BT328" s="4"/>
      <c r="BZ328" s="7">
        <f t="shared" si="132"/>
        <v>46337</v>
      </c>
      <c r="CA328" s="5"/>
      <c r="CB328" s="145">
        <f t="shared" si="133"/>
        <v>1</v>
      </c>
      <c r="CC328" s="141" t="str">
        <f>IFERROR(VLOOKUP(BZ327,'Geração Equatorial x Medido'!$O$99:$P$128,2,FALSE),"")</f>
        <v/>
      </c>
      <c r="CD328" s="38">
        <f t="shared" si="119"/>
        <v>46327</v>
      </c>
      <c r="CE328" s="38" t="str">
        <f t="shared" si="126"/>
        <v/>
      </c>
      <c r="CF328" s="38">
        <f t="shared" si="127"/>
        <v>46327</v>
      </c>
      <c r="CV328" s="4"/>
    </row>
    <row r="329" spans="1:100" x14ac:dyDescent="0.25">
      <c r="A329" s="7">
        <f t="shared" si="134"/>
        <v>45252</v>
      </c>
      <c r="B329" s="5"/>
      <c r="C329" s="38" t="str">
        <f t="shared" si="125"/>
        <v/>
      </c>
      <c r="D329" s="38">
        <f t="shared" si="122"/>
        <v>44986</v>
      </c>
      <c r="E329" s="38" t="str">
        <f t="shared" si="128"/>
        <v/>
      </c>
      <c r="F329" s="38">
        <f t="shared" si="124"/>
        <v>45231</v>
      </c>
      <c r="Y329" s="7">
        <f t="shared" si="135"/>
        <v>45612</v>
      </c>
      <c r="Z329" s="5">
        <v>501.2</v>
      </c>
      <c r="AA329" s="111"/>
      <c r="AB329" s="38" t="str">
        <f>IFERROR(VLOOKUP(Y329,'Geração Equatorial x Medido'!$O$99:$P$116,2,FALSE),"")</f>
        <v/>
      </c>
      <c r="AC329" s="38">
        <f t="shared" si="123"/>
        <v>45505</v>
      </c>
      <c r="AD329" s="38" t="str">
        <f t="shared" si="129"/>
        <v/>
      </c>
      <c r="AE329" s="38">
        <f t="shared" ref="AE329:AE374" si="137">IF(AD329="",AE328,AD329)</f>
        <v>45597</v>
      </c>
      <c r="AU329" s="4"/>
      <c r="AX329" s="7">
        <f t="shared" si="136"/>
        <v>45972</v>
      </c>
      <c r="AY329" s="5">
        <v>518.6</v>
      </c>
      <c r="AZ329" s="145">
        <f t="shared" si="130"/>
        <v>0</v>
      </c>
      <c r="BA329" s="143" t="str">
        <f>IFERROR(VLOOKUP(AX328,'Geração Equatorial x Medido'!$O$99:$P$129,2,FALSE),"")</f>
        <v/>
      </c>
      <c r="BB329" s="38">
        <f t="shared" si="118"/>
        <v>45962</v>
      </c>
      <c r="BC329" s="38" t="str">
        <f t="shared" si="131"/>
        <v/>
      </c>
      <c r="BD329" s="38">
        <f t="shared" si="120"/>
        <v>45962</v>
      </c>
      <c r="BT329" s="4"/>
      <c r="BZ329" s="7">
        <f t="shared" si="132"/>
        <v>46338</v>
      </c>
      <c r="CA329" s="5"/>
      <c r="CB329" s="145">
        <f t="shared" si="133"/>
        <v>1</v>
      </c>
      <c r="CC329" s="141" t="str">
        <f>IFERROR(VLOOKUP(BZ328,'Geração Equatorial x Medido'!$O$99:$P$128,2,FALSE),"")</f>
        <v/>
      </c>
      <c r="CD329" s="38">
        <f t="shared" si="119"/>
        <v>46327</v>
      </c>
      <c r="CE329" s="38" t="str">
        <f t="shared" si="126"/>
        <v/>
      </c>
      <c r="CF329" s="38">
        <f t="shared" si="127"/>
        <v>46327</v>
      </c>
      <c r="CV329" s="4"/>
    </row>
    <row r="330" spans="1:100" x14ac:dyDescent="0.25">
      <c r="A330" s="7">
        <f t="shared" si="134"/>
        <v>45253</v>
      </c>
      <c r="B330" s="5"/>
      <c r="C330" s="38" t="str">
        <f t="shared" si="125"/>
        <v/>
      </c>
      <c r="D330" s="38">
        <f t="shared" si="122"/>
        <v>44986</v>
      </c>
      <c r="E330" s="38" t="str">
        <f t="shared" si="128"/>
        <v/>
      </c>
      <c r="F330" s="38">
        <f t="shared" si="124"/>
        <v>45231</v>
      </c>
      <c r="Y330" s="7">
        <f t="shared" si="135"/>
        <v>45613</v>
      </c>
      <c r="Z330" s="5">
        <v>517</v>
      </c>
      <c r="AA330" s="111"/>
      <c r="AB330" s="38" t="str">
        <f>IFERROR(VLOOKUP(Y330,'Geração Equatorial x Medido'!$O$99:$P$116,2,FALSE),"")</f>
        <v/>
      </c>
      <c r="AC330" s="38">
        <f t="shared" si="123"/>
        <v>45505</v>
      </c>
      <c r="AD330" s="38" t="str">
        <f t="shared" si="129"/>
        <v/>
      </c>
      <c r="AE330" s="38">
        <f t="shared" si="137"/>
        <v>45597</v>
      </c>
      <c r="AU330" s="4"/>
      <c r="AX330" s="7">
        <f t="shared" si="136"/>
        <v>45973</v>
      </c>
      <c r="AY330" s="5">
        <v>538</v>
      </c>
      <c r="AZ330" s="145">
        <f t="shared" si="130"/>
        <v>0</v>
      </c>
      <c r="BA330" s="143" t="str">
        <f>IFERROR(VLOOKUP(AX329,'Geração Equatorial x Medido'!$O$99:$P$129,2,FALSE),"")</f>
        <v/>
      </c>
      <c r="BB330" s="38">
        <f t="shared" si="118"/>
        <v>45962</v>
      </c>
      <c r="BC330" s="38" t="str">
        <f t="shared" si="131"/>
        <v/>
      </c>
      <c r="BD330" s="38">
        <f t="shared" si="120"/>
        <v>45962</v>
      </c>
      <c r="BT330" s="4"/>
      <c r="BZ330" s="7">
        <f t="shared" si="132"/>
        <v>46339</v>
      </c>
      <c r="CA330" s="5"/>
      <c r="CB330" s="145">
        <f t="shared" si="133"/>
        <v>1</v>
      </c>
      <c r="CC330" s="141" t="str">
        <f>IFERROR(VLOOKUP(BZ329,'Geração Equatorial x Medido'!$O$99:$P$128,2,FALSE),"")</f>
        <v/>
      </c>
      <c r="CD330" s="38">
        <f t="shared" si="119"/>
        <v>46327</v>
      </c>
      <c r="CE330" s="38" t="str">
        <f t="shared" si="126"/>
        <v/>
      </c>
      <c r="CF330" s="38">
        <f t="shared" si="127"/>
        <v>46327</v>
      </c>
      <c r="CV330" s="4"/>
    </row>
    <row r="331" spans="1:100" x14ac:dyDescent="0.25">
      <c r="A331" s="7">
        <f t="shared" si="134"/>
        <v>45254</v>
      </c>
      <c r="B331" s="5"/>
      <c r="C331" s="38" t="str">
        <f t="shared" si="125"/>
        <v/>
      </c>
      <c r="D331" s="38">
        <f t="shared" si="122"/>
        <v>44986</v>
      </c>
      <c r="E331" s="38" t="str">
        <f t="shared" si="128"/>
        <v/>
      </c>
      <c r="F331" s="38">
        <f t="shared" si="124"/>
        <v>45231</v>
      </c>
      <c r="Y331" s="7">
        <f t="shared" si="135"/>
        <v>45614</v>
      </c>
      <c r="Z331" s="5">
        <v>543.1</v>
      </c>
      <c r="AA331" s="111"/>
      <c r="AB331" s="38" t="str">
        <f>IFERROR(VLOOKUP(Y331,'Geração Equatorial x Medido'!$O$99:$P$116,2,FALSE),"")</f>
        <v/>
      </c>
      <c r="AC331" s="38">
        <f t="shared" si="123"/>
        <v>45505</v>
      </c>
      <c r="AD331" s="38" t="str">
        <f t="shared" si="129"/>
        <v/>
      </c>
      <c r="AE331" s="38">
        <f t="shared" si="137"/>
        <v>45597</v>
      </c>
      <c r="AU331" s="4"/>
      <c r="AX331" s="7">
        <f t="shared" si="136"/>
        <v>45974</v>
      </c>
      <c r="AY331" s="5">
        <v>517</v>
      </c>
      <c r="AZ331" s="145">
        <f t="shared" si="130"/>
        <v>0</v>
      </c>
      <c r="BA331" s="143" t="str">
        <f>IFERROR(VLOOKUP(AX330,'Geração Equatorial x Medido'!$O$99:$P$129,2,FALSE),"")</f>
        <v/>
      </c>
      <c r="BB331" s="38">
        <f t="shared" si="118"/>
        <v>45962</v>
      </c>
      <c r="BC331" s="38" t="str">
        <f t="shared" si="131"/>
        <v/>
      </c>
      <c r="BD331" s="38">
        <f t="shared" si="120"/>
        <v>45962</v>
      </c>
      <c r="BT331" s="4"/>
      <c r="BZ331" s="7">
        <f t="shared" si="132"/>
        <v>46340</v>
      </c>
      <c r="CA331" s="5"/>
      <c r="CB331" s="145">
        <f t="shared" si="133"/>
        <v>1</v>
      </c>
      <c r="CC331" s="141" t="str">
        <f>IFERROR(VLOOKUP(BZ330,'Geração Equatorial x Medido'!$O$99:$P$128,2,FALSE),"")</f>
        <v/>
      </c>
      <c r="CD331" s="38">
        <f t="shared" si="119"/>
        <v>46327</v>
      </c>
      <c r="CE331" s="38" t="str">
        <f t="shared" si="126"/>
        <v/>
      </c>
      <c r="CF331" s="38">
        <f t="shared" si="127"/>
        <v>46327</v>
      </c>
      <c r="CV331" s="4"/>
    </row>
    <row r="332" spans="1:100" x14ac:dyDescent="0.25">
      <c r="A332" s="7">
        <f t="shared" si="134"/>
        <v>45255</v>
      </c>
      <c r="B332" s="5"/>
      <c r="C332" s="38" t="str">
        <f t="shared" si="125"/>
        <v/>
      </c>
      <c r="D332" s="38">
        <f t="shared" si="122"/>
        <v>44986</v>
      </c>
      <c r="E332" s="38" t="str">
        <f t="shared" si="128"/>
        <v/>
      </c>
      <c r="F332" s="38">
        <f t="shared" si="124"/>
        <v>45231</v>
      </c>
      <c r="H332" s="3"/>
      <c r="Y332" s="7">
        <f t="shared" si="135"/>
        <v>45615</v>
      </c>
      <c r="Z332" s="5">
        <v>480</v>
      </c>
      <c r="AA332" s="111"/>
      <c r="AB332" s="38">
        <f>IFERROR(VLOOKUP(Y332,'Geração Equatorial x Medido'!$O$99:$P$116,2,FALSE),"")</f>
        <v>45597</v>
      </c>
      <c r="AC332" s="38">
        <f t="shared" si="123"/>
        <v>45597</v>
      </c>
      <c r="AD332" s="38" t="str">
        <f t="shared" si="129"/>
        <v/>
      </c>
      <c r="AE332" s="38">
        <f t="shared" si="137"/>
        <v>45597</v>
      </c>
      <c r="AG332" s="3"/>
      <c r="AU332" s="4"/>
      <c r="AX332" s="7">
        <f t="shared" si="136"/>
        <v>45975</v>
      </c>
      <c r="AY332" s="5">
        <v>549</v>
      </c>
      <c r="AZ332" s="145">
        <f t="shared" si="130"/>
        <v>0</v>
      </c>
      <c r="BA332" s="143" t="str">
        <f>IFERROR(VLOOKUP(AX331,'Geração Equatorial x Medido'!$O$99:$P$129,2,FALSE),"")</f>
        <v/>
      </c>
      <c r="BB332" s="38">
        <f t="shared" ref="BB332:BB379" si="138">IF(BA332="",BB333,BA332)</f>
        <v>45962</v>
      </c>
      <c r="BC332" s="38" t="str">
        <f t="shared" si="131"/>
        <v/>
      </c>
      <c r="BD332" s="38">
        <f t="shared" si="120"/>
        <v>45962</v>
      </c>
      <c r="BF332" s="3"/>
      <c r="BT332" s="4"/>
      <c r="BZ332" s="7">
        <f t="shared" si="132"/>
        <v>46341</v>
      </c>
      <c r="CA332" s="5"/>
      <c r="CB332" s="145">
        <f t="shared" si="133"/>
        <v>1</v>
      </c>
      <c r="CC332" s="141" t="str">
        <f>IFERROR(VLOOKUP(BZ331,'Geração Equatorial x Medido'!$O$99:$P$128,2,FALSE),"")</f>
        <v/>
      </c>
      <c r="CD332" s="38">
        <f t="shared" si="119"/>
        <v>46327</v>
      </c>
      <c r="CE332" s="38" t="str">
        <f t="shared" si="126"/>
        <v/>
      </c>
      <c r="CF332" s="38">
        <f t="shared" si="127"/>
        <v>46327</v>
      </c>
      <c r="CH332" s="3"/>
      <c r="CV332" s="4"/>
    </row>
    <row r="333" spans="1:100" x14ac:dyDescent="0.25">
      <c r="A333" s="7">
        <f t="shared" si="134"/>
        <v>45256</v>
      </c>
      <c r="B333" s="5"/>
      <c r="C333" s="38" t="str">
        <f t="shared" si="125"/>
        <v/>
      </c>
      <c r="D333" s="38">
        <f t="shared" si="122"/>
        <v>44986</v>
      </c>
      <c r="E333" s="38" t="str">
        <f t="shared" si="128"/>
        <v/>
      </c>
      <c r="F333" s="38">
        <f t="shared" si="124"/>
        <v>45231</v>
      </c>
      <c r="H333" s="3"/>
      <c r="Y333" s="7">
        <f t="shared" si="135"/>
        <v>45616</v>
      </c>
      <c r="Z333" s="5">
        <v>531.79999999999995</v>
      </c>
      <c r="AA333" s="111"/>
      <c r="AB333" s="38" t="str">
        <f>IFERROR(VLOOKUP(Y333,'Geração Equatorial x Medido'!$O$99:$P$116,2,FALSE),"")</f>
        <v/>
      </c>
      <c r="AC333" s="38">
        <f t="shared" si="123"/>
        <v>45597</v>
      </c>
      <c r="AD333" s="38" t="str">
        <f t="shared" si="129"/>
        <v/>
      </c>
      <c r="AE333" s="38">
        <f t="shared" si="137"/>
        <v>45597</v>
      </c>
      <c r="AG333" s="3"/>
      <c r="AU333" s="4"/>
      <c r="AX333" s="7">
        <f t="shared" si="136"/>
        <v>45976</v>
      </c>
      <c r="AY333" s="5">
        <v>547.79999999999995</v>
      </c>
      <c r="AZ333" s="145">
        <f t="shared" si="130"/>
        <v>0</v>
      </c>
      <c r="BA333" s="143" t="str">
        <f>IFERROR(VLOOKUP(AX332,'Geração Equatorial x Medido'!$O$99:$P$129,2,FALSE),"")</f>
        <v/>
      </c>
      <c r="BB333" s="38">
        <f t="shared" si="138"/>
        <v>45962</v>
      </c>
      <c r="BC333" s="38" t="str">
        <f t="shared" si="131"/>
        <v/>
      </c>
      <c r="BD333" s="38">
        <f t="shared" si="120"/>
        <v>45962</v>
      </c>
      <c r="BF333" s="3"/>
      <c r="BT333" s="4"/>
      <c r="BZ333" s="7">
        <f t="shared" si="132"/>
        <v>46342</v>
      </c>
      <c r="CA333" s="5"/>
      <c r="CB333" s="145">
        <f t="shared" si="133"/>
        <v>1</v>
      </c>
      <c r="CC333" s="141" t="str">
        <f>IFERROR(VLOOKUP(BZ332,'Geração Equatorial x Medido'!$O$99:$P$128,2,FALSE),"")</f>
        <v/>
      </c>
      <c r="CD333" s="38">
        <f t="shared" ref="CD333:CD378" si="139">IF(CC333="",CD334,CC333)</f>
        <v>46327</v>
      </c>
      <c r="CE333" s="38" t="str">
        <f t="shared" si="126"/>
        <v/>
      </c>
      <c r="CF333" s="38">
        <f t="shared" si="127"/>
        <v>46327</v>
      </c>
      <c r="CH333" s="3"/>
      <c r="CV333" s="4"/>
    </row>
    <row r="334" spans="1:100" x14ac:dyDescent="0.25">
      <c r="A334" s="7">
        <f t="shared" si="134"/>
        <v>45257</v>
      </c>
      <c r="B334" s="5"/>
      <c r="C334" s="38" t="str">
        <f t="shared" si="125"/>
        <v/>
      </c>
      <c r="D334" s="38">
        <f t="shared" si="122"/>
        <v>44986</v>
      </c>
      <c r="E334" s="38" t="str">
        <f t="shared" si="128"/>
        <v/>
      </c>
      <c r="F334" s="38">
        <f t="shared" si="124"/>
        <v>45231</v>
      </c>
      <c r="Y334" s="7">
        <f t="shared" si="135"/>
        <v>45617</v>
      </c>
      <c r="Z334" s="5">
        <v>502.3</v>
      </c>
      <c r="AA334" s="111"/>
      <c r="AB334" s="38" t="str">
        <f>IFERROR(VLOOKUP(Y334,'Geração Equatorial x Medido'!$O$99:$P$116,2,FALSE),"")</f>
        <v/>
      </c>
      <c r="AC334" s="38">
        <f t="shared" si="123"/>
        <v>45597</v>
      </c>
      <c r="AD334" s="38" t="str">
        <f t="shared" si="129"/>
        <v/>
      </c>
      <c r="AE334" s="38">
        <f t="shared" si="137"/>
        <v>45597</v>
      </c>
      <c r="AU334" s="4"/>
      <c r="AX334" s="7">
        <f t="shared" si="136"/>
        <v>45977</v>
      </c>
      <c r="AY334" s="5">
        <v>533</v>
      </c>
      <c r="AZ334" s="145">
        <f t="shared" si="130"/>
        <v>0</v>
      </c>
      <c r="BA334" s="143" t="str">
        <f>IFERROR(VLOOKUP(AX333,'Geração Equatorial x Medido'!$O$99:$P$129,2,FALSE),"")</f>
        <v/>
      </c>
      <c r="BB334" s="38">
        <f t="shared" si="138"/>
        <v>45962</v>
      </c>
      <c r="BC334" s="38" t="str">
        <f t="shared" si="131"/>
        <v/>
      </c>
      <c r="BD334" s="38">
        <f t="shared" si="120"/>
        <v>45962</v>
      </c>
      <c r="BT334" s="4"/>
      <c r="BZ334" s="7">
        <f t="shared" si="132"/>
        <v>46343</v>
      </c>
      <c r="CA334" s="5"/>
      <c r="CB334" s="145">
        <f t="shared" si="133"/>
        <v>1</v>
      </c>
      <c r="CC334" s="141" t="str">
        <f>IFERROR(VLOOKUP(BZ333,'Geração Equatorial x Medido'!$O$99:$P$128,2,FALSE),"")</f>
        <v/>
      </c>
      <c r="CD334" s="38">
        <f t="shared" si="139"/>
        <v>46327</v>
      </c>
      <c r="CE334" s="38" t="str">
        <f t="shared" si="126"/>
        <v/>
      </c>
      <c r="CF334" s="38">
        <f t="shared" si="127"/>
        <v>46327</v>
      </c>
      <c r="CV334" s="4"/>
    </row>
    <row r="335" spans="1:100" x14ac:dyDescent="0.25">
      <c r="A335" s="7">
        <f t="shared" si="134"/>
        <v>45258</v>
      </c>
      <c r="B335" s="5"/>
      <c r="C335" s="38" t="str">
        <f t="shared" si="125"/>
        <v/>
      </c>
      <c r="D335" s="38">
        <f t="shared" si="122"/>
        <v>44986</v>
      </c>
      <c r="E335" s="38" t="str">
        <f t="shared" si="128"/>
        <v/>
      </c>
      <c r="F335" s="38">
        <f t="shared" si="124"/>
        <v>45231</v>
      </c>
      <c r="Y335" s="7">
        <f t="shared" si="135"/>
        <v>45618</v>
      </c>
      <c r="Z335" s="5">
        <v>501</v>
      </c>
      <c r="AA335" s="111"/>
      <c r="AB335" s="38" t="str">
        <f>IFERROR(VLOOKUP(Y335,'Geração Equatorial x Medido'!$O$99:$P$116,2,FALSE),"")</f>
        <v/>
      </c>
      <c r="AC335" s="38">
        <f t="shared" si="123"/>
        <v>45597</v>
      </c>
      <c r="AD335" s="38" t="str">
        <f t="shared" si="129"/>
        <v/>
      </c>
      <c r="AE335" s="38">
        <f t="shared" si="137"/>
        <v>45597</v>
      </c>
      <c r="AU335" s="4"/>
      <c r="AX335" s="7">
        <f t="shared" si="136"/>
        <v>45978</v>
      </c>
      <c r="AY335" s="5">
        <v>540.6</v>
      </c>
      <c r="AZ335" s="145">
        <f t="shared" si="130"/>
        <v>0</v>
      </c>
      <c r="BA335" s="143" t="str">
        <f>IFERROR(VLOOKUP(AX334,'Geração Equatorial x Medido'!$O$99:$P$129,2,FALSE),"")</f>
        <v/>
      </c>
      <c r="BB335" s="38">
        <f t="shared" si="138"/>
        <v>45962</v>
      </c>
      <c r="BC335" s="38" t="str">
        <f t="shared" si="131"/>
        <v/>
      </c>
      <c r="BD335" s="38">
        <f t="shared" ref="BD335:BD379" si="140">IF(BC335="",BD334,BC335)</f>
        <v>45962</v>
      </c>
      <c r="BT335" s="4"/>
      <c r="BZ335" s="7">
        <f t="shared" si="132"/>
        <v>46344</v>
      </c>
      <c r="CA335" s="5"/>
      <c r="CB335" s="145">
        <f t="shared" si="133"/>
        <v>1</v>
      </c>
      <c r="CC335" s="141" t="str">
        <f>IFERROR(VLOOKUP(BZ334,'Geração Equatorial x Medido'!$O$99:$P$128,2,FALSE),"")</f>
        <v/>
      </c>
      <c r="CD335" s="38">
        <f t="shared" si="139"/>
        <v>46327</v>
      </c>
      <c r="CE335" s="38" t="str">
        <f t="shared" si="126"/>
        <v/>
      </c>
      <c r="CF335" s="38">
        <f t="shared" si="127"/>
        <v>46327</v>
      </c>
      <c r="CV335" s="4"/>
    </row>
    <row r="336" spans="1:100" x14ac:dyDescent="0.25">
      <c r="A336" s="7">
        <f t="shared" si="134"/>
        <v>45259</v>
      </c>
      <c r="B336" s="5"/>
      <c r="C336" s="38" t="str">
        <f t="shared" si="125"/>
        <v/>
      </c>
      <c r="D336" s="38">
        <f t="shared" si="122"/>
        <v>44986</v>
      </c>
      <c r="E336" s="38" t="str">
        <f t="shared" si="128"/>
        <v/>
      </c>
      <c r="F336" s="38">
        <f t="shared" si="124"/>
        <v>45231</v>
      </c>
      <c r="Y336" s="7">
        <f t="shared" si="135"/>
        <v>45619</v>
      </c>
      <c r="Z336" s="5">
        <v>532.1</v>
      </c>
      <c r="AA336" s="111"/>
      <c r="AB336" s="38" t="str">
        <f>IFERROR(VLOOKUP(Y336,'Geração Equatorial x Medido'!$O$99:$P$116,2,FALSE),"")</f>
        <v/>
      </c>
      <c r="AC336" s="38">
        <f t="shared" si="123"/>
        <v>45597</v>
      </c>
      <c r="AD336" s="38" t="str">
        <f t="shared" si="129"/>
        <v/>
      </c>
      <c r="AE336" s="38">
        <f t="shared" si="137"/>
        <v>45597</v>
      </c>
      <c r="AU336" s="4"/>
      <c r="AX336" s="7">
        <f t="shared" si="136"/>
        <v>45979</v>
      </c>
      <c r="AY336" s="5">
        <v>528.20000000000005</v>
      </c>
      <c r="AZ336" s="145">
        <f t="shared" si="130"/>
        <v>0</v>
      </c>
      <c r="BA336" s="143" t="str">
        <f>IFERROR(VLOOKUP(AX335,'Geração Equatorial x Medido'!$O$99:$P$129,2,FALSE),"")</f>
        <v/>
      </c>
      <c r="BB336" s="38">
        <f t="shared" si="138"/>
        <v>45962</v>
      </c>
      <c r="BC336" s="38" t="str">
        <f t="shared" si="131"/>
        <v/>
      </c>
      <c r="BD336" s="38">
        <f t="shared" si="140"/>
        <v>45962</v>
      </c>
      <c r="BT336" s="4"/>
      <c r="BZ336" s="7">
        <f t="shared" si="132"/>
        <v>46345</v>
      </c>
      <c r="CA336" s="5"/>
      <c r="CB336" s="145">
        <f t="shared" si="133"/>
        <v>1</v>
      </c>
      <c r="CC336" s="141" t="str">
        <f>IFERROR(VLOOKUP(BZ335,'Geração Equatorial x Medido'!$O$99:$P$128,2,FALSE),"")</f>
        <v/>
      </c>
      <c r="CD336" s="38">
        <f t="shared" si="139"/>
        <v>46327</v>
      </c>
      <c r="CE336" s="38" t="str">
        <f t="shared" si="126"/>
        <v/>
      </c>
      <c r="CF336" s="38">
        <f t="shared" si="127"/>
        <v>46327</v>
      </c>
      <c r="CV336" s="4"/>
    </row>
    <row r="337" spans="1:100" x14ac:dyDescent="0.25">
      <c r="A337" s="7">
        <f t="shared" si="134"/>
        <v>45260</v>
      </c>
      <c r="B337" s="5"/>
      <c r="C337" s="38" t="str">
        <f t="shared" si="125"/>
        <v/>
      </c>
      <c r="D337" s="38">
        <f t="shared" si="122"/>
        <v>44986</v>
      </c>
      <c r="E337" s="38" t="str">
        <f t="shared" si="128"/>
        <v/>
      </c>
      <c r="F337" s="38">
        <f t="shared" si="124"/>
        <v>45231</v>
      </c>
      <c r="Y337" s="7">
        <f t="shared" si="135"/>
        <v>45620</v>
      </c>
      <c r="Z337" s="5">
        <v>505.5</v>
      </c>
      <c r="AA337" s="111"/>
      <c r="AB337" s="38" t="str">
        <f>IFERROR(VLOOKUP(Y337,'Geração Equatorial x Medido'!$O$99:$P$116,2,FALSE),"")</f>
        <v/>
      </c>
      <c r="AC337" s="38">
        <f t="shared" si="123"/>
        <v>45597</v>
      </c>
      <c r="AD337" s="38" t="str">
        <f t="shared" si="129"/>
        <v/>
      </c>
      <c r="AE337" s="38">
        <f t="shared" si="137"/>
        <v>45597</v>
      </c>
      <c r="AU337" s="4"/>
      <c r="AX337" s="7">
        <f t="shared" si="136"/>
        <v>45980</v>
      </c>
      <c r="AY337" s="5">
        <v>475.8</v>
      </c>
      <c r="AZ337" s="145">
        <f t="shared" si="130"/>
        <v>0</v>
      </c>
      <c r="BA337" s="143" t="str">
        <f>IFERROR(VLOOKUP(AX336,'Geração Equatorial x Medido'!$O$99:$P$129,2,FALSE),"")</f>
        <v/>
      </c>
      <c r="BB337" s="38">
        <f t="shared" si="138"/>
        <v>45962</v>
      </c>
      <c r="BC337" s="38" t="str">
        <f t="shared" si="131"/>
        <v/>
      </c>
      <c r="BD337" s="38">
        <f t="shared" si="140"/>
        <v>45962</v>
      </c>
      <c r="BT337" s="4"/>
      <c r="BZ337" s="7">
        <f t="shared" si="132"/>
        <v>46346</v>
      </c>
      <c r="CA337" s="5"/>
      <c r="CB337" s="145">
        <f t="shared" si="133"/>
        <v>1</v>
      </c>
      <c r="CC337" s="141" t="str">
        <f>IFERROR(VLOOKUP(BZ336,'Geração Equatorial x Medido'!$O$99:$P$128,2,FALSE),"")</f>
        <v/>
      </c>
      <c r="CD337" s="38">
        <f t="shared" si="139"/>
        <v>46327</v>
      </c>
      <c r="CE337" s="38" t="str">
        <f t="shared" si="126"/>
        <v/>
      </c>
      <c r="CF337" s="38">
        <f t="shared" si="127"/>
        <v>46327</v>
      </c>
      <c r="CV337" s="4"/>
    </row>
    <row r="338" spans="1:100" x14ac:dyDescent="0.25">
      <c r="A338" s="7">
        <f t="shared" si="134"/>
        <v>45261</v>
      </c>
      <c r="B338" s="5"/>
      <c r="C338" s="38" t="str">
        <f t="shared" si="125"/>
        <v/>
      </c>
      <c r="D338" s="38">
        <f t="shared" si="122"/>
        <v>44986</v>
      </c>
      <c r="E338" s="38">
        <f t="shared" si="128"/>
        <v>45261</v>
      </c>
      <c r="F338" s="38">
        <f t="shared" si="124"/>
        <v>45261</v>
      </c>
      <c r="Y338" s="7">
        <f t="shared" si="135"/>
        <v>45621</v>
      </c>
      <c r="Z338" s="5">
        <v>464.6</v>
      </c>
      <c r="AA338" s="111"/>
      <c r="AB338" s="38" t="str">
        <f>IFERROR(VLOOKUP(Y338,'Geração Equatorial x Medido'!$O$99:$P$116,2,FALSE),"")</f>
        <v/>
      </c>
      <c r="AC338" s="38">
        <f t="shared" si="123"/>
        <v>45597</v>
      </c>
      <c r="AD338" s="38" t="str">
        <f t="shared" si="129"/>
        <v/>
      </c>
      <c r="AE338" s="38">
        <f t="shared" si="137"/>
        <v>45597</v>
      </c>
      <c r="AU338" s="4"/>
      <c r="AX338" s="7">
        <f t="shared" si="136"/>
        <v>45981</v>
      </c>
      <c r="AY338" s="5">
        <v>456.5</v>
      </c>
      <c r="AZ338" s="145">
        <f t="shared" si="130"/>
        <v>0</v>
      </c>
      <c r="BA338" s="143" t="str">
        <f>IFERROR(VLOOKUP(AX337,'Geração Equatorial x Medido'!$O$99:$P$129,2,FALSE),"")</f>
        <v/>
      </c>
      <c r="BB338" s="38">
        <f t="shared" si="138"/>
        <v>45962</v>
      </c>
      <c r="BC338" s="38" t="str">
        <f t="shared" si="131"/>
        <v/>
      </c>
      <c r="BD338" s="38">
        <f t="shared" si="140"/>
        <v>45962</v>
      </c>
      <c r="BT338" s="4"/>
      <c r="BZ338" s="7">
        <f t="shared" si="132"/>
        <v>46347</v>
      </c>
      <c r="CA338" s="5"/>
      <c r="CB338" s="145">
        <f t="shared" si="133"/>
        <v>1</v>
      </c>
      <c r="CC338" s="141" t="str">
        <f>IFERROR(VLOOKUP(BZ337,'Geração Equatorial x Medido'!$O$99:$P$128,2,FALSE),"")</f>
        <v/>
      </c>
      <c r="CD338" s="38">
        <f t="shared" si="139"/>
        <v>46327</v>
      </c>
      <c r="CE338" s="38" t="str">
        <f t="shared" si="126"/>
        <v/>
      </c>
      <c r="CF338" s="38">
        <f t="shared" si="127"/>
        <v>46327</v>
      </c>
      <c r="CV338" s="4"/>
    </row>
    <row r="339" spans="1:100" x14ac:dyDescent="0.25">
      <c r="A339" s="7">
        <f t="shared" si="134"/>
        <v>45262</v>
      </c>
      <c r="B339" s="5"/>
      <c r="C339" s="38" t="str">
        <f t="shared" si="125"/>
        <v/>
      </c>
      <c r="D339" s="38">
        <f t="shared" si="122"/>
        <v>44986</v>
      </c>
      <c r="E339" s="38" t="str">
        <f t="shared" si="128"/>
        <v/>
      </c>
      <c r="F339" s="38">
        <f t="shared" si="124"/>
        <v>45261</v>
      </c>
      <c r="Y339" s="7">
        <f t="shared" si="135"/>
        <v>45622</v>
      </c>
      <c r="Z339" s="5">
        <v>501.4</v>
      </c>
      <c r="AA339" s="111"/>
      <c r="AB339" s="38" t="str">
        <f>IFERROR(VLOOKUP(Y339,'Geração Equatorial x Medido'!$O$99:$P$116,2,FALSE),"")</f>
        <v/>
      </c>
      <c r="AC339" s="38">
        <f t="shared" si="123"/>
        <v>45597</v>
      </c>
      <c r="AD339" s="38" t="str">
        <f t="shared" si="129"/>
        <v/>
      </c>
      <c r="AE339" s="38">
        <f t="shared" si="137"/>
        <v>45597</v>
      </c>
      <c r="AU339" s="4"/>
      <c r="AX339" s="7">
        <f t="shared" si="136"/>
        <v>45982</v>
      </c>
      <c r="AY339" s="5">
        <v>533.1</v>
      </c>
      <c r="AZ339" s="145">
        <f t="shared" si="130"/>
        <v>0</v>
      </c>
      <c r="BA339" s="143" t="str">
        <f>IFERROR(VLOOKUP(AX338,'Geração Equatorial x Medido'!$O$99:$P$129,2,FALSE),"")</f>
        <v/>
      </c>
      <c r="BB339" s="38">
        <f t="shared" si="138"/>
        <v>45962</v>
      </c>
      <c r="BC339" s="38" t="str">
        <f t="shared" si="131"/>
        <v/>
      </c>
      <c r="BD339" s="38">
        <f t="shared" si="140"/>
        <v>45962</v>
      </c>
      <c r="BT339" s="4"/>
      <c r="BZ339" s="7">
        <f t="shared" si="132"/>
        <v>46348</v>
      </c>
      <c r="CA339" s="5"/>
      <c r="CB339" s="145">
        <f t="shared" si="133"/>
        <v>1</v>
      </c>
      <c r="CC339" s="141" t="str">
        <f>IFERROR(VLOOKUP(BZ338,'Geração Equatorial x Medido'!$O$99:$P$128,2,FALSE),"")</f>
        <v/>
      </c>
      <c r="CD339" s="38">
        <f t="shared" si="139"/>
        <v>46327</v>
      </c>
      <c r="CE339" s="38" t="str">
        <f t="shared" si="126"/>
        <v/>
      </c>
      <c r="CF339" s="38">
        <f t="shared" si="127"/>
        <v>46327</v>
      </c>
      <c r="CV339" s="4"/>
    </row>
    <row r="340" spans="1:100" x14ac:dyDescent="0.25">
      <c r="A340" s="7">
        <f t="shared" si="134"/>
        <v>45263</v>
      </c>
      <c r="B340" s="5"/>
      <c r="C340" s="38" t="str">
        <f t="shared" si="125"/>
        <v/>
      </c>
      <c r="D340" s="38">
        <f t="shared" si="122"/>
        <v>44986</v>
      </c>
      <c r="E340" s="38" t="str">
        <f t="shared" si="128"/>
        <v/>
      </c>
      <c r="F340" s="38">
        <f t="shared" si="124"/>
        <v>45261</v>
      </c>
      <c r="Y340" s="7">
        <f t="shared" si="135"/>
        <v>45623</v>
      </c>
      <c r="Z340" s="5">
        <v>528.6</v>
      </c>
      <c r="AA340" s="111"/>
      <c r="AB340" s="38" t="str">
        <f>IFERROR(VLOOKUP(Y340,'Geração Equatorial x Medido'!$O$99:$P$116,2,FALSE),"")</f>
        <v/>
      </c>
      <c r="AC340" s="38">
        <f t="shared" si="123"/>
        <v>45597</v>
      </c>
      <c r="AD340" s="38" t="str">
        <f t="shared" si="129"/>
        <v/>
      </c>
      <c r="AE340" s="38">
        <f t="shared" si="137"/>
        <v>45597</v>
      </c>
      <c r="AU340" s="4"/>
      <c r="AX340" s="7">
        <f t="shared" si="136"/>
        <v>45983</v>
      </c>
      <c r="AY340" s="5">
        <v>511.6</v>
      </c>
      <c r="AZ340" s="145">
        <f t="shared" si="130"/>
        <v>0</v>
      </c>
      <c r="BA340" s="143" t="str">
        <f>IFERROR(VLOOKUP(AX339,'Geração Equatorial x Medido'!$O$99:$P$129,2,FALSE),"")</f>
        <v/>
      </c>
      <c r="BB340" s="38">
        <f t="shared" si="138"/>
        <v>45962</v>
      </c>
      <c r="BC340" s="38" t="str">
        <f t="shared" si="131"/>
        <v/>
      </c>
      <c r="BD340" s="38">
        <f t="shared" si="140"/>
        <v>45962</v>
      </c>
      <c r="BT340" s="4"/>
      <c r="BZ340" s="7">
        <f t="shared" si="132"/>
        <v>46349</v>
      </c>
      <c r="CA340" s="5"/>
      <c r="CB340" s="145">
        <f t="shared" si="133"/>
        <v>1</v>
      </c>
      <c r="CC340" s="141" t="str">
        <f>IFERROR(VLOOKUP(BZ339,'Geração Equatorial x Medido'!$O$99:$P$128,2,FALSE),"")</f>
        <v/>
      </c>
      <c r="CD340" s="38">
        <f t="shared" si="139"/>
        <v>46327</v>
      </c>
      <c r="CE340" s="38" t="str">
        <f t="shared" si="126"/>
        <v/>
      </c>
      <c r="CF340" s="38">
        <f t="shared" si="127"/>
        <v>46327</v>
      </c>
      <c r="CV340" s="4"/>
    </row>
    <row r="341" spans="1:100" x14ac:dyDescent="0.25">
      <c r="A341" s="7">
        <f t="shared" si="134"/>
        <v>45264</v>
      </c>
      <c r="B341" s="5"/>
      <c r="C341" s="38" t="str">
        <f t="shared" si="125"/>
        <v/>
      </c>
      <c r="D341" s="38">
        <f t="shared" si="122"/>
        <v>44986</v>
      </c>
      <c r="E341" s="38" t="str">
        <f t="shared" si="128"/>
        <v/>
      </c>
      <c r="F341" s="38">
        <f t="shared" si="124"/>
        <v>45261</v>
      </c>
      <c r="Y341" s="7">
        <f t="shared" si="135"/>
        <v>45624</v>
      </c>
      <c r="Z341" s="5">
        <v>554.5</v>
      </c>
      <c r="AA341" s="111"/>
      <c r="AB341" s="38" t="str">
        <f>IFERROR(VLOOKUP(Y341,'Geração Equatorial x Medido'!$O$99:$P$116,2,FALSE),"")</f>
        <v/>
      </c>
      <c r="AC341" s="38">
        <f t="shared" si="123"/>
        <v>45597</v>
      </c>
      <c r="AD341" s="38" t="str">
        <f t="shared" si="129"/>
        <v/>
      </c>
      <c r="AE341" s="38">
        <f t="shared" si="137"/>
        <v>45597</v>
      </c>
      <c r="AU341" s="4"/>
      <c r="AX341" s="7">
        <f t="shared" si="136"/>
        <v>45984</v>
      </c>
      <c r="AY341" s="5">
        <v>547.79999999999995</v>
      </c>
      <c r="AZ341" s="145">
        <f t="shared" si="130"/>
        <v>0</v>
      </c>
      <c r="BA341" s="143" t="str">
        <f>IFERROR(VLOOKUP(AX340,'Geração Equatorial x Medido'!$O$99:$P$129,2,FALSE),"")</f>
        <v/>
      </c>
      <c r="BB341" s="38">
        <f t="shared" si="138"/>
        <v>45962</v>
      </c>
      <c r="BC341" s="38" t="str">
        <f t="shared" si="131"/>
        <v/>
      </c>
      <c r="BD341" s="38">
        <f t="shared" si="140"/>
        <v>45962</v>
      </c>
      <c r="BT341" s="4"/>
      <c r="BZ341" s="7">
        <f t="shared" si="132"/>
        <v>46350</v>
      </c>
      <c r="CA341" s="5"/>
      <c r="CB341" s="145">
        <f t="shared" si="133"/>
        <v>1</v>
      </c>
      <c r="CC341" s="141" t="str">
        <f>IFERROR(VLOOKUP(BZ340,'Geração Equatorial x Medido'!$O$99:$P$128,2,FALSE),"")</f>
        <v/>
      </c>
      <c r="CD341" s="38">
        <f t="shared" si="139"/>
        <v>46327</v>
      </c>
      <c r="CE341" s="38" t="str">
        <f t="shared" si="126"/>
        <v/>
      </c>
      <c r="CF341" s="38">
        <f t="shared" si="127"/>
        <v>46327</v>
      </c>
      <c r="CV341" s="4"/>
    </row>
    <row r="342" spans="1:100" x14ac:dyDescent="0.25">
      <c r="A342" s="7">
        <f t="shared" si="134"/>
        <v>45265</v>
      </c>
      <c r="B342" s="5"/>
      <c r="C342" s="38" t="str">
        <f t="shared" si="125"/>
        <v/>
      </c>
      <c r="D342" s="38">
        <f t="shared" si="122"/>
        <v>44986</v>
      </c>
      <c r="E342" s="38" t="str">
        <f t="shared" si="128"/>
        <v/>
      </c>
      <c r="F342" s="38">
        <f t="shared" si="124"/>
        <v>45261</v>
      </c>
      <c r="Y342" s="7">
        <f t="shared" si="135"/>
        <v>45625</v>
      </c>
      <c r="Z342" s="5">
        <v>510.1</v>
      </c>
      <c r="AA342" s="111"/>
      <c r="AB342" s="38" t="str">
        <f>IFERROR(VLOOKUP(Y342,'Geração Equatorial x Medido'!$O$99:$P$116,2,FALSE),"")</f>
        <v/>
      </c>
      <c r="AC342" s="38">
        <f t="shared" si="123"/>
        <v>45597</v>
      </c>
      <c r="AD342" s="38" t="str">
        <f t="shared" si="129"/>
        <v/>
      </c>
      <c r="AE342" s="38">
        <f t="shared" si="137"/>
        <v>45597</v>
      </c>
      <c r="AU342" s="4"/>
      <c r="AX342" s="7">
        <f t="shared" si="136"/>
        <v>45985</v>
      </c>
      <c r="AY342" s="5">
        <v>548.5</v>
      </c>
      <c r="AZ342" s="145">
        <f t="shared" si="130"/>
        <v>0</v>
      </c>
      <c r="BA342" s="143" t="str">
        <f>IFERROR(VLOOKUP(AX341,'Geração Equatorial x Medido'!$O$99:$P$129,2,FALSE),"")</f>
        <v/>
      </c>
      <c r="BB342" s="38">
        <f t="shared" si="138"/>
        <v>45962</v>
      </c>
      <c r="BC342" s="38" t="str">
        <f t="shared" si="131"/>
        <v/>
      </c>
      <c r="BD342" s="38">
        <f t="shared" si="140"/>
        <v>45962</v>
      </c>
      <c r="BT342" s="4"/>
      <c r="BZ342" s="7">
        <f t="shared" si="132"/>
        <v>46351</v>
      </c>
      <c r="CA342" s="5"/>
      <c r="CB342" s="145">
        <f t="shared" si="133"/>
        <v>1</v>
      </c>
      <c r="CC342" s="141" t="str">
        <f>IFERROR(VLOOKUP(BZ341,'Geração Equatorial x Medido'!$O$99:$P$128,2,FALSE),"")</f>
        <v/>
      </c>
      <c r="CD342" s="38">
        <f t="shared" si="139"/>
        <v>46327</v>
      </c>
      <c r="CE342" s="38" t="str">
        <f t="shared" si="126"/>
        <v/>
      </c>
      <c r="CF342" s="38">
        <f t="shared" si="127"/>
        <v>46327</v>
      </c>
      <c r="CV342" s="4"/>
    </row>
    <row r="343" spans="1:100" x14ac:dyDescent="0.25">
      <c r="A343" s="7">
        <f t="shared" si="134"/>
        <v>45266</v>
      </c>
      <c r="B343" s="5"/>
      <c r="C343" s="38" t="str">
        <f t="shared" si="125"/>
        <v/>
      </c>
      <c r="D343" s="38">
        <f t="shared" si="122"/>
        <v>44986</v>
      </c>
      <c r="E343" s="38" t="str">
        <f t="shared" si="128"/>
        <v/>
      </c>
      <c r="F343" s="38">
        <f t="shared" si="124"/>
        <v>45261</v>
      </c>
      <c r="Y343" s="7">
        <f t="shared" si="135"/>
        <v>45626</v>
      </c>
      <c r="Z343" s="5">
        <v>501.8</v>
      </c>
      <c r="AA343" s="111"/>
      <c r="AB343" s="38" t="str">
        <f>IFERROR(VLOOKUP(Y343,'Geração Equatorial x Medido'!$O$99:$P$116,2,FALSE),"")</f>
        <v/>
      </c>
      <c r="AC343" s="38">
        <f t="shared" si="123"/>
        <v>45597</v>
      </c>
      <c r="AD343" s="38" t="str">
        <f t="shared" si="129"/>
        <v/>
      </c>
      <c r="AE343" s="38">
        <f t="shared" si="137"/>
        <v>45597</v>
      </c>
      <c r="AU343" s="4"/>
      <c r="AX343" s="7">
        <f t="shared" si="136"/>
        <v>45986</v>
      </c>
      <c r="AY343" s="5">
        <v>550.29999999999995</v>
      </c>
      <c r="AZ343" s="145">
        <f t="shared" si="130"/>
        <v>0</v>
      </c>
      <c r="BA343" s="143" t="str">
        <f>IFERROR(VLOOKUP(AX342,'Geração Equatorial x Medido'!$O$99:$P$129,2,FALSE),"")</f>
        <v/>
      </c>
      <c r="BB343" s="38">
        <f t="shared" si="138"/>
        <v>45962</v>
      </c>
      <c r="BC343" s="38" t="str">
        <f t="shared" si="131"/>
        <v/>
      </c>
      <c r="BD343" s="38">
        <f t="shared" si="140"/>
        <v>45962</v>
      </c>
      <c r="BT343" s="4"/>
      <c r="BZ343" s="7">
        <f t="shared" si="132"/>
        <v>46352</v>
      </c>
      <c r="CA343" s="5"/>
      <c r="CB343" s="145">
        <f t="shared" si="133"/>
        <v>1</v>
      </c>
      <c r="CC343" s="141" t="str">
        <f>IFERROR(VLOOKUP(BZ342,'Geração Equatorial x Medido'!$O$99:$P$128,2,FALSE),"")</f>
        <v/>
      </c>
      <c r="CD343" s="38">
        <f t="shared" si="139"/>
        <v>46327</v>
      </c>
      <c r="CE343" s="38" t="str">
        <f t="shared" si="126"/>
        <v/>
      </c>
      <c r="CF343" s="38">
        <f t="shared" si="127"/>
        <v>46327</v>
      </c>
      <c r="CV343" s="4"/>
    </row>
    <row r="344" spans="1:100" x14ac:dyDescent="0.25">
      <c r="A344" s="7">
        <f t="shared" si="134"/>
        <v>45267</v>
      </c>
      <c r="B344" s="5"/>
      <c r="C344" s="38" t="str">
        <f t="shared" si="125"/>
        <v/>
      </c>
      <c r="D344" s="38">
        <f t="shared" si="122"/>
        <v>44986</v>
      </c>
      <c r="E344" s="38" t="str">
        <f t="shared" si="128"/>
        <v/>
      </c>
      <c r="F344" s="38">
        <f t="shared" si="124"/>
        <v>45261</v>
      </c>
      <c r="Y344" s="7">
        <f t="shared" si="135"/>
        <v>45627</v>
      </c>
      <c r="Z344" s="5">
        <v>490.1</v>
      </c>
      <c r="AA344" s="111"/>
      <c r="AB344" s="38" t="str">
        <f>IFERROR(VLOOKUP(Y344,'Geração Equatorial x Medido'!$O$99:$P$116,2,FALSE),"")</f>
        <v/>
      </c>
      <c r="AC344" s="38">
        <f t="shared" si="123"/>
        <v>45597</v>
      </c>
      <c r="AD344" s="38">
        <f t="shared" si="129"/>
        <v>45627</v>
      </c>
      <c r="AE344" s="38">
        <f t="shared" si="137"/>
        <v>45627</v>
      </c>
      <c r="AU344" s="4"/>
      <c r="AX344" s="7">
        <f t="shared" si="136"/>
        <v>45987</v>
      </c>
      <c r="AY344" s="5">
        <v>510.7</v>
      </c>
      <c r="AZ344" s="145">
        <f t="shared" si="130"/>
        <v>0</v>
      </c>
      <c r="BA344" s="143" t="str">
        <f>IFERROR(VLOOKUP(AX343,'Geração Equatorial x Medido'!$O$99:$P$129,2,FALSE),"")</f>
        <v/>
      </c>
      <c r="BB344" s="38">
        <f t="shared" si="138"/>
        <v>45962</v>
      </c>
      <c r="BC344" s="38" t="str">
        <f t="shared" si="131"/>
        <v/>
      </c>
      <c r="BD344" s="38">
        <f t="shared" si="140"/>
        <v>45962</v>
      </c>
      <c r="BT344" s="4"/>
      <c r="BZ344" s="7">
        <f t="shared" si="132"/>
        <v>46353</v>
      </c>
      <c r="CA344" s="5"/>
      <c r="CB344" s="145">
        <f t="shared" si="133"/>
        <v>1</v>
      </c>
      <c r="CC344" s="141" t="str">
        <f>IFERROR(VLOOKUP(BZ343,'Geração Equatorial x Medido'!$O$99:$P$128,2,FALSE),"")</f>
        <v/>
      </c>
      <c r="CD344" s="38">
        <f t="shared" si="139"/>
        <v>46327</v>
      </c>
      <c r="CE344" s="38" t="str">
        <f t="shared" si="126"/>
        <v/>
      </c>
      <c r="CF344" s="38">
        <f t="shared" si="127"/>
        <v>46327</v>
      </c>
      <c r="CV344" s="4"/>
    </row>
    <row r="345" spans="1:100" x14ac:dyDescent="0.25">
      <c r="A345" s="7">
        <f t="shared" si="134"/>
        <v>45268</v>
      </c>
      <c r="B345" s="5"/>
      <c r="C345" s="38" t="str">
        <f t="shared" si="125"/>
        <v/>
      </c>
      <c r="D345" s="38">
        <f t="shared" si="122"/>
        <v>44986</v>
      </c>
      <c r="E345" s="38" t="str">
        <f t="shared" si="128"/>
        <v/>
      </c>
      <c r="F345" s="38">
        <f t="shared" si="124"/>
        <v>45261</v>
      </c>
      <c r="Y345" s="7">
        <f t="shared" si="135"/>
        <v>45628</v>
      </c>
      <c r="Z345" s="5">
        <v>405.1</v>
      </c>
      <c r="AA345" s="111"/>
      <c r="AB345" s="38" t="str">
        <f>IFERROR(VLOOKUP(Y345,'Geração Equatorial x Medido'!$O$99:$P$116,2,FALSE),"")</f>
        <v/>
      </c>
      <c r="AC345" s="38">
        <f t="shared" si="123"/>
        <v>45597</v>
      </c>
      <c r="AD345" s="38" t="str">
        <f t="shared" si="129"/>
        <v/>
      </c>
      <c r="AE345" s="38">
        <f t="shared" si="137"/>
        <v>45627</v>
      </c>
      <c r="AU345" s="4"/>
      <c r="AX345" s="7">
        <f t="shared" si="136"/>
        <v>45988</v>
      </c>
      <c r="AY345" s="5">
        <v>478.5</v>
      </c>
      <c r="AZ345" s="145">
        <f t="shared" si="130"/>
        <v>0</v>
      </c>
      <c r="BA345" s="143" t="str">
        <f>IFERROR(VLOOKUP(AX344,'Geração Equatorial x Medido'!$O$99:$P$129,2,FALSE),"")</f>
        <v/>
      </c>
      <c r="BB345" s="38">
        <f t="shared" si="138"/>
        <v>45962</v>
      </c>
      <c r="BC345" s="38" t="str">
        <f t="shared" si="131"/>
        <v/>
      </c>
      <c r="BD345" s="38">
        <f t="shared" si="140"/>
        <v>45962</v>
      </c>
      <c r="BT345" s="4"/>
      <c r="BZ345" s="7">
        <f t="shared" si="132"/>
        <v>46354</v>
      </c>
      <c r="CA345" s="5"/>
      <c r="CB345" s="145">
        <f t="shared" si="133"/>
        <v>1</v>
      </c>
      <c r="CC345" s="141">
        <f>IFERROR(VLOOKUP(BZ344,'Geração Equatorial x Medido'!$O$99:$P$128,2,FALSE),"")</f>
        <v>46327</v>
      </c>
      <c r="CD345" s="38">
        <f t="shared" si="139"/>
        <v>46327</v>
      </c>
      <c r="CE345" s="38" t="str">
        <f t="shared" si="126"/>
        <v/>
      </c>
      <c r="CF345" s="38">
        <f t="shared" si="127"/>
        <v>46327</v>
      </c>
      <c r="CV345" s="4"/>
    </row>
    <row r="346" spans="1:100" x14ac:dyDescent="0.25">
      <c r="A346" s="7">
        <f t="shared" si="134"/>
        <v>45269</v>
      </c>
      <c r="B346" s="5"/>
      <c r="C346" s="38" t="str">
        <f t="shared" si="125"/>
        <v/>
      </c>
      <c r="D346" s="38">
        <f t="shared" si="122"/>
        <v>44986</v>
      </c>
      <c r="E346" s="38" t="str">
        <f t="shared" si="128"/>
        <v/>
      </c>
      <c r="F346" s="38">
        <f t="shared" si="124"/>
        <v>45261</v>
      </c>
      <c r="Y346" s="7">
        <f t="shared" si="135"/>
        <v>45629</v>
      </c>
      <c r="Z346" s="5">
        <v>435.6</v>
      </c>
      <c r="AA346" s="111"/>
      <c r="AB346" s="38" t="str">
        <f>IFERROR(VLOOKUP(Y346,'Geração Equatorial x Medido'!$O$99:$P$116,2,FALSE),"")</f>
        <v/>
      </c>
      <c r="AC346" s="38">
        <f t="shared" si="123"/>
        <v>45597</v>
      </c>
      <c r="AD346" s="38" t="str">
        <f t="shared" si="129"/>
        <v/>
      </c>
      <c r="AE346" s="38">
        <f t="shared" si="137"/>
        <v>45627</v>
      </c>
      <c r="AU346" s="4"/>
      <c r="AX346" s="7">
        <f t="shared" si="136"/>
        <v>45989</v>
      </c>
      <c r="AY346" s="5">
        <v>530.79999999999995</v>
      </c>
      <c r="AZ346" s="145">
        <f t="shared" si="130"/>
        <v>0</v>
      </c>
      <c r="BA346" s="143">
        <f>IFERROR(VLOOKUP(AX345,'Geração Equatorial x Medido'!$O$99:$P$129,2,FALSE),"")</f>
        <v>45962</v>
      </c>
      <c r="BB346" s="38">
        <f t="shared" si="138"/>
        <v>45962</v>
      </c>
      <c r="BC346" s="38" t="str">
        <f t="shared" si="131"/>
        <v/>
      </c>
      <c r="BD346" s="38">
        <f t="shared" si="140"/>
        <v>45962</v>
      </c>
      <c r="BT346" s="4"/>
      <c r="BZ346" s="7">
        <f t="shared" si="132"/>
        <v>46355</v>
      </c>
      <c r="CA346" s="5"/>
      <c r="CB346" s="145">
        <f t="shared" si="133"/>
        <v>1</v>
      </c>
      <c r="CC346" s="141" t="str">
        <f>IFERROR(VLOOKUP(BZ345,'Geração Equatorial x Medido'!$O$99:$P$128,2,FALSE),"")</f>
        <v/>
      </c>
      <c r="CD346" s="38">
        <f t="shared" si="139"/>
        <v>46357</v>
      </c>
      <c r="CE346" s="38" t="str">
        <f t="shared" si="126"/>
        <v/>
      </c>
      <c r="CF346" s="38">
        <f t="shared" si="127"/>
        <v>46327</v>
      </c>
      <c r="CV346" s="4"/>
    </row>
    <row r="347" spans="1:100" x14ac:dyDescent="0.25">
      <c r="A347" s="7">
        <f t="shared" si="134"/>
        <v>45270</v>
      </c>
      <c r="B347" s="5"/>
      <c r="C347" s="38" t="str">
        <f t="shared" si="125"/>
        <v/>
      </c>
      <c r="D347" s="38">
        <f t="shared" si="122"/>
        <v>44986</v>
      </c>
      <c r="E347" s="38" t="str">
        <f t="shared" si="128"/>
        <v/>
      </c>
      <c r="F347" s="38">
        <f t="shared" si="124"/>
        <v>45261</v>
      </c>
      <c r="Y347" s="7">
        <f t="shared" si="135"/>
        <v>45630</v>
      </c>
      <c r="Z347" s="5">
        <v>462.2</v>
      </c>
      <c r="AA347" s="111"/>
      <c r="AB347" s="38" t="str">
        <f>IFERROR(VLOOKUP(Y347,'Geração Equatorial x Medido'!$O$99:$P$116,2,FALSE),"")</f>
        <v/>
      </c>
      <c r="AC347" s="38">
        <f t="shared" si="123"/>
        <v>45597</v>
      </c>
      <c r="AD347" s="38" t="str">
        <f t="shared" si="129"/>
        <v/>
      </c>
      <c r="AE347" s="38">
        <f t="shared" si="137"/>
        <v>45627</v>
      </c>
      <c r="AU347" s="4"/>
      <c r="AX347" s="7">
        <f t="shared" si="136"/>
        <v>45990</v>
      </c>
      <c r="AY347" s="5">
        <v>511.2</v>
      </c>
      <c r="AZ347" s="145">
        <f t="shared" si="130"/>
        <v>0</v>
      </c>
      <c r="BA347" s="143" t="str">
        <f>IFERROR(VLOOKUP(AX346,'Geração Equatorial x Medido'!$O$99:$P$129,2,FALSE),"")</f>
        <v/>
      </c>
      <c r="BB347" s="38">
        <f t="shared" si="138"/>
        <v>45992</v>
      </c>
      <c r="BC347" s="38" t="str">
        <f t="shared" si="131"/>
        <v/>
      </c>
      <c r="BD347" s="38">
        <f t="shared" si="140"/>
        <v>45962</v>
      </c>
      <c r="BT347" s="4"/>
      <c r="BZ347" s="7">
        <f t="shared" si="132"/>
        <v>46356</v>
      </c>
      <c r="CA347" s="5"/>
      <c r="CB347" s="145">
        <f t="shared" si="133"/>
        <v>1</v>
      </c>
      <c r="CC347" s="141" t="str">
        <f>IFERROR(VLOOKUP(BZ346,'Geração Equatorial x Medido'!$O$99:$P$128,2,FALSE),"")</f>
        <v/>
      </c>
      <c r="CD347" s="38">
        <f t="shared" si="139"/>
        <v>46357</v>
      </c>
      <c r="CE347" s="38" t="str">
        <f t="shared" si="126"/>
        <v/>
      </c>
      <c r="CF347" s="38">
        <f t="shared" si="127"/>
        <v>46327</v>
      </c>
      <c r="CV347" s="4"/>
    </row>
    <row r="348" spans="1:100" x14ac:dyDescent="0.25">
      <c r="A348" s="7">
        <f t="shared" si="134"/>
        <v>45271</v>
      </c>
      <c r="B348" s="5"/>
      <c r="C348" s="38" t="str">
        <f t="shared" si="125"/>
        <v/>
      </c>
      <c r="D348" s="38">
        <f t="shared" si="122"/>
        <v>44986</v>
      </c>
      <c r="E348" s="38" t="str">
        <f t="shared" si="128"/>
        <v/>
      </c>
      <c r="F348" s="38">
        <f t="shared" si="124"/>
        <v>45261</v>
      </c>
      <c r="Y348" s="7">
        <f t="shared" si="135"/>
        <v>45631</v>
      </c>
      <c r="Z348" s="5">
        <v>397.4</v>
      </c>
      <c r="AA348" s="111"/>
      <c r="AB348" s="38" t="str">
        <f>IFERROR(VLOOKUP(Y348,'Geração Equatorial x Medido'!$O$99:$P$116,2,FALSE),"")</f>
        <v/>
      </c>
      <c r="AC348" s="38">
        <f t="shared" si="123"/>
        <v>45597</v>
      </c>
      <c r="AD348" s="38" t="str">
        <f t="shared" si="129"/>
        <v/>
      </c>
      <c r="AE348" s="38">
        <f t="shared" si="137"/>
        <v>45627</v>
      </c>
      <c r="AU348" s="4"/>
      <c r="AX348" s="7">
        <f t="shared" si="136"/>
        <v>45991</v>
      </c>
      <c r="AY348" s="5">
        <v>508.7</v>
      </c>
      <c r="AZ348" s="145">
        <f t="shared" si="130"/>
        <v>0</v>
      </c>
      <c r="BA348" s="143" t="str">
        <f>IFERROR(VLOOKUP(AX347,'Geração Equatorial x Medido'!$O$99:$P$129,2,FALSE),"")</f>
        <v/>
      </c>
      <c r="BB348" s="38">
        <f t="shared" si="138"/>
        <v>45992</v>
      </c>
      <c r="BC348" s="38" t="str">
        <f t="shared" si="131"/>
        <v/>
      </c>
      <c r="BD348" s="38">
        <f t="shared" si="140"/>
        <v>45962</v>
      </c>
      <c r="BT348" s="4"/>
      <c r="BZ348" s="7">
        <f t="shared" si="132"/>
        <v>46357</v>
      </c>
      <c r="CA348" s="5"/>
      <c r="CB348" s="145">
        <f t="shared" si="133"/>
        <v>1</v>
      </c>
      <c r="CC348" s="141" t="str">
        <f>IFERROR(VLOOKUP(BZ347,'Geração Equatorial x Medido'!$O$99:$P$128,2,FALSE),"")</f>
        <v/>
      </c>
      <c r="CD348" s="38">
        <f t="shared" si="139"/>
        <v>46357</v>
      </c>
      <c r="CE348" s="38">
        <f t="shared" si="126"/>
        <v>46357</v>
      </c>
      <c r="CF348" s="38">
        <f t="shared" si="127"/>
        <v>46357</v>
      </c>
      <c r="CV348" s="4"/>
    </row>
    <row r="349" spans="1:100" x14ac:dyDescent="0.25">
      <c r="A349" s="7">
        <f t="shared" si="134"/>
        <v>45272</v>
      </c>
      <c r="B349" s="5"/>
      <c r="C349" s="38" t="str">
        <f t="shared" si="125"/>
        <v/>
      </c>
      <c r="D349" s="38">
        <f t="shared" si="122"/>
        <v>44986</v>
      </c>
      <c r="E349" s="38" t="str">
        <f t="shared" si="128"/>
        <v/>
      </c>
      <c r="F349" s="38">
        <f t="shared" si="124"/>
        <v>45261</v>
      </c>
      <c r="Y349" s="7">
        <f t="shared" si="135"/>
        <v>45632</v>
      </c>
      <c r="Z349" s="5">
        <v>166.9</v>
      </c>
      <c r="AA349" s="111"/>
      <c r="AB349" s="38" t="str">
        <f>IFERROR(VLOOKUP(Y349,'Geração Equatorial x Medido'!$O$99:$P$116,2,FALSE),"")</f>
        <v/>
      </c>
      <c r="AC349" s="38">
        <f t="shared" si="123"/>
        <v>45597</v>
      </c>
      <c r="AD349" s="38" t="str">
        <f t="shared" si="129"/>
        <v/>
      </c>
      <c r="AE349" s="38">
        <f t="shared" si="137"/>
        <v>45627</v>
      </c>
      <c r="AU349" s="4"/>
      <c r="AX349" s="7">
        <f t="shared" si="136"/>
        <v>45992</v>
      </c>
      <c r="AY349" s="5">
        <v>480.8</v>
      </c>
      <c r="AZ349" s="145">
        <f t="shared" si="130"/>
        <v>0</v>
      </c>
      <c r="BA349" s="143" t="str">
        <f>IFERROR(VLOOKUP(AX348,'Geração Equatorial x Medido'!$O$99:$P$129,2,FALSE),"")</f>
        <v/>
      </c>
      <c r="BB349" s="38">
        <f t="shared" si="138"/>
        <v>45992</v>
      </c>
      <c r="BC349" s="38">
        <f t="shared" si="131"/>
        <v>45992</v>
      </c>
      <c r="BD349" s="38">
        <f t="shared" si="140"/>
        <v>45992</v>
      </c>
      <c r="BT349" s="4"/>
      <c r="BZ349" s="7">
        <f t="shared" si="132"/>
        <v>46358</v>
      </c>
      <c r="CA349" s="5"/>
      <c r="CB349" s="145">
        <f t="shared" si="133"/>
        <v>1</v>
      </c>
      <c r="CC349" s="141" t="str">
        <f>IFERROR(VLOOKUP(BZ348,'Geração Equatorial x Medido'!$O$99:$P$128,2,FALSE),"")</f>
        <v/>
      </c>
      <c r="CD349" s="38">
        <f t="shared" si="139"/>
        <v>46357</v>
      </c>
      <c r="CE349" s="38" t="str">
        <f t="shared" si="126"/>
        <v/>
      </c>
      <c r="CF349" s="38">
        <f t="shared" si="127"/>
        <v>46357</v>
      </c>
      <c r="CV349" s="4"/>
    </row>
    <row r="350" spans="1:100" x14ac:dyDescent="0.25">
      <c r="A350" s="7">
        <f t="shared" si="134"/>
        <v>45273</v>
      </c>
      <c r="B350" s="5"/>
      <c r="C350" s="38" t="str">
        <f t="shared" si="125"/>
        <v/>
      </c>
      <c r="D350" s="38">
        <f t="shared" si="122"/>
        <v>44986</v>
      </c>
      <c r="E350" s="38" t="str">
        <f t="shared" si="128"/>
        <v/>
      </c>
      <c r="F350" s="38">
        <f t="shared" si="124"/>
        <v>45261</v>
      </c>
      <c r="Y350" s="7">
        <f t="shared" si="135"/>
        <v>45633</v>
      </c>
      <c r="Z350" s="5">
        <v>445</v>
      </c>
      <c r="AA350" s="111"/>
      <c r="AB350" s="38" t="str">
        <f>IFERROR(VLOOKUP(Y350,'Geração Equatorial x Medido'!$O$99:$P$116,2,FALSE),"")</f>
        <v/>
      </c>
      <c r="AC350" s="38">
        <f t="shared" si="123"/>
        <v>45597</v>
      </c>
      <c r="AD350" s="38" t="str">
        <f t="shared" si="129"/>
        <v/>
      </c>
      <c r="AE350" s="38">
        <f t="shared" si="137"/>
        <v>45627</v>
      </c>
      <c r="AU350" s="4"/>
      <c r="AX350" s="7">
        <f t="shared" si="136"/>
        <v>45993</v>
      </c>
      <c r="AY350" s="5">
        <v>447.8</v>
      </c>
      <c r="AZ350" s="145">
        <f t="shared" si="130"/>
        <v>0</v>
      </c>
      <c r="BA350" s="143" t="str">
        <f>IFERROR(VLOOKUP(AX349,'Geração Equatorial x Medido'!$O$99:$P$129,2,FALSE),"")</f>
        <v/>
      </c>
      <c r="BB350" s="38">
        <f t="shared" si="138"/>
        <v>45992</v>
      </c>
      <c r="BC350" s="38" t="str">
        <f t="shared" si="131"/>
        <v/>
      </c>
      <c r="BD350" s="38">
        <f t="shared" si="140"/>
        <v>45992</v>
      </c>
      <c r="BT350" s="4"/>
      <c r="BZ350" s="7">
        <f t="shared" si="132"/>
        <v>46359</v>
      </c>
      <c r="CA350" s="5"/>
      <c r="CB350" s="145">
        <f t="shared" si="133"/>
        <v>1</v>
      </c>
      <c r="CC350" s="141" t="str">
        <f>IFERROR(VLOOKUP(BZ349,'Geração Equatorial x Medido'!$O$99:$P$128,2,FALSE),"")</f>
        <v/>
      </c>
      <c r="CD350" s="38">
        <f t="shared" si="139"/>
        <v>46357</v>
      </c>
      <c r="CE350" s="38" t="str">
        <f t="shared" si="126"/>
        <v/>
      </c>
      <c r="CF350" s="38">
        <f t="shared" si="127"/>
        <v>46357</v>
      </c>
      <c r="CV350" s="4"/>
    </row>
    <row r="351" spans="1:100" x14ac:dyDescent="0.25">
      <c r="A351" s="7">
        <f t="shared" si="134"/>
        <v>45274</v>
      </c>
      <c r="B351" s="5"/>
      <c r="C351" s="38" t="str">
        <f t="shared" si="125"/>
        <v/>
      </c>
      <c r="D351" s="38">
        <f t="shared" si="122"/>
        <v>44986</v>
      </c>
      <c r="E351" s="38" t="str">
        <f t="shared" si="128"/>
        <v/>
      </c>
      <c r="F351" s="38">
        <f t="shared" si="124"/>
        <v>45261</v>
      </c>
      <c r="Y351" s="7">
        <f t="shared" si="135"/>
        <v>45634</v>
      </c>
      <c r="Z351" s="5">
        <v>538.1</v>
      </c>
      <c r="AA351" s="111"/>
      <c r="AB351" s="38" t="str">
        <f>IFERROR(VLOOKUP(Y351,'Geração Equatorial x Medido'!$O$99:$P$116,2,FALSE),"")</f>
        <v/>
      </c>
      <c r="AC351" s="38">
        <f t="shared" si="123"/>
        <v>45597</v>
      </c>
      <c r="AD351" s="38" t="str">
        <f t="shared" si="129"/>
        <v/>
      </c>
      <c r="AE351" s="38">
        <f t="shared" si="137"/>
        <v>45627</v>
      </c>
      <c r="AU351" s="4"/>
      <c r="AX351" s="7">
        <f t="shared" si="136"/>
        <v>45994</v>
      </c>
      <c r="AY351" s="5">
        <v>562.20000000000005</v>
      </c>
      <c r="AZ351" s="145">
        <f t="shared" si="130"/>
        <v>0</v>
      </c>
      <c r="BA351" s="143" t="str">
        <f>IFERROR(VLOOKUP(AX350,'Geração Equatorial x Medido'!$O$99:$P$129,2,FALSE),"")</f>
        <v/>
      </c>
      <c r="BB351" s="38">
        <f t="shared" si="138"/>
        <v>45992</v>
      </c>
      <c r="BC351" s="38" t="str">
        <f t="shared" si="131"/>
        <v/>
      </c>
      <c r="BD351" s="38">
        <f t="shared" si="140"/>
        <v>45992</v>
      </c>
      <c r="BT351" s="4"/>
      <c r="BZ351" s="7">
        <f t="shared" si="132"/>
        <v>46360</v>
      </c>
      <c r="CA351" s="5"/>
      <c r="CB351" s="145">
        <f t="shared" si="133"/>
        <v>1</v>
      </c>
      <c r="CC351" s="141" t="str">
        <f>IFERROR(VLOOKUP(BZ350,'Geração Equatorial x Medido'!$O$99:$P$128,2,FALSE),"")</f>
        <v/>
      </c>
      <c r="CD351" s="38">
        <f t="shared" si="139"/>
        <v>46357</v>
      </c>
      <c r="CE351" s="38" t="str">
        <f t="shared" si="126"/>
        <v/>
      </c>
      <c r="CF351" s="38">
        <f t="shared" si="127"/>
        <v>46357</v>
      </c>
      <c r="CV351" s="4"/>
    </row>
    <row r="352" spans="1:100" x14ac:dyDescent="0.25">
      <c r="A352" s="7">
        <f t="shared" si="134"/>
        <v>45275</v>
      </c>
      <c r="B352" s="5"/>
      <c r="C352" s="38" t="str">
        <f t="shared" si="125"/>
        <v/>
      </c>
      <c r="D352" s="38">
        <f t="shared" si="122"/>
        <v>44986</v>
      </c>
      <c r="E352" s="38" t="str">
        <f t="shared" si="128"/>
        <v/>
      </c>
      <c r="F352" s="38">
        <f t="shared" si="124"/>
        <v>45261</v>
      </c>
      <c r="Y352" s="7">
        <f t="shared" si="135"/>
        <v>45635</v>
      </c>
      <c r="Z352" s="5">
        <v>503.9</v>
      </c>
      <c r="AA352" s="111"/>
      <c r="AB352" s="38" t="str">
        <f>IFERROR(VLOOKUP(Y352,'Geração Equatorial x Medido'!$O$99:$P$116,2,FALSE),"")</f>
        <v/>
      </c>
      <c r="AC352" s="38">
        <f t="shared" si="123"/>
        <v>45597</v>
      </c>
      <c r="AD352" s="38" t="str">
        <f t="shared" si="129"/>
        <v/>
      </c>
      <c r="AE352" s="38">
        <f t="shared" si="137"/>
        <v>45627</v>
      </c>
      <c r="AU352" s="4"/>
      <c r="AX352" s="7">
        <f t="shared" si="136"/>
        <v>45995</v>
      </c>
      <c r="AY352" s="5">
        <v>512.9</v>
      </c>
      <c r="AZ352" s="145">
        <f t="shared" si="130"/>
        <v>0</v>
      </c>
      <c r="BA352" s="143" t="str">
        <f>IFERROR(VLOOKUP(AX351,'Geração Equatorial x Medido'!$O$99:$P$129,2,FALSE),"")</f>
        <v/>
      </c>
      <c r="BB352" s="38">
        <f t="shared" si="138"/>
        <v>45992</v>
      </c>
      <c r="BC352" s="38" t="str">
        <f t="shared" si="131"/>
        <v/>
      </c>
      <c r="BD352" s="38">
        <f t="shared" si="140"/>
        <v>45992</v>
      </c>
      <c r="BT352" s="4"/>
      <c r="BZ352" s="7">
        <f t="shared" si="132"/>
        <v>46361</v>
      </c>
      <c r="CA352" s="5"/>
      <c r="CB352" s="145">
        <f t="shared" si="133"/>
        <v>1</v>
      </c>
      <c r="CC352" s="141" t="str">
        <f>IFERROR(VLOOKUP(BZ351,'Geração Equatorial x Medido'!$O$99:$P$128,2,FALSE),"")</f>
        <v/>
      </c>
      <c r="CD352" s="38">
        <f t="shared" si="139"/>
        <v>46357</v>
      </c>
      <c r="CE352" s="38" t="str">
        <f t="shared" si="126"/>
        <v/>
      </c>
      <c r="CF352" s="38">
        <f t="shared" si="127"/>
        <v>46357</v>
      </c>
      <c r="CV352" s="4"/>
    </row>
    <row r="353" spans="1:100" x14ac:dyDescent="0.25">
      <c r="A353" s="7">
        <f t="shared" si="134"/>
        <v>45276</v>
      </c>
      <c r="B353" s="5"/>
      <c r="C353" s="38" t="str">
        <f t="shared" si="125"/>
        <v/>
      </c>
      <c r="D353" s="38">
        <f t="shared" si="122"/>
        <v>44986</v>
      </c>
      <c r="E353" s="38" t="str">
        <f t="shared" si="128"/>
        <v/>
      </c>
      <c r="F353" s="38">
        <f t="shared" si="124"/>
        <v>45261</v>
      </c>
      <c r="Y353" s="7">
        <f t="shared" si="135"/>
        <v>45636</v>
      </c>
      <c r="Z353" s="5">
        <v>484.7</v>
      </c>
      <c r="AA353" s="111"/>
      <c r="AB353" s="38" t="str">
        <f>IFERROR(VLOOKUP(Y353,'Geração Equatorial x Medido'!$O$99:$P$116,2,FALSE),"")</f>
        <v/>
      </c>
      <c r="AC353" s="38">
        <f t="shared" si="123"/>
        <v>45597</v>
      </c>
      <c r="AD353" s="38" t="str">
        <f t="shared" si="129"/>
        <v/>
      </c>
      <c r="AE353" s="38">
        <f t="shared" si="137"/>
        <v>45627</v>
      </c>
      <c r="AU353" s="4"/>
      <c r="AX353" s="7">
        <f t="shared" si="136"/>
        <v>45996</v>
      </c>
      <c r="AY353" s="5">
        <v>437.3</v>
      </c>
      <c r="AZ353" s="145">
        <f t="shared" si="130"/>
        <v>0</v>
      </c>
      <c r="BA353" s="143" t="str">
        <f>IFERROR(VLOOKUP(AX352,'Geração Equatorial x Medido'!$O$99:$P$129,2,FALSE),"")</f>
        <v/>
      </c>
      <c r="BB353" s="38">
        <f t="shared" si="138"/>
        <v>45992</v>
      </c>
      <c r="BC353" s="38" t="str">
        <f t="shared" si="131"/>
        <v/>
      </c>
      <c r="BD353" s="38">
        <f t="shared" si="140"/>
        <v>45992</v>
      </c>
      <c r="BT353" s="4"/>
      <c r="BZ353" s="7">
        <f t="shared" si="132"/>
        <v>46362</v>
      </c>
      <c r="CA353" s="5"/>
      <c r="CB353" s="145">
        <f t="shared" si="133"/>
        <v>1</v>
      </c>
      <c r="CC353" s="141" t="str">
        <f>IFERROR(VLOOKUP(BZ352,'Geração Equatorial x Medido'!$O$99:$P$128,2,FALSE),"")</f>
        <v/>
      </c>
      <c r="CD353" s="38">
        <f t="shared" si="139"/>
        <v>46357</v>
      </c>
      <c r="CE353" s="38" t="str">
        <f t="shared" si="126"/>
        <v/>
      </c>
      <c r="CF353" s="38">
        <f t="shared" si="127"/>
        <v>46357</v>
      </c>
      <c r="CV353" s="4"/>
    </row>
    <row r="354" spans="1:100" x14ac:dyDescent="0.25">
      <c r="A354" s="7">
        <f t="shared" si="134"/>
        <v>45277</v>
      </c>
      <c r="B354" s="5"/>
      <c r="C354" s="38" t="str">
        <f t="shared" si="125"/>
        <v/>
      </c>
      <c r="D354" s="38">
        <f t="shared" si="122"/>
        <v>44986</v>
      </c>
      <c r="E354" s="38" t="str">
        <f t="shared" si="128"/>
        <v/>
      </c>
      <c r="F354" s="38">
        <f t="shared" si="124"/>
        <v>45261</v>
      </c>
      <c r="Y354" s="7">
        <f t="shared" si="135"/>
        <v>45637</v>
      </c>
      <c r="Z354" s="5">
        <v>380.5</v>
      </c>
      <c r="AA354" s="111"/>
      <c r="AB354" s="38" t="str">
        <f>IFERROR(VLOOKUP(Y354,'Geração Equatorial x Medido'!$O$99:$P$116,2,FALSE),"")</f>
        <v/>
      </c>
      <c r="AC354" s="38">
        <f t="shared" si="123"/>
        <v>45597</v>
      </c>
      <c r="AD354" s="38" t="str">
        <f t="shared" si="129"/>
        <v/>
      </c>
      <c r="AE354" s="38">
        <f t="shared" si="137"/>
        <v>45627</v>
      </c>
      <c r="AU354" s="4"/>
      <c r="AX354" s="7">
        <f t="shared" si="136"/>
        <v>45997</v>
      </c>
      <c r="AY354" s="5">
        <v>460.7</v>
      </c>
      <c r="AZ354" s="145">
        <f t="shared" si="130"/>
        <v>0</v>
      </c>
      <c r="BA354" s="143" t="str">
        <f>IFERROR(VLOOKUP(AX353,'Geração Equatorial x Medido'!$O$99:$P$129,2,FALSE),"")</f>
        <v/>
      </c>
      <c r="BB354" s="38">
        <f t="shared" si="138"/>
        <v>45992</v>
      </c>
      <c r="BC354" s="38" t="str">
        <f t="shared" si="131"/>
        <v/>
      </c>
      <c r="BD354" s="38">
        <f t="shared" si="140"/>
        <v>45992</v>
      </c>
      <c r="BT354" s="4"/>
      <c r="BZ354" s="7">
        <f t="shared" si="132"/>
        <v>46363</v>
      </c>
      <c r="CA354" s="5"/>
      <c r="CB354" s="145">
        <f t="shared" si="133"/>
        <v>1</v>
      </c>
      <c r="CC354" s="141" t="str">
        <f>IFERROR(VLOOKUP(BZ353,'Geração Equatorial x Medido'!$O$99:$P$128,2,FALSE),"")</f>
        <v/>
      </c>
      <c r="CD354" s="38">
        <f t="shared" si="139"/>
        <v>46357</v>
      </c>
      <c r="CE354" s="38" t="str">
        <f t="shared" si="126"/>
        <v/>
      </c>
      <c r="CF354" s="38">
        <f t="shared" si="127"/>
        <v>46357</v>
      </c>
      <c r="CV354" s="4"/>
    </row>
    <row r="355" spans="1:100" x14ac:dyDescent="0.25">
      <c r="A355" s="7">
        <f t="shared" si="134"/>
        <v>45278</v>
      </c>
      <c r="B355" s="5"/>
      <c r="C355" s="38" t="str">
        <f t="shared" si="125"/>
        <v/>
      </c>
      <c r="D355" s="38">
        <f t="shared" si="122"/>
        <v>44986</v>
      </c>
      <c r="E355" s="38" t="str">
        <f t="shared" si="128"/>
        <v/>
      </c>
      <c r="F355" s="38">
        <f t="shared" si="124"/>
        <v>45261</v>
      </c>
      <c r="Y355" s="7">
        <f t="shared" si="135"/>
        <v>45638</v>
      </c>
      <c r="Z355" s="5">
        <v>527</v>
      </c>
      <c r="AA355" s="111"/>
      <c r="AB355" s="38" t="str">
        <f>IFERROR(VLOOKUP(Y355,'Geração Equatorial x Medido'!$O$99:$P$116,2,FALSE),"")</f>
        <v/>
      </c>
      <c r="AC355" s="38">
        <f t="shared" si="123"/>
        <v>45597</v>
      </c>
      <c r="AD355" s="38" t="str">
        <f t="shared" si="129"/>
        <v/>
      </c>
      <c r="AE355" s="38">
        <f t="shared" si="137"/>
        <v>45627</v>
      </c>
      <c r="AU355" s="4"/>
      <c r="AX355" s="7">
        <f t="shared" si="136"/>
        <v>45998</v>
      </c>
      <c r="AY355" s="5">
        <v>428.8</v>
      </c>
      <c r="AZ355" s="145">
        <f t="shared" si="130"/>
        <v>0</v>
      </c>
      <c r="BA355" s="143" t="str">
        <f>IFERROR(VLOOKUP(AX354,'Geração Equatorial x Medido'!$O$99:$P$129,2,FALSE),"")</f>
        <v/>
      </c>
      <c r="BB355" s="38">
        <f t="shared" si="138"/>
        <v>45992</v>
      </c>
      <c r="BC355" s="38" t="str">
        <f t="shared" si="131"/>
        <v/>
      </c>
      <c r="BD355" s="38">
        <f t="shared" si="140"/>
        <v>45992</v>
      </c>
      <c r="BT355" s="4"/>
      <c r="BZ355" s="7">
        <f t="shared" si="132"/>
        <v>46364</v>
      </c>
      <c r="CA355" s="5"/>
      <c r="CB355" s="145">
        <f t="shared" si="133"/>
        <v>1</v>
      </c>
      <c r="CC355" s="141" t="str">
        <f>IFERROR(VLOOKUP(BZ354,'Geração Equatorial x Medido'!$O$99:$P$128,2,FALSE),"")</f>
        <v/>
      </c>
      <c r="CD355" s="38">
        <f t="shared" si="139"/>
        <v>46357</v>
      </c>
      <c r="CE355" s="38" t="str">
        <f t="shared" si="126"/>
        <v/>
      </c>
      <c r="CF355" s="38">
        <f t="shared" si="127"/>
        <v>46357</v>
      </c>
      <c r="CV355" s="4"/>
    </row>
    <row r="356" spans="1:100" x14ac:dyDescent="0.25">
      <c r="A356" s="7">
        <f t="shared" si="134"/>
        <v>45279</v>
      </c>
      <c r="B356" s="5"/>
      <c r="C356" s="38" t="str">
        <f t="shared" si="125"/>
        <v/>
      </c>
      <c r="D356" s="38">
        <f t="shared" si="122"/>
        <v>44986</v>
      </c>
      <c r="E356" s="38" t="str">
        <f t="shared" si="128"/>
        <v/>
      </c>
      <c r="F356" s="38">
        <f t="shared" si="124"/>
        <v>45261</v>
      </c>
      <c r="Y356" s="7">
        <f t="shared" si="135"/>
        <v>45639</v>
      </c>
      <c r="Z356" s="5">
        <v>531.5</v>
      </c>
      <c r="AA356" s="111"/>
      <c r="AB356" s="38" t="str">
        <f>IFERROR(VLOOKUP(Y356,'Geração Equatorial x Medido'!$O$99:$P$116,2,FALSE),"")</f>
        <v/>
      </c>
      <c r="AC356" s="38">
        <f t="shared" si="123"/>
        <v>45597</v>
      </c>
      <c r="AD356" s="38" t="str">
        <f t="shared" si="129"/>
        <v/>
      </c>
      <c r="AE356" s="38">
        <f t="shared" si="137"/>
        <v>45627</v>
      </c>
      <c r="AU356" s="4"/>
      <c r="AX356" s="7">
        <f t="shared" si="136"/>
        <v>45999</v>
      </c>
      <c r="AY356" s="5">
        <v>544.70000000000005</v>
      </c>
      <c r="AZ356" s="145">
        <f t="shared" si="130"/>
        <v>0</v>
      </c>
      <c r="BA356" s="143" t="str">
        <f>IFERROR(VLOOKUP(AX355,'Geração Equatorial x Medido'!$O$99:$P$129,2,FALSE),"")</f>
        <v/>
      </c>
      <c r="BB356" s="38">
        <f t="shared" si="138"/>
        <v>45992</v>
      </c>
      <c r="BC356" s="38" t="str">
        <f t="shared" si="131"/>
        <v/>
      </c>
      <c r="BD356" s="38">
        <f t="shared" si="140"/>
        <v>45992</v>
      </c>
      <c r="BT356" s="4"/>
      <c r="BZ356" s="7">
        <f t="shared" si="132"/>
        <v>46365</v>
      </c>
      <c r="CA356" s="5"/>
      <c r="CB356" s="145">
        <f t="shared" si="133"/>
        <v>1</v>
      </c>
      <c r="CC356" s="141" t="str">
        <f>IFERROR(VLOOKUP(BZ355,'Geração Equatorial x Medido'!$O$99:$P$128,2,FALSE),"")</f>
        <v/>
      </c>
      <c r="CD356" s="38">
        <f t="shared" si="139"/>
        <v>46357</v>
      </c>
      <c r="CE356" s="38" t="str">
        <f t="shared" si="126"/>
        <v/>
      </c>
      <c r="CF356" s="38">
        <f t="shared" si="127"/>
        <v>46357</v>
      </c>
      <c r="CV356" s="4"/>
    </row>
    <row r="357" spans="1:100" x14ac:dyDescent="0.25">
      <c r="A357" s="7">
        <f t="shared" si="134"/>
        <v>45280</v>
      </c>
      <c r="B357" s="5"/>
      <c r="C357" s="38" t="str">
        <f t="shared" si="125"/>
        <v/>
      </c>
      <c r="D357" s="38">
        <f t="shared" si="122"/>
        <v>44986</v>
      </c>
      <c r="E357" s="38" t="str">
        <f t="shared" si="128"/>
        <v/>
      </c>
      <c r="F357" s="38">
        <f t="shared" si="124"/>
        <v>45261</v>
      </c>
      <c r="Y357" s="7">
        <f t="shared" si="135"/>
        <v>45640</v>
      </c>
      <c r="Z357" s="5">
        <v>485.4</v>
      </c>
      <c r="AA357" s="111"/>
      <c r="AB357" s="38" t="str">
        <f>IFERROR(VLOOKUP(Y357,'Geração Equatorial x Medido'!$O$99:$P$116,2,FALSE),"")</f>
        <v/>
      </c>
      <c r="AC357" s="38">
        <f t="shared" si="123"/>
        <v>45597</v>
      </c>
      <c r="AD357" s="38" t="str">
        <f t="shared" si="129"/>
        <v/>
      </c>
      <c r="AE357" s="38">
        <f t="shared" si="137"/>
        <v>45627</v>
      </c>
      <c r="AU357" s="4"/>
      <c r="AX357" s="7">
        <f t="shared" si="136"/>
        <v>46000</v>
      </c>
      <c r="AY357" s="5">
        <v>551.79999999999995</v>
      </c>
      <c r="AZ357" s="145">
        <f t="shared" si="130"/>
        <v>0</v>
      </c>
      <c r="BA357" s="143" t="str">
        <f>IFERROR(VLOOKUP(AX356,'Geração Equatorial x Medido'!$O$99:$P$129,2,FALSE),"")</f>
        <v/>
      </c>
      <c r="BB357" s="38">
        <f t="shared" si="138"/>
        <v>45992</v>
      </c>
      <c r="BC357" s="38" t="str">
        <f t="shared" si="131"/>
        <v/>
      </c>
      <c r="BD357" s="38">
        <f t="shared" si="140"/>
        <v>45992</v>
      </c>
      <c r="BT357" s="4"/>
      <c r="BZ357" s="7">
        <f t="shared" si="132"/>
        <v>46366</v>
      </c>
      <c r="CA357" s="5"/>
      <c r="CB357" s="145">
        <f t="shared" si="133"/>
        <v>1</v>
      </c>
      <c r="CC357" s="141" t="str">
        <f>IFERROR(VLOOKUP(BZ356,'Geração Equatorial x Medido'!$O$99:$P$128,2,FALSE),"")</f>
        <v/>
      </c>
      <c r="CD357" s="38">
        <f t="shared" si="139"/>
        <v>46357</v>
      </c>
      <c r="CE357" s="38" t="str">
        <f t="shared" si="126"/>
        <v/>
      </c>
      <c r="CF357" s="38">
        <f t="shared" si="127"/>
        <v>46357</v>
      </c>
      <c r="CV357" s="4"/>
    </row>
    <row r="358" spans="1:100" x14ac:dyDescent="0.25">
      <c r="A358" s="7">
        <f t="shared" si="134"/>
        <v>45281</v>
      </c>
      <c r="B358" s="5"/>
      <c r="C358" s="38" t="str">
        <f t="shared" si="125"/>
        <v/>
      </c>
      <c r="D358" s="38">
        <f t="shared" si="122"/>
        <v>44986</v>
      </c>
      <c r="E358" s="38" t="str">
        <f t="shared" si="128"/>
        <v/>
      </c>
      <c r="F358" s="38">
        <f t="shared" si="124"/>
        <v>45261</v>
      </c>
      <c r="Y358" s="7">
        <f t="shared" si="135"/>
        <v>45641</v>
      </c>
      <c r="Z358" s="5">
        <v>433.1</v>
      </c>
      <c r="AA358" s="111"/>
      <c r="AB358" s="38" t="str">
        <f>IFERROR(VLOOKUP(Y358,'Geração Equatorial x Medido'!$O$99:$P$116,2,FALSE),"")</f>
        <v/>
      </c>
      <c r="AC358" s="38">
        <f t="shared" si="123"/>
        <v>45597</v>
      </c>
      <c r="AD358" s="38" t="str">
        <f t="shared" si="129"/>
        <v/>
      </c>
      <c r="AE358" s="38">
        <f t="shared" si="137"/>
        <v>45627</v>
      </c>
      <c r="AU358" s="4"/>
      <c r="AX358" s="7">
        <f t="shared" si="136"/>
        <v>46001</v>
      </c>
      <c r="AY358" s="5">
        <v>521.1</v>
      </c>
      <c r="AZ358" s="145">
        <f t="shared" si="130"/>
        <v>0</v>
      </c>
      <c r="BA358" s="143" t="str">
        <f>IFERROR(VLOOKUP(AX357,'Geração Equatorial x Medido'!$O$99:$P$129,2,FALSE),"")</f>
        <v/>
      </c>
      <c r="BB358" s="38">
        <f t="shared" si="138"/>
        <v>45992</v>
      </c>
      <c r="BC358" s="38" t="str">
        <f t="shared" si="131"/>
        <v/>
      </c>
      <c r="BD358" s="38">
        <f t="shared" si="140"/>
        <v>45992</v>
      </c>
      <c r="BT358" s="4"/>
      <c r="BZ358" s="7">
        <f t="shared" si="132"/>
        <v>46367</v>
      </c>
      <c r="CA358" s="5"/>
      <c r="CB358" s="145">
        <f t="shared" si="133"/>
        <v>1</v>
      </c>
      <c r="CC358" s="141" t="str">
        <f>IFERROR(VLOOKUP(BZ357,'Geração Equatorial x Medido'!$O$99:$P$128,2,FALSE),"")</f>
        <v/>
      </c>
      <c r="CD358" s="38">
        <f t="shared" si="139"/>
        <v>46357</v>
      </c>
      <c r="CE358" s="38" t="str">
        <f t="shared" si="126"/>
        <v/>
      </c>
      <c r="CF358" s="38">
        <f t="shared" si="127"/>
        <v>46357</v>
      </c>
      <c r="CV358" s="4"/>
    </row>
    <row r="359" spans="1:100" x14ac:dyDescent="0.25">
      <c r="A359" s="7">
        <f t="shared" si="134"/>
        <v>45282</v>
      </c>
      <c r="B359" s="5"/>
      <c r="C359" s="38" t="str">
        <f t="shared" si="125"/>
        <v/>
      </c>
      <c r="D359" s="38">
        <f t="shared" si="122"/>
        <v>44986</v>
      </c>
      <c r="E359" s="38" t="str">
        <f t="shared" si="128"/>
        <v/>
      </c>
      <c r="F359" s="38">
        <f t="shared" si="124"/>
        <v>45261</v>
      </c>
      <c r="Y359" s="7">
        <f t="shared" si="135"/>
        <v>45642</v>
      </c>
      <c r="Z359" s="5">
        <v>533</v>
      </c>
      <c r="AA359" s="111"/>
      <c r="AB359" s="38" t="str">
        <f>IFERROR(VLOOKUP(Y359,'Geração Equatorial x Medido'!$O$99:$P$116,2,FALSE),"")</f>
        <v/>
      </c>
      <c r="AC359" s="38">
        <f t="shared" si="123"/>
        <v>45597</v>
      </c>
      <c r="AD359" s="38" t="str">
        <f t="shared" si="129"/>
        <v/>
      </c>
      <c r="AE359" s="38">
        <f t="shared" si="137"/>
        <v>45627</v>
      </c>
      <c r="AU359" s="4"/>
      <c r="AX359" s="7">
        <f t="shared" si="136"/>
        <v>46002</v>
      </c>
      <c r="AY359" s="5">
        <v>537.5</v>
      </c>
      <c r="AZ359" s="145">
        <f t="shared" si="130"/>
        <v>0</v>
      </c>
      <c r="BA359" s="143" t="str">
        <f>IFERROR(VLOOKUP(AX358,'Geração Equatorial x Medido'!$O$99:$P$129,2,FALSE),"")</f>
        <v/>
      </c>
      <c r="BB359" s="38">
        <f t="shared" si="138"/>
        <v>45992</v>
      </c>
      <c r="BC359" s="38" t="str">
        <f t="shared" si="131"/>
        <v/>
      </c>
      <c r="BD359" s="38">
        <f t="shared" si="140"/>
        <v>45992</v>
      </c>
      <c r="BT359" s="4"/>
      <c r="BZ359" s="7">
        <f t="shared" si="132"/>
        <v>46368</v>
      </c>
      <c r="CA359" s="5"/>
      <c r="CB359" s="145">
        <f t="shared" si="133"/>
        <v>1</v>
      </c>
      <c r="CC359" s="141" t="str">
        <f>IFERROR(VLOOKUP(BZ358,'Geração Equatorial x Medido'!$O$99:$P$128,2,FALSE),"")</f>
        <v/>
      </c>
      <c r="CD359" s="38">
        <f t="shared" si="139"/>
        <v>46357</v>
      </c>
      <c r="CE359" s="38" t="str">
        <f t="shared" si="126"/>
        <v/>
      </c>
      <c r="CF359" s="38">
        <f t="shared" si="127"/>
        <v>46357</v>
      </c>
      <c r="CV359" s="4"/>
    </row>
    <row r="360" spans="1:100" x14ac:dyDescent="0.25">
      <c r="A360" s="7">
        <f t="shared" si="134"/>
        <v>45283</v>
      </c>
      <c r="B360" s="5"/>
      <c r="C360" s="38" t="str">
        <f t="shared" si="125"/>
        <v/>
      </c>
      <c r="D360" s="38">
        <f t="shared" si="122"/>
        <v>44986</v>
      </c>
      <c r="E360" s="38" t="str">
        <f t="shared" si="128"/>
        <v/>
      </c>
      <c r="F360" s="38">
        <f t="shared" si="124"/>
        <v>45261</v>
      </c>
      <c r="Y360" s="7">
        <f t="shared" si="135"/>
        <v>45643</v>
      </c>
      <c r="Z360" s="5">
        <v>535</v>
      </c>
      <c r="AA360" s="111"/>
      <c r="AB360" s="38" t="str">
        <f>IFERROR(VLOOKUP(Y360,'Geração Equatorial x Medido'!$O$99:$P$116,2,FALSE),"")</f>
        <v/>
      </c>
      <c r="AC360" s="38">
        <f t="shared" si="123"/>
        <v>45597</v>
      </c>
      <c r="AD360" s="38" t="str">
        <f t="shared" si="129"/>
        <v/>
      </c>
      <c r="AE360" s="38">
        <f t="shared" si="137"/>
        <v>45627</v>
      </c>
      <c r="AU360" s="4"/>
      <c r="AX360" s="7">
        <f t="shared" si="136"/>
        <v>46003</v>
      </c>
      <c r="AY360" s="5">
        <v>451.8</v>
      </c>
      <c r="AZ360" s="145">
        <f t="shared" si="130"/>
        <v>0</v>
      </c>
      <c r="BA360" s="143" t="str">
        <f>IFERROR(VLOOKUP(AX359,'Geração Equatorial x Medido'!$O$99:$P$129,2,FALSE),"")</f>
        <v/>
      </c>
      <c r="BB360" s="38">
        <f t="shared" si="138"/>
        <v>45992</v>
      </c>
      <c r="BC360" s="38" t="str">
        <f t="shared" si="131"/>
        <v/>
      </c>
      <c r="BD360" s="38">
        <f t="shared" si="140"/>
        <v>45992</v>
      </c>
      <c r="BT360" s="4"/>
      <c r="BZ360" s="7">
        <f t="shared" si="132"/>
        <v>46369</v>
      </c>
      <c r="CA360" s="5"/>
      <c r="CB360" s="145">
        <f t="shared" si="133"/>
        <v>1</v>
      </c>
      <c r="CC360" s="141" t="str">
        <f>IFERROR(VLOOKUP(BZ359,'Geração Equatorial x Medido'!$O$99:$P$128,2,FALSE),"")</f>
        <v/>
      </c>
      <c r="CD360" s="38">
        <f t="shared" si="139"/>
        <v>46357</v>
      </c>
      <c r="CE360" s="38" t="str">
        <f t="shared" si="126"/>
        <v/>
      </c>
      <c r="CF360" s="38">
        <f t="shared" si="127"/>
        <v>46357</v>
      </c>
      <c r="CV360" s="4"/>
    </row>
    <row r="361" spans="1:100" x14ac:dyDescent="0.25">
      <c r="A361" s="7">
        <f t="shared" si="134"/>
        <v>45284</v>
      </c>
      <c r="B361" s="5"/>
      <c r="C361" s="38" t="str">
        <f t="shared" si="125"/>
        <v/>
      </c>
      <c r="D361" s="38">
        <f t="shared" si="122"/>
        <v>44986</v>
      </c>
      <c r="E361" s="38" t="str">
        <f t="shared" si="128"/>
        <v/>
      </c>
      <c r="F361" s="38">
        <f t="shared" si="124"/>
        <v>45261</v>
      </c>
      <c r="Y361" s="7">
        <f t="shared" si="135"/>
        <v>45644</v>
      </c>
      <c r="Z361" s="5">
        <v>524.79999999999995</v>
      </c>
      <c r="AA361" s="111"/>
      <c r="AB361" s="38" t="str">
        <f>IFERROR(VLOOKUP(Y361,'Geração Equatorial x Medido'!$O$99:$P$116,2,FALSE),"")</f>
        <v/>
      </c>
      <c r="AC361" s="38">
        <f t="shared" si="123"/>
        <v>45597</v>
      </c>
      <c r="AD361" s="38" t="str">
        <f t="shared" si="129"/>
        <v/>
      </c>
      <c r="AE361" s="38">
        <f t="shared" si="137"/>
        <v>45627</v>
      </c>
      <c r="AU361" s="4"/>
      <c r="AX361" s="7">
        <f t="shared" si="136"/>
        <v>46004</v>
      </c>
      <c r="AY361" s="5">
        <v>511.2</v>
      </c>
      <c r="AZ361" s="145">
        <f t="shared" si="130"/>
        <v>0</v>
      </c>
      <c r="BA361" s="143" t="str">
        <f>IFERROR(VLOOKUP(AX360,'Geração Equatorial x Medido'!$O$99:$P$129,2,FALSE),"")</f>
        <v/>
      </c>
      <c r="BB361" s="38">
        <f t="shared" si="138"/>
        <v>45992</v>
      </c>
      <c r="BC361" s="38" t="str">
        <f t="shared" si="131"/>
        <v/>
      </c>
      <c r="BD361" s="38">
        <f t="shared" si="140"/>
        <v>45992</v>
      </c>
      <c r="BT361" s="4"/>
      <c r="BZ361" s="7">
        <f t="shared" si="132"/>
        <v>46370</v>
      </c>
      <c r="CA361" s="5"/>
      <c r="CB361" s="145">
        <f t="shared" si="133"/>
        <v>1</v>
      </c>
      <c r="CC361" s="141" t="str">
        <f>IFERROR(VLOOKUP(BZ360,'Geração Equatorial x Medido'!$O$99:$P$128,2,FALSE),"")</f>
        <v/>
      </c>
      <c r="CD361" s="38">
        <f t="shared" si="139"/>
        <v>46357</v>
      </c>
      <c r="CE361" s="38" t="str">
        <f t="shared" si="126"/>
        <v/>
      </c>
      <c r="CF361" s="38">
        <f t="shared" si="127"/>
        <v>46357</v>
      </c>
      <c r="CV361" s="4"/>
    </row>
    <row r="362" spans="1:100" x14ac:dyDescent="0.25">
      <c r="A362" s="7">
        <f t="shared" si="134"/>
        <v>45285</v>
      </c>
      <c r="B362" s="5"/>
      <c r="C362" s="38" t="str">
        <f t="shared" si="125"/>
        <v/>
      </c>
      <c r="D362" s="38">
        <f t="shared" si="122"/>
        <v>44986</v>
      </c>
      <c r="E362" s="38" t="str">
        <f t="shared" si="128"/>
        <v/>
      </c>
      <c r="F362" s="38">
        <f t="shared" si="124"/>
        <v>45261</v>
      </c>
      <c r="Y362" s="7">
        <f t="shared" si="135"/>
        <v>45645</v>
      </c>
      <c r="Z362" s="5">
        <v>508.5</v>
      </c>
      <c r="AA362" s="111"/>
      <c r="AB362" s="38" t="str">
        <f>IFERROR(VLOOKUP(Y362,'Geração Equatorial x Medido'!$O$99:$P$116,2,FALSE),"")</f>
        <v/>
      </c>
      <c r="AC362" s="38">
        <f t="shared" si="123"/>
        <v>45597</v>
      </c>
      <c r="AD362" s="38" t="str">
        <f t="shared" si="129"/>
        <v/>
      </c>
      <c r="AE362" s="38">
        <f t="shared" si="137"/>
        <v>45627</v>
      </c>
      <c r="AU362" s="4"/>
      <c r="AX362" s="7">
        <f t="shared" si="136"/>
        <v>46005</v>
      </c>
      <c r="AY362" s="5">
        <v>492.8</v>
      </c>
      <c r="AZ362" s="145">
        <f t="shared" si="130"/>
        <v>0</v>
      </c>
      <c r="BA362" s="143" t="str">
        <f>IFERROR(VLOOKUP(AX361,'Geração Equatorial x Medido'!$O$99:$P$129,2,FALSE),"")</f>
        <v/>
      </c>
      <c r="BB362" s="38">
        <f t="shared" si="138"/>
        <v>45992</v>
      </c>
      <c r="BC362" s="38" t="str">
        <f t="shared" si="131"/>
        <v/>
      </c>
      <c r="BD362" s="38">
        <f t="shared" si="140"/>
        <v>45992</v>
      </c>
      <c r="BT362" s="4"/>
      <c r="BZ362" s="7">
        <f t="shared" si="132"/>
        <v>46371</v>
      </c>
      <c r="CA362" s="5"/>
      <c r="CB362" s="145">
        <f t="shared" si="133"/>
        <v>1</v>
      </c>
      <c r="CC362" s="141" t="str">
        <f>IFERROR(VLOOKUP(BZ361,'Geração Equatorial x Medido'!$O$99:$P$128,2,FALSE),"")</f>
        <v/>
      </c>
      <c r="CD362" s="38">
        <f t="shared" si="139"/>
        <v>46357</v>
      </c>
      <c r="CE362" s="38" t="str">
        <f t="shared" si="126"/>
        <v/>
      </c>
      <c r="CF362" s="38">
        <f t="shared" si="127"/>
        <v>46357</v>
      </c>
      <c r="CV362" s="4"/>
    </row>
    <row r="363" spans="1:100" x14ac:dyDescent="0.25">
      <c r="A363" s="7">
        <f t="shared" si="134"/>
        <v>45286</v>
      </c>
      <c r="B363" s="5"/>
      <c r="C363" s="38" t="str">
        <f t="shared" si="125"/>
        <v/>
      </c>
      <c r="D363" s="38">
        <f t="shared" ref="D363:D368" si="141">IF(C363="",D362,C363)</f>
        <v>44986</v>
      </c>
      <c r="E363" s="38" t="str">
        <f t="shared" si="128"/>
        <v/>
      </c>
      <c r="F363" s="38">
        <f t="shared" si="124"/>
        <v>45261</v>
      </c>
      <c r="Y363" s="7">
        <f t="shared" si="135"/>
        <v>45646</v>
      </c>
      <c r="Z363" s="5">
        <v>503.8</v>
      </c>
      <c r="AA363" s="111"/>
      <c r="AB363" s="38" t="str">
        <f>IFERROR(VLOOKUP(Y363,'Geração Equatorial x Medido'!$O$99:$P$116,2,FALSE),"")</f>
        <v/>
      </c>
      <c r="AC363" s="38">
        <f t="shared" ref="AC363:AC374" si="142">IF(AB363="",AC362,AB363)</f>
        <v>45597</v>
      </c>
      <c r="AD363" s="38" t="str">
        <f t="shared" si="129"/>
        <v/>
      </c>
      <c r="AE363" s="38">
        <f t="shared" si="137"/>
        <v>45627</v>
      </c>
      <c r="AU363" s="4"/>
      <c r="AX363" s="7">
        <f t="shared" si="136"/>
        <v>46006</v>
      </c>
      <c r="AY363" s="5">
        <v>501</v>
      </c>
      <c r="AZ363" s="145">
        <f t="shared" si="130"/>
        <v>0</v>
      </c>
      <c r="BA363" s="143" t="str">
        <f>IFERROR(VLOOKUP(AX362,'Geração Equatorial x Medido'!$O$99:$P$129,2,FALSE),"")</f>
        <v/>
      </c>
      <c r="BB363" s="38">
        <f t="shared" si="138"/>
        <v>45992</v>
      </c>
      <c r="BC363" s="38" t="str">
        <f t="shared" si="131"/>
        <v/>
      </c>
      <c r="BD363" s="38">
        <f t="shared" si="140"/>
        <v>45992</v>
      </c>
      <c r="BT363" s="4"/>
      <c r="BZ363" s="7">
        <f t="shared" si="132"/>
        <v>46372</v>
      </c>
      <c r="CA363" s="5"/>
      <c r="CB363" s="145">
        <f t="shared" si="133"/>
        <v>1</v>
      </c>
      <c r="CC363" s="141" t="str">
        <f>IFERROR(VLOOKUP(BZ362,'Geração Equatorial x Medido'!$O$99:$P$128,2,FALSE),"")</f>
        <v/>
      </c>
      <c r="CD363" s="38">
        <f t="shared" si="139"/>
        <v>46357</v>
      </c>
      <c r="CE363" s="38" t="str">
        <f t="shared" si="126"/>
        <v/>
      </c>
      <c r="CF363" s="38">
        <f t="shared" si="127"/>
        <v>46357</v>
      </c>
      <c r="CV363" s="4"/>
    </row>
    <row r="364" spans="1:100" x14ac:dyDescent="0.25">
      <c r="A364" s="7">
        <f t="shared" si="134"/>
        <v>45287</v>
      </c>
      <c r="B364" s="5"/>
      <c r="C364" s="38" t="str">
        <f t="shared" si="125"/>
        <v/>
      </c>
      <c r="D364" s="38">
        <f t="shared" si="141"/>
        <v>44986</v>
      </c>
      <c r="E364" s="38" t="str">
        <f t="shared" si="128"/>
        <v/>
      </c>
      <c r="F364" s="38">
        <f t="shared" si="124"/>
        <v>45261</v>
      </c>
      <c r="Y364" s="7">
        <f t="shared" si="135"/>
        <v>45647</v>
      </c>
      <c r="Z364" s="5">
        <v>519.79999999999995</v>
      </c>
      <c r="AA364" s="111"/>
      <c r="AB364" s="38" t="str">
        <f>IFERROR(VLOOKUP(Y364,'Geração Equatorial x Medido'!$O$99:$P$116,2,FALSE),"")</f>
        <v/>
      </c>
      <c r="AC364" s="38">
        <f t="shared" si="142"/>
        <v>45597</v>
      </c>
      <c r="AD364" s="38" t="str">
        <f t="shared" si="129"/>
        <v/>
      </c>
      <c r="AE364" s="38">
        <f t="shared" si="137"/>
        <v>45627</v>
      </c>
      <c r="AU364" s="4"/>
      <c r="AX364" s="7">
        <f t="shared" si="136"/>
        <v>46007</v>
      </c>
      <c r="AY364" s="5">
        <v>469.7</v>
      </c>
      <c r="AZ364" s="145">
        <f t="shared" si="130"/>
        <v>0</v>
      </c>
      <c r="BA364" s="143" t="str">
        <f>IFERROR(VLOOKUP(AX363,'Geração Equatorial x Medido'!$O$99:$P$129,2,FALSE),"")</f>
        <v/>
      </c>
      <c r="BB364" s="38">
        <f t="shared" si="138"/>
        <v>45992</v>
      </c>
      <c r="BC364" s="38" t="str">
        <f t="shared" si="131"/>
        <v/>
      </c>
      <c r="BD364" s="38">
        <f t="shared" si="140"/>
        <v>45992</v>
      </c>
      <c r="BT364" s="4"/>
      <c r="BZ364" s="7">
        <f t="shared" si="132"/>
        <v>46373</v>
      </c>
      <c r="CA364" s="5"/>
      <c r="CB364" s="145">
        <f t="shared" si="133"/>
        <v>1</v>
      </c>
      <c r="CC364" s="141" t="str">
        <f>IFERROR(VLOOKUP(BZ363,'Geração Equatorial x Medido'!$O$99:$P$128,2,FALSE),"")</f>
        <v/>
      </c>
      <c r="CD364" s="38">
        <f t="shared" si="139"/>
        <v>46357</v>
      </c>
      <c r="CE364" s="38" t="str">
        <f t="shared" si="126"/>
        <v/>
      </c>
      <c r="CF364" s="38">
        <f t="shared" si="127"/>
        <v>46357</v>
      </c>
      <c r="CV364" s="4"/>
    </row>
    <row r="365" spans="1:100" x14ac:dyDescent="0.25">
      <c r="A365" s="7">
        <f t="shared" si="134"/>
        <v>45288</v>
      </c>
      <c r="B365" s="5"/>
      <c r="C365" s="38" t="str">
        <f t="shared" si="125"/>
        <v/>
      </c>
      <c r="D365" s="38">
        <f t="shared" si="141"/>
        <v>44986</v>
      </c>
      <c r="E365" s="38" t="str">
        <f t="shared" si="128"/>
        <v/>
      </c>
      <c r="F365" s="38">
        <f t="shared" si="124"/>
        <v>45261</v>
      </c>
      <c r="Y365" s="7">
        <f t="shared" si="135"/>
        <v>45648</v>
      </c>
      <c r="Z365" s="5">
        <v>507.5</v>
      </c>
      <c r="AA365" s="111"/>
      <c r="AB365" s="38" t="str">
        <f>IFERROR(VLOOKUP(Y365,'Geração Equatorial x Medido'!$O$99:$P$116,2,FALSE),"")</f>
        <v/>
      </c>
      <c r="AC365" s="38">
        <f t="shared" si="142"/>
        <v>45597</v>
      </c>
      <c r="AD365" s="38" t="str">
        <f t="shared" si="129"/>
        <v/>
      </c>
      <c r="AE365" s="38">
        <f t="shared" si="137"/>
        <v>45627</v>
      </c>
      <c r="AU365" s="4"/>
      <c r="AX365" s="7">
        <f t="shared" si="136"/>
        <v>46008</v>
      </c>
      <c r="AY365" s="5">
        <v>446.3</v>
      </c>
      <c r="AZ365" s="145">
        <f t="shared" si="130"/>
        <v>0</v>
      </c>
      <c r="BA365" s="143" t="str">
        <f>IFERROR(VLOOKUP(AX364,'Geração Equatorial x Medido'!$O$99:$P$129,2,FALSE),"")</f>
        <v/>
      </c>
      <c r="BB365" s="38">
        <f t="shared" si="138"/>
        <v>45992</v>
      </c>
      <c r="BC365" s="38" t="str">
        <f t="shared" si="131"/>
        <v/>
      </c>
      <c r="BD365" s="38">
        <f t="shared" si="140"/>
        <v>45992</v>
      </c>
      <c r="BT365" s="4"/>
      <c r="BZ365" s="7">
        <f t="shared" si="132"/>
        <v>46374</v>
      </c>
      <c r="CA365" s="5"/>
      <c r="CB365" s="145">
        <f t="shared" si="133"/>
        <v>1</v>
      </c>
      <c r="CC365" s="141" t="str">
        <f>IFERROR(VLOOKUP(BZ364,'Geração Equatorial x Medido'!$O$99:$P$128,2,FALSE),"")</f>
        <v/>
      </c>
      <c r="CD365" s="38">
        <f t="shared" si="139"/>
        <v>46357</v>
      </c>
      <c r="CE365" s="38" t="str">
        <f t="shared" si="126"/>
        <v/>
      </c>
      <c r="CF365" s="38">
        <f t="shared" si="127"/>
        <v>46357</v>
      </c>
      <c r="CV365" s="4"/>
    </row>
    <row r="366" spans="1:100" x14ac:dyDescent="0.25">
      <c r="A366" s="7">
        <f t="shared" si="134"/>
        <v>45289</v>
      </c>
      <c r="B366" s="5"/>
      <c r="C366" s="38" t="str">
        <f t="shared" si="125"/>
        <v/>
      </c>
      <c r="D366" s="38">
        <f t="shared" si="141"/>
        <v>44986</v>
      </c>
      <c r="E366" s="38" t="str">
        <f t="shared" si="128"/>
        <v/>
      </c>
      <c r="F366" s="38">
        <f t="shared" si="124"/>
        <v>45261</v>
      </c>
      <c r="Y366" s="7">
        <f t="shared" si="135"/>
        <v>45649</v>
      </c>
      <c r="Z366" s="5">
        <v>509.9</v>
      </c>
      <c r="AA366" s="111"/>
      <c r="AB366" s="38" t="str">
        <f>IFERROR(VLOOKUP(Y366,'Geração Equatorial x Medido'!$O$99:$P$116,2,FALSE),"")</f>
        <v/>
      </c>
      <c r="AC366" s="38">
        <f t="shared" si="142"/>
        <v>45597</v>
      </c>
      <c r="AD366" s="38" t="str">
        <f t="shared" si="129"/>
        <v/>
      </c>
      <c r="AE366" s="38">
        <f t="shared" si="137"/>
        <v>45627</v>
      </c>
      <c r="AU366" s="4"/>
      <c r="AX366" s="7">
        <f t="shared" si="136"/>
        <v>46009</v>
      </c>
      <c r="AY366" s="5">
        <v>369.4</v>
      </c>
      <c r="AZ366" s="145">
        <f t="shared" si="130"/>
        <v>0</v>
      </c>
      <c r="BA366" s="143" t="str">
        <f>IFERROR(VLOOKUP(AX365,'Geração Equatorial x Medido'!$O$99:$P$129,2,FALSE),"")</f>
        <v/>
      </c>
      <c r="BB366" s="38">
        <f t="shared" si="138"/>
        <v>45992</v>
      </c>
      <c r="BC366" s="38" t="str">
        <f t="shared" si="131"/>
        <v/>
      </c>
      <c r="BD366" s="38">
        <f t="shared" si="140"/>
        <v>45992</v>
      </c>
      <c r="BT366" s="4"/>
      <c r="BZ366" s="7">
        <f t="shared" si="132"/>
        <v>46375</v>
      </c>
      <c r="CA366" s="5"/>
      <c r="CB366" s="145">
        <f t="shared" si="133"/>
        <v>1</v>
      </c>
      <c r="CC366" s="141" t="str">
        <f>IFERROR(VLOOKUP(BZ365,'Geração Equatorial x Medido'!$O$99:$P$128,2,FALSE),"")</f>
        <v/>
      </c>
      <c r="CD366" s="38">
        <f t="shared" si="139"/>
        <v>46357</v>
      </c>
      <c r="CE366" s="38" t="str">
        <f t="shared" si="126"/>
        <v/>
      </c>
      <c r="CF366" s="38">
        <f t="shared" si="127"/>
        <v>46357</v>
      </c>
      <c r="CV366" s="4"/>
    </row>
    <row r="367" spans="1:100" x14ac:dyDescent="0.25">
      <c r="A367" s="7">
        <f t="shared" si="134"/>
        <v>45290</v>
      </c>
      <c r="B367" s="5"/>
      <c r="C367" s="38" t="str">
        <f t="shared" si="125"/>
        <v/>
      </c>
      <c r="D367" s="38">
        <f t="shared" si="141"/>
        <v>44986</v>
      </c>
      <c r="E367" s="38" t="str">
        <f t="shared" si="128"/>
        <v/>
      </c>
      <c r="F367" s="38">
        <f t="shared" si="124"/>
        <v>45261</v>
      </c>
      <c r="Y367" s="7">
        <f t="shared" si="135"/>
        <v>45650</v>
      </c>
      <c r="Z367" s="5">
        <v>418.8</v>
      </c>
      <c r="AA367" s="111"/>
      <c r="AB367" s="38" t="str">
        <f>IFERROR(VLOOKUP(Y367,'Geração Equatorial x Medido'!$O$99:$P$116,2,FALSE),"")</f>
        <v/>
      </c>
      <c r="AC367" s="38">
        <f t="shared" si="142"/>
        <v>45597</v>
      </c>
      <c r="AD367" s="38" t="str">
        <f t="shared" si="129"/>
        <v/>
      </c>
      <c r="AE367" s="38">
        <f t="shared" si="137"/>
        <v>45627</v>
      </c>
      <c r="AU367" s="4"/>
      <c r="AX367" s="7">
        <f t="shared" si="136"/>
        <v>46010</v>
      </c>
      <c r="AY367" s="5">
        <v>354.8</v>
      </c>
      <c r="AZ367" s="145">
        <f t="shared" si="130"/>
        <v>0</v>
      </c>
      <c r="BA367" s="143" t="str">
        <f>IFERROR(VLOOKUP(AX366,'Geração Equatorial x Medido'!$O$99:$P$129,2,FALSE),"")</f>
        <v/>
      </c>
      <c r="BB367" s="38">
        <f t="shared" si="138"/>
        <v>45992</v>
      </c>
      <c r="BC367" s="38" t="str">
        <f t="shared" si="131"/>
        <v/>
      </c>
      <c r="BD367" s="38">
        <f t="shared" si="140"/>
        <v>45992</v>
      </c>
      <c r="BT367" s="4"/>
      <c r="BZ367" s="7">
        <f t="shared" si="132"/>
        <v>46376</v>
      </c>
      <c r="CA367" s="5"/>
      <c r="CB367" s="145">
        <f t="shared" si="133"/>
        <v>1</v>
      </c>
      <c r="CC367" s="141" t="str">
        <f>IFERROR(VLOOKUP(BZ366,'Geração Equatorial x Medido'!$O$99:$P$128,2,FALSE),"")</f>
        <v/>
      </c>
      <c r="CD367" s="38">
        <f t="shared" si="139"/>
        <v>46357</v>
      </c>
      <c r="CE367" s="38" t="str">
        <f t="shared" si="126"/>
        <v/>
      </c>
      <c r="CF367" s="38">
        <f t="shared" si="127"/>
        <v>46357</v>
      </c>
      <c r="CV367" s="4"/>
    </row>
    <row r="368" spans="1:100" x14ac:dyDescent="0.25">
      <c r="A368" s="7">
        <f t="shared" si="134"/>
        <v>45291</v>
      </c>
      <c r="B368" s="5"/>
      <c r="C368" s="38" t="str">
        <f t="shared" si="125"/>
        <v/>
      </c>
      <c r="D368" s="38">
        <f t="shared" si="141"/>
        <v>44986</v>
      </c>
      <c r="E368" s="38" t="str">
        <f t="shared" si="128"/>
        <v/>
      </c>
      <c r="F368" s="38">
        <f t="shared" si="124"/>
        <v>45261</v>
      </c>
      <c r="Y368" s="7">
        <f t="shared" si="135"/>
        <v>45651</v>
      </c>
      <c r="Z368" s="5">
        <v>467.6</v>
      </c>
      <c r="AA368" s="111"/>
      <c r="AB368" s="38" t="str">
        <f>IFERROR(VLOOKUP(Y368,'Geração Equatorial x Medido'!$O$99:$P$116,2,FALSE),"")</f>
        <v/>
      </c>
      <c r="AC368" s="38">
        <f t="shared" si="142"/>
        <v>45597</v>
      </c>
      <c r="AD368" s="38" t="str">
        <f t="shared" si="129"/>
        <v/>
      </c>
      <c r="AE368" s="38">
        <f t="shared" si="137"/>
        <v>45627</v>
      </c>
      <c r="AU368" s="4"/>
      <c r="AX368" s="7">
        <f t="shared" si="136"/>
        <v>46011</v>
      </c>
      <c r="AY368" s="5">
        <v>508.6</v>
      </c>
      <c r="AZ368" s="145">
        <f t="shared" si="130"/>
        <v>0</v>
      </c>
      <c r="BA368" s="143" t="str">
        <f>IFERROR(VLOOKUP(AX367,'Geração Equatorial x Medido'!$O$99:$P$129,2,FALSE),"")</f>
        <v/>
      </c>
      <c r="BB368" s="38">
        <f t="shared" si="138"/>
        <v>45992</v>
      </c>
      <c r="BC368" s="38" t="str">
        <f t="shared" si="131"/>
        <v/>
      </c>
      <c r="BD368" s="38">
        <f t="shared" si="140"/>
        <v>45992</v>
      </c>
      <c r="BT368" s="4"/>
      <c r="BZ368" s="7">
        <f t="shared" si="132"/>
        <v>46377</v>
      </c>
      <c r="CA368" s="5"/>
      <c r="CB368" s="145">
        <f t="shared" si="133"/>
        <v>1</v>
      </c>
      <c r="CC368" s="141" t="str">
        <f>IFERROR(VLOOKUP(BZ367,'Geração Equatorial x Medido'!$O$99:$P$128,2,FALSE),"")</f>
        <v/>
      </c>
      <c r="CD368" s="38">
        <f t="shared" si="139"/>
        <v>46357</v>
      </c>
      <c r="CE368" s="38" t="str">
        <f t="shared" si="126"/>
        <v/>
      </c>
      <c r="CF368" s="38">
        <f t="shared" si="127"/>
        <v>46357</v>
      </c>
      <c r="CV368" s="4"/>
    </row>
    <row r="369" spans="1:84" ht="15.75" x14ac:dyDescent="0.25">
      <c r="A369" s="8" t="s">
        <v>2</v>
      </c>
      <c r="B369" s="47">
        <f>SUM(B4:B368)</f>
        <v>0</v>
      </c>
      <c r="C369" s="16"/>
      <c r="D369" s="14"/>
      <c r="E369" s="14"/>
      <c r="F369" s="14"/>
      <c r="Y369" s="7">
        <f t="shared" si="135"/>
        <v>45652</v>
      </c>
      <c r="Z369" s="5">
        <v>544.9</v>
      </c>
      <c r="AA369" s="111"/>
      <c r="AB369" s="38" t="str">
        <f>IFERROR(VLOOKUP(Y369,'Geração Equatorial x Medido'!$O$99:$P$116,2,FALSE),"")</f>
        <v/>
      </c>
      <c r="AC369" s="38">
        <f t="shared" si="142"/>
        <v>45597</v>
      </c>
      <c r="AD369" s="38" t="str">
        <f t="shared" si="129"/>
        <v/>
      </c>
      <c r="AE369" s="38">
        <f t="shared" si="137"/>
        <v>45627</v>
      </c>
      <c r="AX369" s="7">
        <f t="shared" si="136"/>
        <v>46012</v>
      </c>
      <c r="AY369" s="5">
        <v>294.8</v>
      </c>
      <c r="AZ369" s="145">
        <f t="shared" si="130"/>
        <v>0</v>
      </c>
      <c r="BA369" s="143" t="str">
        <f>IFERROR(VLOOKUP(AX368,'Geração Equatorial x Medido'!$O$99:$P$129,2,FALSE),"")</f>
        <v/>
      </c>
      <c r="BB369" s="38">
        <f t="shared" si="138"/>
        <v>45992</v>
      </c>
      <c r="BC369" s="38" t="str">
        <f t="shared" si="131"/>
        <v/>
      </c>
      <c r="BD369" s="38">
        <f t="shared" si="140"/>
        <v>45992</v>
      </c>
      <c r="BZ369" s="7">
        <f t="shared" si="132"/>
        <v>46378</v>
      </c>
      <c r="CA369" s="5"/>
      <c r="CB369" s="145">
        <f t="shared" si="133"/>
        <v>1</v>
      </c>
      <c r="CC369" s="141" t="str">
        <f>IFERROR(VLOOKUP(BZ368,'Geração Equatorial x Medido'!$O$99:$P$128,2,FALSE),"")</f>
        <v/>
      </c>
      <c r="CD369" s="38">
        <f t="shared" si="139"/>
        <v>46357</v>
      </c>
      <c r="CE369" s="38" t="str">
        <f t="shared" si="126"/>
        <v/>
      </c>
      <c r="CF369" s="38">
        <f t="shared" si="127"/>
        <v>46357</v>
      </c>
    </row>
    <row r="370" spans="1:84" ht="15.75" x14ac:dyDescent="0.25">
      <c r="A370" s="9"/>
      <c r="B370" s="10"/>
      <c r="C370" s="17"/>
      <c r="D370" s="10"/>
      <c r="E370" s="10"/>
      <c r="F370" s="10"/>
      <c r="Y370" s="7">
        <f t="shared" si="135"/>
        <v>45653</v>
      </c>
      <c r="Z370" s="5">
        <v>521.1</v>
      </c>
      <c r="AA370" s="111"/>
      <c r="AB370" s="38" t="str">
        <f>IFERROR(VLOOKUP(Y370,'Geração Equatorial x Medido'!$O$99:$P$116,2,FALSE),"")</f>
        <v/>
      </c>
      <c r="AC370" s="38">
        <f t="shared" si="142"/>
        <v>45597</v>
      </c>
      <c r="AD370" s="38" t="str">
        <f t="shared" si="129"/>
        <v/>
      </c>
      <c r="AE370" s="38">
        <f t="shared" si="137"/>
        <v>45627</v>
      </c>
      <c r="AX370" s="7">
        <f t="shared" si="136"/>
        <v>46013</v>
      </c>
      <c r="AY370" s="5">
        <v>159.80000000000001</v>
      </c>
      <c r="AZ370" s="145">
        <f t="shared" si="130"/>
        <v>0</v>
      </c>
      <c r="BA370" s="143" t="str">
        <f>IFERROR(VLOOKUP(AX369,'Geração Equatorial x Medido'!$O$99:$P$129,2,FALSE),"")</f>
        <v/>
      </c>
      <c r="BB370" s="38">
        <f t="shared" si="138"/>
        <v>45992</v>
      </c>
      <c r="BC370" s="38" t="str">
        <f t="shared" si="131"/>
        <v/>
      </c>
      <c r="BD370" s="38">
        <f t="shared" si="140"/>
        <v>45992</v>
      </c>
      <c r="BZ370" s="7">
        <f t="shared" si="132"/>
        <v>46379</v>
      </c>
      <c r="CA370" s="5"/>
      <c r="CB370" s="145">
        <f t="shared" si="133"/>
        <v>1</v>
      </c>
      <c r="CC370" s="141" t="str">
        <f>IFERROR(VLOOKUP(BZ369,'Geração Equatorial x Medido'!$O$99:$P$128,2,FALSE),"")</f>
        <v/>
      </c>
      <c r="CD370" s="38">
        <f t="shared" si="139"/>
        <v>46357</v>
      </c>
      <c r="CE370" s="38" t="str">
        <f t="shared" ref="CE370:CE379" si="143">IFERROR(VLOOKUP(BZ370,$H$422:$J$469,3,FALSE),"")</f>
        <v/>
      </c>
      <c r="CF370" s="38">
        <f t="shared" si="127"/>
        <v>46357</v>
      </c>
    </row>
    <row r="371" spans="1:84" ht="15.75" x14ac:dyDescent="0.25">
      <c r="A371" s="9"/>
      <c r="B371" s="10"/>
      <c r="C371" s="17"/>
      <c r="D371" s="10"/>
      <c r="E371" s="10"/>
      <c r="F371" s="10"/>
      <c r="Y371" s="7">
        <f t="shared" si="135"/>
        <v>45654</v>
      </c>
      <c r="Z371" s="5">
        <v>535.4</v>
      </c>
      <c r="AA371" s="111"/>
      <c r="AB371" s="38" t="str">
        <f>IFERROR(VLOOKUP(Y371,'Geração Equatorial x Medido'!$O$99:$P$116,2,FALSE),"")</f>
        <v/>
      </c>
      <c r="AC371" s="38">
        <f t="shared" si="142"/>
        <v>45597</v>
      </c>
      <c r="AD371" s="38" t="str">
        <f t="shared" si="129"/>
        <v/>
      </c>
      <c r="AE371" s="38">
        <f t="shared" si="137"/>
        <v>45627</v>
      </c>
      <c r="AX371" s="7">
        <f t="shared" si="136"/>
        <v>46014</v>
      </c>
      <c r="AY371" s="5">
        <v>181.9</v>
      </c>
      <c r="AZ371" s="145">
        <f t="shared" si="130"/>
        <v>0</v>
      </c>
      <c r="BA371" s="143" t="str">
        <f>IFERROR(VLOOKUP(AX370,'Geração Equatorial x Medido'!$O$99:$P$129,2,FALSE),"")</f>
        <v/>
      </c>
      <c r="BB371" s="38">
        <f t="shared" si="138"/>
        <v>45992</v>
      </c>
      <c r="BC371" s="38" t="str">
        <f t="shared" si="131"/>
        <v/>
      </c>
      <c r="BD371" s="38">
        <f t="shared" si="140"/>
        <v>45992</v>
      </c>
      <c r="BZ371" s="7">
        <f t="shared" si="132"/>
        <v>46380</v>
      </c>
      <c r="CA371" s="5"/>
      <c r="CB371" s="145">
        <f t="shared" si="133"/>
        <v>1</v>
      </c>
      <c r="CC371" s="141" t="str">
        <f>IFERROR(VLOOKUP(BZ370,'Geração Equatorial x Medido'!$O$99:$P$128,2,FALSE),"")</f>
        <v/>
      </c>
      <c r="CD371" s="38">
        <f t="shared" si="139"/>
        <v>46357</v>
      </c>
      <c r="CE371" s="38" t="str">
        <f t="shared" si="143"/>
        <v/>
      </c>
      <c r="CF371" s="38">
        <f t="shared" si="127"/>
        <v>46357</v>
      </c>
    </row>
    <row r="372" spans="1:84" ht="15.75" x14ac:dyDescent="0.25">
      <c r="A372" s="9"/>
      <c r="B372" s="10"/>
      <c r="C372" s="17"/>
      <c r="D372" s="10"/>
      <c r="E372" s="10"/>
      <c r="F372" s="10"/>
      <c r="Y372" s="7">
        <f t="shared" si="135"/>
        <v>45655</v>
      </c>
      <c r="Z372" s="5">
        <v>524.5</v>
      </c>
      <c r="AA372" s="111"/>
      <c r="AB372" s="38" t="str">
        <f>IFERROR(VLOOKUP(Y372,'Geração Equatorial x Medido'!$O$99:$P$116,2,FALSE),"")</f>
        <v/>
      </c>
      <c r="AC372" s="38">
        <f t="shared" si="142"/>
        <v>45597</v>
      </c>
      <c r="AD372" s="38" t="str">
        <f t="shared" si="129"/>
        <v/>
      </c>
      <c r="AE372" s="38">
        <f t="shared" si="137"/>
        <v>45627</v>
      </c>
      <c r="AX372" s="7">
        <f t="shared" si="136"/>
        <v>46015</v>
      </c>
      <c r="AY372" s="5">
        <v>0</v>
      </c>
      <c r="AZ372" s="145">
        <f t="shared" si="130"/>
        <v>1</v>
      </c>
      <c r="BA372" s="143" t="str">
        <f>IFERROR(VLOOKUP(AX371,'Geração Equatorial x Medido'!$O$99:$P$129,2,FALSE),"")</f>
        <v/>
      </c>
      <c r="BB372" s="38">
        <f t="shared" si="138"/>
        <v>45992</v>
      </c>
      <c r="BC372" s="38" t="str">
        <f t="shared" si="131"/>
        <v/>
      </c>
      <c r="BD372" s="38">
        <f t="shared" si="140"/>
        <v>45992</v>
      </c>
      <c r="BZ372" s="7">
        <f t="shared" si="132"/>
        <v>46381</v>
      </c>
      <c r="CA372" s="5"/>
      <c r="CB372" s="145">
        <f t="shared" si="133"/>
        <v>1</v>
      </c>
      <c r="CC372" s="141" t="str">
        <f>IFERROR(VLOOKUP(BZ371,'Geração Equatorial x Medido'!$O$99:$P$128,2,FALSE),"")</f>
        <v/>
      </c>
      <c r="CD372" s="38">
        <f t="shared" si="139"/>
        <v>46357</v>
      </c>
      <c r="CE372" s="38" t="str">
        <f t="shared" si="143"/>
        <v/>
      </c>
      <c r="CF372" s="38">
        <f t="shared" si="127"/>
        <v>46357</v>
      </c>
    </row>
    <row r="373" spans="1:84" ht="15.75" x14ac:dyDescent="0.25">
      <c r="A373" s="9"/>
      <c r="B373" s="10"/>
      <c r="C373" s="17"/>
      <c r="D373" s="10"/>
      <c r="E373" s="10"/>
      <c r="F373" s="10"/>
      <c r="Y373" s="7">
        <f t="shared" si="135"/>
        <v>45656</v>
      </c>
      <c r="Z373" s="5">
        <v>524.4</v>
      </c>
      <c r="AA373" s="111"/>
      <c r="AB373" s="38">
        <f>IFERROR(VLOOKUP(Y373,'Geração Equatorial x Medido'!$O$99:$P$116,2,FALSE),"")</f>
        <v>45627</v>
      </c>
      <c r="AC373" s="38">
        <f t="shared" si="142"/>
        <v>45627</v>
      </c>
      <c r="AD373" s="38" t="str">
        <f t="shared" si="129"/>
        <v/>
      </c>
      <c r="AE373" s="38">
        <f t="shared" si="137"/>
        <v>45627</v>
      </c>
      <c r="AX373" s="7">
        <f t="shared" si="136"/>
        <v>46016</v>
      </c>
      <c r="AY373" s="5">
        <v>273.39999999999998</v>
      </c>
      <c r="AZ373" s="145">
        <f t="shared" si="130"/>
        <v>0</v>
      </c>
      <c r="BA373" s="143" t="str">
        <f>IFERROR(VLOOKUP(AX372,'Geração Equatorial x Medido'!$O$99:$P$129,2,FALSE),"")</f>
        <v/>
      </c>
      <c r="BB373" s="38">
        <f t="shared" si="138"/>
        <v>45992</v>
      </c>
      <c r="BC373" s="38" t="str">
        <f t="shared" si="131"/>
        <v/>
      </c>
      <c r="BD373" s="38">
        <f t="shared" si="140"/>
        <v>45992</v>
      </c>
      <c r="BZ373" s="7">
        <f t="shared" si="132"/>
        <v>46382</v>
      </c>
      <c r="CA373" s="5"/>
      <c r="CB373" s="145">
        <f t="shared" si="133"/>
        <v>1</v>
      </c>
      <c r="CC373" s="141" t="str">
        <f>IFERROR(VLOOKUP(BZ372,'Geração Equatorial x Medido'!$O$99:$P$128,2,FALSE),"")</f>
        <v/>
      </c>
      <c r="CD373" s="38">
        <f t="shared" si="139"/>
        <v>46357</v>
      </c>
      <c r="CE373" s="38" t="str">
        <f t="shared" si="143"/>
        <v/>
      </c>
      <c r="CF373" s="38">
        <f t="shared" si="127"/>
        <v>46357</v>
      </c>
    </row>
    <row r="374" spans="1:84" ht="15.75" x14ac:dyDescent="0.25">
      <c r="A374" s="9"/>
      <c r="B374" s="10"/>
      <c r="C374" s="17"/>
      <c r="D374" s="10"/>
      <c r="E374" s="10"/>
      <c r="F374" s="10"/>
      <c r="Y374" s="7">
        <f t="shared" si="135"/>
        <v>45657</v>
      </c>
      <c r="Z374" s="5">
        <v>498.7</v>
      </c>
      <c r="AA374" s="111"/>
      <c r="AB374" s="38" t="str">
        <f>IFERROR(VLOOKUP(Y374,'Geração Equatorial x Medido'!$O$99:$P$116,2,FALSE),"")</f>
        <v/>
      </c>
      <c r="AC374" s="38">
        <f t="shared" si="142"/>
        <v>45627</v>
      </c>
      <c r="AD374" s="38" t="str">
        <f t="shared" si="129"/>
        <v/>
      </c>
      <c r="AE374" s="38">
        <f t="shared" si="137"/>
        <v>45627</v>
      </c>
      <c r="AX374" s="7">
        <f t="shared" si="136"/>
        <v>46017</v>
      </c>
      <c r="AY374" s="5">
        <v>507.4</v>
      </c>
      <c r="AZ374" s="145">
        <f t="shared" si="130"/>
        <v>0</v>
      </c>
      <c r="BA374" s="143" t="str">
        <f>IFERROR(VLOOKUP(AX373,'Geração Equatorial x Medido'!$O$99:$P$129,2,FALSE),"")</f>
        <v/>
      </c>
      <c r="BB374" s="38">
        <f t="shared" si="138"/>
        <v>45992</v>
      </c>
      <c r="BC374" s="38" t="str">
        <f t="shared" si="131"/>
        <v/>
      </c>
      <c r="BD374" s="38">
        <f t="shared" si="140"/>
        <v>45992</v>
      </c>
      <c r="BZ374" s="7">
        <f t="shared" si="132"/>
        <v>46383</v>
      </c>
      <c r="CA374" s="5"/>
      <c r="CB374" s="145">
        <f t="shared" si="133"/>
        <v>1</v>
      </c>
      <c r="CC374" s="141" t="str">
        <f>IFERROR(VLOOKUP(BZ373,'Geração Equatorial x Medido'!$O$99:$P$128,2,FALSE),"")</f>
        <v/>
      </c>
      <c r="CD374" s="38">
        <f t="shared" si="139"/>
        <v>46357</v>
      </c>
      <c r="CE374" s="38" t="str">
        <f t="shared" si="143"/>
        <v/>
      </c>
      <c r="CF374" s="38">
        <f t="shared" si="127"/>
        <v>46357</v>
      </c>
    </row>
    <row r="375" spans="1:84" ht="15.75" x14ac:dyDescent="0.25">
      <c r="Y375" s="8" t="s">
        <v>2</v>
      </c>
      <c r="Z375" s="47">
        <f>SUM(Z9:Z374)</f>
        <v>68042.100000000006</v>
      </c>
      <c r="AA375" s="119"/>
      <c r="AX375" s="7">
        <f t="shared" si="136"/>
        <v>46018</v>
      </c>
      <c r="AY375" s="5">
        <v>472.7</v>
      </c>
      <c r="BA375" s="143" t="str">
        <f>IFERROR(VLOOKUP(AX374,'Geração Equatorial x Medido'!$O$99:$P$129,2,FALSE),"")</f>
        <v/>
      </c>
      <c r="BB375" s="38">
        <f t="shared" si="138"/>
        <v>45992</v>
      </c>
      <c r="BC375" s="38" t="str">
        <f t="shared" si="131"/>
        <v/>
      </c>
      <c r="BD375" s="38">
        <f t="shared" si="140"/>
        <v>45992</v>
      </c>
      <c r="BZ375" s="7">
        <f t="shared" si="132"/>
        <v>46384</v>
      </c>
      <c r="CA375" s="5"/>
      <c r="CB375" s="145">
        <f t="shared" si="133"/>
        <v>1</v>
      </c>
      <c r="CC375" s="141">
        <f>IFERROR(VLOOKUP(BZ374,'Geração Equatorial x Medido'!$O$99:$P$128,2,FALSE),"")</f>
        <v>46357</v>
      </c>
      <c r="CD375" s="38">
        <f t="shared" si="139"/>
        <v>46357</v>
      </c>
      <c r="CE375" s="38" t="str">
        <f t="shared" si="143"/>
        <v/>
      </c>
      <c r="CF375" s="38">
        <f t="shared" si="127"/>
        <v>46357</v>
      </c>
    </row>
    <row r="376" spans="1:84" x14ac:dyDescent="0.25">
      <c r="AX376" s="7">
        <f t="shared" si="136"/>
        <v>46019</v>
      </c>
      <c r="AY376" s="5">
        <v>504.4</v>
      </c>
      <c r="BA376" s="143">
        <f>IFERROR(VLOOKUP(AX375,'Geração Equatorial x Medido'!$O$99:$P$129,2,FALSE),"")</f>
        <v>45992</v>
      </c>
      <c r="BB376" s="38">
        <f t="shared" si="138"/>
        <v>45992</v>
      </c>
      <c r="BC376" s="38" t="str">
        <f t="shared" si="131"/>
        <v/>
      </c>
      <c r="BD376" s="38">
        <f t="shared" si="140"/>
        <v>45992</v>
      </c>
      <c r="BZ376" s="7">
        <f t="shared" si="132"/>
        <v>46385</v>
      </c>
      <c r="CA376" s="5"/>
      <c r="CB376" s="145">
        <f t="shared" si="133"/>
        <v>1</v>
      </c>
      <c r="CC376" s="141" t="str">
        <f>IFERROR(VLOOKUP(BZ375,'Geração Equatorial x Medido'!$O$99:$P$128,2,FALSE),"")</f>
        <v/>
      </c>
      <c r="CD376" s="38">
        <f t="shared" si="139"/>
        <v>0</v>
      </c>
      <c r="CE376" s="38" t="str">
        <f t="shared" si="143"/>
        <v/>
      </c>
      <c r="CF376" s="38">
        <f t="shared" si="127"/>
        <v>46357</v>
      </c>
    </row>
    <row r="377" spans="1:84" x14ac:dyDescent="0.25">
      <c r="AX377" s="7">
        <f t="shared" si="136"/>
        <v>46020</v>
      </c>
      <c r="AY377" s="5">
        <v>484.8</v>
      </c>
      <c r="BA377" s="143" t="str">
        <f>IFERROR(VLOOKUP(AX376,'Geração Equatorial x Medido'!$O$99:$P$129,2,FALSE),"")</f>
        <v/>
      </c>
      <c r="BB377" s="38">
        <f t="shared" si="138"/>
        <v>0</v>
      </c>
      <c r="BC377" s="38" t="str">
        <f t="shared" si="131"/>
        <v/>
      </c>
      <c r="BD377" s="38">
        <f t="shared" si="140"/>
        <v>45992</v>
      </c>
      <c r="BZ377" s="7">
        <f t="shared" si="132"/>
        <v>46386</v>
      </c>
      <c r="CA377" s="5"/>
      <c r="CB377" s="145">
        <f t="shared" si="133"/>
        <v>1</v>
      </c>
      <c r="CC377" s="141" t="str">
        <f>IFERROR(VLOOKUP(BZ376,'Geração Equatorial x Medido'!$O$99:$P$128,2,FALSE),"")</f>
        <v/>
      </c>
      <c r="CD377" s="38">
        <f t="shared" si="139"/>
        <v>0</v>
      </c>
      <c r="CE377" s="38" t="str">
        <f t="shared" si="143"/>
        <v/>
      </c>
      <c r="CF377" s="38">
        <f t="shared" si="127"/>
        <v>46357</v>
      </c>
    </row>
    <row r="378" spans="1:84" x14ac:dyDescent="0.25">
      <c r="AX378" s="7">
        <f t="shared" si="136"/>
        <v>46021</v>
      </c>
      <c r="AY378" s="5">
        <v>462.7</v>
      </c>
      <c r="BA378" s="143" t="str">
        <f>IFERROR(VLOOKUP(AX377,'Geração Equatorial x Medido'!$O$99:$P$129,2,FALSE),"")</f>
        <v/>
      </c>
      <c r="BB378" s="38">
        <f t="shared" si="138"/>
        <v>0</v>
      </c>
      <c r="BC378" s="38" t="str">
        <f t="shared" si="131"/>
        <v/>
      </c>
      <c r="BD378" s="38">
        <f t="shared" si="140"/>
        <v>45992</v>
      </c>
      <c r="BZ378" s="7">
        <f t="shared" si="132"/>
        <v>46387</v>
      </c>
      <c r="CA378" s="5"/>
      <c r="CB378" s="145">
        <f t="shared" si="133"/>
        <v>1</v>
      </c>
      <c r="CC378" s="141" t="str">
        <f>IFERROR(VLOOKUP(BZ377,'Geração Equatorial x Medido'!$O$99:$P$128,2,FALSE),"")</f>
        <v/>
      </c>
      <c r="CD378" s="38">
        <f t="shared" si="139"/>
        <v>0</v>
      </c>
      <c r="CE378" s="38" t="str">
        <f t="shared" si="143"/>
        <v/>
      </c>
      <c r="CF378" s="38">
        <f t="shared" si="127"/>
        <v>46357</v>
      </c>
    </row>
    <row r="379" spans="1:84" ht="15.75" x14ac:dyDescent="0.25">
      <c r="H379" s="1" t="s">
        <v>16</v>
      </c>
      <c r="I379" s="3"/>
      <c r="J379" s="3"/>
      <c r="K379" s="18"/>
      <c r="L379" s="3"/>
      <c r="AX379" s="7">
        <f t="shared" si="136"/>
        <v>46022</v>
      </c>
      <c r="AY379" s="5">
        <v>412.9</v>
      </c>
      <c r="BA379" s="143" t="str">
        <f>IFERROR(VLOOKUP(AX378,'Geração Equatorial x Medido'!$O$99:$P$129,2,FALSE),"")</f>
        <v/>
      </c>
      <c r="BB379" s="38">
        <f t="shared" si="138"/>
        <v>0</v>
      </c>
      <c r="BC379" s="38" t="str">
        <f t="shared" si="131"/>
        <v/>
      </c>
      <c r="BD379" s="38">
        <f t="shared" si="140"/>
        <v>45992</v>
      </c>
      <c r="BZ379" s="8" t="s">
        <v>2</v>
      </c>
      <c r="CA379" s="47">
        <f>SUM(CA4:CA378)</f>
        <v>41165.5</v>
      </c>
      <c r="CB379" s="145"/>
      <c r="CC379" s="141" t="str">
        <f>IFERROR(VLOOKUP(BZ378,'Geração Equatorial x Medido'!$O$99:$P$128,2,FALSE),"")</f>
        <v/>
      </c>
      <c r="CD379" s="38"/>
      <c r="CE379" s="38" t="str">
        <f t="shared" si="143"/>
        <v/>
      </c>
      <c r="CF379" s="38"/>
    </row>
    <row r="380" spans="1:84" ht="45" x14ac:dyDescent="0.25">
      <c r="G380" s="36"/>
      <c r="H380" s="23" t="s">
        <v>5</v>
      </c>
      <c r="I380" s="23" t="s">
        <v>6</v>
      </c>
      <c r="J380" s="23" t="s">
        <v>9</v>
      </c>
      <c r="K380" s="23" t="s">
        <v>7</v>
      </c>
      <c r="L380" s="35" t="s">
        <v>22</v>
      </c>
      <c r="M380" s="23" t="s">
        <v>4</v>
      </c>
      <c r="N380" s="23" t="s">
        <v>8</v>
      </c>
      <c r="O380" s="23" t="s">
        <v>17</v>
      </c>
      <c r="P380" s="23" t="s">
        <v>18</v>
      </c>
      <c r="Q380" s="23" t="s">
        <v>19</v>
      </c>
      <c r="AX380" s="8" t="s">
        <v>2</v>
      </c>
      <c r="AY380" s="47">
        <f>SUM(AY15:AY379)</f>
        <v>170193.90000000005</v>
      </c>
    </row>
    <row r="381" spans="1:84" x14ac:dyDescent="0.25">
      <c r="G381" s="36"/>
      <c r="H381" s="37">
        <v>44963</v>
      </c>
      <c r="I381" s="37">
        <v>44979</v>
      </c>
      <c r="J381" s="37"/>
      <c r="K381" s="31">
        <f t="shared" ref="K381:K386" si="144">I381-H381</f>
        <v>16</v>
      </c>
      <c r="L381" s="25">
        <v>44958</v>
      </c>
      <c r="M381" s="26"/>
      <c r="N381" s="27">
        <f>SUMIF($D:$D,L381,$B:$B)</f>
        <v>0</v>
      </c>
      <c r="O381" s="28">
        <f>M381-N381</f>
        <v>0</v>
      </c>
      <c r="P381" s="23">
        <f>COUNTIFS($B:$B,0,$D:$D,L381)</f>
        <v>0</v>
      </c>
      <c r="Q381" s="29" t="e">
        <f>O381/M381</f>
        <v>#DIV/0!</v>
      </c>
      <c r="R381" s="73"/>
    </row>
    <row r="382" spans="1:84" x14ac:dyDescent="0.25">
      <c r="G382" s="36"/>
      <c r="H382" s="33">
        <f t="shared" ref="H382:I397" si="145">I381</f>
        <v>44979</v>
      </c>
      <c r="I382" s="33">
        <f t="shared" si="145"/>
        <v>0</v>
      </c>
      <c r="J382" s="37"/>
      <c r="K382" s="31">
        <f t="shared" si="144"/>
        <v>-44979</v>
      </c>
      <c r="L382" s="30">
        <v>44986</v>
      </c>
      <c r="M382" s="26"/>
      <c r="N382" s="27">
        <f t="shared" ref="N382:N391" si="146">SUMIF($D:$D,L382,$B:$B)</f>
        <v>0</v>
      </c>
      <c r="O382" s="28">
        <f t="shared" ref="O382:O415" si="147">M382-N382</f>
        <v>0</v>
      </c>
      <c r="P382" s="23">
        <f t="shared" ref="P382:P391" si="148">COUNTIFS($B:$B,0,$D:$D,L382)</f>
        <v>0</v>
      </c>
      <c r="Q382" s="29" t="e">
        <f t="shared" ref="Q382:Q415" si="149">O382/M382</f>
        <v>#DIV/0!</v>
      </c>
      <c r="R382" s="73"/>
    </row>
    <row r="383" spans="1:84" x14ac:dyDescent="0.25">
      <c r="G383" s="36"/>
      <c r="H383" s="33">
        <f t="shared" si="145"/>
        <v>0</v>
      </c>
      <c r="I383" s="33">
        <f t="shared" si="145"/>
        <v>0</v>
      </c>
      <c r="J383" s="37"/>
      <c r="K383" s="31">
        <f t="shared" si="144"/>
        <v>0</v>
      </c>
      <c r="L383" s="25">
        <v>45017</v>
      </c>
      <c r="M383" s="26"/>
      <c r="N383" s="27">
        <f t="shared" si="146"/>
        <v>0</v>
      </c>
      <c r="O383" s="28">
        <f t="shared" si="147"/>
        <v>0</v>
      </c>
      <c r="P383" s="23">
        <f t="shared" si="148"/>
        <v>0</v>
      </c>
      <c r="Q383" s="29" t="e">
        <f t="shared" si="149"/>
        <v>#DIV/0!</v>
      </c>
      <c r="R383" s="73"/>
    </row>
    <row r="384" spans="1:84" x14ac:dyDescent="0.25">
      <c r="G384" s="36"/>
      <c r="H384" s="33">
        <f t="shared" si="145"/>
        <v>0</v>
      </c>
      <c r="I384" s="33">
        <f t="shared" si="145"/>
        <v>0</v>
      </c>
      <c r="J384" s="37"/>
      <c r="K384" s="31">
        <f t="shared" si="144"/>
        <v>0</v>
      </c>
      <c r="L384" s="30">
        <v>45047</v>
      </c>
      <c r="M384" s="26"/>
      <c r="N384" s="27">
        <f t="shared" si="146"/>
        <v>0</v>
      </c>
      <c r="O384" s="28">
        <f t="shared" si="147"/>
        <v>0</v>
      </c>
      <c r="P384" s="23">
        <f t="shared" si="148"/>
        <v>0</v>
      </c>
      <c r="Q384" s="29" t="e">
        <f t="shared" si="149"/>
        <v>#DIV/0!</v>
      </c>
      <c r="R384" s="73"/>
    </row>
    <row r="385" spans="7:18" x14ac:dyDescent="0.25">
      <c r="G385" s="36"/>
      <c r="H385" s="33">
        <f t="shared" si="145"/>
        <v>0</v>
      </c>
      <c r="I385" s="33">
        <f t="shared" si="145"/>
        <v>0</v>
      </c>
      <c r="J385" s="37"/>
      <c r="K385" s="31">
        <f t="shared" si="144"/>
        <v>0</v>
      </c>
      <c r="L385" s="25">
        <v>45078</v>
      </c>
      <c r="M385" s="26"/>
      <c r="N385" s="27">
        <f t="shared" si="146"/>
        <v>0</v>
      </c>
      <c r="O385" s="28">
        <f t="shared" si="147"/>
        <v>0</v>
      </c>
      <c r="P385" s="23">
        <f t="shared" si="148"/>
        <v>0</v>
      </c>
      <c r="Q385" s="29" t="e">
        <f t="shared" si="149"/>
        <v>#DIV/0!</v>
      </c>
      <c r="R385" s="73"/>
    </row>
    <row r="386" spans="7:18" x14ac:dyDescent="0.25">
      <c r="G386" s="36"/>
      <c r="H386" s="33">
        <f t="shared" si="145"/>
        <v>0</v>
      </c>
      <c r="I386" s="33">
        <f t="shared" si="145"/>
        <v>0</v>
      </c>
      <c r="J386" s="37"/>
      <c r="K386" s="31">
        <f t="shared" si="144"/>
        <v>0</v>
      </c>
      <c r="L386" s="30">
        <v>45108</v>
      </c>
      <c r="M386" s="26"/>
      <c r="N386" s="27">
        <f t="shared" si="146"/>
        <v>0</v>
      </c>
      <c r="O386" s="28">
        <f t="shared" si="147"/>
        <v>0</v>
      </c>
      <c r="P386" s="23">
        <f t="shared" si="148"/>
        <v>0</v>
      </c>
      <c r="Q386" s="29" t="e">
        <f t="shared" si="149"/>
        <v>#DIV/0!</v>
      </c>
      <c r="R386" s="73"/>
    </row>
    <row r="387" spans="7:18" x14ac:dyDescent="0.25">
      <c r="G387" s="36"/>
      <c r="H387" s="33">
        <f t="shared" si="145"/>
        <v>0</v>
      </c>
      <c r="I387" s="33">
        <f t="shared" si="145"/>
        <v>0</v>
      </c>
      <c r="J387" s="37"/>
      <c r="K387" s="31">
        <f>I387-H387</f>
        <v>0</v>
      </c>
      <c r="L387" s="25">
        <v>45139</v>
      </c>
      <c r="M387" s="26"/>
      <c r="N387" s="27">
        <f t="shared" si="146"/>
        <v>0</v>
      </c>
      <c r="O387" s="28">
        <f t="shared" si="147"/>
        <v>0</v>
      </c>
      <c r="P387" s="23">
        <f t="shared" si="148"/>
        <v>0</v>
      </c>
      <c r="Q387" s="29" t="e">
        <f t="shared" si="149"/>
        <v>#DIV/0!</v>
      </c>
      <c r="R387" s="73"/>
    </row>
    <row r="388" spans="7:18" x14ac:dyDescent="0.25">
      <c r="G388" s="36"/>
      <c r="H388" s="34">
        <f t="shared" si="145"/>
        <v>0</v>
      </c>
      <c r="I388" s="34">
        <f t="shared" si="145"/>
        <v>0</v>
      </c>
      <c r="J388" s="37"/>
      <c r="K388" s="32">
        <f t="shared" ref="K388:K415" si="150">I388-H388</f>
        <v>0</v>
      </c>
      <c r="L388" s="30">
        <v>45170</v>
      </c>
      <c r="M388" s="26"/>
      <c r="N388" s="27">
        <f t="shared" si="146"/>
        <v>0</v>
      </c>
      <c r="O388" s="28">
        <f t="shared" si="147"/>
        <v>0</v>
      </c>
      <c r="P388" s="23">
        <f t="shared" si="148"/>
        <v>0</v>
      </c>
      <c r="Q388" s="29" t="e">
        <f t="shared" si="149"/>
        <v>#DIV/0!</v>
      </c>
      <c r="R388" s="73"/>
    </row>
    <row r="389" spans="7:18" x14ac:dyDescent="0.25">
      <c r="G389" s="36"/>
      <c r="H389" s="34">
        <f t="shared" si="145"/>
        <v>0</v>
      </c>
      <c r="I389" s="34">
        <f t="shared" si="145"/>
        <v>0</v>
      </c>
      <c r="J389" s="37"/>
      <c r="K389" s="32">
        <f t="shared" si="150"/>
        <v>0</v>
      </c>
      <c r="L389" s="25">
        <v>45200</v>
      </c>
      <c r="M389" s="26"/>
      <c r="N389" s="27">
        <f t="shared" si="146"/>
        <v>0</v>
      </c>
      <c r="O389" s="28">
        <f t="shared" si="147"/>
        <v>0</v>
      </c>
      <c r="P389" s="23">
        <f t="shared" si="148"/>
        <v>0</v>
      </c>
      <c r="Q389" s="29" t="e">
        <f t="shared" si="149"/>
        <v>#DIV/0!</v>
      </c>
      <c r="R389" s="73"/>
    </row>
    <row r="390" spans="7:18" x14ac:dyDescent="0.25">
      <c r="G390" s="36"/>
      <c r="H390" s="34">
        <f>I389</f>
        <v>0</v>
      </c>
      <c r="I390" s="34">
        <f t="shared" si="145"/>
        <v>0</v>
      </c>
      <c r="J390" s="37"/>
      <c r="K390" s="32">
        <f t="shared" si="150"/>
        <v>0</v>
      </c>
      <c r="L390" s="30">
        <v>45231</v>
      </c>
      <c r="M390" s="26"/>
      <c r="N390" s="27">
        <f t="shared" si="146"/>
        <v>0</v>
      </c>
      <c r="O390" s="28">
        <f t="shared" si="147"/>
        <v>0</v>
      </c>
      <c r="P390" s="23">
        <f t="shared" si="148"/>
        <v>0</v>
      </c>
      <c r="Q390" s="29" t="e">
        <f t="shared" si="149"/>
        <v>#DIV/0!</v>
      </c>
      <c r="R390" s="73"/>
    </row>
    <row r="391" spans="7:18" x14ac:dyDescent="0.25">
      <c r="G391" s="36"/>
      <c r="H391" s="34">
        <f t="shared" ref="H391:I415" si="151">I390</f>
        <v>0</v>
      </c>
      <c r="I391" s="33">
        <f t="shared" si="145"/>
        <v>0</v>
      </c>
      <c r="J391" s="37"/>
      <c r="K391" s="32">
        <f t="shared" si="150"/>
        <v>0</v>
      </c>
      <c r="L391" s="25">
        <v>45261</v>
      </c>
      <c r="M391" s="23"/>
      <c r="N391" s="27">
        <f t="shared" si="146"/>
        <v>0</v>
      </c>
      <c r="O391" s="28">
        <f t="shared" si="147"/>
        <v>0</v>
      </c>
      <c r="P391" s="23">
        <f t="shared" si="148"/>
        <v>0</v>
      </c>
      <c r="Q391" s="29" t="e">
        <f t="shared" si="149"/>
        <v>#DIV/0!</v>
      </c>
      <c r="R391" s="73"/>
    </row>
    <row r="392" spans="7:18" x14ac:dyDescent="0.25">
      <c r="H392" s="34">
        <f t="shared" si="151"/>
        <v>0</v>
      </c>
      <c r="I392" s="33">
        <f t="shared" si="145"/>
        <v>0</v>
      </c>
      <c r="J392" s="37"/>
      <c r="K392" s="32">
        <f t="shared" si="150"/>
        <v>0</v>
      </c>
      <c r="L392" s="25">
        <v>45292</v>
      </c>
      <c r="M392" s="11"/>
      <c r="N392" s="27">
        <f>SUMIF($AC:$AC,L392,$Z:$Z)</f>
        <v>0</v>
      </c>
      <c r="O392" s="28">
        <f t="shared" si="147"/>
        <v>0</v>
      </c>
      <c r="P392" s="23">
        <f>COUNTIFS($Z:$Z,0,$AC:$AC,L392)</f>
        <v>0</v>
      </c>
      <c r="Q392" s="29" t="e">
        <f t="shared" si="149"/>
        <v>#DIV/0!</v>
      </c>
      <c r="R392" s="73"/>
    </row>
    <row r="393" spans="7:18" x14ac:dyDescent="0.25">
      <c r="H393" s="34">
        <f t="shared" si="151"/>
        <v>0</v>
      </c>
      <c r="I393" s="33">
        <f t="shared" si="145"/>
        <v>0</v>
      </c>
      <c r="J393" s="37"/>
      <c r="K393" s="32">
        <f t="shared" si="150"/>
        <v>0</v>
      </c>
      <c r="L393" s="25">
        <v>45323</v>
      </c>
      <c r="M393" s="11"/>
      <c r="N393" s="27">
        <f t="shared" ref="N393:N403" si="152">SUMIF($AC:$AC,L393,$Z:$Z)</f>
        <v>0</v>
      </c>
      <c r="O393" s="28">
        <f t="shared" si="147"/>
        <v>0</v>
      </c>
      <c r="P393" s="23">
        <f t="shared" ref="P393:P403" si="153">COUNTIFS($Z:$Z,0,$AC:$AC,L393)</f>
        <v>0</v>
      </c>
      <c r="Q393" s="29" t="e">
        <f t="shared" si="149"/>
        <v>#DIV/0!</v>
      </c>
      <c r="R393" s="73"/>
    </row>
    <row r="394" spans="7:18" x14ac:dyDescent="0.25">
      <c r="H394" s="34">
        <f t="shared" si="151"/>
        <v>0</v>
      </c>
      <c r="I394" s="33">
        <f t="shared" si="145"/>
        <v>0</v>
      </c>
      <c r="J394" s="37"/>
      <c r="K394" s="32">
        <f t="shared" si="150"/>
        <v>0</v>
      </c>
      <c r="L394" s="25">
        <v>45352</v>
      </c>
      <c r="M394" s="11"/>
      <c r="N394" s="27">
        <f t="shared" si="152"/>
        <v>0</v>
      </c>
      <c r="O394" s="28">
        <f t="shared" si="147"/>
        <v>0</v>
      </c>
      <c r="P394" s="23">
        <f t="shared" si="153"/>
        <v>0</v>
      </c>
      <c r="Q394" s="29" t="e">
        <f t="shared" si="149"/>
        <v>#DIV/0!</v>
      </c>
      <c r="R394" s="73"/>
    </row>
    <row r="395" spans="7:18" x14ac:dyDescent="0.25">
      <c r="H395" s="34">
        <f t="shared" si="151"/>
        <v>0</v>
      </c>
      <c r="I395" s="33">
        <f t="shared" si="145"/>
        <v>0</v>
      </c>
      <c r="J395" s="37"/>
      <c r="K395" s="32">
        <f t="shared" si="150"/>
        <v>0</v>
      </c>
      <c r="L395" s="25">
        <v>45383</v>
      </c>
      <c r="M395" s="11"/>
      <c r="N395" s="27">
        <f t="shared" si="152"/>
        <v>0</v>
      </c>
      <c r="O395" s="28">
        <f t="shared" si="147"/>
        <v>0</v>
      </c>
      <c r="P395" s="23">
        <f t="shared" si="153"/>
        <v>0</v>
      </c>
      <c r="Q395" s="29" t="e">
        <f t="shared" si="149"/>
        <v>#DIV/0!</v>
      </c>
      <c r="R395" s="73"/>
    </row>
    <row r="396" spans="7:18" x14ac:dyDescent="0.25">
      <c r="H396" s="34">
        <f t="shared" si="151"/>
        <v>0</v>
      </c>
      <c r="I396" s="33">
        <f t="shared" si="145"/>
        <v>0</v>
      </c>
      <c r="J396" s="37"/>
      <c r="K396" s="32">
        <f t="shared" si="150"/>
        <v>0</v>
      </c>
      <c r="L396" s="25">
        <v>45413</v>
      </c>
      <c r="M396" s="11"/>
      <c r="N396" s="27">
        <f t="shared" si="152"/>
        <v>0</v>
      </c>
      <c r="O396" s="28">
        <f t="shared" si="147"/>
        <v>0</v>
      </c>
      <c r="P396" s="23">
        <f t="shared" si="153"/>
        <v>0</v>
      </c>
      <c r="Q396" s="29" t="e">
        <f t="shared" si="149"/>
        <v>#DIV/0!</v>
      </c>
      <c r="R396" s="73"/>
    </row>
    <row r="397" spans="7:18" x14ac:dyDescent="0.25">
      <c r="H397" s="34">
        <f t="shared" si="151"/>
        <v>0</v>
      </c>
      <c r="I397" s="33">
        <f t="shared" si="145"/>
        <v>0</v>
      </c>
      <c r="J397" s="37"/>
      <c r="K397" s="32">
        <f t="shared" si="150"/>
        <v>0</v>
      </c>
      <c r="L397" s="25">
        <v>45444</v>
      </c>
      <c r="M397" s="11"/>
      <c r="N397" s="27">
        <f t="shared" si="152"/>
        <v>0</v>
      </c>
      <c r="O397" s="28">
        <f t="shared" si="147"/>
        <v>0</v>
      </c>
      <c r="P397" s="23">
        <f t="shared" si="153"/>
        <v>0</v>
      </c>
      <c r="Q397" s="29" t="e">
        <f t="shared" si="149"/>
        <v>#DIV/0!</v>
      </c>
      <c r="R397" s="73"/>
    </row>
    <row r="398" spans="7:18" x14ac:dyDescent="0.25">
      <c r="H398" s="34">
        <f t="shared" si="151"/>
        <v>0</v>
      </c>
      <c r="I398" s="33">
        <f t="shared" si="151"/>
        <v>0</v>
      </c>
      <c r="J398" s="37"/>
      <c r="K398" s="32">
        <f t="shared" si="150"/>
        <v>0</v>
      </c>
      <c r="L398" s="25">
        <v>45474</v>
      </c>
      <c r="M398" s="11"/>
      <c r="N398" s="27">
        <f t="shared" si="152"/>
        <v>0</v>
      </c>
      <c r="O398" s="28">
        <f t="shared" si="147"/>
        <v>0</v>
      </c>
      <c r="P398" s="23">
        <f t="shared" si="153"/>
        <v>0</v>
      </c>
      <c r="Q398" s="29" t="e">
        <f t="shared" si="149"/>
        <v>#DIV/0!</v>
      </c>
      <c r="R398" s="73"/>
    </row>
    <row r="399" spans="7:18" x14ac:dyDescent="0.25">
      <c r="H399" s="34">
        <f t="shared" si="151"/>
        <v>0</v>
      </c>
      <c r="I399" s="33">
        <f t="shared" si="151"/>
        <v>0</v>
      </c>
      <c r="J399" s="37"/>
      <c r="K399" s="32">
        <f t="shared" si="150"/>
        <v>0</v>
      </c>
      <c r="L399" s="25">
        <v>45505</v>
      </c>
      <c r="M399" s="11"/>
      <c r="N399" s="27">
        <f t="shared" si="152"/>
        <v>47064.200000000012</v>
      </c>
      <c r="O399" s="28">
        <f t="shared" si="147"/>
        <v>-47064.200000000012</v>
      </c>
      <c r="P399" s="23">
        <f t="shared" si="153"/>
        <v>0</v>
      </c>
      <c r="Q399" s="29" t="e">
        <f t="shared" si="149"/>
        <v>#DIV/0!</v>
      </c>
      <c r="R399" s="73"/>
    </row>
    <row r="400" spans="7:18" x14ac:dyDescent="0.25">
      <c r="H400" s="34">
        <f t="shared" si="151"/>
        <v>0</v>
      </c>
      <c r="I400" s="33">
        <f t="shared" si="151"/>
        <v>0</v>
      </c>
      <c r="J400" s="37"/>
      <c r="K400" s="32">
        <f t="shared" si="150"/>
        <v>0</v>
      </c>
      <c r="L400" s="25">
        <v>45536</v>
      </c>
      <c r="M400" s="11"/>
      <c r="N400" s="27">
        <f t="shared" si="152"/>
        <v>0</v>
      </c>
      <c r="O400" s="28">
        <f t="shared" si="147"/>
        <v>0</v>
      </c>
      <c r="P400" s="23">
        <f t="shared" si="153"/>
        <v>0</v>
      </c>
      <c r="Q400" s="29" t="e">
        <f t="shared" si="149"/>
        <v>#DIV/0!</v>
      </c>
      <c r="R400" s="73"/>
    </row>
    <row r="401" spans="8:18" x14ac:dyDescent="0.25">
      <c r="H401" s="34">
        <f t="shared" si="151"/>
        <v>0</v>
      </c>
      <c r="I401" s="33">
        <f t="shared" si="151"/>
        <v>0</v>
      </c>
      <c r="J401" s="37"/>
      <c r="K401" s="32">
        <f t="shared" si="150"/>
        <v>0</v>
      </c>
      <c r="L401" s="25">
        <v>45566</v>
      </c>
      <c r="M401" s="11"/>
      <c r="N401" s="27">
        <f t="shared" si="152"/>
        <v>0</v>
      </c>
      <c r="O401" s="28">
        <f t="shared" si="147"/>
        <v>0</v>
      </c>
      <c r="P401" s="23">
        <f t="shared" si="153"/>
        <v>0</v>
      </c>
      <c r="Q401" s="29" t="e">
        <f t="shared" si="149"/>
        <v>#DIV/0!</v>
      </c>
      <c r="R401" s="73"/>
    </row>
    <row r="402" spans="8:18" x14ac:dyDescent="0.25">
      <c r="H402" s="34">
        <f t="shared" si="151"/>
        <v>0</v>
      </c>
      <c r="I402" s="33">
        <f t="shared" si="151"/>
        <v>0</v>
      </c>
      <c r="J402" s="37"/>
      <c r="K402" s="32">
        <f t="shared" si="150"/>
        <v>0</v>
      </c>
      <c r="L402" s="25">
        <v>45597</v>
      </c>
      <c r="M402" s="11"/>
      <c r="N402" s="27">
        <f t="shared" si="152"/>
        <v>19954.8</v>
      </c>
      <c r="O402" s="28">
        <f t="shared" si="147"/>
        <v>-19954.8</v>
      </c>
      <c r="P402" s="23">
        <f t="shared" si="153"/>
        <v>0</v>
      </c>
      <c r="Q402" s="29" t="e">
        <f t="shared" si="149"/>
        <v>#DIV/0!</v>
      </c>
      <c r="R402" s="73"/>
    </row>
    <row r="403" spans="8:18" x14ac:dyDescent="0.25">
      <c r="H403" s="34">
        <f t="shared" si="151"/>
        <v>0</v>
      </c>
      <c r="I403" s="33">
        <f t="shared" si="151"/>
        <v>0</v>
      </c>
      <c r="J403" s="37"/>
      <c r="K403" s="32">
        <f t="shared" si="150"/>
        <v>0</v>
      </c>
      <c r="L403" s="25">
        <v>45627</v>
      </c>
      <c r="M403" s="11"/>
      <c r="N403" s="27">
        <f t="shared" si="152"/>
        <v>1023.0999999999999</v>
      </c>
      <c r="O403" s="28">
        <f t="shared" si="147"/>
        <v>-1023.0999999999999</v>
      </c>
      <c r="P403" s="23">
        <f t="shared" si="153"/>
        <v>0</v>
      </c>
      <c r="Q403" s="29" t="e">
        <f t="shared" si="149"/>
        <v>#DIV/0!</v>
      </c>
      <c r="R403" s="73"/>
    </row>
    <row r="404" spans="8:18" x14ac:dyDescent="0.25">
      <c r="H404" s="34">
        <f t="shared" si="151"/>
        <v>0</v>
      </c>
      <c r="I404" s="33">
        <f t="shared" si="151"/>
        <v>0</v>
      </c>
      <c r="J404" s="37"/>
      <c r="K404" s="32">
        <f t="shared" si="150"/>
        <v>0</v>
      </c>
      <c r="L404" s="25">
        <v>45658</v>
      </c>
      <c r="M404" s="11"/>
      <c r="N404" s="27">
        <f t="shared" ref="N404:N415" si="154">SUMIF($BB:$BB,L404,$AY:$AY)</f>
        <v>12248.2</v>
      </c>
      <c r="O404" s="28">
        <f t="shared" si="147"/>
        <v>-12248.2</v>
      </c>
      <c r="P404" s="23">
        <f t="shared" ref="P404:P415" si="155">COUNTIFS($AY:$AY,0,$BB:$BB,L404)</f>
        <v>0</v>
      </c>
      <c r="Q404" s="29" t="e">
        <f t="shared" si="149"/>
        <v>#DIV/0!</v>
      </c>
      <c r="R404" s="73"/>
    </row>
    <row r="405" spans="8:18" x14ac:dyDescent="0.25">
      <c r="H405" s="34">
        <f t="shared" si="151"/>
        <v>0</v>
      </c>
      <c r="I405" s="33">
        <f t="shared" si="151"/>
        <v>0</v>
      </c>
      <c r="J405" s="37"/>
      <c r="K405" s="32">
        <f t="shared" si="150"/>
        <v>0</v>
      </c>
      <c r="L405" s="25">
        <v>45689</v>
      </c>
      <c r="M405" s="11"/>
      <c r="N405" s="27">
        <f t="shared" si="154"/>
        <v>11033.100000000002</v>
      </c>
      <c r="O405" s="28">
        <f t="shared" si="147"/>
        <v>-11033.100000000002</v>
      </c>
      <c r="P405" s="23">
        <f t="shared" si="155"/>
        <v>0</v>
      </c>
      <c r="Q405" s="29" t="e">
        <f t="shared" si="149"/>
        <v>#DIV/0!</v>
      </c>
      <c r="R405" s="73"/>
    </row>
    <row r="406" spans="8:18" x14ac:dyDescent="0.25">
      <c r="H406" s="34">
        <f t="shared" si="151"/>
        <v>0</v>
      </c>
      <c r="I406" s="33">
        <f t="shared" si="151"/>
        <v>0</v>
      </c>
      <c r="J406" s="37"/>
      <c r="K406" s="32">
        <f t="shared" si="150"/>
        <v>0</v>
      </c>
      <c r="L406" s="25">
        <v>45717</v>
      </c>
      <c r="M406" s="11"/>
      <c r="N406" s="27">
        <f t="shared" si="154"/>
        <v>11957.7</v>
      </c>
      <c r="O406" s="28">
        <f t="shared" si="147"/>
        <v>-11957.7</v>
      </c>
      <c r="P406" s="23">
        <f t="shared" si="155"/>
        <v>0</v>
      </c>
      <c r="Q406" s="29" t="e">
        <f t="shared" si="149"/>
        <v>#DIV/0!</v>
      </c>
      <c r="R406" s="73"/>
    </row>
    <row r="407" spans="8:18" x14ac:dyDescent="0.25">
      <c r="H407" s="34">
        <f t="shared" si="151"/>
        <v>0</v>
      </c>
      <c r="I407" s="33">
        <f t="shared" si="151"/>
        <v>0</v>
      </c>
      <c r="J407" s="37"/>
      <c r="K407" s="32">
        <f t="shared" si="150"/>
        <v>0</v>
      </c>
      <c r="L407" s="25">
        <v>45748</v>
      </c>
      <c r="M407" s="11"/>
      <c r="N407" s="27">
        <f t="shared" si="154"/>
        <v>12874.800000000001</v>
      </c>
      <c r="O407" s="28">
        <f t="shared" si="147"/>
        <v>-12874.800000000001</v>
      </c>
      <c r="P407" s="23">
        <f t="shared" si="155"/>
        <v>3</v>
      </c>
      <c r="Q407" s="29" t="e">
        <f t="shared" si="149"/>
        <v>#DIV/0!</v>
      </c>
      <c r="R407" s="73"/>
    </row>
    <row r="408" spans="8:18" x14ac:dyDescent="0.25">
      <c r="H408" s="34">
        <f t="shared" si="151"/>
        <v>0</v>
      </c>
      <c r="I408" s="33">
        <f t="shared" si="151"/>
        <v>0</v>
      </c>
      <c r="J408" s="37"/>
      <c r="K408" s="32">
        <f t="shared" si="150"/>
        <v>0</v>
      </c>
      <c r="L408" s="25">
        <v>45778</v>
      </c>
      <c r="M408" s="11"/>
      <c r="N408" s="27">
        <f t="shared" si="154"/>
        <v>13746.099999999999</v>
      </c>
      <c r="O408" s="28">
        <f t="shared" si="147"/>
        <v>-13746.099999999999</v>
      </c>
      <c r="P408" s="23">
        <f t="shared" si="155"/>
        <v>0</v>
      </c>
      <c r="Q408" s="29" t="e">
        <f t="shared" si="149"/>
        <v>#DIV/0!</v>
      </c>
      <c r="R408" s="73"/>
    </row>
    <row r="409" spans="8:18" x14ac:dyDescent="0.25">
      <c r="H409" s="34">
        <f t="shared" si="151"/>
        <v>0</v>
      </c>
      <c r="I409" s="33">
        <f t="shared" si="151"/>
        <v>0</v>
      </c>
      <c r="J409" s="37"/>
      <c r="K409" s="32">
        <f t="shared" si="150"/>
        <v>0</v>
      </c>
      <c r="L409" s="25">
        <v>45809</v>
      </c>
      <c r="M409" s="11"/>
      <c r="N409" s="27">
        <f t="shared" si="154"/>
        <v>12781.400000000001</v>
      </c>
      <c r="O409" s="28">
        <f t="shared" si="147"/>
        <v>-12781.400000000001</v>
      </c>
      <c r="P409" s="23">
        <f t="shared" si="155"/>
        <v>0</v>
      </c>
      <c r="Q409" s="29" t="e">
        <f t="shared" si="149"/>
        <v>#DIV/0!</v>
      </c>
      <c r="R409" s="73"/>
    </row>
    <row r="410" spans="8:18" x14ac:dyDescent="0.25">
      <c r="H410" s="34">
        <f t="shared" si="151"/>
        <v>0</v>
      </c>
      <c r="I410" s="33">
        <f t="shared" si="151"/>
        <v>0</v>
      </c>
      <c r="J410" s="37"/>
      <c r="K410" s="32">
        <f t="shared" si="150"/>
        <v>0</v>
      </c>
      <c r="L410" s="25">
        <v>45839</v>
      </c>
      <c r="M410" s="11"/>
      <c r="N410" s="27">
        <f t="shared" si="154"/>
        <v>16504</v>
      </c>
      <c r="O410" s="28">
        <f t="shared" si="147"/>
        <v>-16504</v>
      </c>
      <c r="P410" s="23">
        <f t="shared" si="155"/>
        <v>0</v>
      </c>
      <c r="Q410" s="29" t="e">
        <f t="shared" si="149"/>
        <v>#DIV/0!</v>
      </c>
      <c r="R410" s="73"/>
    </row>
    <row r="411" spans="8:18" x14ac:dyDescent="0.25">
      <c r="H411" s="34">
        <f t="shared" si="151"/>
        <v>0</v>
      </c>
      <c r="I411" s="33">
        <f t="shared" si="151"/>
        <v>0</v>
      </c>
      <c r="J411" s="37"/>
      <c r="K411" s="32">
        <f t="shared" si="150"/>
        <v>0</v>
      </c>
      <c r="L411" s="25">
        <v>45870</v>
      </c>
      <c r="M411" s="11"/>
      <c r="N411" s="27">
        <f t="shared" si="154"/>
        <v>15196.7</v>
      </c>
      <c r="O411" s="28">
        <f t="shared" si="147"/>
        <v>-15196.7</v>
      </c>
      <c r="P411" s="23">
        <f t="shared" si="155"/>
        <v>0</v>
      </c>
      <c r="Q411" s="29" t="e">
        <f t="shared" si="149"/>
        <v>#DIV/0!</v>
      </c>
      <c r="R411" s="73"/>
    </row>
    <row r="412" spans="8:18" x14ac:dyDescent="0.25">
      <c r="H412" s="34">
        <f t="shared" si="151"/>
        <v>0</v>
      </c>
      <c r="I412" s="33">
        <f t="shared" si="151"/>
        <v>0</v>
      </c>
      <c r="J412" s="37"/>
      <c r="K412" s="32">
        <f t="shared" si="150"/>
        <v>0</v>
      </c>
      <c r="L412" s="25">
        <v>45901</v>
      </c>
      <c r="M412" s="11"/>
      <c r="N412" s="27">
        <f t="shared" si="154"/>
        <v>5092.6000000000004</v>
      </c>
      <c r="O412" s="28">
        <f t="shared" si="147"/>
        <v>-5092.6000000000004</v>
      </c>
      <c r="P412" s="23">
        <f t="shared" si="155"/>
        <v>0</v>
      </c>
      <c r="Q412" s="29" t="e">
        <f t="shared" si="149"/>
        <v>#DIV/0!</v>
      </c>
      <c r="R412" s="73"/>
    </row>
    <row r="413" spans="8:18" x14ac:dyDescent="0.25">
      <c r="H413" s="34">
        <f t="shared" si="151"/>
        <v>0</v>
      </c>
      <c r="I413" s="33">
        <f t="shared" si="151"/>
        <v>0</v>
      </c>
      <c r="J413" s="37"/>
      <c r="K413" s="32">
        <f t="shared" si="150"/>
        <v>0</v>
      </c>
      <c r="L413" s="25">
        <v>45931</v>
      </c>
      <c r="M413" s="11"/>
      <c r="N413" s="27">
        <f t="shared" si="154"/>
        <v>4906</v>
      </c>
      <c r="O413" s="28">
        <f t="shared" si="147"/>
        <v>-4906</v>
      </c>
      <c r="P413" s="23">
        <f t="shared" si="155"/>
        <v>0</v>
      </c>
      <c r="Q413" s="29" t="e">
        <f t="shared" si="149"/>
        <v>#DIV/0!</v>
      </c>
      <c r="R413" s="73"/>
    </row>
    <row r="414" spans="8:18" x14ac:dyDescent="0.25">
      <c r="H414" s="34">
        <f t="shared" si="151"/>
        <v>0</v>
      </c>
      <c r="I414" s="33">
        <f t="shared" si="151"/>
        <v>0</v>
      </c>
      <c r="J414" s="37"/>
      <c r="K414" s="32">
        <f t="shared" si="150"/>
        <v>0</v>
      </c>
      <c r="L414" s="25">
        <v>45962</v>
      </c>
      <c r="M414" s="11"/>
      <c r="N414" s="27">
        <f t="shared" si="154"/>
        <v>15993.6</v>
      </c>
      <c r="O414" s="28">
        <f t="shared" si="147"/>
        <v>-15993.6</v>
      </c>
      <c r="P414" s="23">
        <f t="shared" si="155"/>
        <v>0</v>
      </c>
      <c r="Q414" s="29" t="e">
        <f t="shared" si="149"/>
        <v>#DIV/0!</v>
      </c>
      <c r="R414" s="73"/>
    </row>
    <row r="415" spans="8:18" x14ac:dyDescent="0.25">
      <c r="H415" s="34">
        <f t="shared" si="151"/>
        <v>0</v>
      </c>
      <c r="I415" s="33">
        <f t="shared" si="151"/>
        <v>0</v>
      </c>
      <c r="J415" s="37"/>
      <c r="K415" s="32">
        <f t="shared" si="150"/>
        <v>0</v>
      </c>
      <c r="L415" s="25">
        <v>45992</v>
      </c>
      <c r="M415" s="11"/>
      <c r="N415" s="27">
        <f t="shared" si="154"/>
        <v>13005.499999999996</v>
      </c>
      <c r="O415" s="28">
        <f t="shared" si="147"/>
        <v>-13005.499999999996</v>
      </c>
      <c r="P415" s="23">
        <f t="shared" si="155"/>
        <v>1</v>
      </c>
      <c r="Q415" s="29" t="e">
        <f t="shared" si="149"/>
        <v>#DIV/0!</v>
      </c>
      <c r="R415" s="73"/>
    </row>
    <row r="422" spans="8:10" x14ac:dyDescent="0.25">
      <c r="H422" s="24">
        <v>44927</v>
      </c>
      <c r="I422" s="24">
        <f>H422+30</f>
        <v>44957</v>
      </c>
      <c r="J422" s="25">
        <v>44927</v>
      </c>
    </row>
    <row r="423" spans="8:10" x14ac:dyDescent="0.25">
      <c r="H423" s="24">
        <v>44958</v>
      </c>
      <c r="I423" s="24">
        <f>H423+27</f>
        <v>44985</v>
      </c>
      <c r="J423" s="25">
        <v>44958</v>
      </c>
    </row>
    <row r="424" spans="8:10" x14ac:dyDescent="0.25">
      <c r="H424" s="24">
        <v>44986</v>
      </c>
      <c r="I424" s="24">
        <f t="shared" ref="I424:I469" si="156">H424+30</f>
        <v>45016</v>
      </c>
      <c r="J424" s="30">
        <v>44986</v>
      </c>
    </row>
    <row r="425" spans="8:10" x14ac:dyDescent="0.25">
      <c r="H425" s="24">
        <v>45017</v>
      </c>
      <c r="I425" s="24">
        <f>H425+29</f>
        <v>45046</v>
      </c>
      <c r="J425" s="25">
        <v>45017</v>
      </c>
    </row>
    <row r="426" spans="8:10" x14ac:dyDescent="0.25">
      <c r="H426" s="24">
        <v>45047</v>
      </c>
      <c r="I426" s="24">
        <f t="shared" si="156"/>
        <v>45077</v>
      </c>
      <c r="J426" s="25">
        <v>45047</v>
      </c>
    </row>
    <row r="427" spans="8:10" x14ac:dyDescent="0.25">
      <c r="H427" s="24">
        <v>45078</v>
      </c>
      <c r="I427" s="24">
        <f>H427+29</f>
        <v>45107</v>
      </c>
      <c r="J427" s="30">
        <v>45078</v>
      </c>
    </row>
    <row r="428" spans="8:10" x14ac:dyDescent="0.25">
      <c r="H428" s="24">
        <v>45108</v>
      </c>
      <c r="I428" s="24">
        <f t="shared" si="156"/>
        <v>45138</v>
      </c>
      <c r="J428" s="25">
        <v>45108</v>
      </c>
    </row>
    <row r="429" spans="8:10" x14ac:dyDescent="0.25">
      <c r="H429" s="24">
        <v>45139</v>
      </c>
      <c r="I429" s="24">
        <f t="shared" si="156"/>
        <v>45169</v>
      </c>
      <c r="J429" s="25">
        <v>45139</v>
      </c>
    </row>
    <row r="430" spans="8:10" x14ac:dyDescent="0.25">
      <c r="H430" s="24">
        <v>45170</v>
      </c>
      <c r="I430" s="24">
        <f>H430+29</f>
        <v>45199</v>
      </c>
      <c r="J430" s="30">
        <v>45170</v>
      </c>
    </row>
    <row r="431" spans="8:10" x14ac:dyDescent="0.25">
      <c r="H431" s="24">
        <v>45200</v>
      </c>
      <c r="I431" s="24">
        <f t="shared" si="156"/>
        <v>45230</v>
      </c>
      <c r="J431" s="25">
        <v>45200</v>
      </c>
    </row>
    <row r="432" spans="8:10" x14ac:dyDescent="0.25">
      <c r="H432" s="24">
        <v>45231</v>
      </c>
      <c r="I432" s="24">
        <f>H432+29</f>
        <v>45260</v>
      </c>
      <c r="J432" s="25">
        <v>45231</v>
      </c>
    </row>
    <row r="433" spans="8:10" x14ac:dyDescent="0.25">
      <c r="H433" s="24">
        <v>45261</v>
      </c>
      <c r="I433" s="24">
        <f t="shared" si="156"/>
        <v>45291</v>
      </c>
      <c r="J433" s="30">
        <v>45261</v>
      </c>
    </row>
    <row r="434" spans="8:10" x14ac:dyDescent="0.25">
      <c r="H434" s="24">
        <v>45292</v>
      </c>
      <c r="I434" s="24">
        <f>H434+30</f>
        <v>45322</v>
      </c>
      <c r="J434" s="25">
        <v>45292</v>
      </c>
    </row>
    <row r="435" spans="8:10" x14ac:dyDescent="0.25">
      <c r="H435" s="24">
        <v>45323</v>
      </c>
      <c r="I435" s="24">
        <f>H435+28</f>
        <v>45351</v>
      </c>
      <c r="J435" s="25">
        <v>45323</v>
      </c>
    </row>
    <row r="436" spans="8:10" x14ac:dyDescent="0.25">
      <c r="H436" s="24">
        <v>45352</v>
      </c>
      <c r="I436" s="24">
        <f t="shared" si="156"/>
        <v>45382</v>
      </c>
      <c r="J436" s="30">
        <v>45352</v>
      </c>
    </row>
    <row r="437" spans="8:10" x14ac:dyDescent="0.25">
      <c r="H437" s="24">
        <v>45383</v>
      </c>
      <c r="I437" s="24">
        <f>H437+29</f>
        <v>45412</v>
      </c>
      <c r="J437" s="25">
        <v>45383</v>
      </c>
    </row>
    <row r="438" spans="8:10" x14ac:dyDescent="0.25">
      <c r="H438" s="24">
        <v>45413</v>
      </c>
      <c r="I438" s="24">
        <f t="shared" si="156"/>
        <v>45443</v>
      </c>
      <c r="J438" s="25">
        <v>45413</v>
      </c>
    </row>
    <row r="439" spans="8:10" x14ac:dyDescent="0.25">
      <c r="H439" s="24">
        <v>45444</v>
      </c>
      <c r="I439" s="24">
        <f>H439+29</f>
        <v>45473</v>
      </c>
      <c r="J439" s="30">
        <v>45444</v>
      </c>
    </row>
    <row r="440" spans="8:10" x14ac:dyDescent="0.25">
      <c r="H440" s="24">
        <v>45474</v>
      </c>
      <c r="I440" s="24">
        <f t="shared" si="156"/>
        <v>45504</v>
      </c>
      <c r="J440" s="25">
        <v>45474</v>
      </c>
    </row>
    <row r="441" spans="8:10" x14ac:dyDescent="0.25">
      <c r="H441" s="24">
        <v>45505</v>
      </c>
      <c r="I441" s="24">
        <f t="shared" si="156"/>
        <v>45535</v>
      </c>
      <c r="J441" s="25">
        <v>45505</v>
      </c>
    </row>
    <row r="442" spans="8:10" x14ac:dyDescent="0.25">
      <c r="H442" s="24">
        <v>45536</v>
      </c>
      <c r="I442" s="24">
        <f>H442+29</f>
        <v>45565</v>
      </c>
      <c r="J442" s="30">
        <v>45536</v>
      </c>
    </row>
    <row r="443" spans="8:10" x14ac:dyDescent="0.25">
      <c r="H443" s="24">
        <v>45566</v>
      </c>
      <c r="I443" s="24">
        <f t="shared" si="156"/>
        <v>45596</v>
      </c>
      <c r="J443" s="25">
        <v>45566</v>
      </c>
    </row>
    <row r="444" spans="8:10" x14ac:dyDescent="0.25">
      <c r="H444" s="24">
        <v>45597</v>
      </c>
      <c r="I444" s="24">
        <f>H444+29</f>
        <v>45626</v>
      </c>
      <c r="J444" s="25">
        <v>45597</v>
      </c>
    </row>
    <row r="445" spans="8:10" x14ac:dyDescent="0.25">
      <c r="H445" s="24">
        <v>45627</v>
      </c>
      <c r="I445" s="24">
        <f t="shared" si="156"/>
        <v>45657</v>
      </c>
      <c r="J445" s="30">
        <v>45627</v>
      </c>
    </row>
    <row r="446" spans="8:10" x14ac:dyDescent="0.25">
      <c r="H446" s="24">
        <v>45658</v>
      </c>
      <c r="I446" s="24">
        <f>H446+30</f>
        <v>45688</v>
      </c>
      <c r="J446" s="25">
        <v>45658</v>
      </c>
    </row>
    <row r="447" spans="8:10" x14ac:dyDescent="0.25">
      <c r="H447" s="24">
        <v>45689</v>
      </c>
      <c r="I447" s="24">
        <f>H447+27</f>
        <v>45716</v>
      </c>
      <c r="J447" s="25">
        <v>45689</v>
      </c>
    </row>
    <row r="448" spans="8:10" x14ac:dyDescent="0.25">
      <c r="H448" s="24">
        <v>45717</v>
      </c>
      <c r="I448" s="24">
        <f t="shared" si="156"/>
        <v>45747</v>
      </c>
      <c r="J448" s="30">
        <v>45717</v>
      </c>
    </row>
    <row r="449" spans="8:10" x14ac:dyDescent="0.25">
      <c r="H449" s="24">
        <v>45748</v>
      </c>
      <c r="I449" s="24">
        <f>H449+29</f>
        <v>45777</v>
      </c>
      <c r="J449" s="25">
        <v>45748</v>
      </c>
    </row>
    <row r="450" spans="8:10" x14ac:dyDescent="0.25">
      <c r="H450" s="24">
        <v>45778</v>
      </c>
      <c r="I450" s="24">
        <f t="shared" si="156"/>
        <v>45808</v>
      </c>
      <c r="J450" s="25">
        <v>45778</v>
      </c>
    </row>
    <row r="451" spans="8:10" x14ac:dyDescent="0.25">
      <c r="H451" s="24">
        <v>45809</v>
      </c>
      <c r="I451" s="24">
        <f>H451+29</f>
        <v>45838</v>
      </c>
      <c r="J451" s="30">
        <v>45809</v>
      </c>
    </row>
    <row r="452" spans="8:10" x14ac:dyDescent="0.25">
      <c r="H452" s="24">
        <v>45839</v>
      </c>
      <c r="I452" s="24">
        <f t="shared" si="156"/>
        <v>45869</v>
      </c>
      <c r="J452" s="25">
        <v>45839</v>
      </c>
    </row>
    <row r="453" spans="8:10" x14ac:dyDescent="0.25">
      <c r="H453" s="24">
        <v>45870</v>
      </c>
      <c r="I453" s="24">
        <f t="shared" si="156"/>
        <v>45900</v>
      </c>
      <c r="J453" s="25">
        <v>45870</v>
      </c>
    </row>
    <row r="454" spans="8:10" x14ac:dyDescent="0.25">
      <c r="H454" s="24">
        <v>45901</v>
      </c>
      <c r="I454" s="24">
        <f>H454+29</f>
        <v>45930</v>
      </c>
      <c r="J454" s="30">
        <v>45901</v>
      </c>
    </row>
    <row r="455" spans="8:10" x14ac:dyDescent="0.25">
      <c r="H455" s="24">
        <v>45931</v>
      </c>
      <c r="I455" s="24">
        <f t="shared" si="156"/>
        <v>45961</v>
      </c>
      <c r="J455" s="25">
        <v>45931</v>
      </c>
    </row>
    <row r="456" spans="8:10" x14ac:dyDescent="0.25">
      <c r="H456" s="24">
        <v>45962</v>
      </c>
      <c r="I456" s="24">
        <f>H456+29</f>
        <v>45991</v>
      </c>
      <c r="J456" s="25">
        <v>45962</v>
      </c>
    </row>
    <row r="457" spans="8:10" x14ac:dyDescent="0.25">
      <c r="H457" s="24">
        <v>45992</v>
      </c>
      <c r="I457" s="24">
        <f t="shared" si="156"/>
        <v>46022</v>
      </c>
      <c r="J457" s="30">
        <v>45992</v>
      </c>
    </row>
    <row r="458" spans="8:10" x14ac:dyDescent="0.25">
      <c r="H458" s="24">
        <v>46023</v>
      </c>
      <c r="I458" s="24">
        <f t="shared" si="156"/>
        <v>46053</v>
      </c>
      <c r="J458" s="30">
        <v>46023</v>
      </c>
    </row>
    <row r="459" spans="8:10" x14ac:dyDescent="0.25">
      <c r="H459" s="24">
        <v>46054</v>
      </c>
      <c r="I459" s="24">
        <f>H459+27</f>
        <v>46081</v>
      </c>
      <c r="J459" s="30">
        <v>46054</v>
      </c>
    </row>
    <row r="460" spans="8:10" x14ac:dyDescent="0.25">
      <c r="H460" s="24">
        <v>46082</v>
      </c>
      <c r="I460" s="24">
        <f t="shared" si="156"/>
        <v>46112</v>
      </c>
      <c r="J460" s="30">
        <v>46082</v>
      </c>
    </row>
    <row r="461" spans="8:10" x14ac:dyDescent="0.25">
      <c r="H461" s="24">
        <v>46113</v>
      </c>
      <c r="I461" s="24">
        <f>H461+29</f>
        <v>46142</v>
      </c>
      <c r="J461" s="30">
        <v>46113</v>
      </c>
    </row>
    <row r="462" spans="8:10" x14ac:dyDescent="0.25">
      <c r="H462" s="24">
        <v>46143</v>
      </c>
      <c r="I462" s="24">
        <f t="shared" si="156"/>
        <v>46173</v>
      </c>
      <c r="J462" s="30">
        <v>46143</v>
      </c>
    </row>
    <row r="463" spans="8:10" x14ac:dyDescent="0.25">
      <c r="H463" s="24">
        <v>46174</v>
      </c>
      <c r="I463" s="24">
        <f>H463+29</f>
        <v>46203</v>
      </c>
      <c r="J463" s="30">
        <v>46174</v>
      </c>
    </row>
    <row r="464" spans="8:10" x14ac:dyDescent="0.25">
      <c r="H464" s="24">
        <v>46204</v>
      </c>
      <c r="I464" s="24">
        <f t="shared" si="156"/>
        <v>46234</v>
      </c>
      <c r="J464" s="30">
        <v>46204</v>
      </c>
    </row>
    <row r="465" spans="8:10" x14ac:dyDescent="0.25">
      <c r="H465" s="24">
        <v>46235</v>
      </c>
      <c r="I465" s="24">
        <f t="shared" si="156"/>
        <v>46265</v>
      </c>
      <c r="J465" s="30">
        <v>46235</v>
      </c>
    </row>
    <row r="466" spans="8:10" x14ac:dyDescent="0.25">
      <c r="H466" s="24">
        <v>46266</v>
      </c>
      <c r="I466" s="24">
        <f>H466+29</f>
        <v>46295</v>
      </c>
      <c r="J466" s="30">
        <v>46266</v>
      </c>
    </row>
    <row r="467" spans="8:10" x14ac:dyDescent="0.25">
      <c r="H467" s="24">
        <v>46296</v>
      </c>
      <c r="I467" s="24">
        <f t="shared" si="156"/>
        <v>46326</v>
      </c>
      <c r="J467" s="30">
        <v>46296</v>
      </c>
    </row>
    <row r="468" spans="8:10" x14ac:dyDescent="0.25">
      <c r="H468" s="24">
        <v>46327</v>
      </c>
      <c r="I468" s="24">
        <f>H468+29</f>
        <v>46356</v>
      </c>
      <c r="J468" s="30">
        <v>46327</v>
      </c>
    </row>
    <row r="469" spans="8:10" x14ac:dyDescent="0.25">
      <c r="H469" s="24">
        <v>46357</v>
      </c>
      <c r="I469" s="24">
        <f t="shared" si="156"/>
        <v>46387</v>
      </c>
      <c r="J469" s="30">
        <v>46357</v>
      </c>
    </row>
  </sheetData>
  <conditionalFormatting sqref="AH7:AS7">
    <cfRule type="cellIs" dxfId="28" priority="13" operator="lessThan">
      <formula>0</formula>
    </cfRule>
    <cfRule type="cellIs" dxfId="27" priority="14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  <ignoredErrors>
    <ignoredError sqref="I9:V11 I8:T8 V8" evalError="1"/>
  </ignoredError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5" operator="lessThan" id="{258AC057-9E37-4B25-9668-E34D3D60F57C}">
            <xm:f>Sumario!$Z$35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Z4:AA374</xm:sqref>
        </x14:conditionalFormatting>
        <x14:conditionalFormatting xmlns:xm="http://schemas.microsoft.com/office/excel/2006/main">
          <x14:cfRule type="cellIs" priority="6" operator="lessThan" id="{EE4EC79C-471C-477B-B20E-75195B9BB9FF}">
            <xm:f>Sumario!$Z$35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AY4:AY379</xm:sqref>
        </x14:conditionalFormatting>
        <x14:conditionalFormatting xmlns:xm="http://schemas.microsoft.com/office/excel/2006/main">
          <x14:cfRule type="cellIs" priority="1" operator="lessThan" id="{0EC319DF-4184-43F2-B527-B388D5B4C857}">
            <xm:f>Sumario!$Z$35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CA4:CA378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4478C-5BD3-45D1-AA7F-3A58CF460281}">
  <dimension ref="B1:CW469"/>
  <sheetViews>
    <sheetView topLeftCell="BY101" zoomScale="85" zoomScaleNormal="85" workbookViewId="0">
      <selection activeCell="CA104" sqref="CA104:CA108"/>
    </sheetView>
  </sheetViews>
  <sheetFormatPr defaultColWidth="8.85546875" defaultRowHeight="15" x14ac:dyDescent="0.25"/>
  <cols>
    <col min="1" max="1" width="8.85546875" style="1"/>
    <col min="2" max="2" width="25.5703125" style="1" customWidth="1"/>
    <col min="3" max="3" width="30.5703125" style="3" customWidth="1"/>
    <col min="4" max="4" width="15" style="18" hidden="1" customWidth="1"/>
    <col min="5" max="5" width="16.85546875" style="3" hidden="1" customWidth="1"/>
    <col min="6" max="7" width="12.140625" style="3" hidden="1" customWidth="1"/>
    <col min="8" max="8" width="18.140625" style="1" bestFit="1" customWidth="1"/>
    <col min="9" max="9" width="21.42578125" style="1" customWidth="1"/>
    <col min="10" max="10" width="11.42578125" style="1" bestFit="1" customWidth="1"/>
    <col min="11" max="11" width="13.85546875" style="1" bestFit="1" customWidth="1"/>
    <col min="12" max="12" width="11" style="1" bestFit="1" customWidth="1"/>
    <col min="13" max="13" width="18.42578125" style="1" customWidth="1"/>
    <col min="14" max="14" width="12.42578125" style="1" bestFit="1" customWidth="1"/>
    <col min="15" max="15" width="14.5703125" style="1" bestFit="1" customWidth="1"/>
    <col min="16" max="16" width="10" style="1" customWidth="1"/>
    <col min="17" max="17" width="14.140625" style="1" bestFit="1" customWidth="1"/>
    <col min="18" max="18" width="12.5703125" style="1" bestFit="1" customWidth="1"/>
    <col min="19" max="22" width="11.42578125" style="1" bestFit="1" customWidth="1"/>
    <col min="23" max="23" width="10.42578125" style="4" bestFit="1" customWidth="1"/>
    <col min="24" max="24" width="8.85546875" style="1" customWidth="1"/>
    <col min="25" max="25" width="2.5703125" style="53" customWidth="1"/>
    <col min="26" max="26" width="17.42578125" style="1" customWidth="1"/>
    <col min="27" max="27" width="17.28515625" style="1" customWidth="1"/>
    <col min="28" max="28" width="16.5703125" style="1" customWidth="1"/>
    <col min="29" max="29" width="17.140625" style="1" customWidth="1"/>
    <col min="30" max="31" width="8.85546875" style="1" customWidth="1"/>
    <col min="32" max="32" width="8.85546875" style="1"/>
    <col min="33" max="33" width="23.85546875" style="1" bestFit="1" customWidth="1"/>
    <col min="34" max="47" width="8.85546875" style="1"/>
    <col min="48" max="48" width="5.140625" style="1" bestFit="1" customWidth="1"/>
    <col min="49" max="49" width="2.42578125" style="53" customWidth="1"/>
    <col min="50" max="51" width="17.7109375" style="1" customWidth="1"/>
    <col min="52" max="52" width="16.5703125" style="1" hidden="1" customWidth="1"/>
    <col min="53" max="53" width="18.140625" style="1" hidden="1" customWidth="1"/>
    <col min="54" max="54" width="17.140625" style="1" hidden="1" customWidth="1"/>
    <col min="55" max="56" width="8" style="1" customWidth="1"/>
    <col min="57" max="57" width="8.85546875" style="1"/>
    <col min="58" max="58" width="23.85546875" style="1" bestFit="1" customWidth="1"/>
    <col min="59" max="76" width="8.85546875" style="1"/>
    <col min="77" max="77" width="1.7109375" style="53" customWidth="1"/>
    <col min="78" max="78" width="17.7109375" style="1" customWidth="1"/>
    <col min="79" max="79" width="17.42578125" style="1" customWidth="1"/>
    <col min="80" max="80" width="12.28515625" style="1" hidden="1" customWidth="1"/>
    <col min="81" max="81" width="18.140625" style="1" hidden="1" customWidth="1"/>
    <col min="82" max="82" width="17.140625" style="1" hidden="1" customWidth="1"/>
    <col min="83" max="84" width="8" style="1" hidden="1" customWidth="1"/>
    <col min="85" max="85" width="8.85546875" style="1"/>
    <col min="86" max="86" width="23.85546875" style="1" bestFit="1" customWidth="1"/>
    <col min="87" max="16384" width="8.85546875" style="1"/>
  </cols>
  <sheetData>
    <row r="1" spans="2:101" x14ac:dyDescent="0.25">
      <c r="B1" s="50"/>
      <c r="C1" s="51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</row>
    <row r="2" spans="2:101" ht="26.25" x14ac:dyDescent="0.25">
      <c r="B2" s="52" t="s">
        <v>26</v>
      </c>
      <c r="C2" s="5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W2" s="21" t="s">
        <v>11</v>
      </c>
      <c r="Z2" s="20" t="s">
        <v>51</v>
      </c>
      <c r="AA2" s="3"/>
      <c r="AB2" s="18"/>
      <c r="AC2" s="3"/>
      <c r="AD2" s="3"/>
      <c r="AE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U2" s="21" t="s">
        <v>11</v>
      </c>
      <c r="AX2" s="20" t="s">
        <v>30</v>
      </c>
      <c r="AY2" s="3"/>
      <c r="AZ2" s="18"/>
      <c r="BA2" s="18"/>
      <c r="BB2" s="3"/>
      <c r="BC2" s="3"/>
      <c r="BD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T2" s="21" t="s">
        <v>11</v>
      </c>
      <c r="BZ2" s="20" t="s">
        <v>114</v>
      </c>
      <c r="CA2" s="3"/>
      <c r="CB2" s="18"/>
      <c r="CC2" s="18"/>
      <c r="CD2" s="3"/>
      <c r="CE2" s="3"/>
      <c r="CF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V2" s="21"/>
    </row>
    <row r="3" spans="2:101" ht="63" x14ac:dyDescent="0.25">
      <c r="B3" s="6" t="s">
        <v>1</v>
      </c>
      <c r="C3" s="6" t="s">
        <v>0</v>
      </c>
      <c r="D3" s="15" t="s">
        <v>20</v>
      </c>
      <c r="E3" s="13" t="s">
        <v>21</v>
      </c>
      <c r="F3" s="15" t="s">
        <v>28</v>
      </c>
      <c r="G3" s="13" t="s">
        <v>29</v>
      </c>
      <c r="I3" s="22"/>
      <c r="W3" s="1"/>
      <c r="Z3" s="6" t="s">
        <v>1</v>
      </c>
      <c r="AA3" s="6" t="s">
        <v>0</v>
      </c>
      <c r="AB3" s="15" t="s">
        <v>20</v>
      </c>
      <c r="AC3" s="13" t="s">
        <v>21</v>
      </c>
      <c r="AD3" s="15" t="s">
        <v>28</v>
      </c>
      <c r="AE3" s="13" t="s">
        <v>29</v>
      </c>
      <c r="AG3" s="22"/>
      <c r="AX3" s="6" t="s">
        <v>1</v>
      </c>
      <c r="AY3" s="6" t="s">
        <v>0</v>
      </c>
      <c r="AZ3" s="15" t="s">
        <v>109</v>
      </c>
      <c r="BA3" s="15" t="s">
        <v>20</v>
      </c>
      <c r="BB3" s="13" t="s">
        <v>21</v>
      </c>
      <c r="BC3" s="15" t="s">
        <v>28</v>
      </c>
      <c r="BD3" s="13" t="s">
        <v>29</v>
      </c>
      <c r="BF3" s="22"/>
      <c r="BZ3" s="6" t="s">
        <v>1</v>
      </c>
      <c r="CA3" s="6" t="s">
        <v>0</v>
      </c>
      <c r="CB3" s="15" t="s">
        <v>110</v>
      </c>
      <c r="CC3" s="15" t="s">
        <v>20</v>
      </c>
      <c r="CD3" s="13" t="s">
        <v>21</v>
      </c>
      <c r="CE3" s="15" t="s">
        <v>28</v>
      </c>
      <c r="CF3" s="13" t="s">
        <v>29</v>
      </c>
      <c r="CH3" s="22"/>
    </row>
    <row r="4" spans="2:101" x14ac:dyDescent="0.25">
      <c r="B4" s="7">
        <v>44927</v>
      </c>
      <c r="C4" s="5"/>
      <c r="D4" s="38" t="str">
        <f t="shared" ref="D4:D67" si="0">IFERROR(VLOOKUP(B3,$I$381:$O$415,5,FALSE),"")</f>
        <v/>
      </c>
      <c r="E4" s="39">
        <v>44927</v>
      </c>
      <c r="F4" s="38" t="str">
        <f>IFERROR(VLOOKUP(B4,$I$422:$K$433,3,FALSE),"")</f>
        <v/>
      </c>
      <c r="G4" s="38">
        <v>44927</v>
      </c>
      <c r="I4" s="11" t="s">
        <v>3</v>
      </c>
      <c r="J4" s="40">
        <v>44927</v>
      </c>
      <c r="K4" s="40">
        <v>44958</v>
      </c>
      <c r="L4" s="40">
        <v>44986</v>
      </c>
      <c r="M4" s="40">
        <v>45017</v>
      </c>
      <c r="N4" s="40">
        <v>45047</v>
      </c>
      <c r="O4" s="40">
        <v>45078</v>
      </c>
      <c r="P4" s="40">
        <v>45108</v>
      </c>
      <c r="Q4" s="40">
        <v>45139</v>
      </c>
      <c r="R4" s="40">
        <v>45170</v>
      </c>
      <c r="S4" s="40">
        <v>45200</v>
      </c>
      <c r="T4" s="40">
        <v>45231</v>
      </c>
      <c r="U4" s="40">
        <v>45261</v>
      </c>
      <c r="V4" s="19" t="s">
        <v>2</v>
      </c>
      <c r="Z4" s="7">
        <f>B364</f>
        <v>45287</v>
      </c>
      <c r="AA4" s="5"/>
      <c r="AB4" s="38" t="str">
        <f>IFERROR(VLOOKUP(Z3,$I$381:$O$415,5,FALSE),"")</f>
        <v/>
      </c>
      <c r="AC4" s="39">
        <v>45627</v>
      </c>
      <c r="AD4" s="38" t="str">
        <f t="shared" ref="AD4:AD67" si="1">IFERROR(VLOOKUP(Z4,$I$422:$K$457,3,FALSE),"")</f>
        <v/>
      </c>
      <c r="AE4" s="38"/>
      <c r="AG4" s="11" t="s">
        <v>3</v>
      </c>
      <c r="AH4" s="54">
        <v>45292</v>
      </c>
      <c r="AI4" s="54">
        <v>45323</v>
      </c>
      <c r="AJ4" s="54">
        <v>45352</v>
      </c>
      <c r="AK4" s="54">
        <v>45383</v>
      </c>
      <c r="AL4" s="54">
        <v>45413</v>
      </c>
      <c r="AM4" s="54">
        <v>45444</v>
      </c>
      <c r="AN4" s="54">
        <v>45474</v>
      </c>
      <c r="AO4" s="54">
        <v>45505</v>
      </c>
      <c r="AP4" s="54">
        <v>45536</v>
      </c>
      <c r="AQ4" s="54">
        <v>45566</v>
      </c>
      <c r="AR4" s="54">
        <v>45597</v>
      </c>
      <c r="AS4" s="54">
        <v>45627</v>
      </c>
      <c r="AT4" s="19" t="s">
        <v>2</v>
      </c>
      <c r="AU4" s="4"/>
      <c r="AX4" s="7">
        <f>Z364</f>
        <v>45647</v>
      </c>
      <c r="AY4" s="5">
        <v>494</v>
      </c>
      <c r="AZ4" s="145">
        <f>IF(AY4=0,1,0)</f>
        <v>0</v>
      </c>
      <c r="BA4" s="143" t="str">
        <f>IFERROR(VLOOKUP(AX3,'Geração Equatorial x Medido'!$O$130:$P$167,2,FALSE),"")</f>
        <v/>
      </c>
      <c r="BB4" s="39">
        <v>45627</v>
      </c>
      <c r="BC4" s="38" t="str">
        <f>IFERROR(VLOOKUP(AX4,$I$422:$K$457,3,FALSE),"")</f>
        <v/>
      </c>
      <c r="BD4" s="38"/>
      <c r="BF4" s="11" t="s">
        <v>3</v>
      </c>
      <c r="BG4" s="49">
        <v>45658</v>
      </c>
      <c r="BH4" s="49">
        <v>45689</v>
      </c>
      <c r="BI4" s="49">
        <v>45717</v>
      </c>
      <c r="BJ4" s="49">
        <v>45748</v>
      </c>
      <c r="BK4" s="49">
        <v>45778</v>
      </c>
      <c r="BL4" s="49">
        <v>45809</v>
      </c>
      <c r="BM4" s="49">
        <v>45839</v>
      </c>
      <c r="BN4" s="49">
        <v>45870</v>
      </c>
      <c r="BO4" s="49">
        <v>45901</v>
      </c>
      <c r="BP4" s="49">
        <v>45931</v>
      </c>
      <c r="BQ4" s="49">
        <v>45962</v>
      </c>
      <c r="BR4" s="49">
        <v>45992</v>
      </c>
      <c r="BS4" s="19" t="s">
        <v>2</v>
      </c>
      <c r="BT4" s="4"/>
      <c r="BZ4" s="7">
        <f>AX369+1</f>
        <v>46013</v>
      </c>
      <c r="CA4" s="5">
        <f>AY370</f>
        <v>155.19999999999999</v>
      </c>
      <c r="CB4" s="145">
        <f>IF(CA4=0,1,0)</f>
        <v>0</v>
      </c>
      <c r="CC4" s="141" t="str">
        <f>IFERROR(VLOOKUP(BZ3,'Geração Equatorial x Medido'!$O$130:$P$166,2,FALSE),"")</f>
        <v/>
      </c>
      <c r="CD4" s="39">
        <v>45992</v>
      </c>
      <c r="CE4" s="38" t="str">
        <f t="shared" ref="CE4:CE67" si="2">IFERROR(VLOOKUP(BZ4,$H$422:$J$469,3,FALSE),"")</f>
        <v/>
      </c>
      <c r="CF4" s="38"/>
      <c r="CH4" s="11" t="s">
        <v>3</v>
      </c>
      <c r="CI4" s="49">
        <v>46023</v>
      </c>
      <c r="CJ4" s="49">
        <v>46054</v>
      </c>
      <c r="CK4" s="49">
        <v>46082</v>
      </c>
      <c r="CL4" s="49">
        <v>46113</v>
      </c>
      <c r="CM4" s="49">
        <v>46143</v>
      </c>
      <c r="CN4" s="49">
        <v>46174</v>
      </c>
      <c r="CO4" s="49">
        <v>46204</v>
      </c>
      <c r="CP4" s="49">
        <v>46235</v>
      </c>
      <c r="CQ4" s="49">
        <v>46266</v>
      </c>
      <c r="CR4" s="49">
        <v>46296</v>
      </c>
      <c r="CS4" s="49">
        <v>46327</v>
      </c>
      <c r="CT4" s="49">
        <v>46357</v>
      </c>
      <c r="CU4" s="19" t="s">
        <v>2</v>
      </c>
      <c r="CV4" s="4"/>
    </row>
    <row r="5" spans="2:101" x14ac:dyDescent="0.25">
      <c r="B5" s="7">
        <f>B4+1</f>
        <v>44928</v>
      </c>
      <c r="C5" s="5"/>
      <c r="D5" s="38" t="str">
        <f t="shared" si="0"/>
        <v/>
      </c>
      <c r="E5" s="38">
        <f t="shared" ref="E5:G20" si="3">IF(D5="",E4,D5)</f>
        <v>44927</v>
      </c>
      <c r="F5" s="38" t="str">
        <f t="shared" ref="F5:F68" si="4">IFERROR(VLOOKUP(B5,$I$422:$K$433,3,FALSE),"")</f>
        <v/>
      </c>
      <c r="G5" s="38">
        <f t="shared" si="3"/>
        <v>44927</v>
      </c>
      <c r="I5" s="11" t="s">
        <v>13</v>
      </c>
      <c r="J5" s="43">
        <f>SUMIF($G:$G,J4,$C:$C)</f>
        <v>0</v>
      </c>
      <c r="K5" s="43">
        <f>SUMIF($G:$G,K4,$C:$C)</f>
        <v>0</v>
      </c>
      <c r="L5" s="43">
        <f>SUMIF($G:$G,L4,$C:$C)</f>
        <v>0</v>
      </c>
      <c r="M5" s="43">
        <f t="shared" ref="M5:U5" si="5">SUMIF($G:$G,M4,$C:$C)</f>
        <v>0</v>
      </c>
      <c r="N5" s="43">
        <f t="shared" si="5"/>
        <v>0</v>
      </c>
      <c r="O5" s="43">
        <f t="shared" si="5"/>
        <v>0</v>
      </c>
      <c r="P5" s="43">
        <f t="shared" si="5"/>
        <v>0</v>
      </c>
      <c r="Q5" s="43">
        <f t="shared" si="5"/>
        <v>0</v>
      </c>
      <c r="R5" s="43">
        <f t="shared" si="5"/>
        <v>0</v>
      </c>
      <c r="S5" s="43">
        <f t="shared" si="5"/>
        <v>0</v>
      </c>
      <c r="T5" s="43">
        <f t="shared" si="5"/>
        <v>0</v>
      </c>
      <c r="U5" s="43">
        <f t="shared" si="5"/>
        <v>0</v>
      </c>
      <c r="V5" s="46">
        <f>SUM(J5:U5)</f>
        <v>0</v>
      </c>
      <c r="Z5" s="7">
        <f>Z4+1</f>
        <v>45288</v>
      </c>
      <c r="AA5" s="5">
        <v>0</v>
      </c>
      <c r="AB5" s="38" t="str">
        <f>IFERROR(VLOOKUP(Z5,'Geração Equatorial x Medido'!$O$131:$P$142,2,FALSE),"")</f>
        <v/>
      </c>
      <c r="AC5" s="38">
        <f t="shared" ref="AC5:AC11" si="6">IF(AB5="",AC6,AB5)</f>
        <v>45292</v>
      </c>
      <c r="AD5" s="38" t="str">
        <f t="shared" si="1"/>
        <v/>
      </c>
      <c r="AE5" s="38"/>
      <c r="AG5" s="11" t="s">
        <v>13</v>
      </c>
      <c r="AH5" s="45">
        <f t="shared" ref="AH5:AS5" si="7">SUMIF($AE:$AE,AH4,$AA:$AA)</f>
        <v>10982.799999999997</v>
      </c>
      <c r="AI5" s="45">
        <f t="shared" si="7"/>
        <v>12065.999999999996</v>
      </c>
      <c r="AJ5" s="45">
        <f t="shared" si="7"/>
        <v>11298.300000000001</v>
      </c>
      <c r="AK5" s="45">
        <f t="shared" si="7"/>
        <v>13979.099999999999</v>
      </c>
      <c r="AL5" s="45">
        <f t="shared" si="7"/>
        <v>9478.6000000000022</v>
      </c>
      <c r="AM5" s="45">
        <f t="shared" si="7"/>
        <v>15125.6</v>
      </c>
      <c r="AN5" s="45">
        <f t="shared" si="7"/>
        <v>12549.800000000001</v>
      </c>
      <c r="AO5" s="45">
        <f t="shared" si="7"/>
        <v>16717.8</v>
      </c>
      <c r="AP5" s="45">
        <f t="shared" si="7"/>
        <v>15988.599999999997</v>
      </c>
      <c r="AQ5" s="45">
        <f t="shared" si="7"/>
        <v>14655.2</v>
      </c>
      <c r="AR5" s="45">
        <f t="shared" si="7"/>
        <v>14087.599999999997</v>
      </c>
      <c r="AS5" s="45">
        <f t="shared" si="7"/>
        <v>483</v>
      </c>
      <c r="AT5" s="46">
        <f>SUM(AH5:AS5)</f>
        <v>147412.40000000002</v>
      </c>
      <c r="AU5" s="171">
        <f>AT5/12</f>
        <v>12284.366666666669</v>
      </c>
      <c r="AV5" s="170"/>
      <c r="AX5" s="7">
        <f>AX4+1</f>
        <v>45648</v>
      </c>
      <c r="AY5" s="5">
        <v>480.4</v>
      </c>
      <c r="AZ5" s="145">
        <f t="shared" ref="AZ5:AZ68" si="8">IF(AY5=0,1,0)</f>
        <v>0</v>
      </c>
      <c r="BA5" s="143" t="str">
        <f>IFERROR(VLOOKUP(AX4,'Geração Equatorial x Medido'!$O$130:$P$167,2,FALSE),"")</f>
        <v/>
      </c>
      <c r="BB5" s="38">
        <f t="shared" ref="BB5:BB11" si="9">IF(BA5="",BB6,BA5)</f>
        <v>45627</v>
      </c>
      <c r="BC5" s="38" t="str">
        <f t="shared" ref="BC5:BC13" si="10">IFERROR(VLOOKUP(AX5,$I$422:$K$457,3,FALSE),"")</f>
        <v/>
      </c>
      <c r="BD5" s="38"/>
      <c r="BF5" s="11" t="s">
        <v>13</v>
      </c>
      <c r="BG5" s="43">
        <f t="shared" ref="BG5:BR5" si="11">SUMIF($BD:$BD,BG4,$AY:$AY)</f>
        <v>12280.399999999996</v>
      </c>
      <c r="BH5" s="43">
        <f t="shared" si="11"/>
        <v>10108.700000000001</v>
      </c>
      <c r="BI5" s="43">
        <f t="shared" si="11"/>
        <v>12438.500000000002</v>
      </c>
      <c r="BJ5" s="43">
        <f t="shared" si="11"/>
        <v>11535.9</v>
      </c>
      <c r="BK5" s="43">
        <f t="shared" si="11"/>
        <v>13465.9</v>
      </c>
      <c r="BL5" s="43">
        <f t="shared" si="11"/>
        <v>13432.5</v>
      </c>
      <c r="BM5" s="43">
        <f t="shared" si="11"/>
        <v>14770.499999999996</v>
      </c>
      <c r="BN5" s="43">
        <f t="shared" si="11"/>
        <v>15617.199999999997</v>
      </c>
      <c r="BO5" s="43">
        <f t="shared" si="11"/>
        <v>16211.299999999997</v>
      </c>
      <c r="BP5" s="43">
        <f t="shared" si="11"/>
        <v>14770.3</v>
      </c>
      <c r="BQ5" s="43">
        <f t="shared" si="11"/>
        <v>14940.300000000005</v>
      </c>
      <c r="BR5" s="43">
        <f t="shared" si="11"/>
        <v>13002.099999999999</v>
      </c>
      <c r="BS5" s="46">
        <f>SUM(BG5:BR5)</f>
        <v>162573.6</v>
      </c>
      <c r="BT5" s="4"/>
      <c r="BZ5" s="7">
        <f t="shared" ref="BZ5:BZ68" si="12">BZ4+1</f>
        <v>46014</v>
      </c>
      <c r="CA5" s="5">
        <f t="shared" ref="CA5:CA13" si="13">AY371</f>
        <v>454.4</v>
      </c>
      <c r="CB5" s="145">
        <f t="shared" ref="CB5:CB68" si="14">IF(CA5=0,1,0)</f>
        <v>0</v>
      </c>
      <c r="CC5" s="141" t="str">
        <f>IFERROR(VLOOKUP(BZ4,'Geração Equatorial x Medido'!$O$130:$P$166,2,FALSE),"")</f>
        <v/>
      </c>
      <c r="CD5" s="38">
        <f t="shared" ref="CD5:CD10" si="15">IF(CC5="",CD4,CC5)</f>
        <v>45992</v>
      </c>
      <c r="CE5" s="38" t="str">
        <f t="shared" si="2"/>
        <v/>
      </c>
      <c r="CF5" s="38"/>
      <c r="CH5" s="11" t="s">
        <v>13</v>
      </c>
      <c r="CI5" s="43">
        <f>SUMIF($CF:$CF,CI4,$CA:$CA)</f>
        <v>13793.400000000003</v>
      </c>
      <c r="CJ5" s="43">
        <f t="shared" ref="CJ5:CS5" si="16">SUMIF($CF:$CF,CJ4,$CA:$CA)</f>
        <v>11994.500000000002</v>
      </c>
      <c r="CK5" s="43">
        <f t="shared" si="16"/>
        <v>11883.6</v>
      </c>
      <c r="CL5" s="43">
        <f t="shared" si="16"/>
        <v>1888.1</v>
      </c>
      <c r="CM5" s="43">
        <f t="shared" si="16"/>
        <v>0</v>
      </c>
      <c r="CN5" s="43">
        <f t="shared" si="16"/>
        <v>0</v>
      </c>
      <c r="CO5" s="43">
        <f t="shared" si="16"/>
        <v>0</v>
      </c>
      <c r="CP5" s="43">
        <f t="shared" si="16"/>
        <v>0</v>
      </c>
      <c r="CQ5" s="43">
        <f t="shared" si="16"/>
        <v>0</v>
      </c>
      <c r="CR5" s="43">
        <f t="shared" si="16"/>
        <v>0</v>
      </c>
      <c r="CS5" s="43">
        <f t="shared" si="16"/>
        <v>0</v>
      </c>
      <c r="CT5" s="43">
        <f>SUMIF($CF:$CF,CT4,$CA:$CA)</f>
        <v>0</v>
      </c>
      <c r="CU5" s="46">
        <f>SUM(CI5:CT5)</f>
        <v>39559.600000000006</v>
      </c>
      <c r="CV5" s="4"/>
    </row>
    <row r="6" spans="2:101" x14ac:dyDescent="0.25">
      <c r="B6" s="7">
        <f t="shared" ref="B6:B69" si="17">B5+1</f>
        <v>44929</v>
      </c>
      <c r="C6" s="5"/>
      <c r="D6" s="38" t="str">
        <f t="shared" si="0"/>
        <v/>
      </c>
      <c r="E6" s="38">
        <f t="shared" si="3"/>
        <v>44927</v>
      </c>
      <c r="F6" s="38" t="str">
        <f t="shared" si="4"/>
        <v/>
      </c>
      <c r="G6" s="38">
        <f t="shared" si="3"/>
        <v>44927</v>
      </c>
      <c r="I6" s="11" t="s">
        <v>14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6">
        <f>SUM(J6:U6)</f>
        <v>0</v>
      </c>
      <c r="Z6" s="7">
        <f t="shared" ref="Z6:Z69" si="18">Z5+1</f>
        <v>45289</v>
      </c>
      <c r="AA6" s="5">
        <v>0</v>
      </c>
      <c r="AB6" s="38" t="str">
        <f>IFERROR(VLOOKUP(Z6,'Geração Equatorial x Medido'!$O$131:$P$142,2,FALSE),"")</f>
        <v/>
      </c>
      <c r="AC6" s="38">
        <f t="shared" si="6"/>
        <v>45292</v>
      </c>
      <c r="AD6" s="38" t="str">
        <f t="shared" si="1"/>
        <v/>
      </c>
      <c r="AE6" s="38"/>
      <c r="AG6" s="11" t="s">
        <v>14</v>
      </c>
      <c r="AH6" s="44">
        <v>7762.6</v>
      </c>
      <c r="AI6" s="44">
        <v>11108.2</v>
      </c>
      <c r="AJ6" s="44">
        <v>12184.2</v>
      </c>
      <c r="AK6" s="44">
        <v>11092.4</v>
      </c>
      <c r="AL6" s="44">
        <v>14108.3</v>
      </c>
      <c r="AM6" s="44">
        <v>9513.2000000000007</v>
      </c>
      <c r="AN6" s="44">
        <v>15155.8</v>
      </c>
      <c r="AO6" s="44">
        <v>12545.7</v>
      </c>
      <c r="AP6" s="44">
        <v>16731.599999999999</v>
      </c>
      <c r="AQ6" s="44">
        <v>15900.4</v>
      </c>
      <c r="AR6" s="44">
        <v>14660.8</v>
      </c>
      <c r="AS6" s="44">
        <v>14109.7</v>
      </c>
      <c r="AT6" s="46">
        <f>SUM(AH6:AS6)</f>
        <v>154872.9</v>
      </c>
      <c r="AU6" s="4"/>
      <c r="AX6" s="7">
        <f t="shared" ref="AX6:AX69" si="19">AX5+1</f>
        <v>45649</v>
      </c>
      <c r="AY6" s="5">
        <v>440.8</v>
      </c>
      <c r="AZ6" s="145">
        <f t="shared" si="8"/>
        <v>0</v>
      </c>
      <c r="BA6" s="143" t="str">
        <f>IFERROR(VLOOKUP(AX5,'Geração Equatorial x Medido'!$O$130:$P$167,2,FALSE),"")</f>
        <v/>
      </c>
      <c r="BB6" s="38">
        <f t="shared" si="9"/>
        <v>45627</v>
      </c>
      <c r="BC6" s="38" t="str">
        <f t="shared" si="10"/>
        <v/>
      </c>
      <c r="BD6" s="38"/>
      <c r="BF6" s="11" t="s">
        <v>14</v>
      </c>
      <c r="BG6" s="44">
        <v>12280.4</v>
      </c>
      <c r="BH6" s="44">
        <v>10108.700000000001</v>
      </c>
      <c r="BI6" s="44">
        <v>12438.5</v>
      </c>
      <c r="BJ6" s="44">
        <v>11535.9</v>
      </c>
      <c r="BK6" s="44">
        <v>13465.9</v>
      </c>
      <c r="BL6" s="44">
        <v>13432.5</v>
      </c>
      <c r="BM6" s="44">
        <v>14770.5</v>
      </c>
      <c r="BN6" s="44">
        <v>15617.2</v>
      </c>
      <c r="BO6" s="44">
        <v>16211.3</v>
      </c>
      <c r="BP6" s="44">
        <v>14770.3</v>
      </c>
      <c r="BQ6" s="44">
        <v>14940.3</v>
      </c>
      <c r="BR6" s="44">
        <v>13002.1</v>
      </c>
      <c r="BS6" s="46">
        <f>SUM(BG6:BR6)</f>
        <v>162573.59999999998</v>
      </c>
      <c r="BT6" s="4"/>
      <c r="BZ6" s="7">
        <f t="shared" si="12"/>
        <v>46015</v>
      </c>
      <c r="CA6" s="5">
        <f t="shared" si="13"/>
        <v>498.8</v>
      </c>
      <c r="CB6" s="145">
        <f t="shared" si="14"/>
        <v>0</v>
      </c>
      <c r="CC6" s="141" t="str">
        <f>IFERROR(VLOOKUP(BZ5,'Geração Equatorial x Medido'!$O$130:$P$166,2,FALSE),"")</f>
        <v/>
      </c>
      <c r="CD6" s="38">
        <f t="shared" si="15"/>
        <v>45992</v>
      </c>
      <c r="CE6" s="38" t="str">
        <f t="shared" si="2"/>
        <v/>
      </c>
      <c r="CF6" s="38"/>
      <c r="CH6" s="11" t="s">
        <v>14</v>
      </c>
      <c r="CI6" s="44">
        <v>13793.4</v>
      </c>
      <c r="CJ6" s="44">
        <v>11994.5</v>
      </c>
      <c r="CK6" s="44">
        <v>11883.6</v>
      </c>
      <c r="CL6" s="44"/>
      <c r="CM6" s="44"/>
      <c r="CN6" s="44"/>
      <c r="CO6" s="44"/>
      <c r="CP6" s="44"/>
      <c r="CQ6" s="44"/>
      <c r="CR6" s="44"/>
      <c r="CS6" s="44"/>
      <c r="CT6" s="44"/>
      <c r="CU6" s="46">
        <f>SUM(CI6:CT6)</f>
        <v>37671.5</v>
      </c>
      <c r="CV6" s="4"/>
    </row>
    <row r="7" spans="2:101" x14ac:dyDescent="0.25">
      <c r="B7" s="7">
        <f t="shared" si="17"/>
        <v>44930</v>
      </c>
      <c r="C7" s="5"/>
      <c r="D7" s="38" t="str">
        <f t="shared" si="0"/>
        <v/>
      </c>
      <c r="E7" s="38">
        <f t="shared" si="3"/>
        <v>44927</v>
      </c>
      <c r="F7" s="38" t="str">
        <f t="shared" si="4"/>
        <v/>
      </c>
      <c r="G7" s="38">
        <f t="shared" si="3"/>
        <v>44927</v>
      </c>
      <c r="I7" s="11" t="s">
        <v>15</v>
      </c>
      <c r="J7" s="45">
        <f>J5-J6</f>
        <v>0</v>
      </c>
      <c r="K7" s="45">
        <f t="shared" ref="K7:U7" si="20">K5-K6</f>
        <v>0</v>
      </c>
      <c r="L7" s="45">
        <f t="shared" si="20"/>
        <v>0</v>
      </c>
      <c r="M7" s="45">
        <f t="shared" si="20"/>
        <v>0</v>
      </c>
      <c r="N7" s="45">
        <f t="shared" si="20"/>
        <v>0</v>
      </c>
      <c r="O7" s="45">
        <f t="shared" si="20"/>
        <v>0</v>
      </c>
      <c r="P7" s="45">
        <f t="shared" si="20"/>
        <v>0</v>
      </c>
      <c r="Q7" s="45">
        <f t="shared" si="20"/>
        <v>0</v>
      </c>
      <c r="R7" s="45">
        <f t="shared" si="20"/>
        <v>0</v>
      </c>
      <c r="S7" s="45">
        <f t="shared" si="20"/>
        <v>0</v>
      </c>
      <c r="T7" s="45">
        <f t="shared" si="20"/>
        <v>0</v>
      </c>
      <c r="U7" s="45">
        <f t="shared" si="20"/>
        <v>0</v>
      </c>
      <c r="V7" s="46">
        <f>SUM(J7:U7)</f>
        <v>0</v>
      </c>
      <c r="Z7" s="7">
        <f t="shared" si="18"/>
        <v>45290</v>
      </c>
      <c r="AA7" s="5">
        <v>0</v>
      </c>
      <c r="AB7" s="38" t="str">
        <f>IFERROR(VLOOKUP(Z7,'Geração Equatorial x Medido'!$O$131:$P$142,2,FALSE),"")</f>
        <v/>
      </c>
      <c r="AC7" s="38">
        <f t="shared" si="6"/>
        <v>45292</v>
      </c>
      <c r="AD7" s="38" t="str">
        <f t="shared" si="1"/>
        <v/>
      </c>
      <c r="AE7" s="38"/>
      <c r="AG7" s="11" t="s">
        <v>15</v>
      </c>
      <c r="AH7" s="45">
        <f>AH5-AH6</f>
        <v>3220.1999999999971</v>
      </c>
      <c r="AI7" s="45">
        <f t="shared" ref="AI7:AS7" si="21">AI5-AI6</f>
        <v>957.79999999999563</v>
      </c>
      <c r="AJ7" s="45">
        <f t="shared" si="21"/>
        <v>-885.89999999999964</v>
      </c>
      <c r="AK7" s="45">
        <f t="shared" si="21"/>
        <v>2886.6999999999989</v>
      </c>
      <c r="AL7" s="45">
        <f t="shared" si="21"/>
        <v>-4629.6999999999971</v>
      </c>
      <c r="AM7" s="45">
        <f t="shared" si="21"/>
        <v>5612.4</v>
      </c>
      <c r="AN7" s="45">
        <f t="shared" si="21"/>
        <v>-2605.9999999999982</v>
      </c>
      <c r="AO7" s="45">
        <f t="shared" si="21"/>
        <v>4172.0999999999985</v>
      </c>
      <c r="AP7" s="45">
        <f t="shared" si="21"/>
        <v>-743.00000000000182</v>
      </c>
      <c r="AQ7" s="45">
        <f t="shared" si="21"/>
        <v>-1245.1999999999989</v>
      </c>
      <c r="AR7" s="45">
        <f t="shared" si="21"/>
        <v>-573.20000000000255</v>
      </c>
      <c r="AS7" s="45">
        <f t="shared" si="21"/>
        <v>-13626.7</v>
      </c>
      <c r="AT7" s="46">
        <f>SUM(AH7:AS7)</f>
        <v>-7460.5000000000091</v>
      </c>
      <c r="AU7" s="4"/>
      <c r="AX7" s="7">
        <f t="shared" si="19"/>
        <v>45650</v>
      </c>
      <c r="AY7" s="5">
        <v>401.4</v>
      </c>
      <c r="AZ7" s="145">
        <f t="shared" si="8"/>
        <v>0</v>
      </c>
      <c r="BA7" s="143">
        <f>IFERROR(VLOOKUP(AX6,'Geração Equatorial x Medido'!$O$130:$P$167,2,FALSE),"")</f>
        <v>45627</v>
      </c>
      <c r="BB7" s="38">
        <f t="shared" si="9"/>
        <v>45627</v>
      </c>
      <c r="BC7" s="38" t="str">
        <f t="shared" si="10"/>
        <v/>
      </c>
      <c r="BD7" s="38"/>
      <c r="BF7" s="11" t="s">
        <v>15</v>
      </c>
      <c r="BG7" s="45">
        <f>BG5-BG6</f>
        <v>0</v>
      </c>
      <c r="BH7" s="45">
        <f t="shared" ref="BH7:BR7" si="22">BH5-BH6</f>
        <v>0</v>
      </c>
      <c r="BI7" s="45">
        <f t="shared" si="22"/>
        <v>0</v>
      </c>
      <c r="BJ7" s="45">
        <f t="shared" si="22"/>
        <v>0</v>
      </c>
      <c r="BK7" s="45">
        <f t="shared" si="22"/>
        <v>0</v>
      </c>
      <c r="BL7" s="45">
        <f t="shared" si="22"/>
        <v>0</v>
      </c>
      <c r="BM7" s="45">
        <f t="shared" si="22"/>
        <v>0</v>
      </c>
      <c r="BN7" s="45">
        <f t="shared" si="22"/>
        <v>0</v>
      </c>
      <c r="BO7" s="45">
        <f t="shared" si="22"/>
        <v>0</v>
      </c>
      <c r="BP7" s="45">
        <f t="shared" si="22"/>
        <v>0</v>
      </c>
      <c r="BQ7" s="45">
        <f t="shared" si="22"/>
        <v>0</v>
      </c>
      <c r="BR7" s="45">
        <f t="shared" si="22"/>
        <v>0</v>
      </c>
      <c r="BS7" s="46">
        <f>SUM(BG7:BR7)</f>
        <v>0</v>
      </c>
      <c r="BT7" s="4"/>
      <c r="BZ7" s="7">
        <f t="shared" si="12"/>
        <v>46016</v>
      </c>
      <c r="CA7" s="5">
        <f t="shared" si="13"/>
        <v>347.7</v>
      </c>
      <c r="CB7" s="145">
        <f t="shared" si="14"/>
        <v>0</v>
      </c>
      <c r="CC7" s="141" t="str">
        <f>IFERROR(VLOOKUP(BZ6,'Geração Equatorial x Medido'!$O$130:$P$166,2,FALSE),"")</f>
        <v/>
      </c>
      <c r="CD7" s="38">
        <f t="shared" si="15"/>
        <v>45992</v>
      </c>
      <c r="CE7" s="38" t="str">
        <f t="shared" si="2"/>
        <v/>
      </c>
      <c r="CF7" s="38"/>
      <c r="CH7" s="11" t="s">
        <v>15</v>
      </c>
      <c r="CI7" s="45">
        <f>CI5-CI6</f>
        <v>0</v>
      </c>
      <c r="CJ7" s="45">
        <f t="shared" ref="CJ7:CT7" si="23">CJ5-CJ6</f>
        <v>0</v>
      </c>
      <c r="CK7" s="45">
        <f t="shared" si="23"/>
        <v>0</v>
      </c>
      <c r="CL7" s="45">
        <f t="shared" si="23"/>
        <v>1888.1</v>
      </c>
      <c r="CM7" s="45">
        <f t="shared" si="23"/>
        <v>0</v>
      </c>
      <c r="CN7" s="45">
        <f t="shared" si="23"/>
        <v>0</v>
      </c>
      <c r="CO7" s="45">
        <f t="shared" si="23"/>
        <v>0</v>
      </c>
      <c r="CP7" s="45">
        <f t="shared" si="23"/>
        <v>0</v>
      </c>
      <c r="CQ7" s="45">
        <f t="shared" si="23"/>
        <v>0</v>
      </c>
      <c r="CR7" s="45">
        <f t="shared" si="23"/>
        <v>0</v>
      </c>
      <c r="CS7" s="45">
        <f t="shared" si="23"/>
        <v>0</v>
      </c>
      <c r="CT7" s="45">
        <f t="shared" si="23"/>
        <v>0</v>
      </c>
      <c r="CU7" s="46">
        <f>SUM(CI7:CT7)</f>
        <v>1888.1</v>
      </c>
      <c r="CV7" s="4"/>
    </row>
    <row r="8" spans="2:101" x14ac:dyDescent="0.25">
      <c r="B8" s="7">
        <f t="shared" si="17"/>
        <v>44931</v>
      </c>
      <c r="C8" s="5"/>
      <c r="D8" s="38" t="str">
        <f t="shared" si="0"/>
        <v/>
      </c>
      <c r="E8" s="38">
        <f t="shared" si="3"/>
        <v>44927</v>
      </c>
      <c r="F8" s="38" t="str">
        <f t="shared" si="4"/>
        <v/>
      </c>
      <c r="G8" s="38">
        <f t="shared" si="3"/>
        <v>44927</v>
      </c>
      <c r="I8" s="11" t="s">
        <v>12</v>
      </c>
      <c r="J8" s="41" t="e">
        <f t="shared" ref="J8:U8" si="24">AVERAGEIF($G:$G,J4,$C:$C)</f>
        <v>#DIV/0!</v>
      </c>
      <c r="K8" s="41" t="e">
        <f t="shared" si="24"/>
        <v>#DIV/0!</v>
      </c>
      <c r="L8" s="41" t="e">
        <f t="shared" si="24"/>
        <v>#DIV/0!</v>
      </c>
      <c r="M8" s="41" t="e">
        <f t="shared" si="24"/>
        <v>#DIV/0!</v>
      </c>
      <c r="N8" s="41" t="e">
        <f t="shared" si="24"/>
        <v>#DIV/0!</v>
      </c>
      <c r="O8" s="41" t="e">
        <f t="shared" si="24"/>
        <v>#DIV/0!</v>
      </c>
      <c r="P8" s="41" t="e">
        <f t="shared" si="24"/>
        <v>#DIV/0!</v>
      </c>
      <c r="Q8" s="41" t="e">
        <f t="shared" si="24"/>
        <v>#DIV/0!</v>
      </c>
      <c r="R8" s="41" t="e">
        <f t="shared" si="24"/>
        <v>#DIV/0!</v>
      </c>
      <c r="S8" s="41" t="e">
        <f t="shared" si="24"/>
        <v>#DIV/0!</v>
      </c>
      <c r="T8" s="41" t="e">
        <f t="shared" si="24"/>
        <v>#DIV/0!</v>
      </c>
      <c r="U8" s="41" t="e">
        <f t="shared" si="24"/>
        <v>#DIV/0!</v>
      </c>
      <c r="V8" s="46" t="e">
        <f>AVERAGE(C4:C368)</f>
        <v>#DIV/0!</v>
      </c>
      <c r="X8" s="22"/>
      <c r="Z8" s="7">
        <f t="shared" si="18"/>
        <v>45291</v>
      </c>
      <c r="AA8" s="5">
        <v>0</v>
      </c>
      <c r="AB8" s="38" t="str">
        <f>IFERROR(VLOOKUP(Z8,'Geração Equatorial x Medido'!$O$131:$P$142,2,FALSE),"")</f>
        <v/>
      </c>
      <c r="AC8" s="38">
        <f t="shared" si="6"/>
        <v>45292</v>
      </c>
      <c r="AD8" s="38">
        <f t="shared" si="1"/>
        <v>45261</v>
      </c>
      <c r="AE8" s="38"/>
      <c r="AG8" s="11" t="s">
        <v>12</v>
      </c>
      <c r="AH8" s="41">
        <f t="shared" ref="AH8:AS8" si="25">AVERAGEIF($AE:$AE,AH4,$AA:$AA)</f>
        <v>378.71724137931028</v>
      </c>
      <c r="AI8" s="41">
        <f t="shared" si="25"/>
        <v>389.22580645161281</v>
      </c>
      <c r="AJ8" s="41">
        <f t="shared" si="25"/>
        <v>376.61</v>
      </c>
      <c r="AK8" s="41">
        <f t="shared" si="25"/>
        <v>450.9387096774193</v>
      </c>
      <c r="AL8" s="41">
        <f t="shared" si="25"/>
        <v>315.95333333333343</v>
      </c>
      <c r="AM8" s="41">
        <f t="shared" si="25"/>
        <v>487.9225806451613</v>
      </c>
      <c r="AN8" s="41">
        <f t="shared" si="25"/>
        <v>404.83225806451617</v>
      </c>
      <c r="AO8" s="41">
        <f t="shared" si="25"/>
        <v>557.26</v>
      </c>
      <c r="AP8" s="41">
        <f t="shared" si="25"/>
        <v>515.76129032258052</v>
      </c>
      <c r="AQ8" s="41">
        <f t="shared" si="25"/>
        <v>488.50666666666672</v>
      </c>
      <c r="AR8" s="41">
        <f t="shared" si="25"/>
        <v>454.43870967741924</v>
      </c>
      <c r="AS8" s="41">
        <f t="shared" si="25"/>
        <v>483</v>
      </c>
      <c r="AT8" s="46">
        <f>AVERAGE(AA9:AA374)</f>
        <v>423.14999999999958</v>
      </c>
      <c r="AU8" s="4"/>
      <c r="AV8" s="22"/>
      <c r="AX8" s="7">
        <f t="shared" si="19"/>
        <v>45651</v>
      </c>
      <c r="AY8" s="5">
        <v>409</v>
      </c>
      <c r="AZ8" s="145">
        <f t="shared" si="8"/>
        <v>0</v>
      </c>
      <c r="BA8" s="143" t="str">
        <f>IFERROR(VLOOKUP(AX7,'Geração Equatorial x Medido'!$O$130:$P$167,2,FALSE),"")</f>
        <v/>
      </c>
      <c r="BB8" s="38">
        <f t="shared" si="9"/>
        <v>45658</v>
      </c>
      <c r="BC8" s="38" t="str">
        <f t="shared" si="10"/>
        <v/>
      </c>
      <c r="BD8" s="38"/>
      <c r="BF8" s="11" t="s">
        <v>12</v>
      </c>
      <c r="BG8" s="41">
        <f t="shared" ref="BG8:BR8" si="26">AVERAGEIF($BD:$BD,BG4,$AY:$AY)</f>
        <v>396.14193548387084</v>
      </c>
      <c r="BH8" s="41">
        <f t="shared" si="26"/>
        <v>361.02500000000003</v>
      </c>
      <c r="BI8" s="41">
        <f t="shared" si="26"/>
        <v>401.24193548387103</v>
      </c>
      <c r="BJ8" s="41">
        <f t="shared" si="26"/>
        <v>384.53</v>
      </c>
      <c r="BK8" s="41">
        <f t="shared" si="26"/>
        <v>434.38387096774193</v>
      </c>
      <c r="BL8" s="41">
        <f t="shared" si="26"/>
        <v>447.75</v>
      </c>
      <c r="BM8" s="41">
        <f t="shared" si="26"/>
        <v>476.46774193548373</v>
      </c>
      <c r="BN8" s="41">
        <f t="shared" si="26"/>
        <v>503.78064516129024</v>
      </c>
      <c r="BO8" s="41">
        <f t="shared" si="26"/>
        <v>540.37666666666655</v>
      </c>
      <c r="BP8" s="41">
        <f t="shared" si="26"/>
        <v>476.46129032258062</v>
      </c>
      <c r="BQ8" s="41">
        <f t="shared" si="26"/>
        <v>498.01000000000016</v>
      </c>
      <c r="BR8" s="41">
        <f t="shared" si="26"/>
        <v>419.42258064516125</v>
      </c>
      <c r="BS8" s="46">
        <f>AVERAGE(AY15:AY379)</f>
        <v>445.40712328767103</v>
      </c>
      <c r="BT8" s="4"/>
      <c r="BU8" s="22"/>
      <c r="BZ8" s="7">
        <f t="shared" si="12"/>
        <v>46017</v>
      </c>
      <c r="CA8" s="5">
        <f t="shared" si="13"/>
        <v>492.9</v>
      </c>
      <c r="CB8" s="145">
        <f t="shared" si="14"/>
        <v>0</v>
      </c>
      <c r="CC8" s="141" t="str">
        <f>IFERROR(VLOOKUP(BZ7,'Geração Equatorial x Medido'!$O$130:$P$166,2,FALSE),"")</f>
        <v/>
      </c>
      <c r="CD8" s="38">
        <f t="shared" si="15"/>
        <v>45992</v>
      </c>
      <c r="CE8" s="38" t="str">
        <f t="shared" si="2"/>
        <v/>
      </c>
      <c r="CF8" s="38"/>
      <c r="CH8" s="11" t="s">
        <v>83</v>
      </c>
      <c r="CI8" s="41">
        <f>AVERAGEIF($CF:$CF,CI4,$CA:$CA)</f>
        <v>444.9483870967743</v>
      </c>
      <c r="CJ8" s="41">
        <f t="shared" ref="CJ8:CT8" si="27">AVERAGEIF($CF:$CF,CJ4,$CA:$CA)</f>
        <v>428.37500000000006</v>
      </c>
      <c r="CK8" s="41">
        <f t="shared" si="27"/>
        <v>383.341935483871</v>
      </c>
      <c r="CL8" s="41">
        <f t="shared" si="27"/>
        <v>377.62</v>
      </c>
      <c r="CM8" s="41" t="e">
        <f t="shared" si="27"/>
        <v>#DIV/0!</v>
      </c>
      <c r="CN8" s="41" t="e">
        <f t="shared" si="27"/>
        <v>#DIV/0!</v>
      </c>
      <c r="CO8" s="41" t="e">
        <f t="shared" si="27"/>
        <v>#DIV/0!</v>
      </c>
      <c r="CP8" s="41" t="e">
        <f t="shared" si="27"/>
        <v>#DIV/0!</v>
      </c>
      <c r="CQ8" s="41" t="e">
        <f t="shared" si="27"/>
        <v>#DIV/0!</v>
      </c>
      <c r="CR8" s="41" t="e">
        <f t="shared" si="27"/>
        <v>#DIV/0!</v>
      </c>
      <c r="CS8" s="41" t="e">
        <f t="shared" si="27"/>
        <v>#DIV/0!</v>
      </c>
      <c r="CT8" s="41" t="e">
        <f t="shared" si="27"/>
        <v>#DIV/0!</v>
      </c>
      <c r="CU8" s="46">
        <f>AVERAGE(CA14:CA378)</f>
        <v>416.41684210526324</v>
      </c>
      <c r="CV8" s="4"/>
      <c r="CW8" s="22"/>
    </row>
    <row r="9" spans="2:101" x14ac:dyDescent="0.25">
      <c r="B9" s="7">
        <f t="shared" si="17"/>
        <v>44932</v>
      </c>
      <c r="C9" s="5"/>
      <c r="D9" s="38" t="str">
        <f t="shared" si="0"/>
        <v/>
      </c>
      <c r="E9" s="38">
        <f t="shared" si="3"/>
        <v>44927</v>
      </c>
      <c r="F9" s="38" t="str">
        <f t="shared" si="4"/>
        <v/>
      </c>
      <c r="G9" s="38">
        <f t="shared" si="3"/>
        <v>44927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22"/>
      <c r="X9" s="22"/>
      <c r="Z9" s="7">
        <f t="shared" si="18"/>
        <v>45292</v>
      </c>
      <c r="AA9" s="5">
        <v>0</v>
      </c>
      <c r="AB9" s="38" t="str">
        <f>IFERROR(VLOOKUP(Z9,'Geração Equatorial x Medido'!$O$131:$P$142,2,FALSE),"")</f>
        <v/>
      </c>
      <c r="AC9" s="38">
        <f t="shared" si="6"/>
        <v>45292</v>
      </c>
      <c r="AD9" s="38" t="str">
        <f t="shared" si="1"/>
        <v/>
      </c>
      <c r="AE9" s="38">
        <f t="shared" ref="AE9:AE72" si="28">IF(AD9="",AE8,AD9)</f>
        <v>0</v>
      </c>
      <c r="AG9" s="11" t="s">
        <v>52</v>
      </c>
      <c r="AH9" s="23">
        <f t="shared" ref="AH9:AS9" si="29">_xlfn.MAXIFS($AA$4:$AA$374,$AE$4:$AE$374,AH4)</f>
        <v>562.1</v>
      </c>
      <c r="AI9" s="23">
        <f t="shared" si="29"/>
        <v>572.79999999999995</v>
      </c>
      <c r="AJ9" s="23">
        <f t="shared" si="29"/>
        <v>545.70000000000005</v>
      </c>
      <c r="AK9" s="23">
        <f t="shared" si="29"/>
        <v>590</v>
      </c>
      <c r="AL9" s="23">
        <f t="shared" si="29"/>
        <v>568.70000000000005</v>
      </c>
      <c r="AM9" s="23">
        <f t="shared" si="29"/>
        <v>586.9</v>
      </c>
      <c r="AN9" s="23">
        <f t="shared" si="29"/>
        <v>556.70000000000005</v>
      </c>
      <c r="AO9" s="23">
        <f t="shared" si="29"/>
        <v>590.79999999999995</v>
      </c>
      <c r="AP9" s="23">
        <f t="shared" si="29"/>
        <v>583.29999999999995</v>
      </c>
      <c r="AQ9" s="23">
        <f t="shared" si="29"/>
        <v>557.1</v>
      </c>
      <c r="AR9" s="23">
        <f t="shared" si="29"/>
        <v>537.70000000000005</v>
      </c>
      <c r="AS9" s="23">
        <f t="shared" si="29"/>
        <v>483</v>
      </c>
      <c r="AT9" s="134">
        <f>MAX(AH9:AS9)</f>
        <v>590.79999999999995</v>
      </c>
      <c r="AU9" s="4"/>
      <c r="AV9" s="22"/>
      <c r="AX9" s="7">
        <f t="shared" si="19"/>
        <v>45652</v>
      </c>
      <c r="AY9" s="5">
        <v>517.79999999999995</v>
      </c>
      <c r="AZ9" s="145">
        <f t="shared" si="8"/>
        <v>0</v>
      </c>
      <c r="BA9" s="143" t="str">
        <f>IFERROR(VLOOKUP(AX8,'Geração Equatorial x Medido'!$O$130:$P$167,2,FALSE),"")</f>
        <v/>
      </c>
      <c r="BB9" s="38">
        <f t="shared" si="9"/>
        <v>45658</v>
      </c>
      <c r="BC9" s="38" t="str">
        <f t="shared" si="10"/>
        <v/>
      </c>
      <c r="BD9" s="38"/>
      <c r="BF9" s="11" t="s">
        <v>91</v>
      </c>
      <c r="BG9" s="23">
        <f t="shared" ref="BG9:BR9" si="30">_xlfn.MAXIFS($AY$4:$AY$379,$BD$4:$BD$379,BG4)</f>
        <v>520</v>
      </c>
      <c r="BH9" s="23">
        <f t="shared" si="30"/>
        <v>508.5</v>
      </c>
      <c r="BI9" s="23">
        <f t="shared" si="30"/>
        <v>535.20000000000005</v>
      </c>
      <c r="BJ9" s="23">
        <f t="shared" si="30"/>
        <v>543.79999999999995</v>
      </c>
      <c r="BK9" s="23">
        <f t="shared" si="30"/>
        <v>535.29999999999995</v>
      </c>
      <c r="BL9" s="23">
        <f t="shared" si="30"/>
        <v>555.6</v>
      </c>
      <c r="BM9" s="23">
        <f t="shared" si="30"/>
        <v>577.4</v>
      </c>
      <c r="BN9" s="23">
        <f t="shared" si="30"/>
        <v>592.29999999999995</v>
      </c>
      <c r="BO9" s="23">
        <f t="shared" si="30"/>
        <v>589.79999999999995</v>
      </c>
      <c r="BP9" s="23">
        <f t="shared" si="30"/>
        <v>584.5</v>
      </c>
      <c r="BQ9" s="23">
        <f t="shared" si="30"/>
        <v>558.20000000000005</v>
      </c>
      <c r="BR9" s="23">
        <f t="shared" si="30"/>
        <v>507.1</v>
      </c>
      <c r="BS9" s="134">
        <f>MAX(BG9:BR9)</f>
        <v>592.29999999999995</v>
      </c>
      <c r="BT9" s="4"/>
      <c r="BU9" s="22"/>
      <c r="BZ9" s="7">
        <f t="shared" si="12"/>
        <v>46018</v>
      </c>
      <c r="CA9" s="5">
        <f t="shared" si="13"/>
        <v>461.5</v>
      </c>
      <c r="CB9" s="145">
        <f t="shared" si="14"/>
        <v>0</v>
      </c>
      <c r="CC9" s="141" t="str">
        <f>IFERROR(VLOOKUP(BZ8,'Geração Equatorial x Medido'!$O$130:$P$166,2,FALSE),"")</f>
        <v/>
      </c>
      <c r="CD9" s="38">
        <f t="shared" si="15"/>
        <v>45992</v>
      </c>
      <c r="CE9" s="38" t="str">
        <f t="shared" si="2"/>
        <v/>
      </c>
      <c r="CF9" s="38"/>
      <c r="CH9" s="11" t="s">
        <v>91</v>
      </c>
      <c r="CI9" s="23">
        <f>_xlfn.MAXIFS($CA$4:$CA$368,$CF$4:$CF$368,CI4)</f>
        <v>538.6</v>
      </c>
      <c r="CJ9" s="23">
        <f t="shared" ref="CJ9:CT9" si="31">_xlfn.MAXIFS($CA$4:$CA$368,$CF$4:$CF$368,CJ4)</f>
        <v>557.20000000000005</v>
      </c>
      <c r="CK9" s="23">
        <f t="shared" si="31"/>
        <v>542.5</v>
      </c>
      <c r="CL9" s="23">
        <f t="shared" si="31"/>
        <v>498.9</v>
      </c>
      <c r="CM9" s="23">
        <f t="shared" si="31"/>
        <v>0</v>
      </c>
      <c r="CN9" s="23">
        <f t="shared" si="31"/>
        <v>0</v>
      </c>
      <c r="CO9" s="23">
        <f t="shared" si="31"/>
        <v>0</v>
      </c>
      <c r="CP9" s="23">
        <f t="shared" si="31"/>
        <v>0</v>
      </c>
      <c r="CQ9" s="23">
        <f t="shared" si="31"/>
        <v>0</v>
      </c>
      <c r="CR9" s="23">
        <f t="shared" si="31"/>
        <v>0</v>
      </c>
      <c r="CS9" s="23">
        <f t="shared" si="31"/>
        <v>0</v>
      </c>
      <c r="CT9" s="23">
        <f t="shared" si="31"/>
        <v>0</v>
      </c>
      <c r="CU9" s="134">
        <f>MAX(CI9:CT9)</f>
        <v>557.20000000000005</v>
      </c>
      <c r="CV9" s="4"/>
      <c r="CW9" s="22"/>
    </row>
    <row r="10" spans="2:101" x14ac:dyDescent="0.25">
      <c r="B10" s="7">
        <f t="shared" si="17"/>
        <v>44933</v>
      </c>
      <c r="C10" s="5"/>
      <c r="D10" s="38" t="str">
        <f t="shared" si="0"/>
        <v/>
      </c>
      <c r="E10" s="38">
        <f t="shared" si="3"/>
        <v>44927</v>
      </c>
      <c r="F10" s="38" t="str">
        <f t="shared" si="4"/>
        <v/>
      </c>
      <c r="G10" s="38">
        <f t="shared" si="3"/>
        <v>44927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X10" s="22"/>
      <c r="Z10" s="7">
        <f t="shared" si="18"/>
        <v>45293</v>
      </c>
      <c r="AA10" s="5">
        <v>0</v>
      </c>
      <c r="AB10" s="38" t="str">
        <f>IFERROR(VLOOKUP(Z10,'Geração Equatorial x Medido'!$O$131:$P$142,2,FALSE),"")</f>
        <v/>
      </c>
      <c r="AC10" s="38">
        <f t="shared" si="6"/>
        <v>45292</v>
      </c>
      <c r="AD10" s="38" t="str">
        <f t="shared" si="1"/>
        <v/>
      </c>
      <c r="AE10" s="38">
        <f t="shared" si="28"/>
        <v>0</v>
      </c>
      <c r="AG10" s="23" t="s">
        <v>94</v>
      </c>
      <c r="AH10" s="41" t="str">
        <f>IF(AH6=MAX($AH$6:$AS$6),AH6,"")</f>
        <v/>
      </c>
      <c r="AI10" s="41" t="str">
        <f t="shared" ref="AI10:AS10" si="32">IF(AI6=MAX($AH$6:$AS$6),AI6,"")</f>
        <v/>
      </c>
      <c r="AJ10" s="41" t="str">
        <f t="shared" si="32"/>
        <v/>
      </c>
      <c r="AK10" s="41" t="str">
        <f t="shared" si="32"/>
        <v/>
      </c>
      <c r="AL10" s="41" t="str">
        <f t="shared" si="32"/>
        <v/>
      </c>
      <c r="AM10" s="41" t="str">
        <f t="shared" si="32"/>
        <v/>
      </c>
      <c r="AN10" s="41" t="str">
        <f t="shared" si="32"/>
        <v/>
      </c>
      <c r="AO10" s="41" t="str">
        <f t="shared" si="32"/>
        <v/>
      </c>
      <c r="AP10" s="41">
        <f t="shared" si="32"/>
        <v>16731.599999999999</v>
      </c>
      <c r="AQ10" s="41" t="str">
        <f t="shared" si="32"/>
        <v/>
      </c>
      <c r="AR10" s="41" t="str">
        <f t="shared" si="32"/>
        <v/>
      </c>
      <c r="AS10" s="41" t="str">
        <f t="shared" si="32"/>
        <v/>
      </c>
      <c r="AT10" s="23"/>
      <c r="AU10" s="4"/>
      <c r="AV10" s="22"/>
      <c r="AX10" s="7">
        <f t="shared" si="19"/>
        <v>45653</v>
      </c>
      <c r="AY10" s="5">
        <v>517.20000000000005</v>
      </c>
      <c r="AZ10" s="145">
        <f t="shared" si="8"/>
        <v>0</v>
      </c>
      <c r="BA10" s="143" t="str">
        <f>IFERROR(VLOOKUP(AX9,'Geração Equatorial x Medido'!$O$130:$P$167,2,FALSE),"")</f>
        <v/>
      </c>
      <c r="BB10" s="38">
        <f t="shared" si="9"/>
        <v>45658</v>
      </c>
      <c r="BC10" s="38" t="str">
        <f t="shared" si="10"/>
        <v/>
      </c>
      <c r="BD10" s="38"/>
      <c r="BF10" s="11" t="s">
        <v>94</v>
      </c>
      <c r="BG10" s="41" t="str">
        <f>IF(BG6=MAX($BG$6:$BR$6),BG6,"")</f>
        <v/>
      </c>
      <c r="BH10" s="41" t="str">
        <f t="shared" ref="BH10:BR10" si="33">IF(BH6=MAX($BG$6:$BR$6),BH6,"")</f>
        <v/>
      </c>
      <c r="BI10" s="41" t="str">
        <f t="shared" si="33"/>
        <v/>
      </c>
      <c r="BJ10" s="41" t="str">
        <f t="shared" si="33"/>
        <v/>
      </c>
      <c r="BK10" s="41" t="str">
        <f t="shared" si="33"/>
        <v/>
      </c>
      <c r="BL10" s="41" t="str">
        <f t="shared" si="33"/>
        <v/>
      </c>
      <c r="BM10" s="41" t="str">
        <f t="shared" si="33"/>
        <v/>
      </c>
      <c r="BN10" s="41" t="str">
        <f t="shared" si="33"/>
        <v/>
      </c>
      <c r="BO10" s="41">
        <f t="shared" si="33"/>
        <v>16211.3</v>
      </c>
      <c r="BP10" s="41" t="str">
        <f t="shared" si="33"/>
        <v/>
      </c>
      <c r="BQ10" s="41" t="str">
        <f t="shared" si="33"/>
        <v/>
      </c>
      <c r="BR10" s="41" t="str">
        <f t="shared" si="33"/>
        <v/>
      </c>
      <c r="BS10" s="11"/>
      <c r="BT10" s="4"/>
      <c r="BU10" s="22"/>
      <c r="BZ10" s="7">
        <f t="shared" si="12"/>
        <v>46019</v>
      </c>
      <c r="CA10" s="5">
        <f t="shared" si="13"/>
        <v>488.6</v>
      </c>
      <c r="CB10" s="145">
        <f t="shared" si="14"/>
        <v>0</v>
      </c>
      <c r="CC10" s="141" t="str">
        <f>IFERROR(VLOOKUP(BZ9,'Geração Equatorial x Medido'!$O$130:$P$166,2,FALSE),"")</f>
        <v/>
      </c>
      <c r="CD10" s="38">
        <f t="shared" si="15"/>
        <v>45992</v>
      </c>
      <c r="CE10" s="38" t="str">
        <f t="shared" si="2"/>
        <v/>
      </c>
      <c r="CF10" s="38"/>
      <c r="CH10" s="11" t="s">
        <v>94</v>
      </c>
      <c r="CI10" s="41">
        <f>IF(CI6=MAX($CI$6:$CT$6),CI6,"")</f>
        <v>13793.4</v>
      </c>
      <c r="CJ10" s="41" t="str">
        <f t="shared" ref="CJ10:CT10" si="34">IF(CJ6=MAX($CI$6:$CT$6),CJ6,"")</f>
        <v/>
      </c>
      <c r="CK10" s="41" t="str">
        <f t="shared" si="34"/>
        <v/>
      </c>
      <c r="CL10" s="41" t="str">
        <f t="shared" si="34"/>
        <v/>
      </c>
      <c r="CM10" s="41" t="str">
        <f t="shared" si="34"/>
        <v/>
      </c>
      <c r="CN10" s="41" t="str">
        <f t="shared" si="34"/>
        <v/>
      </c>
      <c r="CO10" s="41" t="str">
        <f t="shared" si="34"/>
        <v/>
      </c>
      <c r="CP10" s="41" t="str">
        <f t="shared" si="34"/>
        <v/>
      </c>
      <c r="CQ10" s="41" t="str">
        <f t="shared" si="34"/>
        <v/>
      </c>
      <c r="CR10" s="41" t="str">
        <f t="shared" si="34"/>
        <v/>
      </c>
      <c r="CS10" s="41" t="str">
        <f t="shared" si="34"/>
        <v/>
      </c>
      <c r="CT10" s="41" t="str">
        <f t="shared" si="34"/>
        <v/>
      </c>
      <c r="CU10" s="11"/>
      <c r="CV10" s="4"/>
      <c r="CW10" s="22"/>
    </row>
    <row r="11" spans="2:101" x14ac:dyDescent="0.25">
      <c r="B11" s="7">
        <f t="shared" si="17"/>
        <v>44934</v>
      </c>
      <c r="C11" s="5"/>
      <c r="D11" s="38" t="str">
        <f t="shared" si="0"/>
        <v/>
      </c>
      <c r="E11" s="38">
        <f t="shared" si="3"/>
        <v>44927</v>
      </c>
      <c r="F11" s="38" t="str">
        <f t="shared" si="4"/>
        <v/>
      </c>
      <c r="G11" s="38">
        <f t="shared" si="3"/>
        <v>44927</v>
      </c>
      <c r="N11" s="36"/>
      <c r="O11" s="18"/>
      <c r="Z11" s="7">
        <f t="shared" si="18"/>
        <v>45294</v>
      </c>
      <c r="AA11" s="5">
        <v>0</v>
      </c>
      <c r="AB11" s="38" t="str">
        <f>IFERROR(VLOOKUP(Z11,'Geração Equatorial x Medido'!$O$131:$P$142,2,FALSE),"")</f>
        <v/>
      </c>
      <c r="AC11" s="38">
        <f t="shared" si="6"/>
        <v>45292</v>
      </c>
      <c r="AD11" s="38" t="str">
        <f t="shared" si="1"/>
        <v/>
      </c>
      <c r="AE11" s="38">
        <f t="shared" si="28"/>
        <v>0</v>
      </c>
      <c r="AL11" s="36"/>
      <c r="AM11" s="18"/>
      <c r="AU11" s="4"/>
      <c r="AX11" s="7">
        <f t="shared" si="19"/>
        <v>45654</v>
      </c>
      <c r="AY11" s="5">
        <v>482.2</v>
      </c>
      <c r="AZ11" s="145">
        <f t="shared" si="8"/>
        <v>0</v>
      </c>
      <c r="BA11" s="143" t="str">
        <f>IFERROR(VLOOKUP(AX10,'Geração Equatorial x Medido'!$O$130:$P$167,2,FALSE),"")</f>
        <v/>
      </c>
      <c r="BB11" s="38">
        <f t="shared" si="9"/>
        <v>45658</v>
      </c>
      <c r="BC11" s="38" t="str">
        <f t="shared" si="10"/>
        <v/>
      </c>
      <c r="BD11" s="38"/>
      <c r="BF11" s="11" t="s">
        <v>108</v>
      </c>
      <c r="BG11" s="41">
        <f>SUMIF($BB:$BB,BG4,$AZ:$AZ)</f>
        <v>0</v>
      </c>
      <c r="BH11" s="41">
        <f t="shared" ref="BH11:BR11" si="35">SUMIF($BB:$BB,BH4,$AZ:$AZ)</f>
        <v>0</v>
      </c>
      <c r="BI11" s="41">
        <f t="shared" si="35"/>
        <v>0</v>
      </c>
      <c r="BJ11" s="41">
        <f t="shared" si="35"/>
        <v>2</v>
      </c>
      <c r="BK11" s="41">
        <f t="shared" si="35"/>
        <v>0</v>
      </c>
      <c r="BL11" s="41">
        <f t="shared" si="35"/>
        <v>0</v>
      </c>
      <c r="BM11" s="41">
        <f t="shared" si="35"/>
        <v>0</v>
      </c>
      <c r="BN11" s="41">
        <f t="shared" si="35"/>
        <v>0</v>
      </c>
      <c r="BO11" s="41">
        <f t="shared" si="35"/>
        <v>0</v>
      </c>
      <c r="BP11" s="41">
        <f t="shared" si="35"/>
        <v>0</v>
      </c>
      <c r="BQ11" s="41">
        <f t="shared" si="35"/>
        <v>0</v>
      </c>
      <c r="BR11" s="41">
        <f t="shared" si="35"/>
        <v>0</v>
      </c>
      <c r="BT11" s="4"/>
      <c r="BZ11" s="7">
        <f t="shared" si="12"/>
        <v>46020</v>
      </c>
      <c r="CA11" s="5">
        <f t="shared" si="13"/>
        <v>453.6</v>
      </c>
      <c r="CB11" s="145">
        <f t="shared" si="14"/>
        <v>0</v>
      </c>
      <c r="CC11" s="141" t="str">
        <f>IFERROR(VLOOKUP(BZ10,'Geração Equatorial x Medido'!$O$130:$P$166,2,FALSE),"")</f>
        <v/>
      </c>
      <c r="CD11" s="38">
        <f>IF(CC11="",CD12,CC11)</f>
        <v>46023</v>
      </c>
      <c r="CE11" s="38" t="str">
        <f t="shared" si="2"/>
        <v/>
      </c>
      <c r="CF11" s="38"/>
      <c r="CH11" s="11" t="s">
        <v>108</v>
      </c>
      <c r="CI11" s="41">
        <f>SUMIF($CD$10:$CD$378,CI4,$CB$10:$CB$378)</f>
        <v>0</v>
      </c>
      <c r="CJ11" s="41">
        <f t="shared" ref="CJ11:CT11" si="36">SUMIF($CD$10:$CD$378,CJ4,$CB$10:$CB$378)</f>
        <v>0</v>
      </c>
      <c r="CK11" s="41">
        <f t="shared" si="36"/>
        <v>0</v>
      </c>
      <c r="CL11" s="41">
        <f t="shared" si="36"/>
        <v>18</v>
      </c>
      <c r="CM11" s="41">
        <f t="shared" si="36"/>
        <v>30</v>
      </c>
      <c r="CN11" s="41">
        <f t="shared" si="36"/>
        <v>31</v>
      </c>
      <c r="CO11" s="41">
        <f t="shared" si="36"/>
        <v>30</v>
      </c>
      <c r="CP11" s="41">
        <f t="shared" si="36"/>
        <v>31</v>
      </c>
      <c r="CQ11" s="41">
        <f t="shared" si="36"/>
        <v>31</v>
      </c>
      <c r="CR11" s="41">
        <f t="shared" si="36"/>
        <v>30</v>
      </c>
      <c r="CS11" s="41">
        <f t="shared" si="36"/>
        <v>31</v>
      </c>
      <c r="CT11" s="41">
        <f t="shared" si="36"/>
        <v>30</v>
      </c>
      <c r="CV11" s="4"/>
    </row>
    <row r="12" spans="2:101" x14ac:dyDescent="0.25">
      <c r="B12" s="7">
        <f t="shared" si="17"/>
        <v>44935</v>
      </c>
      <c r="C12" s="5"/>
      <c r="D12" s="38" t="str">
        <f t="shared" si="0"/>
        <v/>
      </c>
      <c r="E12" s="38">
        <f t="shared" si="3"/>
        <v>44927</v>
      </c>
      <c r="F12" s="38" t="str">
        <f t="shared" si="4"/>
        <v/>
      </c>
      <c r="G12" s="38">
        <f t="shared" si="3"/>
        <v>44927</v>
      </c>
      <c r="N12" s="36"/>
      <c r="Z12" s="7">
        <f t="shared" si="18"/>
        <v>45295</v>
      </c>
      <c r="AA12" s="5">
        <v>83.5</v>
      </c>
      <c r="AB12" s="38" t="str">
        <f>IFERROR(VLOOKUP(Z12,'Geração Equatorial x Medido'!$O$131:$P$142,2,FALSE),"")</f>
        <v/>
      </c>
      <c r="AC12" s="38">
        <f t="shared" ref="AC12:AC75" si="37">IF(AB12="",AC13,AB12)</f>
        <v>45292</v>
      </c>
      <c r="AD12" s="38" t="str">
        <f t="shared" si="1"/>
        <v/>
      </c>
      <c r="AE12" s="38">
        <f t="shared" si="28"/>
        <v>0</v>
      </c>
      <c r="AL12" s="36"/>
      <c r="AU12" s="4"/>
      <c r="AX12" s="7">
        <f t="shared" si="19"/>
        <v>45655</v>
      </c>
      <c r="AY12" s="5">
        <v>511.8</v>
      </c>
      <c r="AZ12" s="145">
        <f t="shared" si="8"/>
        <v>0</v>
      </c>
      <c r="BA12" s="143" t="str">
        <f>IFERROR(VLOOKUP(AX11,'Geração Equatorial x Medido'!$O$130:$P$167,2,FALSE),"")</f>
        <v/>
      </c>
      <c r="BB12" s="38">
        <f t="shared" ref="BB12:BB75" si="38">IF(BA12="",BB13,BA12)</f>
        <v>45658</v>
      </c>
      <c r="BC12" s="38" t="str">
        <f t="shared" si="10"/>
        <v/>
      </c>
      <c r="BD12" s="38"/>
      <c r="BK12" s="36"/>
      <c r="BT12" s="4"/>
      <c r="BZ12" s="7">
        <f t="shared" si="12"/>
        <v>46021</v>
      </c>
      <c r="CA12" s="5">
        <f t="shared" si="13"/>
        <v>451.5</v>
      </c>
      <c r="CB12" s="145">
        <f t="shared" si="14"/>
        <v>0</v>
      </c>
      <c r="CC12" s="141" t="str">
        <f>IFERROR(VLOOKUP(BZ11,'Geração Equatorial x Medido'!$O$130:$P$166,2,FALSE),"")</f>
        <v/>
      </c>
      <c r="CD12" s="38">
        <f>IF(CC12="",CD13,CC12)</f>
        <v>46023</v>
      </c>
      <c r="CE12" s="38" t="str">
        <f t="shared" si="2"/>
        <v/>
      </c>
      <c r="CF12" s="38"/>
      <c r="CM12" s="36"/>
      <c r="CV12" s="4"/>
    </row>
    <row r="13" spans="2:101" x14ac:dyDescent="0.25">
      <c r="B13" s="7">
        <f t="shared" si="17"/>
        <v>44936</v>
      </c>
      <c r="C13" s="5"/>
      <c r="D13" s="38" t="str">
        <f t="shared" si="0"/>
        <v/>
      </c>
      <c r="E13" s="38">
        <f t="shared" si="3"/>
        <v>44927</v>
      </c>
      <c r="F13" s="38" t="str">
        <f t="shared" si="4"/>
        <v/>
      </c>
      <c r="G13" s="38">
        <f t="shared" si="3"/>
        <v>44927</v>
      </c>
      <c r="N13" s="36"/>
      <c r="Z13" s="7">
        <f t="shared" si="18"/>
        <v>45296</v>
      </c>
      <c r="AA13" s="5">
        <v>543.9</v>
      </c>
      <c r="AB13" s="38" t="str">
        <f>IFERROR(VLOOKUP(Z13,'Geração Equatorial x Medido'!$O$131:$P$142,2,FALSE),"")</f>
        <v/>
      </c>
      <c r="AC13" s="38">
        <f t="shared" si="37"/>
        <v>45292</v>
      </c>
      <c r="AD13" s="38" t="str">
        <f t="shared" si="1"/>
        <v/>
      </c>
      <c r="AE13" s="38">
        <f t="shared" si="28"/>
        <v>0</v>
      </c>
      <c r="AL13" s="36"/>
      <c r="AU13" s="4"/>
      <c r="AX13" s="7">
        <f t="shared" si="19"/>
        <v>45656</v>
      </c>
      <c r="AY13" s="5">
        <v>477.3</v>
      </c>
      <c r="AZ13" s="145">
        <f t="shared" si="8"/>
        <v>0</v>
      </c>
      <c r="BA13" s="143" t="str">
        <f>IFERROR(VLOOKUP(AX12,'Geração Equatorial x Medido'!$O$130:$P$167,2,FALSE),"")</f>
        <v/>
      </c>
      <c r="BB13" s="38">
        <f t="shared" si="38"/>
        <v>45658</v>
      </c>
      <c r="BC13" s="38" t="str">
        <f t="shared" si="10"/>
        <v/>
      </c>
      <c r="BD13" s="38"/>
      <c r="BK13" s="36"/>
      <c r="BT13" s="4"/>
      <c r="BZ13" s="7">
        <f t="shared" si="12"/>
        <v>46022</v>
      </c>
      <c r="CA13" s="5">
        <f t="shared" si="13"/>
        <v>379.8</v>
      </c>
      <c r="CB13" s="145">
        <f t="shared" si="14"/>
        <v>0</v>
      </c>
      <c r="CC13" s="141" t="str">
        <f>IFERROR(VLOOKUP(BZ12,'Geração Equatorial x Medido'!$O$130:$P$166,2,FALSE),"")</f>
        <v/>
      </c>
      <c r="CD13" s="38">
        <f t="shared" ref="CD13:CD76" si="39">IF(CC13="",CD14,CC13)</f>
        <v>46023</v>
      </c>
      <c r="CE13" s="38" t="str">
        <f t="shared" si="2"/>
        <v/>
      </c>
      <c r="CF13" s="38"/>
      <c r="CM13" s="36"/>
      <c r="CV13" s="4"/>
    </row>
    <row r="14" spans="2:101" x14ac:dyDescent="0.25">
      <c r="B14" s="7">
        <f t="shared" si="17"/>
        <v>44937</v>
      </c>
      <c r="C14" s="5"/>
      <c r="D14" s="38" t="str">
        <f t="shared" si="0"/>
        <v/>
      </c>
      <c r="E14" s="38">
        <f t="shared" si="3"/>
        <v>44927</v>
      </c>
      <c r="F14" s="38" t="str">
        <f t="shared" si="4"/>
        <v/>
      </c>
      <c r="G14" s="38">
        <f t="shared" si="3"/>
        <v>44927</v>
      </c>
      <c r="N14" s="36"/>
      <c r="Z14" s="7">
        <f t="shared" si="18"/>
        <v>45297</v>
      </c>
      <c r="AA14" s="5">
        <v>398.8</v>
      </c>
      <c r="AB14" s="38" t="str">
        <f>IFERROR(VLOOKUP(Z14,'Geração Equatorial x Medido'!$O$131:$P$142,2,FALSE),"")</f>
        <v/>
      </c>
      <c r="AC14" s="38">
        <f t="shared" si="37"/>
        <v>45292</v>
      </c>
      <c r="AD14" s="38" t="str">
        <f t="shared" si="1"/>
        <v/>
      </c>
      <c r="AE14" s="38">
        <f t="shared" si="28"/>
        <v>0</v>
      </c>
      <c r="AL14" s="36"/>
      <c r="AU14" s="4"/>
      <c r="AX14" s="7">
        <f t="shared" si="19"/>
        <v>45657</v>
      </c>
      <c r="AY14" s="5">
        <v>483</v>
      </c>
      <c r="AZ14" s="145">
        <f t="shared" si="8"/>
        <v>0</v>
      </c>
      <c r="BA14" s="143" t="str">
        <f>IFERROR(VLOOKUP(AX13,'Geração Equatorial x Medido'!$O$130:$P$167,2,FALSE),"")</f>
        <v/>
      </c>
      <c r="BB14" s="38">
        <f t="shared" si="38"/>
        <v>45658</v>
      </c>
      <c r="BC14" s="38">
        <f>IFERROR(VLOOKUP(AX14,$I$433:$K$456,3,FALSE),"")</f>
        <v>45627</v>
      </c>
      <c r="BD14" s="38"/>
      <c r="BK14" s="36"/>
      <c r="BT14" s="4"/>
      <c r="BZ14" s="7">
        <f t="shared" si="12"/>
        <v>46023</v>
      </c>
      <c r="CA14" s="5">
        <v>423.9</v>
      </c>
      <c r="CB14" s="145">
        <f t="shared" si="14"/>
        <v>0</v>
      </c>
      <c r="CC14" s="141" t="str">
        <f>IFERROR(VLOOKUP(BZ13,'Geração Equatorial x Medido'!$O$130:$P$166,2,FALSE),"")</f>
        <v/>
      </c>
      <c r="CD14" s="38">
        <f t="shared" si="39"/>
        <v>46023</v>
      </c>
      <c r="CE14" s="38">
        <f t="shared" si="2"/>
        <v>46023</v>
      </c>
      <c r="CF14" s="38">
        <f t="shared" ref="CF14:CF67" si="40">IF(CE14="",CF13,CE14)</f>
        <v>46023</v>
      </c>
      <c r="CM14" s="36"/>
      <c r="CV14" s="4"/>
    </row>
    <row r="15" spans="2:101" x14ac:dyDescent="0.25">
      <c r="B15" s="7">
        <f t="shared" si="17"/>
        <v>44938</v>
      </c>
      <c r="C15" s="5"/>
      <c r="D15" s="38" t="str">
        <f t="shared" si="0"/>
        <v/>
      </c>
      <c r="E15" s="38">
        <f t="shared" si="3"/>
        <v>44927</v>
      </c>
      <c r="F15" s="38" t="str">
        <f t="shared" si="4"/>
        <v/>
      </c>
      <c r="G15" s="38">
        <f t="shared" si="3"/>
        <v>44927</v>
      </c>
      <c r="Z15" s="7">
        <f t="shared" si="18"/>
        <v>45298</v>
      </c>
      <c r="AA15" s="5">
        <v>226.3</v>
      </c>
      <c r="AB15" s="38" t="str">
        <f>IFERROR(VLOOKUP(Z15,'Geração Equatorial x Medido'!$O$131:$P$142,2,FALSE),"")</f>
        <v/>
      </c>
      <c r="AC15" s="38">
        <f t="shared" si="37"/>
        <v>45292</v>
      </c>
      <c r="AD15" s="38" t="str">
        <f t="shared" si="1"/>
        <v/>
      </c>
      <c r="AE15" s="38">
        <f t="shared" si="28"/>
        <v>0</v>
      </c>
      <c r="AU15" s="4"/>
      <c r="AX15" s="7">
        <f t="shared" si="19"/>
        <v>45658</v>
      </c>
      <c r="AY15" s="5">
        <v>482.3</v>
      </c>
      <c r="AZ15" s="145">
        <f t="shared" si="8"/>
        <v>0</v>
      </c>
      <c r="BA15" s="143" t="str">
        <f>IFERROR(VLOOKUP(AX14,'Geração Equatorial x Medido'!$O$130:$P$167,2,FALSE),"")</f>
        <v/>
      </c>
      <c r="BB15" s="38">
        <f t="shared" si="38"/>
        <v>45658</v>
      </c>
      <c r="BC15" s="38">
        <f>IFERROR(VLOOKUP(AX45,$I$422:$K$457,3,FALSE),"")</f>
        <v>45658</v>
      </c>
      <c r="BD15" s="38">
        <f>IF(BC15="",BD46,BC15)</f>
        <v>45658</v>
      </c>
      <c r="BT15" s="4"/>
      <c r="BZ15" s="7">
        <f t="shared" si="12"/>
        <v>46024</v>
      </c>
      <c r="CA15" s="5">
        <v>452.4</v>
      </c>
      <c r="CB15" s="145">
        <f t="shared" si="14"/>
        <v>0</v>
      </c>
      <c r="CC15" s="141" t="str">
        <f>IFERROR(VLOOKUP(BZ14,'Geração Equatorial x Medido'!$O$130:$P$166,2,FALSE),"")</f>
        <v/>
      </c>
      <c r="CD15" s="38">
        <f t="shared" si="39"/>
        <v>46023</v>
      </c>
      <c r="CE15" s="38" t="str">
        <f t="shared" si="2"/>
        <v/>
      </c>
      <c r="CF15" s="38">
        <f t="shared" si="40"/>
        <v>46023</v>
      </c>
      <c r="CV15" s="4"/>
    </row>
    <row r="16" spans="2:101" x14ac:dyDescent="0.25">
      <c r="B16" s="7">
        <f t="shared" si="17"/>
        <v>44939</v>
      </c>
      <c r="C16" s="5"/>
      <c r="D16" s="38" t="str">
        <f t="shared" si="0"/>
        <v/>
      </c>
      <c r="E16" s="38">
        <f t="shared" si="3"/>
        <v>44927</v>
      </c>
      <c r="F16" s="38" t="str">
        <f t="shared" si="4"/>
        <v/>
      </c>
      <c r="G16" s="38">
        <f t="shared" si="3"/>
        <v>44927</v>
      </c>
      <c r="Z16" s="7">
        <f t="shared" si="18"/>
        <v>45299</v>
      </c>
      <c r="AA16" s="5">
        <v>473.2</v>
      </c>
      <c r="AB16" s="38" t="str">
        <f>IFERROR(VLOOKUP(Z16,'Geração Equatorial x Medido'!$O$131:$P$142,2,FALSE),"")</f>
        <v/>
      </c>
      <c r="AC16" s="38">
        <f t="shared" si="37"/>
        <v>45292</v>
      </c>
      <c r="AD16" s="38" t="str">
        <f t="shared" si="1"/>
        <v/>
      </c>
      <c r="AE16" s="38">
        <f t="shared" si="28"/>
        <v>0</v>
      </c>
      <c r="AU16" s="4"/>
      <c r="AX16" s="7">
        <f t="shared" si="19"/>
        <v>45659</v>
      </c>
      <c r="AY16" s="5">
        <v>469.1</v>
      </c>
      <c r="AZ16" s="145">
        <f t="shared" si="8"/>
        <v>0</v>
      </c>
      <c r="BA16" s="143" t="str">
        <f>IFERROR(VLOOKUP(AX15,'Geração Equatorial x Medido'!$O$130:$P$167,2,FALSE),"")</f>
        <v/>
      </c>
      <c r="BB16" s="38">
        <f t="shared" si="38"/>
        <v>45658</v>
      </c>
      <c r="BC16" s="38" t="str">
        <f t="shared" ref="BC16:BC79" si="41">IFERROR(VLOOKUP(AX46,$I$422:$K$457,3,FALSE),"")</f>
        <v/>
      </c>
      <c r="BD16" s="38">
        <f t="shared" ref="BD16:BD78" si="42">IF(BC16="",BD15,BC16)</f>
        <v>45658</v>
      </c>
      <c r="BT16" s="4"/>
      <c r="BZ16" s="7">
        <f t="shared" si="12"/>
        <v>46025</v>
      </c>
      <c r="CA16" s="5">
        <v>478.9</v>
      </c>
      <c r="CB16" s="145">
        <f t="shared" si="14"/>
        <v>0</v>
      </c>
      <c r="CC16" s="141" t="str">
        <f>IFERROR(VLOOKUP(BZ15,'Geração Equatorial x Medido'!$O$130:$P$166,2,FALSE),"")</f>
        <v/>
      </c>
      <c r="CD16" s="38">
        <f t="shared" si="39"/>
        <v>46023</v>
      </c>
      <c r="CE16" s="38" t="str">
        <f t="shared" si="2"/>
        <v/>
      </c>
      <c r="CF16" s="38">
        <f t="shared" si="40"/>
        <v>46023</v>
      </c>
      <c r="CV16" s="4"/>
    </row>
    <row r="17" spans="2:100" x14ac:dyDescent="0.25">
      <c r="B17" s="7">
        <f t="shared" si="17"/>
        <v>44940</v>
      </c>
      <c r="C17" s="5"/>
      <c r="D17" s="38" t="str">
        <f t="shared" si="0"/>
        <v/>
      </c>
      <c r="E17" s="38">
        <f t="shared" si="3"/>
        <v>44927</v>
      </c>
      <c r="F17" s="38" t="str">
        <f t="shared" si="4"/>
        <v/>
      </c>
      <c r="G17" s="38">
        <f t="shared" si="3"/>
        <v>44927</v>
      </c>
      <c r="Z17" s="7">
        <f t="shared" si="18"/>
        <v>45300</v>
      </c>
      <c r="AA17" s="5">
        <v>372.4</v>
      </c>
      <c r="AB17" s="38" t="str">
        <f>IFERROR(VLOOKUP(Z17,'Geração Equatorial x Medido'!$O$131:$P$142,2,FALSE),"")</f>
        <v/>
      </c>
      <c r="AC17" s="38">
        <f t="shared" si="37"/>
        <v>45292</v>
      </c>
      <c r="AD17" s="38" t="str">
        <f t="shared" si="1"/>
        <v/>
      </c>
      <c r="AE17" s="38">
        <f t="shared" si="28"/>
        <v>0</v>
      </c>
      <c r="AU17" s="4"/>
      <c r="AX17" s="7">
        <f t="shared" si="19"/>
        <v>45660</v>
      </c>
      <c r="AY17" s="5">
        <v>454.3</v>
      </c>
      <c r="AZ17" s="145">
        <f t="shared" si="8"/>
        <v>0</v>
      </c>
      <c r="BA17" s="143" t="str">
        <f>IFERROR(VLOOKUP(AX16,'Geração Equatorial x Medido'!$O$130:$P$167,2,FALSE),"")</f>
        <v/>
      </c>
      <c r="BB17" s="38">
        <f t="shared" si="38"/>
        <v>45658</v>
      </c>
      <c r="BC17" s="38" t="str">
        <f t="shared" si="41"/>
        <v/>
      </c>
      <c r="BD17" s="38">
        <f t="shared" si="42"/>
        <v>45658</v>
      </c>
      <c r="BT17" s="4"/>
      <c r="BZ17" s="7">
        <f t="shared" si="12"/>
        <v>46026</v>
      </c>
      <c r="CA17" s="5">
        <v>472.8</v>
      </c>
      <c r="CB17" s="145">
        <f t="shared" si="14"/>
        <v>0</v>
      </c>
      <c r="CC17" s="141" t="str">
        <f>IFERROR(VLOOKUP(BZ16,'Geração Equatorial x Medido'!$O$130:$P$166,2,FALSE),"")</f>
        <v/>
      </c>
      <c r="CD17" s="38">
        <f t="shared" si="39"/>
        <v>46023</v>
      </c>
      <c r="CE17" s="38" t="str">
        <f t="shared" si="2"/>
        <v/>
      </c>
      <c r="CF17" s="38">
        <f t="shared" si="40"/>
        <v>46023</v>
      </c>
      <c r="CV17" s="4"/>
    </row>
    <row r="18" spans="2:100" x14ac:dyDescent="0.25">
      <c r="B18" s="7">
        <f t="shared" si="17"/>
        <v>44941</v>
      </c>
      <c r="C18" s="5"/>
      <c r="D18" s="38" t="str">
        <f t="shared" si="0"/>
        <v/>
      </c>
      <c r="E18" s="38">
        <f t="shared" si="3"/>
        <v>44927</v>
      </c>
      <c r="F18" s="38" t="str">
        <f t="shared" si="4"/>
        <v/>
      </c>
      <c r="G18" s="38">
        <f t="shared" si="3"/>
        <v>44927</v>
      </c>
      <c r="Z18" s="7">
        <f t="shared" si="18"/>
        <v>45301</v>
      </c>
      <c r="AA18" s="5">
        <v>465.4</v>
      </c>
      <c r="AB18" s="38" t="str">
        <f>IFERROR(VLOOKUP(Z18,'Geração Equatorial x Medido'!$O$131:$P$142,2,FALSE),"")</f>
        <v/>
      </c>
      <c r="AC18" s="38">
        <f t="shared" si="37"/>
        <v>45292</v>
      </c>
      <c r="AD18" s="38" t="str">
        <f t="shared" si="1"/>
        <v/>
      </c>
      <c r="AE18" s="38">
        <f t="shared" si="28"/>
        <v>0</v>
      </c>
      <c r="AU18" s="4"/>
      <c r="AX18" s="7">
        <f t="shared" si="19"/>
        <v>45661</v>
      </c>
      <c r="AY18" s="5">
        <v>461.4</v>
      </c>
      <c r="AZ18" s="145">
        <f t="shared" si="8"/>
        <v>0</v>
      </c>
      <c r="BA18" s="143" t="str">
        <f>IFERROR(VLOOKUP(AX17,'Geração Equatorial x Medido'!$O$130:$P$167,2,FALSE),"")</f>
        <v/>
      </c>
      <c r="BB18" s="38">
        <f t="shared" si="38"/>
        <v>45658</v>
      </c>
      <c r="BC18" s="38" t="str">
        <f t="shared" si="41"/>
        <v/>
      </c>
      <c r="BD18" s="38">
        <f t="shared" si="42"/>
        <v>45658</v>
      </c>
      <c r="BT18" s="4"/>
      <c r="BZ18" s="7">
        <f t="shared" si="12"/>
        <v>46027</v>
      </c>
      <c r="CA18" s="5">
        <v>467.3</v>
      </c>
      <c r="CB18" s="145">
        <f t="shared" si="14"/>
        <v>0</v>
      </c>
      <c r="CC18" s="141" t="str">
        <f>IFERROR(VLOOKUP(BZ17,'Geração Equatorial x Medido'!$O$130:$P$166,2,FALSE),"")</f>
        <v/>
      </c>
      <c r="CD18" s="38">
        <f t="shared" si="39"/>
        <v>46023</v>
      </c>
      <c r="CE18" s="38" t="str">
        <f t="shared" si="2"/>
        <v/>
      </c>
      <c r="CF18" s="38">
        <f t="shared" si="40"/>
        <v>46023</v>
      </c>
      <c r="CV18" s="4"/>
    </row>
    <row r="19" spans="2:100" x14ac:dyDescent="0.25">
      <c r="B19" s="7">
        <f t="shared" si="17"/>
        <v>44942</v>
      </c>
      <c r="C19" s="5"/>
      <c r="D19" s="38" t="str">
        <f t="shared" si="0"/>
        <v/>
      </c>
      <c r="E19" s="38">
        <f t="shared" si="3"/>
        <v>44927</v>
      </c>
      <c r="F19" s="38" t="str">
        <f t="shared" si="4"/>
        <v/>
      </c>
      <c r="G19" s="38">
        <f t="shared" si="3"/>
        <v>44927</v>
      </c>
      <c r="Z19" s="7">
        <f t="shared" si="18"/>
        <v>45302</v>
      </c>
      <c r="AA19" s="5">
        <v>444.3</v>
      </c>
      <c r="AB19" s="38" t="str">
        <f>IFERROR(VLOOKUP(Z19,'Geração Equatorial x Medido'!$O$131:$P$142,2,FALSE),"")</f>
        <v/>
      </c>
      <c r="AC19" s="38">
        <f t="shared" si="37"/>
        <v>45292</v>
      </c>
      <c r="AD19" s="38" t="str">
        <f t="shared" si="1"/>
        <v/>
      </c>
      <c r="AE19" s="38">
        <f t="shared" si="28"/>
        <v>0</v>
      </c>
      <c r="AU19" s="4"/>
      <c r="AX19" s="7">
        <f t="shared" si="19"/>
        <v>45662</v>
      </c>
      <c r="AY19" s="5">
        <v>469.6</v>
      </c>
      <c r="AZ19" s="145">
        <f t="shared" si="8"/>
        <v>0</v>
      </c>
      <c r="BA19" s="143" t="str">
        <f>IFERROR(VLOOKUP(AX18,'Geração Equatorial x Medido'!$O$130:$P$167,2,FALSE),"")</f>
        <v/>
      </c>
      <c r="BB19" s="38">
        <f t="shared" si="38"/>
        <v>45658</v>
      </c>
      <c r="BC19" s="38" t="str">
        <f t="shared" si="41"/>
        <v/>
      </c>
      <c r="BD19" s="38">
        <f t="shared" si="42"/>
        <v>45658</v>
      </c>
      <c r="BT19" s="4"/>
      <c r="BZ19" s="7">
        <f t="shared" si="12"/>
        <v>46028</v>
      </c>
      <c r="CA19" s="5">
        <v>398.8</v>
      </c>
      <c r="CB19" s="145">
        <f t="shared" si="14"/>
        <v>0</v>
      </c>
      <c r="CC19" s="141" t="str">
        <f>IFERROR(VLOOKUP(BZ18,'Geração Equatorial x Medido'!$O$130:$P$166,2,FALSE),"")</f>
        <v/>
      </c>
      <c r="CD19" s="38">
        <f t="shared" si="39"/>
        <v>46023</v>
      </c>
      <c r="CE19" s="38" t="str">
        <f t="shared" si="2"/>
        <v/>
      </c>
      <c r="CF19" s="38">
        <f t="shared" si="40"/>
        <v>46023</v>
      </c>
      <c r="CV19" s="4"/>
    </row>
    <row r="20" spans="2:100" x14ac:dyDescent="0.25">
      <c r="B20" s="7">
        <f t="shared" si="17"/>
        <v>44943</v>
      </c>
      <c r="C20" s="5"/>
      <c r="D20" s="38" t="str">
        <f t="shared" si="0"/>
        <v/>
      </c>
      <c r="E20" s="38">
        <f t="shared" si="3"/>
        <v>44927</v>
      </c>
      <c r="F20" s="38" t="str">
        <f t="shared" si="4"/>
        <v/>
      </c>
      <c r="G20" s="38">
        <f t="shared" si="3"/>
        <v>44927</v>
      </c>
      <c r="Z20" s="7">
        <f t="shared" si="18"/>
        <v>45303</v>
      </c>
      <c r="AA20" s="5">
        <v>122.6</v>
      </c>
      <c r="AB20" s="38" t="str">
        <f>IFERROR(VLOOKUP(Z20,'Geração Equatorial x Medido'!$O$131:$P$142,2,FALSE),"")</f>
        <v/>
      </c>
      <c r="AC20" s="38">
        <f t="shared" si="37"/>
        <v>45292</v>
      </c>
      <c r="AD20" s="38" t="str">
        <f t="shared" si="1"/>
        <v/>
      </c>
      <c r="AE20" s="38">
        <f t="shared" si="28"/>
        <v>0</v>
      </c>
      <c r="AU20" s="4"/>
      <c r="AX20" s="7">
        <f t="shared" si="19"/>
        <v>45663</v>
      </c>
      <c r="AY20" s="5">
        <v>448.9</v>
      </c>
      <c r="AZ20" s="145">
        <f t="shared" si="8"/>
        <v>0</v>
      </c>
      <c r="BA20" s="143" t="str">
        <f>IFERROR(VLOOKUP(AX19,'Geração Equatorial x Medido'!$O$130:$P$167,2,FALSE),"")</f>
        <v/>
      </c>
      <c r="BB20" s="38">
        <f t="shared" si="38"/>
        <v>45658</v>
      </c>
      <c r="BC20" s="38" t="str">
        <f t="shared" si="41"/>
        <v/>
      </c>
      <c r="BD20" s="38">
        <f t="shared" si="42"/>
        <v>45658</v>
      </c>
      <c r="BT20" s="4"/>
      <c r="BZ20" s="7">
        <f t="shared" si="12"/>
        <v>46029</v>
      </c>
      <c r="CA20" s="5">
        <v>438.6</v>
      </c>
      <c r="CB20" s="145">
        <f t="shared" si="14"/>
        <v>0</v>
      </c>
      <c r="CC20" s="141" t="str">
        <f>IFERROR(VLOOKUP(BZ19,'Geração Equatorial x Medido'!$O$130:$P$166,2,FALSE),"")</f>
        <v/>
      </c>
      <c r="CD20" s="38">
        <f t="shared" si="39"/>
        <v>46023</v>
      </c>
      <c r="CE20" s="38" t="str">
        <f t="shared" si="2"/>
        <v/>
      </c>
      <c r="CF20" s="38">
        <f t="shared" si="40"/>
        <v>46023</v>
      </c>
      <c r="CV20" s="4"/>
    </row>
    <row r="21" spans="2:100" x14ac:dyDescent="0.25">
      <c r="B21" s="7">
        <f t="shared" si="17"/>
        <v>44944</v>
      </c>
      <c r="C21" s="5"/>
      <c r="D21" s="38" t="str">
        <f t="shared" si="0"/>
        <v/>
      </c>
      <c r="E21" s="38">
        <f t="shared" ref="E21:G36" si="43">IF(D21="",E20,D21)</f>
        <v>44927</v>
      </c>
      <c r="F21" s="38" t="str">
        <f t="shared" si="4"/>
        <v/>
      </c>
      <c r="G21" s="38">
        <f t="shared" si="43"/>
        <v>44927</v>
      </c>
      <c r="Z21" s="7">
        <f t="shared" si="18"/>
        <v>45304</v>
      </c>
      <c r="AA21" s="5">
        <v>201.4</v>
      </c>
      <c r="AB21" s="38" t="str">
        <f>IFERROR(VLOOKUP(Z21,'Geração Equatorial x Medido'!$O$131:$P$142,2,FALSE),"")</f>
        <v/>
      </c>
      <c r="AC21" s="38">
        <f t="shared" si="37"/>
        <v>45292</v>
      </c>
      <c r="AD21" s="38" t="str">
        <f t="shared" si="1"/>
        <v/>
      </c>
      <c r="AE21" s="38">
        <f t="shared" si="28"/>
        <v>0</v>
      </c>
      <c r="AU21" s="4"/>
      <c r="AX21" s="7">
        <f t="shared" si="19"/>
        <v>45664</v>
      </c>
      <c r="AY21" s="5">
        <v>331.3</v>
      </c>
      <c r="AZ21" s="145">
        <f t="shared" si="8"/>
        <v>0</v>
      </c>
      <c r="BA21" s="143" t="str">
        <f>IFERROR(VLOOKUP(AX20,'Geração Equatorial x Medido'!$O$130:$P$167,2,FALSE),"")</f>
        <v/>
      </c>
      <c r="BB21" s="38">
        <f t="shared" si="38"/>
        <v>45658</v>
      </c>
      <c r="BC21" s="38" t="str">
        <f t="shared" si="41"/>
        <v/>
      </c>
      <c r="BD21" s="38">
        <f t="shared" si="42"/>
        <v>45658</v>
      </c>
      <c r="BT21" s="4"/>
      <c r="BZ21" s="7">
        <f t="shared" si="12"/>
        <v>46030</v>
      </c>
      <c r="CA21" s="5">
        <v>490.6</v>
      </c>
      <c r="CB21" s="145">
        <f t="shared" si="14"/>
        <v>0</v>
      </c>
      <c r="CC21" s="141" t="str">
        <f>IFERROR(VLOOKUP(BZ20,'Geração Equatorial x Medido'!$O$130:$P$166,2,FALSE),"")</f>
        <v/>
      </c>
      <c r="CD21" s="38">
        <f t="shared" si="39"/>
        <v>46023</v>
      </c>
      <c r="CE21" s="38" t="str">
        <f t="shared" si="2"/>
        <v/>
      </c>
      <c r="CF21" s="38">
        <f t="shared" si="40"/>
        <v>46023</v>
      </c>
      <c r="CV21" s="4"/>
    </row>
    <row r="22" spans="2:100" x14ac:dyDescent="0.25">
      <c r="B22" s="7">
        <f t="shared" si="17"/>
        <v>44945</v>
      </c>
      <c r="C22" s="5"/>
      <c r="D22" s="38" t="str">
        <f t="shared" si="0"/>
        <v/>
      </c>
      <c r="E22" s="38">
        <f t="shared" si="43"/>
        <v>44927</v>
      </c>
      <c r="F22" s="38" t="str">
        <f t="shared" si="4"/>
        <v/>
      </c>
      <c r="G22" s="38">
        <f t="shared" si="43"/>
        <v>44927</v>
      </c>
      <c r="Z22" s="7">
        <f t="shared" si="18"/>
        <v>45305</v>
      </c>
      <c r="AA22" s="5">
        <v>437</v>
      </c>
      <c r="AB22" s="38" t="str">
        <f>IFERROR(VLOOKUP(Z22,'Geração Equatorial x Medido'!$O$131:$P$142,2,FALSE),"")</f>
        <v/>
      </c>
      <c r="AC22" s="38">
        <f t="shared" si="37"/>
        <v>45292</v>
      </c>
      <c r="AD22" s="38" t="str">
        <f t="shared" si="1"/>
        <v/>
      </c>
      <c r="AE22" s="38">
        <f t="shared" si="28"/>
        <v>0</v>
      </c>
      <c r="AU22" s="4"/>
      <c r="AX22" s="7">
        <f t="shared" si="19"/>
        <v>45665</v>
      </c>
      <c r="AY22" s="5">
        <v>348.6</v>
      </c>
      <c r="AZ22" s="145">
        <f t="shared" si="8"/>
        <v>0</v>
      </c>
      <c r="BA22" s="143" t="str">
        <f>IFERROR(VLOOKUP(AX21,'Geração Equatorial x Medido'!$O$130:$P$167,2,FALSE),"")</f>
        <v/>
      </c>
      <c r="BB22" s="38">
        <f t="shared" si="38"/>
        <v>45658</v>
      </c>
      <c r="BC22" s="38" t="str">
        <f t="shared" si="41"/>
        <v/>
      </c>
      <c r="BD22" s="38">
        <f t="shared" si="42"/>
        <v>45658</v>
      </c>
      <c r="BT22" s="4"/>
      <c r="BZ22" s="7">
        <f t="shared" si="12"/>
        <v>46031</v>
      </c>
      <c r="CA22" s="5">
        <v>528</v>
      </c>
      <c r="CB22" s="145">
        <f t="shared" si="14"/>
        <v>0</v>
      </c>
      <c r="CC22" s="141" t="str">
        <f>IFERROR(VLOOKUP(BZ21,'Geração Equatorial x Medido'!$O$130:$P$166,2,FALSE),"")</f>
        <v/>
      </c>
      <c r="CD22" s="38">
        <f t="shared" si="39"/>
        <v>46023</v>
      </c>
      <c r="CE22" s="38" t="str">
        <f t="shared" si="2"/>
        <v/>
      </c>
      <c r="CF22" s="38">
        <f t="shared" si="40"/>
        <v>46023</v>
      </c>
      <c r="CV22" s="4"/>
    </row>
    <row r="23" spans="2:100" x14ac:dyDescent="0.25">
      <c r="B23" s="7">
        <f t="shared" si="17"/>
        <v>44946</v>
      </c>
      <c r="C23" s="5"/>
      <c r="D23" s="38" t="str">
        <f t="shared" si="0"/>
        <v/>
      </c>
      <c r="E23" s="38">
        <f t="shared" si="43"/>
        <v>44927</v>
      </c>
      <c r="F23" s="38" t="str">
        <f t="shared" si="4"/>
        <v/>
      </c>
      <c r="G23" s="38">
        <f t="shared" si="43"/>
        <v>44927</v>
      </c>
      <c r="Z23" s="7">
        <f t="shared" si="18"/>
        <v>45306</v>
      </c>
      <c r="AA23" s="5">
        <v>418.1</v>
      </c>
      <c r="AB23" s="38" t="str">
        <f>IFERROR(VLOOKUP(Z23,'Geração Equatorial x Medido'!$O$131:$P$142,2,FALSE),"")</f>
        <v/>
      </c>
      <c r="AC23" s="38">
        <f t="shared" si="37"/>
        <v>45292</v>
      </c>
      <c r="AD23" s="38" t="str">
        <f t="shared" si="1"/>
        <v/>
      </c>
      <c r="AE23" s="38">
        <f t="shared" si="28"/>
        <v>0</v>
      </c>
      <c r="AU23" s="4"/>
      <c r="AX23" s="7">
        <f t="shared" si="19"/>
        <v>45666</v>
      </c>
      <c r="AY23" s="5">
        <v>353.5</v>
      </c>
      <c r="AZ23" s="145">
        <f t="shared" si="8"/>
        <v>0</v>
      </c>
      <c r="BA23" s="143" t="str">
        <f>IFERROR(VLOOKUP(AX22,'Geração Equatorial x Medido'!$O$130:$P$167,2,FALSE),"")</f>
        <v/>
      </c>
      <c r="BB23" s="38">
        <f t="shared" si="38"/>
        <v>45658</v>
      </c>
      <c r="BC23" s="38" t="str">
        <f t="shared" si="41"/>
        <v/>
      </c>
      <c r="BD23" s="38">
        <f t="shared" si="42"/>
        <v>45658</v>
      </c>
      <c r="BT23" s="4"/>
      <c r="BZ23" s="7">
        <f t="shared" si="12"/>
        <v>46032</v>
      </c>
      <c r="CA23" s="5">
        <v>526.6</v>
      </c>
      <c r="CB23" s="145">
        <f t="shared" si="14"/>
        <v>0</v>
      </c>
      <c r="CC23" s="141" t="str">
        <f>IFERROR(VLOOKUP(BZ22,'Geração Equatorial x Medido'!$O$130:$P$166,2,FALSE),"")</f>
        <v/>
      </c>
      <c r="CD23" s="38">
        <f t="shared" si="39"/>
        <v>46023</v>
      </c>
      <c r="CE23" s="38" t="str">
        <f t="shared" si="2"/>
        <v/>
      </c>
      <c r="CF23" s="38">
        <f t="shared" si="40"/>
        <v>46023</v>
      </c>
      <c r="CV23" s="4"/>
    </row>
    <row r="24" spans="2:100" x14ac:dyDescent="0.25">
      <c r="B24" s="7">
        <f t="shared" si="17"/>
        <v>44947</v>
      </c>
      <c r="C24" s="5"/>
      <c r="D24" s="38" t="str">
        <f t="shared" si="0"/>
        <v/>
      </c>
      <c r="E24" s="38">
        <f t="shared" si="43"/>
        <v>44927</v>
      </c>
      <c r="F24" s="38" t="str">
        <f t="shared" si="4"/>
        <v/>
      </c>
      <c r="G24" s="38">
        <f t="shared" si="43"/>
        <v>44927</v>
      </c>
      <c r="Z24" s="7">
        <f t="shared" si="18"/>
        <v>45307</v>
      </c>
      <c r="AA24" s="5">
        <v>453.5</v>
      </c>
      <c r="AB24" s="38" t="str">
        <f>IFERROR(VLOOKUP(Z24,'Geração Equatorial x Medido'!$O$131:$P$142,2,FALSE),"")</f>
        <v/>
      </c>
      <c r="AC24" s="38">
        <f t="shared" si="37"/>
        <v>45292</v>
      </c>
      <c r="AD24" s="38" t="str">
        <f t="shared" si="1"/>
        <v/>
      </c>
      <c r="AE24" s="38">
        <f t="shared" si="28"/>
        <v>0</v>
      </c>
      <c r="AU24" s="4"/>
      <c r="AX24" s="7">
        <f t="shared" si="19"/>
        <v>45667</v>
      </c>
      <c r="AY24" s="5">
        <v>442.3</v>
      </c>
      <c r="AZ24" s="145">
        <f t="shared" si="8"/>
        <v>0</v>
      </c>
      <c r="BA24" s="143" t="str">
        <f>IFERROR(VLOOKUP(AX23,'Geração Equatorial x Medido'!$O$130:$P$167,2,FALSE),"")</f>
        <v/>
      </c>
      <c r="BB24" s="38">
        <f t="shared" si="38"/>
        <v>45658</v>
      </c>
      <c r="BC24" s="38" t="str">
        <f t="shared" si="41"/>
        <v/>
      </c>
      <c r="BD24" s="38">
        <f t="shared" si="42"/>
        <v>45658</v>
      </c>
      <c r="BT24" s="4"/>
      <c r="BZ24" s="7">
        <f t="shared" si="12"/>
        <v>46033</v>
      </c>
      <c r="CA24" s="5">
        <v>494.1</v>
      </c>
      <c r="CB24" s="145">
        <f t="shared" si="14"/>
        <v>0</v>
      </c>
      <c r="CC24" s="141" t="str">
        <f>IFERROR(VLOOKUP(BZ23,'Geração Equatorial x Medido'!$O$130:$P$166,2,FALSE),"")</f>
        <v/>
      </c>
      <c r="CD24" s="38">
        <f t="shared" si="39"/>
        <v>46023</v>
      </c>
      <c r="CE24" s="38" t="str">
        <f t="shared" si="2"/>
        <v/>
      </c>
      <c r="CF24" s="38">
        <f t="shared" si="40"/>
        <v>46023</v>
      </c>
      <c r="CV24" s="4"/>
    </row>
    <row r="25" spans="2:100" x14ac:dyDescent="0.25">
      <c r="B25" s="7">
        <f t="shared" si="17"/>
        <v>44948</v>
      </c>
      <c r="C25" s="5"/>
      <c r="D25" s="38" t="str">
        <f t="shared" si="0"/>
        <v/>
      </c>
      <c r="E25" s="38">
        <f t="shared" si="43"/>
        <v>44927</v>
      </c>
      <c r="F25" s="38" t="str">
        <f t="shared" si="4"/>
        <v/>
      </c>
      <c r="G25" s="38">
        <f t="shared" si="43"/>
        <v>44927</v>
      </c>
      <c r="Z25" s="7">
        <f t="shared" si="18"/>
        <v>45308</v>
      </c>
      <c r="AA25" s="5">
        <v>490.7</v>
      </c>
      <c r="AB25" s="38" t="str">
        <f>IFERROR(VLOOKUP(Z25,'Geração Equatorial x Medido'!$O$131:$P$142,2,FALSE),"")</f>
        <v/>
      </c>
      <c r="AC25" s="38">
        <f t="shared" si="37"/>
        <v>45292</v>
      </c>
      <c r="AD25" s="38" t="str">
        <f t="shared" si="1"/>
        <v/>
      </c>
      <c r="AE25" s="38">
        <f t="shared" si="28"/>
        <v>0</v>
      </c>
      <c r="AU25" s="4"/>
      <c r="AX25" s="7">
        <f t="shared" si="19"/>
        <v>45668</v>
      </c>
      <c r="AY25" s="5">
        <v>445.6</v>
      </c>
      <c r="AZ25" s="145">
        <f t="shared" si="8"/>
        <v>0</v>
      </c>
      <c r="BA25" s="143" t="str">
        <f>IFERROR(VLOOKUP(AX24,'Geração Equatorial x Medido'!$O$130:$P$167,2,FALSE),"")</f>
        <v/>
      </c>
      <c r="BB25" s="38">
        <f t="shared" si="38"/>
        <v>45658</v>
      </c>
      <c r="BC25" s="38" t="str">
        <f t="shared" si="41"/>
        <v/>
      </c>
      <c r="BD25" s="38">
        <f t="shared" si="42"/>
        <v>45658</v>
      </c>
      <c r="BT25" s="4"/>
      <c r="BZ25" s="7">
        <f t="shared" si="12"/>
        <v>46034</v>
      </c>
      <c r="CA25" s="5">
        <v>524</v>
      </c>
      <c r="CB25" s="145">
        <f t="shared" si="14"/>
        <v>0</v>
      </c>
      <c r="CC25" s="141" t="str">
        <f>IFERROR(VLOOKUP(BZ24,'Geração Equatorial x Medido'!$O$130:$P$166,2,FALSE),"")</f>
        <v/>
      </c>
      <c r="CD25" s="38">
        <f t="shared" si="39"/>
        <v>46023</v>
      </c>
      <c r="CE25" s="38" t="str">
        <f t="shared" si="2"/>
        <v/>
      </c>
      <c r="CF25" s="38">
        <f t="shared" si="40"/>
        <v>46023</v>
      </c>
      <c r="CV25" s="4"/>
    </row>
    <row r="26" spans="2:100" x14ac:dyDescent="0.25">
      <c r="B26" s="7">
        <f t="shared" si="17"/>
        <v>44949</v>
      </c>
      <c r="C26" s="5"/>
      <c r="D26" s="38" t="str">
        <f t="shared" si="0"/>
        <v/>
      </c>
      <c r="E26" s="38">
        <f t="shared" si="43"/>
        <v>44927</v>
      </c>
      <c r="F26" s="38" t="str">
        <f t="shared" si="4"/>
        <v/>
      </c>
      <c r="G26" s="38">
        <f t="shared" si="43"/>
        <v>44927</v>
      </c>
      <c r="Z26" s="7">
        <f t="shared" si="18"/>
        <v>45309</v>
      </c>
      <c r="AA26" s="5">
        <v>489.4</v>
      </c>
      <c r="AB26" s="38" t="str">
        <f>IFERROR(VLOOKUP(Z26,'Geração Equatorial x Medido'!$O$131:$P$142,2,FALSE),"")</f>
        <v/>
      </c>
      <c r="AC26" s="38">
        <f t="shared" si="37"/>
        <v>45292</v>
      </c>
      <c r="AD26" s="38" t="str">
        <f t="shared" si="1"/>
        <v/>
      </c>
      <c r="AE26" s="38">
        <f t="shared" si="28"/>
        <v>0</v>
      </c>
      <c r="AU26" s="4"/>
      <c r="AX26" s="7">
        <f t="shared" si="19"/>
        <v>45669</v>
      </c>
      <c r="AY26" s="5">
        <v>401.9</v>
      </c>
      <c r="AZ26" s="145">
        <f t="shared" si="8"/>
        <v>0</v>
      </c>
      <c r="BA26" s="143" t="str">
        <f>IFERROR(VLOOKUP(AX25,'Geração Equatorial x Medido'!$O$130:$P$167,2,FALSE),"")</f>
        <v/>
      </c>
      <c r="BB26" s="38">
        <f t="shared" si="38"/>
        <v>45658</v>
      </c>
      <c r="BC26" s="38" t="str">
        <f t="shared" si="41"/>
        <v/>
      </c>
      <c r="BD26" s="38">
        <f t="shared" si="42"/>
        <v>45658</v>
      </c>
      <c r="BT26" s="4"/>
      <c r="BZ26" s="7">
        <f t="shared" si="12"/>
        <v>46035</v>
      </c>
      <c r="CA26" s="5">
        <v>479.4</v>
      </c>
      <c r="CB26" s="145">
        <f t="shared" si="14"/>
        <v>0</v>
      </c>
      <c r="CC26" s="141" t="str">
        <f>IFERROR(VLOOKUP(BZ25,'Geração Equatorial x Medido'!$O$130:$P$166,2,FALSE),"")</f>
        <v/>
      </c>
      <c r="CD26" s="38">
        <f t="shared" si="39"/>
        <v>46023</v>
      </c>
      <c r="CE26" s="38" t="str">
        <f t="shared" si="2"/>
        <v/>
      </c>
      <c r="CF26" s="38">
        <f t="shared" si="40"/>
        <v>46023</v>
      </c>
      <c r="CV26" s="4"/>
    </row>
    <row r="27" spans="2:100" x14ac:dyDescent="0.25">
      <c r="B27" s="7">
        <f t="shared" si="17"/>
        <v>44950</v>
      </c>
      <c r="C27" s="5"/>
      <c r="D27" s="38" t="str">
        <f t="shared" si="0"/>
        <v/>
      </c>
      <c r="E27" s="38">
        <f t="shared" si="43"/>
        <v>44927</v>
      </c>
      <c r="F27" s="38" t="str">
        <f t="shared" si="4"/>
        <v/>
      </c>
      <c r="G27" s="38">
        <f t="shared" si="43"/>
        <v>44927</v>
      </c>
      <c r="Z27" s="7">
        <f t="shared" si="18"/>
        <v>45310</v>
      </c>
      <c r="AA27" s="5">
        <v>496.4</v>
      </c>
      <c r="AB27" s="38" t="str">
        <f>IFERROR(VLOOKUP(Z27,'Geração Equatorial x Medido'!$O$131:$P$142,2,FALSE),"")</f>
        <v/>
      </c>
      <c r="AC27" s="38">
        <f t="shared" si="37"/>
        <v>45292</v>
      </c>
      <c r="AD27" s="38" t="str">
        <f t="shared" si="1"/>
        <v/>
      </c>
      <c r="AE27" s="38">
        <f t="shared" si="28"/>
        <v>0</v>
      </c>
      <c r="AU27" s="4"/>
      <c r="AX27" s="7">
        <f t="shared" si="19"/>
        <v>45670</v>
      </c>
      <c r="AY27" s="5">
        <v>406</v>
      </c>
      <c r="AZ27" s="145">
        <f t="shared" si="8"/>
        <v>0</v>
      </c>
      <c r="BA27" s="143" t="str">
        <f>IFERROR(VLOOKUP(AX26,'Geração Equatorial x Medido'!$O$130:$P$167,2,FALSE),"")</f>
        <v/>
      </c>
      <c r="BB27" s="38">
        <f t="shared" si="38"/>
        <v>45658</v>
      </c>
      <c r="BC27" s="38" t="str">
        <f t="shared" si="41"/>
        <v/>
      </c>
      <c r="BD27" s="38">
        <f t="shared" si="42"/>
        <v>45658</v>
      </c>
      <c r="BT27" s="4"/>
      <c r="BZ27" s="7">
        <f t="shared" si="12"/>
        <v>46036</v>
      </c>
      <c r="CA27" s="5">
        <v>510.8</v>
      </c>
      <c r="CB27" s="145">
        <f t="shared" si="14"/>
        <v>0</v>
      </c>
      <c r="CC27" s="141" t="str">
        <f>IFERROR(VLOOKUP(BZ26,'Geração Equatorial x Medido'!$O$130:$P$166,2,FALSE),"")</f>
        <v/>
      </c>
      <c r="CD27" s="38">
        <f t="shared" si="39"/>
        <v>46023</v>
      </c>
      <c r="CE27" s="38" t="str">
        <f t="shared" si="2"/>
        <v/>
      </c>
      <c r="CF27" s="38">
        <f t="shared" si="40"/>
        <v>46023</v>
      </c>
      <c r="CV27" s="4"/>
    </row>
    <row r="28" spans="2:100" x14ac:dyDescent="0.25">
      <c r="B28" s="7">
        <f t="shared" si="17"/>
        <v>44951</v>
      </c>
      <c r="C28" s="5"/>
      <c r="D28" s="38" t="str">
        <f t="shared" si="0"/>
        <v/>
      </c>
      <c r="E28" s="38">
        <f t="shared" si="43"/>
        <v>44927</v>
      </c>
      <c r="F28" s="38" t="str">
        <f t="shared" si="4"/>
        <v/>
      </c>
      <c r="G28" s="38">
        <f t="shared" si="43"/>
        <v>44927</v>
      </c>
      <c r="Z28" s="7">
        <f t="shared" si="18"/>
        <v>45311</v>
      </c>
      <c r="AA28" s="5">
        <v>414.8</v>
      </c>
      <c r="AB28" s="38" t="str">
        <f>IFERROR(VLOOKUP(Z28,'Geração Equatorial x Medido'!$O$131:$P$142,2,FALSE),"")</f>
        <v/>
      </c>
      <c r="AC28" s="38">
        <f t="shared" si="37"/>
        <v>45292</v>
      </c>
      <c r="AD28" s="38" t="str">
        <f t="shared" si="1"/>
        <v/>
      </c>
      <c r="AE28" s="38">
        <f t="shared" si="28"/>
        <v>0</v>
      </c>
      <c r="AU28" s="4"/>
      <c r="AX28" s="7">
        <f t="shared" si="19"/>
        <v>45671</v>
      </c>
      <c r="AY28" s="5">
        <v>142</v>
      </c>
      <c r="AZ28" s="145">
        <f t="shared" si="8"/>
        <v>0</v>
      </c>
      <c r="BA28" s="143" t="str">
        <f>IFERROR(VLOOKUP(AX27,'Geração Equatorial x Medido'!$O$130:$P$167,2,FALSE),"")</f>
        <v/>
      </c>
      <c r="BB28" s="38">
        <f t="shared" si="38"/>
        <v>45658</v>
      </c>
      <c r="BC28" s="38" t="str">
        <f t="shared" si="41"/>
        <v/>
      </c>
      <c r="BD28" s="38">
        <f t="shared" si="42"/>
        <v>45658</v>
      </c>
      <c r="BT28" s="4"/>
      <c r="BZ28" s="7">
        <f t="shared" si="12"/>
        <v>46037</v>
      </c>
      <c r="CA28" s="5">
        <v>465.7</v>
      </c>
      <c r="CB28" s="145">
        <f t="shared" si="14"/>
        <v>0</v>
      </c>
      <c r="CC28" s="141" t="str">
        <f>IFERROR(VLOOKUP(BZ27,'Geração Equatorial x Medido'!$O$130:$P$166,2,FALSE),"")</f>
        <v/>
      </c>
      <c r="CD28" s="38">
        <f t="shared" si="39"/>
        <v>46023</v>
      </c>
      <c r="CE28" s="38" t="str">
        <f t="shared" si="2"/>
        <v/>
      </c>
      <c r="CF28" s="38">
        <f t="shared" si="40"/>
        <v>46023</v>
      </c>
      <c r="CV28" s="4"/>
    </row>
    <row r="29" spans="2:100" x14ac:dyDescent="0.25">
      <c r="B29" s="7">
        <f t="shared" si="17"/>
        <v>44952</v>
      </c>
      <c r="C29" s="5"/>
      <c r="D29" s="38" t="str">
        <f t="shared" si="0"/>
        <v/>
      </c>
      <c r="E29" s="38">
        <f t="shared" si="43"/>
        <v>44927</v>
      </c>
      <c r="F29" s="38" t="str">
        <f t="shared" si="4"/>
        <v/>
      </c>
      <c r="G29" s="38">
        <f t="shared" si="43"/>
        <v>44927</v>
      </c>
      <c r="Z29" s="7">
        <f t="shared" si="18"/>
        <v>45312</v>
      </c>
      <c r="AA29" s="5">
        <v>481.5</v>
      </c>
      <c r="AB29" s="38" t="str">
        <f>IFERROR(VLOOKUP(Z29,'Geração Equatorial x Medido'!$O$131:$P$142,2,FALSE),"")</f>
        <v/>
      </c>
      <c r="AC29" s="38">
        <f t="shared" si="37"/>
        <v>45292</v>
      </c>
      <c r="AD29" s="38" t="str">
        <f t="shared" si="1"/>
        <v/>
      </c>
      <c r="AE29" s="38">
        <f t="shared" si="28"/>
        <v>0</v>
      </c>
      <c r="AU29" s="4"/>
      <c r="AX29" s="7">
        <f t="shared" si="19"/>
        <v>45672</v>
      </c>
      <c r="AY29" s="5">
        <v>350.5</v>
      </c>
      <c r="AZ29" s="145">
        <f t="shared" si="8"/>
        <v>0</v>
      </c>
      <c r="BA29" s="143" t="str">
        <f>IFERROR(VLOOKUP(AX28,'Geração Equatorial x Medido'!$O$130:$P$167,2,FALSE),"")</f>
        <v/>
      </c>
      <c r="BB29" s="38">
        <f t="shared" si="38"/>
        <v>45658</v>
      </c>
      <c r="BC29" s="38" t="str">
        <f t="shared" si="41"/>
        <v/>
      </c>
      <c r="BD29" s="38">
        <f t="shared" si="42"/>
        <v>45658</v>
      </c>
      <c r="BT29" s="4"/>
      <c r="BZ29" s="7">
        <f t="shared" si="12"/>
        <v>46038</v>
      </c>
      <c r="CA29" s="5">
        <v>472.4</v>
      </c>
      <c r="CB29" s="145">
        <f t="shared" si="14"/>
        <v>0</v>
      </c>
      <c r="CC29" s="141" t="str">
        <f>IFERROR(VLOOKUP(BZ28,'Geração Equatorial x Medido'!$O$130:$P$166,2,FALSE),"")</f>
        <v/>
      </c>
      <c r="CD29" s="38">
        <f t="shared" si="39"/>
        <v>46023</v>
      </c>
      <c r="CE29" s="38" t="str">
        <f t="shared" si="2"/>
        <v/>
      </c>
      <c r="CF29" s="38">
        <f t="shared" si="40"/>
        <v>46023</v>
      </c>
      <c r="CV29" s="4"/>
    </row>
    <row r="30" spans="2:100" x14ac:dyDescent="0.25">
      <c r="B30" s="7">
        <f t="shared" si="17"/>
        <v>44953</v>
      </c>
      <c r="C30" s="5"/>
      <c r="D30" s="38" t="str">
        <f t="shared" si="0"/>
        <v/>
      </c>
      <c r="E30" s="38">
        <f t="shared" si="43"/>
        <v>44927</v>
      </c>
      <c r="F30" s="38" t="str">
        <f t="shared" si="4"/>
        <v/>
      </c>
      <c r="G30" s="38">
        <f t="shared" si="43"/>
        <v>44927</v>
      </c>
      <c r="Z30" s="7">
        <f t="shared" si="18"/>
        <v>45313</v>
      </c>
      <c r="AA30" s="5">
        <v>234</v>
      </c>
      <c r="AB30" s="38" t="str">
        <f>IFERROR(VLOOKUP(Z30,'Geração Equatorial x Medido'!$O$131:$P$142,2,FALSE),"")</f>
        <v/>
      </c>
      <c r="AC30" s="38">
        <f t="shared" si="37"/>
        <v>45292</v>
      </c>
      <c r="AD30" s="38" t="str">
        <f t="shared" si="1"/>
        <v/>
      </c>
      <c r="AE30" s="38">
        <f t="shared" si="28"/>
        <v>0</v>
      </c>
      <c r="AU30" s="4"/>
      <c r="AX30" s="7">
        <f t="shared" si="19"/>
        <v>45673</v>
      </c>
      <c r="AY30" s="5">
        <v>360.4</v>
      </c>
      <c r="AZ30" s="145">
        <f t="shared" si="8"/>
        <v>0</v>
      </c>
      <c r="BA30" s="143" t="str">
        <f>IFERROR(VLOOKUP(AX29,'Geração Equatorial x Medido'!$O$130:$P$167,2,FALSE),"")</f>
        <v/>
      </c>
      <c r="BB30" s="38">
        <f t="shared" si="38"/>
        <v>45658</v>
      </c>
      <c r="BC30" s="38" t="str">
        <f t="shared" si="41"/>
        <v/>
      </c>
      <c r="BD30" s="38">
        <f t="shared" si="42"/>
        <v>45658</v>
      </c>
      <c r="BT30" s="4"/>
      <c r="BZ30" s="7">
        <f t="shared" si="12"/>
        <v>46039</v>
      </c>
      <c r="CA30" s="5">
        <v>454.8</v>
      </c>
      <c r="CB30" s="145">
        <f t="shared" si="14"/>
        <v>0</v>
      </c>
      <c r="CC30" s="141" t="str">
        <f>IFERROR(VLOOKUP(BZ29,'Geração Equatorial x Medido'!$O$130:$P$166,2,FALSE),"")</f>
        <v/>
      </c>
      <c r="CD30" s="38">
        <f t="shared" si="39"/>
        <v>46023</v>
      </c>
      <c r="CE30" s="38" t="str">
        <f t="shared" si="2"/>
        <v/>
      </c>
      <c r="CF30" s="38">
        <f t="shared" si="40"/>
        <v>46023</v>
      </c>
      <c r="CV30" s="4"/>
    </row>
    <row r="31" spans="2:100" x14ac:dyDescent="0.25">
      <c r="B31" s="7">
        <f t="shared" si="17"/>
        <v>44954</v>
      </c>
      <c r="C31" s="5"/>
      <c r="D31" s="38" t="str">
        <f t="shared" si="0"/>
        <v/>
      </c>
      <c r="E31" s="38">
        <f t="shared" si="43"/>
        <v>44927</v>
      </c>
      <c r="F31" s="38" t="str">
        <f t="shared" si="4"/>
        <v/>
      </c>
      <c r="G31" s="38">
        <f t="shared" si="43"/>
        <v>44927</v>
      </c>
      <c r="Z31" s="7">
        <f t="shared" si="18"/>
        <v>45314</v>
      </c>
      <c r="AA31" s="5">
        <v>198.8</v>
      </c>
      <c r="AB31" s="38" t="str">
        <f>IFERROR(VLOOKUP(Z31,'Geração Equatorial x Medido'!$O$131:$P$142,2,FALSE),"")</f>
        <v/>
      </c>
      <c r="AC31" s="38">
        <f t="shared" si="37"/>
        <v>45292</v>
      </c>
      <c r="AD31" s="38" t="str">
        <f t="shared" si="1"/>
        <v/>
      </c>
      <c r="AE31" s="38">
        <f t="shared" si="28"/>
        <v>0</v>
      </c>
      <c r="AU31" s="4"/>
      <c r="AX31" s="7">
        <f t="shared" si="19"/>
        <v>45674</v>
      </c>
      <c r="AY31" s="5">
        <v>420.9</v>
      </c>
      <c r="AZ31" s="145">
        <f t="shared" si="8"/>
        <v>0</v>
      </c>
      <c r="BA31" s="143" t="str">
        <f>IFERROR(VLOOKUP(AX30,'Geração Equatorial x Medido'!$O$130:$P$167,2,FALSE),"")</f>
        <v/>
      </c>
      <c r="BB31" s="38">
        <f t="shared" si="38"/>
        <v>45658</v>
      </c>
      <c r="BC31" s="38" t="str">
        <f t="shared" si="41"/>
        <v/>
      </c>
      <c r="BD31" s="38">
        <f t="shared" si="42"/>
        <v>45658</v>
      </c>
      <c r="BT31" s="4"/>
      <c r="BZ31" s="7">
        <f t="shared" si="12"/>
        <v>46040</v>
      </c>
      <c r="CA31" s="5">
        <v>296.8</v>
      </c>
      <c r="CB31" s="145">
        <f t="shared" si="14"/>
        <v>0</v>
      </c>
      <c r="CC31" s="141" t="str">
        <f>IFERROR(VLOOKUP(BZ30,'Geração Equatorial x Medido'!$O$130:$P$166,2,FALSE),"")</f>
        <v/>
      </c>
      <c r="CD31" s="38">
        <f t="shared" si="39"/>
        <v>46023</v>
      </c>
      <c r="CE31" s="38" t="str">
        <f t="shared" si="2"/>
        <v/>
      </c>
      <c r="CF31" s="38">
        <f t="shared" si="40"/>
        <v>46023</v>
      </c>
      <c r="CV31" s="4"/>
    </row>
    <row r="32" spans="2:100" x14ac:dyDescent="0.25">
      <c r="B32" s="7">
        <f t="shared" si="17"/>
        <v>44955</v>
      </c>
      <c r="C32" s="5"/>
      <c r="D32" s="38" t="str">
        <f t="shared" si="0"/>
        <v/>
      </c>
      <c r="E32" s="38">
        <f t="shared" si="43"/>
        <v>44927</v>
      </c>
      <c r="F32" s="38" t="str">
        <f t="shared" si="4"/>
        <v/>
      </c>
      <c r="G32" s="38">
        <f t="shared" si="43"/>
        <v>44927</v>
      </c>
      <c r="Z32" s="7">
        <f t="shared" si="18"/>
        <v>45315</v>
      </c>
      <c r="AA32" s="5">
        <v>0</v>
      </c>
      <c r="AB32" s="38" t="str">
        <f>IFERROR(VLOOKUP(Z32,'Geração Equatorial x Medido'!$O$131:$P$142,2,FALSE),"")</f>
        <v/>
      </c>
      <c r="AC32" s="38">
        <f t="shared" si="37"/>
        <v>45292</v>
      </c>
      <c r="AD32" s="38" t="str">
        <f t="shared" si="1"/>
        <v/>
      </c>
      <c r="AE32" s="38">
        <f t="shared" si="28"/>
        <v>0</v>
      </c>
      <c r="AU32" s="4"/>
      <c r="AX32" s="7">
        <f t="shared" si="19"/>
        <v>45675</v>
      </c>
      <c r="AY32" s="5">
        <v>88.2</v>
      </c>
      <c r="AZ32" s="145">
        <f t="shared" si="8"/>
        <v>0</v>
      </c>
      <c r="BA32" s="143" t="str">
        <f>IFERROR(VLOOKUP(AX31,'Geração Equatorial x Medido'!$O$130:$P$167,2,FALSE),"")</f>
        <v/>
      </c>
      <c r="BB32" s="38">
        <f t="shared" si="38"/>
        <v>45658</v>
      </c>
      <c r="BC32" s="38" t="str">
        <f t="shared" si="41"/>
        <v/>
      </c>
      <c r="BD32" s="38">
        <f t="shared" si="42"/>
        <v>45658</v>
      </c>
      <c r="BT32" s="4"/>
      <c r="BZ32" s="7">
        <f t="shared" si="12"/>
        <v>46041</v>
      </c>
      <c r="CA32" s="5">
        <v>146.1</v>
      </c>
      <c r="CB32" s="145">
        <f t="shared" si="14"/>
        <v>0</v>
      </c>
      <c r="CC32" s="141" t="str">
        <f>IFERROR(VLOOKUP(BZ31,'Geração Equatorial x Medido'!$O$130:$P$166,2,FALSE),"")</f>
        <v/>
      </c>
      <c r="CD32" s="38">
        <f t="shared" si="39"/>
        <v>46023</v>
      </c>
      <c r="CE32" s="38" t="str">
        <f t="shared" si="2"/>
        <v/>
      </c>
      <c r="CF32" s="38">
        <f t="shared" si="40"/>
        <v>46023</v>
      </c>
      <c r="CV32" s="4"/>
    </row>
    <row r="33" spans="2:100" x14ac:dyDescent="0.25">
      <c r="B33" s="7">
        <f t="shared" si="17"/>
        <v>44956</v>
      </c>
      <c r="C33" s="5"/>
      <c r="D33" s="38" t="str">
        <f t="shared" si="0"/>
        <v/>
      </c>
      <c r="E33" s="38">
        <f t="shared" si="43"/>
        <v>44927</v>
      </c>
      <c r="F33" s="38" t="str">
        <f t="shared" si="4"/>
        <v/>
      </c>
      <c r="G33" s="38">
        <f t="shared" si="43"/>
        <v>44927</v>
      </c>
      <c r="Z33" s="7">
        <f t="shared" si="18"/>
        <v>45316</v>
      </c>
      <c r="AA33" s="5">
        <v>0</v>
      </c>
      <c r="AB33" s="38" t="str">
        <f>IFERROR(VLOOKUP(Z33,'Geração Equatorial x Medido'!$O$131:$P$142,2,FALSE),"")</f>
        <v/>
      </c>
      <c r="AC33" s="38">
        <f t="shared" si="37"/>
        <v>45292</v>
      </c>
      <c r="AD33" s="38" t="str">
        <f t="shared" si="1"/>
        <v/>
      </c>
      <c r="AE33" s="38">
        <f t="shared" si="28"/>
        <v>0</v>
      </c>
      <c r="AU33" s="4"/>
      <c r="AX33" s="7">
        <f t="shared" si="19"/>
        <v>45676</v>
      </c>
      <c r="AY33" s="5">
        <v>471.2</v>
      </c>
      <c r="AZ33" s="145">
        <f t="shared" si="8"/>
        <v>0</v>
      </c>
      <c r="BA33" s="143" t="str">
        <f>IFERROR(VLOOKUP(AX32,'Geração Equatorial x Medido'!$O$130:$P$167,2,FALSE),"")</f>
        <v/>
      </c>
      <c r="BB33" s="38">
        <f t="shared" si="38"/>
        <v>45658</v>
      </c>
      <c r="BC33" s="38" t="str">
        <f t="shared" si="41"/>
        <v/>
      </c>
      <c r="BD33" s="38">
        <f t="shared" si="42"/>
        <v>45658</v>
      </c>
      <c r="BT33" s="4"/>
      <c r="BZ33" s="7">
        <f t="shared" si="12"/>
        <v>46042</v>
      </c>
      <c r="CA33" s="5">
        <v>439.5</v>
      </c>
      <c r="CB33" s="145">
        <f t="shared" si="14"/>
        <v>0</v>
      </c>
      <c r="CC33" s="141" t="str">
        <f>IFERROR(VLOOKUP(BZ32,'Geração Equatorial x Medido'!$O$130:$P$166,2,FALSE),"")</f>
        <v/>
      </c>
      <c r="CD33" s="38">
        <f t="shared" si="39"/>
        <v>46023</v>
      </c>
      <c r="CE33" s="38" t="str">
        <f t="shared" si="2"/>
        <v/>
      </c>
      <c r="CF33" s="38">
        <f t="shared" si="40"/>
        <v>46023</v>
      </c>
      <c r="CV33" s="4"/>
    </row>
    <row r="34" spans="2:100" x14ac:dyDescent="0.25">
      <c r="B34" s="7">
        <f t="shared" si="17"/>
        <v>44957</v>
      </c>
      <c r="C34" s="5"/>
      <c r="D34" s="38" t="str">
        <f t="shared" si="0"/>
        <v/>
      </c>
      <c r="E34" s="38">
        <f t="shared" si="43"/>
        <v>44927</v>
      </c>
      <c r="F34" s="38">
        <f t="shared" si="4"/>
        <v>44927</v>
      </c>
      <c r="G34" s="38">
        <f t="shared" si="43"/>
        <v>44927</v>
      </c>
      <c r="Z34" s="7">
        <f t="shared" si="18"/>
        <v>45317</v>
      </c>
      <c r="AA34" s="5">
        <v>0</v>
      </c>
      <c r="AB34" s="38">
        <f>IFERROR(VLOOKUP(Z34,'Geração Equatorial x Medido'!$O$131:$P$142,2,FALSE),"")</f>
        <v>45292</v>
      </c>
      <c r="AC34" s="38">
        <f t="shared" si="37"/>
        <v>45292</v>
      </c>
      <c r="AD34" s="38" t="str">
        <f t="shared" si="1"/>
        <v/>
      </c>
      <c r="AE34" s="38">
        <f t="shared" si="28"/>
        <v>0</v>
      </c>
      <c r="AU34" s="4"/>
      <c r="AX34" s="7">
        <f t="shared" si="19"/>
        <v>45677</v>
      </c>
      <c r="AY34" s="5">
        <v>266.8</v>
      </c>
      <c r="AZ34" s="145">
        <f t="shared" si="8"/>
        <v>0</v>
      </c>
      <c r="BA34" s="143" t="str">
        <f>IFERROR(VLOOKUP(AX33,'Geração Equatorial x Medido'!$O$130:$P$167,2,FALSE),"")</f>
        <v/>
      </c>
      <c r="BB34" s="38">
        <f t="shared" si="38"/>
        <v>45658</v>
      </c>
      <c r="BC34" s="38" t="str">
        <f t="shared" si="41"/>
        <v/>
      </c>
      <c r="BD34" s="38">
        <f t="shared" si="42"/>
        <v>45658</v>
      </c>
      <c r="BT34" s="4"/>
      <c r="BZ34" s="7">
        <f t="shared" si="12"/>
        <v>46043</v>
      </c>
      <c r="CA34" s="5">
        <v>442</v>
      </c>
      <c r="CB34" s="145">
        <f t="shared" si="14"/>
        <v>0</v>
      </c>
      <c r="CC34" s="141" t="str">
        <f>IFERROR(VLOOKUP(BZ33,'Geração Equatorial x Medido'!$O$130:$P$166,2,FALSE),"")</f>
        <v/>
      </c>
      <c r="CD34" s="38">
        <f t="shared" si="39"/>
        <v>46023</v>
      </c>
      <c r="CE34" s="38" t="str">
        <f t="shared" si="2"/>
        <v/>
      </c>
      <c r="CF34" s="38">
        <f t="shared" si="40"/>
        <v>46023</v>
      </c>
      <c r="CV34" s="4"/>
    </row>
    <row r="35" spans="2:100" x14ac:dyDescent="0.25">
      <c r="B35" s="7">
        <f t="shared" si="17"/>
        <v>44958</v>
      </c>
      <c r="C35" s="5"/>
      <c r="D35" s="38" t="str">
        <f t="shared" si="0"/>
        <v/>
      </c>
      <c r="E35" s="38">
        <f t="shared" si="43"/>
        <v>44927</v>
      </c>
      <c r="F35" s="38" t="str">
        <f t="shared" si="4"/>
        <v/>
      </c>
      <c r="G35" s="38">
        <f t="shared" si="43"/>
        <v>44927</v>
      </c>
      <c r="Z35" s="7">
        <f t="shared" si="18"/>
        <v>45318</v>
      </c>
      <c r="AA35" s="5">
        <v>0</v>
      </c>
      <c r="AB35" s="38" t="str">
        <f>IFERROR(VLOOKUP(Z35,'Geração Equatorial x Medido'!$O$131:$P$142,2,FALSE),"")</f>
        <v/>
      </c>
      <c r="AC35" s="38">
        <f t="shared" si="37"/>
        <v>45323</v>
      </c>
      <c r="AD35" s="38" t="str">
        <f t="shared" si="1"/>
        <v/>
      </c>
      <c r="AE35" s="38">
        <f t="shared" si="28"/>
        <v>0</v>
      </c>
      <c r="AU35" s="4"/>
      <c r="AX35" s="7">
        <f t="shared" si="19"/>
        <v>45678</v>
      </c>
      <c r="AY35" s="5">
        <v>419.9</v>
      </c>
      <c r="AZ35" s="145">
        <f t="shared" si="8"/>
        <v>0</v>
      </c>
      <c r="BA35" s="143" t="str">
        <f>IFERROR(VLOOKUP(AX34,'Geração Equatorial x Medido'!$O$130:$P$167,2,FALSE),"")</f>
        <v/>
      </c>
      <c r="BB35" s="38">
        <f t="shared" si="38"/>
        <v>45658</v>
      </c>
      <c r="BC35" s="38" t="str">
        <f t="shared" si="41"/>
        <v/>
      </c>
      <c r="BD35" s="38">
        <f t="shared" si="42"/>
        <v>45658</v>
      </c>
      <c r="BT35" s="4"/>
      <c r="BZ35" s="7">
        <f t="shared" si="12"/>
        <v>46044</v>
      </c>
      <c r="CA35" s="5">
        <v>498.9</v>
      </c>
      <c r="CB35" s="145">
        <f t="shared" si="14"/>
        <v>0</v>
      </c>
      <c r="CC35" s="141" t="str">
        <f>IFERROR(VLOOKUP(BZ34,'Geração Equatorial x Medido'!$O$130:$P$166,2,FALSE),"")</f>
        <v/>
      </c>
      <c r="CD35" s="38">
        <f t="shared" si="39"/>
        <v>46023</v>
      </c>
      <c r="CE35" s="38" t="str">
        <f t="shared" si="2"/>
        <v/>
      </c>
      <c r="CF35" s="38">
        <f t="shared" si="40"/>
        <v>46023</v>
      </c>
      <c r="CV35" s="4"/>
    </row>
    <row r="36" spans="2:100" x14ac:dyDescent="0.25">
      <c r="B36" s="7">
        <f t="shared" si="17"/>
        <v>44959</v>
      </c>
      <c r="C36" s="5"/>
      <c r="D36" s="38" t="str">
        <f t="shared" si="0"/>
        <v/>
      </c>
      <c r="E36" s="38">
        <f t="shared" si="43"/>
        <v>44927</v>
      </c>
      <c r="F36" s="38" t="str">
        <f t="shared" si="4"/>
        <v/>
      </c>
      <c r="G36" s="38">
        <f t="shared" si="43"/>
        <v>44927</v>
      </c>
      <c r="Z36" s="7">
        <f t="shared" si="18"/>
        <v>45319</v>
      </c>
      <c r="AA36" s="5">
        <v>0</v>
      </c>
      <c r="AB36" s="38" t="str">
        <f>IFERROR(VLOOKUP(Z36,'Geração Equatorial x Medido'!$O$131:$P$142,2,FALSE),"")</f>
        <v/>
      </c>
      <c r="AC36" s="38">
        <f t="shared" si="37"/>
        <v>45323</v>
      </c>
      <c r="AD36" s="38" t="str">
        <f t="shared" si="1"/>
        <v/>
      </c>
      <c r="AE36" s="38">
        <f t="shared" si="28"/>
        <v>0</v>
      </c>
      <c r="AU36" s="4"/>
      <c r="AX36" s="7">
        <f t="shared" si="19"/>
        <v>45679</v>
      </c>
      <c r="AY36" s="5">
        <v>392.4</v>
      </c>
      <c r="AZ36" s="145">
        <f t="shared" si="8"/>
        <v>0</v>
      </c>
      <c r="BA36" s="143">
        <f>IFERROR(VLOOKUP(AX35,'Geração Equatorial x Medido'!$O$130:$P$167,2,FALSE),"")</f>
        <v>45658</v>
      </c>
      <c r="BB36" s="38">
        <f t="shared" si="38"/>
        <v>45658</v>
      </c>
      <c r="BC36" s="38" t="str">
        <f t="shared" si="41"/>
        <v/>
      </c>
      <c r="BD36" s="38">
        <f t="shared" si="42"/>
        <v>45658</v>
      </c>
      <c r="BT36" s="4"/>
      <c r="BZ36" s="7">
        <f t="shared" si="12"/>
        <v>46045</v>
      </c>
      <c r="CA36" s="5">
        <v>420.7</v>
      </c>
      <c r="CB36" s="145">
        <f t="shared" si="14"/>
        <v>0</v>
      </c>
      <c r="CC36" s="141">
        <f>IFERROR(VLOOKUP(BZ35,'Geração Equatorial x Medido'!$O$130:$P$166,2,FALSE),"")</f>
        <v>46023</v>
      </c>
      <c r="CD36" s="38">
        <f t="shared" si="39"/>
        <v>46023</v>
      </c>
      <c r="CE36" s="38" t="str">
        <f t="shared" si="2"/>
        <v/>
      </c>
      <c r="CF36" s="38">
        <f t="shared" si="40"/>
        <v>46023</v>
      </c>
      <c r="CV36" s="4"/>
    </row>
    <row r="37" spans="2:100" x14ac:dyDescent="0.25">
      <c r="B37" s="7">
        <f t="shared" si="17"/>
        <v>44960</v>
      </c>
      <c r="C37" s="5"/>
      <c r="D37" s="38" t="str">
        <f t="shared" si="0"/>
        <v/>
      </c>
      <c r="E37" s="38">
        <f t="shared" ref="E37:E42" si="44">IF(D37="",E36,D37)</f>
        <v>44927</v>
      </c>
      <c r="F37" s="38" t="str">
        <f t="shared" si="4"/>
        <v/>
      </c>
      <c r="G37" s="38">
        <f t="shared" ref="G37:G52" si="45">IF(F37="",G36,F37)</f>
        <v>44927</v>
      </c>
      <c r="Z37" s="7">
        <f t="shared" si="18"/>
        <v>45320</v>
      </c>
      <c r="AA37" s="5">
        <v>0</v>
      </c>
      <c r="AB37" s="38" t="str">
        <f>IFERROR(VLOOKUP(Z37,'Geração Equatorial x Medido'!$O$131:$P$142,2,FALSE),"")</f>
        <v/>
      </c>
      <c r="AC37" s="38">
        <f t="shared" si="37"/>
        <v>45323</v>
      </c>
      <c r="AD37" s="38" t="str">
        <f t="shared" si="1"/>
        <v/>
      </c>
      <c r="AE37" s="38">
        <f t="shared" si="28"/>
        <v>0</v>
      </c>
      <c r="AU37" s="4"/>
      <c r="AX37" s="7">
        <f t="shared" si="19"/>
        <v>45680</v>
      </c>
      <c r="AY37" s="5">
        <v>368.9</v>
      </c>
      <c r="AZ37" s="145">
        <f t="shared" si="8"/>
        <v>0</v>
      </c>
      <c r="BA37" s="143" t="str">
        <f>IFERROR(VLOOKUP(AX36,'Geração Equatorial x Medido'!$O$130:$P$167,2,FALSE),"")</f>
        <v/>
      </c>
      <c r="BB37" s="38">
        <f t="shared" si="38"/>
        <v>45689</v>
      </c>
      <c r="BC37" s="38" t="str">
        <f t="shared" si="41"/>
        <v/>
      </c>
      <c r="BD37" s="38">
        <f t="shared" si="42"/>
        <v>45658</v>
      </c>
      <c r="BT37" s="4"/>
      <c r="BZ37" s="7">
        <f t="shared" si="12"/>
        <v>46046</v>
      </c>
      <c r="CA37" s="5">
        <v>442</v>
      </c>
      <c r="CB37" s="145">
        <f t="shared" si="14"/>
        <v>0</v>
      </c>
      <c r="CC37" s="141" t="str">
        <f>IFERROR(VLOOKUP(BZ36,'Geração Equatorial x Medido'!$O$130:$P$166,2,FALSE),"")</f>
        <v/>
      </c>
      <c r="CD37" s="38">
        <f t="shared" si="39"/>
        <v>46054</v>
      </c>
      <c r="CE37" s="38" t="str">
        <f t="shared" si="2"/>
        <v/>
      </c>
      <c r="CF37" s="38">
        <f t="shared" si="40"/>
        <v>46023</v>
      </c>
      <c r="CV37" s="4"/>
    </row>
    <row r="38" spans="2:100" x14ac:dyDescent="0.25">
      <c r="B38" s="7">
        <f t="shared" si="17"/>
        <v>44961</v>
      </c>
      <c r="C38" s="5"/>
      <c r="D38" s="38" t="str">
        <f t="shared" si="0"/>
        <v/>
      </c>
      <c r="E38" s="38">
        <f t="shared" si="44"/>
        <v>44927</v>
      </c>
      <c r="F38" s="38" t="str">
        <f t="shared" si="4"/>
        <v/>
      </c>
      <c r="G38" s="38">
        <f t="shared" si="45"/>
        <v>44927</v>
      </c>
      <c r="Z38" s="7">
        <f t="shared" si="18"/>
        <v>45321</v>
      </c>
      <c r="AA38" s="5">
        <v>14.5</v>
      </c>
      <c r="AB38" s="38" t="str">
        <f>IFERROR(VLOOKUP(Z38,'Geração Equatorial x Medido'!$O$131:$P$142,2,FALSE),"")</f>
        <v/>
      </c>
      <c r="AC38" s="38">
        <f t="shared" si="37"/>
        <v>45323</v>
      </c>
      <c r="AD38" s="38" t="str">
        <f t="shared" si="1"/>
        <v/>
      </c>
      <c r="AE38" s="38">
        <f t="shared" si="28"/>
        <v>0</v>
      </c>
      <c r="AU38" s="4"/>
      <c r="AX38" s="7">
        <f t="shared" si="19"/>
        <v>45681</v>
      </c>
      <c r="AY38" s="5">
        <v>395.3</v>
      </c>
      <c r="AZ38" s="145">
        <f t="shared" si="8"/>
        <v>0</v>
      </c>
      <c r="BA38" s="143" t="str">
        <f>IFERROR(VLOOKUP(AX37,'Geração Equatorial x Medido'!$O$130:$P$167,2,FALSE),"")</f>
        <v/>
      </c>
      <c r="BB38" s="38">
        <f t="shared" si="38"/>
        <v>45689</v>
      </c>
      <c r="BC38" s="38" t="str">
        <f t="shared" si="41"/>
        <v/>
      </c>
      <c r="BD38" s="38">
        <f t="shared" si="42"/>
        <v>45658</v>
      </c>
      <c r="BT38" s="4"/>
      <c r="BZ38" s="7">
        <f t="shared" si="12"/>
        <v>46047</v>
      </c>
      <c r="CA38" s="5">
        <v>538.6</v>
      </c>
      <c r="CB38" s="145">
        <f t="shared" si="14"/>
        <v>0</v>
      </c>
      <c r="CC38" s="141" t="str">
        <f>IFERROR(VLOOKUP(BZ37,'Geração Equatorial x Medido'!$O$130:$P$166,2,FALSE),"")</f>
        <v/>
      </c>
      <c r="CD38" s="38">
        <f t="shared" si="39"/>
        <v>46054</v>
      </c>
      <c r="CE38" s="38" t="str">
        <f t="shared" si="2"/>
        <v/>
      </c>
      <c r="CF38" s="38">
        <f t="shared" si="40"/>
        <v>46023</v>
      </c>
      <c r="CV38" s="4"/>
    </row>
    <row r="39" spans="2:100" x14ac:dyDescent="0.25">
      <c r="B39" s="7">
        <f t="shared" si="17"/>
        <v>44962</v>
      </c>
      <c r="C39" s="5"/>
      <c r="D39" s="38" t="str">
        <f t="shared" si="0"/>
        <v/>
      </c>
      <c r="E39" s="38">
        <f t="shared" si="44"/>
        <v>44927</v>
      </c>
      <c r="F39" s="38" t="str">
        <f t="shared" si="4"/>
        <v/>
      </c>
      <c r="G39" s="38">
        <f t="shared" si="45"/>
        <v>44927</v>
      </c>
      <c r="Z39" s="7">
        <f t="shared" si="18"/>
        <v>45322</v>
      </c>
      <c r="AA39" s="5">
        <v>302.10000000000002</v>
      </c>
      <c r="AB39" s="38" t="str">
        <f>IFERROR(VLOOKUP(Z39,'Geração Equatorial x Medido'!$O$131:$P$142,2,FALSE),"")</f>
        <v/>
      </c>
      <c r="AC39" s="38">
        <f t="shared" si="37"/>
        <v>45323</v>
      </c>
      <c r="AD39" s="38">
        <f t="shared" si="1"/>
        <v>45292</v>
      </c>
      <c r="AE39" s="38">
        <f t="shared" si="28"/>
        <v>45292</v>
      </c>
      <c r="AU39" s="4"/>
      <c r="AX39" s="7">
        <f t="shared" si="19"/>
        <v>45682</v>
      </c>
      <c r="AY39" s="5">
        <v>474.9</v>
      </c>
      <c r="AZ39" s="145">
        <f t="shared" si="8"/>
        <v>0</v>
      </c>
      <c r="BA39" s="143" t="str">
        <f>IFERROR(VLOOKUP(AX38,'Geração Equatorial x Medido'!$O$130:$P$167,2,FALSE),"")</f>
        <v/>
      </c>
      <c r="BB39" s="38">
        <f t="shared" si="38"/>
        <v>45689</v>
      </c>
      <c r="BC39" s="38" t="str">
        <f t="shared" si="41"/>
        <v/>
      </c>
      <c r="BD39" s="38">
        <f t="shared" si="42"/>
        <v>45658</v>
      </c>
      <c r="BT39" s="4"/>
      <c r="BZ39" s="7">
        <f t="shared" si="12"/>
        <v>46048</v>
      </c>
      <c r="CA39" s="5">
        <v>456.6</v>
      </c>
      <c r="CB39" s="145">
        <f t="shared" si="14"/>
        <v>0</v>
      </c>
      <c r="CC39" s="141" t="str">
        <f>IFERROR(VLOOKUP(BZ38,'Geração Equatorial x Medido'!$O$130:$P$166,2,FALSE),"")</f>
        <v/>
      </c>
      <c r="CD39" s="38">
        <f t="shared" si="39"/>
        <v>46054</v>
      </c>
      <c r="CE39" s="38" t="str">
        <f t="shared" si="2"/>
        <v/>
      </c>
      <c r="CF39" s="38">
        <f t="shared" si="40"/>
        <v>46023</v>
      </c>
      <c r="CV39" s="4"/>
    </row>
    <row r="40" spans="2:100" x14ac:dyDescent="0.25">
      <c r="B40" s="7">
        <f t="shared" si="17"/>
        <v>44963</v>
      </c>
      <c r="C40" s="5"/>
      <c r="D40" s="38" t="str">
        <f t="shared" si="0"/>
        <v/>
      </c>
      <c r="E40" s="38">
        <f t="shared" si="44"/>
        <v>44927</v>
      </c>
      <c r="F40" s="38" t="str">
        <f t="shared" si="4"/>
        <v/>
      </c>
      <c r="G40" s="38">
        <f t="shared" si="45"/>
        <v>44927</v>
      </c>
      <c r="Z40" s="7">
        <f t="shared" si="18"/>
        <v>45323</v>
      </c>
      <c r="AA40" s="5">
        <v>406.1</v>
      </c>
      <c r="AB40" s="38" t="str">
        <f>IFERROR(VLOOKUP(Z40,'Geração Equatorial x Medido'!$O$131:$P$142,2,FALSE),"")</f>
        <v/>
      </c>
      <c r="AC40" s="38">
        <f t="shared" si="37"/>
        <v>45323</v>
      </c>
      <c r="AD40" s="38" t="str">
        <f t="shared" si="1"/>
        <v/>
      </c>
      <c r="AE40" s="38">
        <f t="shared" si="28"/>
        <v>45292</v>
      </c>
      <c r="AU40" s="4"/>
      <c r="AX40" s="7">
        <f t="shared" si="19"/>
        <v>45683</v>
      </c>
      <c r="AY40" s="5">
        <v>262.39999999999998</v>
      </c>
      <c r="AZ40" s="145">
        <f t="shared" si="8"/>
        <v>0</v>
      </c>
      <c r="BA40" s="143" t="str">
        <f>IFERROR(VLOOKUP(AX39,'Geração Equatorial x Medido'!$O$130:$P$167,2,FALSE),"")</f>
        <v/>
      </c>
      <c r="BB40" s="38">
        <f t="shared" si="38"/>
        <v>45689</v>
      </c>
      <c r="BC40" s="38" t="str">
        <f t="shared" si="41"/>
        <v/>
      </c>
      <c r="BD40" s="38">
        <f t="shared" si="42"/>
        <v>45658</v>
      </c>
      <c r="BT40" s="4"/>
      <c r="BZ40" s="7">
        <f t="shared" si="12"/>
        <v>46049</v>
      </c>
      <c r="CA40" s="5">
        <v>85.7</v>
      </c>
      <c r="CB40" s="145">
        <f t="shared" si="14"/>
        <v>0</v>
      </c>
      <c r="CC40" s="141" t="str">
        <f>IFERROR(VLOOKUP(BZ39,'Geração Equatorial x Medido'!$O$130:$P$166,2,FALSE),"")</f>
        <v/>
      </c>
      <c r="CD40" s="38">
        <f t="shared" si="39"/>
        <v>46054</v>
      </c>
      <c r="CE40" s="38" t="str">
        <f t="shared" si="2"/>
        <v/>
      </c>
      <c r="CF40" s="38">
        <f t="shared" si="40"/>
        <v>46023</v>
      </c>
      <c r="CV40" s="4"/>
    </row>
    <row r="41" spans="2:100" x14ac:dyDescent="0.25">
      <c r="B41" s="7">
        <f t="shared" si="17"/>
        <v>44964</v>
      </c>
      <c r="C41" s="5"/>
      <c r="D41" s="38">
        <f t="shared" si="0"/>
        <v>44958</v>
      </c>
      <c r="E41" s="38">
        <f t="shared" si="44"/>
        <v>44958</v>
      </c>
      <c r="F41" s="38" t="str">
        <f t="shared" si="4"/>
        <v/>
      </c>
      <c r="G41" s="38">
        <f t="shared" si="45"/>
        <v>44927</v>
      </c>
      <c r="Z41" s="7">
        <f t="shared" si="18"/>
        <v>45324</v>
      </c>
      <c r="AA41" s="5">
        <v>472</v>
      </c>
      <c r="AB41" s="38" t="str">
        <f>IFERROR(VLOOKUP(Z41,'Geração Equatorial x Medido'!$O$131:$P$142,2,FALSE),"")</f>
        <v/>
      </c>
      <c r="AC41" s="38">
        <f t="shared" si="37"/>
        <v>45323</v>
      </c>
      <c r="AD41" s="38" t="str">
        <f t="shared" si="1"/>
        <v/>
      </c>
      <c r="AE41" s="38">
        <f t="shared" si="28"/>
        <v>45292</v>
      </c>
      <c r="AU41" s="4"/>
      <c r="AX41" s="7">
        <f t="shared" si="19"/>
        <v>45684</v>
      </c>
      <c r="AY41" s="5">
        <v>464.2</v>
      </c>
      <c r="AZ41" s="145">
        <f t="shared" si="8"/>
        <v>0</v>
      </c>
      <c r="BA41" s="143" t="str">
        <f>IFERROR(VLOOKUP(AX40,'Geração Equatorial x Medido'!$O$130:$P$167,2,FALSE),"")</f>
        <v/>
      </c>
      <c r="BB41" s="38">
        <f t="shared" si="38"/>
        <v>45689</v>
      </c>
      <c r="BC41" s="38" t="str">
        <f t="shared" si="41"/>
        <v/>
      </c>
      <c r="BD41" s="38">
        <f t="shared" si="42"/>
        <v>45658</v>
      </c>
      <c r="BT41" s="4"/>
      <c r="BZ41" s="7">
        <f t="shared" si="12"/>
        <v>46050</v>
      </c>
      <c r="CA41" s="5">
        <v>457.6</v>
      </c>
      <c r="CB41" s="145">
        <f t="shared" si="14"/>
        <v>0</v>
      </c>
      <c r="CC41" s="141" t="str">
        <f>IFERROR(VLOOKUP(BZ40,'Geração Equatorial x Medido'!$O$130:$P$166,2,FALSE),"")</f>
        <v/>
      </c>
      <c r="CD41" s="38">
        <f t="shared" si="39"/>
        <v>46054</v>
      </c>
      <c r="CE41" s="38" t="str">
        <f t="shared" si="2"/>
        <v/>
      </c>
      <c r="CF41" s="38">
        <f t="shared" si="40"/>
        <v>46023</v>
      </c>
      <c r="CV41" s="4"/>
    </row>
    <row r="42" spans="2:100" x14ac:dyDescent="0.25">
      <c r="B42" s="7">
        <f t="shared" si="17"/>
        <v>44965</v>
      </c>
      <c r="C42" s="5"/>
      <c r="D42" s="38" t="str">
        <f t="shared" si="0"/>
        <v/>
      </c>
      <c r="E42" s="38">
        <f t="shared" si="44"/>
        <v>44958</v>
      </c>
      <c r="F42" s="38" t="str">
        <f t="shared" si="4"/>
        <v/>
      </c>
      <c r="G42" s="38">
        <f t="shared" si="45"/>
        <v>44927</v>
      </c>
      <c r="Z42" s="7">
        <f t="shared" si="18"/>
        <v>45325</v>
      </c>
      <c r="AA42" s="5">
        <v>438.3</v>
      </c>
      <c r="AB42" s="38" t="str">
        <f>IFERROR(VLOOKUP(Z42,'Geração Equatorial x Medido'!$O$131:$P$142,2,FALSE),"")</f>
        <v/>
      </c>
      <c r="AC42" s="38">
        <f t="shared" si="37"/>
        <v>45323</v>
      </c>
      <c r="AD42" s="38" t="str">
        <f t="shared" si="1"/>
        <v/>
      </c>
      <c r="AE42" s="38">
        <f t="shared" si="28"/>
        <v>45292</v>
      </c>
      <c r="AU42" s="4"/>
      <c r="AX42" s="7">
        <f t="shared" si="19"/>
        <v>45685</v>
      </c>
      <c r="AY42" s="5">
        <v>507.8</v>
      </c>
      <c r="AZ42" s="145">
        <f t="shared" si="8"/>
        <v>0</v>
      </c>
      <c r="BA42" s="143" t="str">
        <f>IFERROR(VLOOKUP(AX41,'Geração Equatorial x Medido'!$O$130:$P$167,2,FALSE),"")</f>
        <v/>
      </c>
      <c r="BB42" s="38">
        <f t="shared" si="38"/>
        <v>45689</v>
      </c>
      <c r="BC42" s="38" t="str">
        <f t="shared" si="41"/>
        <v/>
      </c>
      <c r="BD42" s="38">
        <f t="shared" si="42"/>
        <v>45658</v>
      </c>
      <c r="BT42" s="4"/>
      <c r="BZ42" s="7">
        <f t="shared" si="12"/>
        <v>46051</v>
      </c>
      <c r="CA42" s="5">
        <v>508</v>
      </c>
      <c r="CB42" s="145">
        <f t="shared" si="14"/>
        <v>0</v>
      </c>
      <c r="CC42" s="141" t="str">
        <f>IFERROR(VLOOKUP(BZ41,'Geração Equatorial x Medido'!$O$130:$P$166,2,FALSE),"")</f>
        <v/>
      </c>
      <c r="CD42" s="38">
        <f t="shared" si="39"/>
        <v>46054</v>
      </c>
      <c r="CE42" s="38" t="str">
        <f t="shared" si="2"/>
        <v/>
      </c>
      <c r="CF42" s="38">
        <f t="shared" si="40"/>
        <v>46023</v>
      </c>
      <c r="CV42" s="4"/>
    </row>
    <row r="43" spans="2:100" x14ac:dyDescent="0.25">
      <c r="B43" s="7">
        <f t="shared" si="17"/>
        <v>44966</v>
      </c>
      <c r="C43" s="5"/>
      <c r="D43" s="38" t="str">
        <f t="shared" si="0"/>
        <v/>
      </c>
      <c r="E43" s="38">
        <f t="shared" ref="E43:E106" si="46">IF(D43="",E42,D43)</f>
        <v>44958</v>
      </c>
      <c r="F43" s="38" t="str">
        <f t="shared" si="4"/>
        <v/>
      </c>
      <c r="G43" s="38">
        <f t="shared" si="45"/>
        <v>44927</v>
      </c>
      <c r="Z43" s="7">
        <f t="shared" si="18"/>
        <v>45326</v>
      </c>
      <c r="AA43" s="5">
        <v>459.5</v>
      </c>
      <c r="AB43" s="38" t="str">
        <f>IFERROR(VLOOKUP(Z43,'Geração Equatorial x Medido'!$O$131:$P$142,2,FALSE),"")</f>
        <v/>
      </c>
      <c r="AC43" s="38">
        <f t="shared" si="37"/>
        <v>45323</v>
      </c>
      <c r="AD43" s="38" t="str">
        <f t="shared" si="1"/>
        <v/>
      </c>
      <c r="AE43" s="38">
        <f t="shared" si="28"/>
        <v>45292</v>
      </c>
      <c r="AU43" s="4"/>
      <c r="AX43" s="7">
        <f t="shared" si="19"/>
        <v>45686</v>
      </c>
      <c r="AY43" s="5">
        <v>447</v>
      </c>
      <c r="AZ43" s="145">
        <f t="shared" si="8"/>
        <v>0</v>
      </c>
      <c r="BA43" s="143" t="str">
        <f>IFERROR(VLOOKUP(AX42,'Geração Equatorial x Medido'!$O$130:$P$167,2,FALSE),"")</f>
        <v/>
      </c>
      <c r="BB43" s="38">
        <f t="shared" si="38"/>
        <v>45689</v>
      </c>
      <c r="BD43" s="38">
        <f t="shared" si="42"/>
        <v>45658</v>
      </c>
      <c r="BT43" s="4"/>
      <c r="BZ43" s="7">
        <f t="shared" si="12"/>
        <v>46052</v>
      </c>
      <c r="CA43" s="5">
        <v>468.2</v>
      </c>
      <c r="CB43" s="145">
        <f t="shared" si="14"/>
        <v>0</v>
      </c>
      <c r="CC43" s="141" t="str">
        <f>IFERROR(VLOOKUP(BZ42,'Geração Equatorial x Medido'!$O$130:$P$166,2,FALSE),"")</f>
        <v/>
      </c>
      <c r="CD43" s="38">
        <f t="shared" si="39"/>
        <v>46054</v>
      </c>
      <c r="CE43" s="38" t="str">
        <f t="shared" si="2"/>
        <v/>
      </c>
      <c r="CF43" s="38">
        <f t="shared" si="40"/>
        <v>46023</v>
      </c>
      <c r="CV43" s="4"/>
    </row>
    <row r="44" spans="2:100" x14ac:dyDescent="0.25">
      <c r="B44" s="7">
        <f t="shared" si="17"/>
        <v>44967</v>
      </c>
      <c r="C44" s="5"/>
      <c r="D44" s="38" t="str">
        <f t="shared" si="0"/>
        <v/>
      </c>
      <c r="E44" s="38">
        <f t="shared" si="46"/>
        <v>44958</v>
      </c>
      <c r="F44" s="38" t="str">
        <f t="shared" si="4"/>
        <v/>
      </c>
      <c r="G44" s="38">
        <f t="shared" si="45"/>
        <v>44927</v>
      </c>
      <c r="Z44" s="7">
        <f t="shared" si="18"/>
        <v>45327</v>
      </c>
      <c r="AA44" s="5">
        <v>562.1</v>
      </c>
      <c r="AB44" s="38" t="str">
        <f>IFERROR(VLOOKUP(Z44,'Geração Equatorial x Medido'!$O$131:$P$142,2,FALSE),"")</f>
        <v/>
      </c>
      <c r="AC44" s="38">
        <f t="shared" si="37"/>
        <v>45323</v>
      </c>
      <c r="AD44" s="38" t="str">
        <f t="shared" si="1"/>
        <v/>
      </c>
      <c r="AE44" s="38">
        <f t="shared" si="28"/>
        <v>45292</v>
      </c>
      <c r="AU44" s="4"/>
      <c r="AX44" s="7">
        <f t="shared" si="19"/>
        <v>45687</v>
      </c>
      <c r="AY44" s="5">
        <v>520</v>
      </c>
      <c r="AZ44" s="145">
        <f t="shared" si="8"/>
        <v>0</v>
      </c>
      <c r="BA44" s="143" t="str">
        <f>IFERROR(VLOOKUP(AX43,'Geração Equatorial x Medido'!$O$130:$P$167,2,FALSE),"")</f>
        <v/>
      </c>
      <c r="BB44" s="38">
        <f t="shared" si="38"/>
        <v>45689</v>
      </c>
      <c r="BC44" s="38" t="str">
        <f t="shared" si="41"/>
        <v/>
      </c>
      <c r="BD44" s="38">
        <f t="shared" si="42"/>
        <v>45658</v>
      </c>
      <c r="BT44" s="4"/>
      <c r="BZ44" s="7">
        <f t="shared" si="12"/>
        <v>46053</v>
      </c>
      <c r="CA44" s="5">
        <v>513.6</v>
      </c>
      <c r="CB44" s="145">
        <f t="shared" si="14"/>
        <v>0</v>
      </c>
      <c r="CC44" s="141" t="str">
        <f>IFERROR(VLOOKUP(BZ43,'Geração Equatorial x Medido'!$O$130:$P$166,2,FALSE),"")</f>
        <v/>
      </c>
      <c r="CD44" s="38">
        <f t="shared" si="39"/>
        <v>46054</v>
      </c>
      <c r="CE44" s="38" t="str">
        <f t="shared" si="2"/>
        <v/>
      </c>
      <c r="CF44" s="38">
        <f t="shared" si="40"/>
        <v>46023</v>
      </c>
      <c r="CV44" s="4"/>
    </row>
    <row r="45" spans="2:100" x14ac:dyDescent="0.25">
      <c r="B45" s="7">
        <f t="shared" si="17"/>
        <v>44968</v>
      </c>
      <c r="C45" s="5"/>
      <c r="D45" s="38" t="str">
        <f t="shared" si="0"/>
        <v/>
      </c>
      <c r="E45" s="38">
        <f t="shared" si="46"/>
        <v>44958</v>
      </c>
      <c r="F45" s="38" t="str">
        <f t="shared" si="4"/>
        <v/>
      </c>
      <c r="G45" s="38">
        <f t="shared" si="45"/>
        <v>44927</v>
      </c>
      <c r="Z45" s="7">
        <f t="shared" si="18"/>
        <v>45328</v>
      </c>
      <c r="AA45" s="5">
        <v>529</v>
      </c>
      <c r="AB45" s="38" t="str">
        <f>IFERROR(VLOOKUP(Z45,'Geração Equatorial x Medido'!$O$131:$P$142,2,FALSE),"")</f>
        <v/>
      </c>
      <c r="AC45" s="38">
        <f t="shared" si="37"/>
        <v>45323</v>
      </c>
      <c r="AD45" s="38" t="str">
        <f t="shared" si="1"/>
        <v/>
      </c>
      <c r="AE45" s="38">
        <f t="shared" si="28"/>
        <v>45292</v>
      </c>
      <c r="AU45" s="4"/>
      <c r="AX45" s="7">
        <f t="shared" si="19"/>
        <v>45688</v>
      </c>
      <c r="AY45" s="5">
        <v>412.8</v>
      </c>
      <c r="AZ45" s="145">
        <f t="shared" si="8"/>
        <v>0</v>
      </c>
      <c r="BA45" s="143" t="str">
        <f>IFERROR(VLOOKUP(AX44,'Geração Equatorial x Medido'!$O$130:$P$167,2,FALSE),"")</f>
        <v/>
      </c>
      <c r="BB45" s="38">
        <f t="shared" si="38"/>
        <v>45689</v>
      </c>
      <c r="BC45" s="38" t="str">
        <f t="shared" si="41"/>
        <v/>
      </c>
      <c r="BD45" s="38">
        <f t="shared" si="42"/>
        <v>45658</v>
      </c>
      <c r="BT45" s="4"/>
      <c r="BZ45" s="7">
        <f t="shared" si="12"/>
        <v>46054</v>
      </c>
      <c r="CA45" s="5">
        <v>516.79999999999995</v>
      </c>
      <c r="CB45" s="145">
        <f t="shared" si="14"/>
        <v>0</v>
      </c>
      <c r="CC45" s="141" t="str">
        <f>IFERROR(VLOOKUP(BZ44,'Geração Equatorial x Medido'!$O$130:$P$166,2,FALSE),"")</f>
        <v/>
      </c>
      <c r="CD45" s="38">
        <f t="shared" si="39"/>
        <v>46054</v>
      </c>
      <c r="CE45" s="38">
        <f t="shared" si="2"/>
        <v>46054</v>
      </c>
      <c r="CF45" s="38">
        <f t="shared" si="40"/>
        <v>46054</v>
      </c>
      <c r="CV45" s="4"/>
    </row>
    <row r="46" spans="2:100" x14ac:dyDescent="0.25">
      <c r="B46" s="7">
        <f t="shared" si="17"/>
        <v>44969</v>
      </c>
      <c r="C46" s="5"/>
      <c r="D46" s="38" t="str">
        <f t="shared" si="0"/>
        <v/>
      </c>
      <c r="E46" s="38">
        <f t="shared" si="46"/>
        <v>44958</v>
      </c>
      <c r="F46" s="38" t="str">
        <f t="shared" si="4"/>
        <v/>
      </c>
      <c r="G46" s="38">
        <f t="shared" si="45"/>
        <v>44927</v>
      </c>
      <c r="Z46" s="7">
        <f t="shared" si="18"/>
        <v>45329</v>
      </c>
      <c r="AA46" s="5">
        <v>517.79999999999995</v>
      </c>
      <c r="AB46" s="38" t="str">
        <f>IFERROR(VLOOKUP(Z46,'Geração Equatorial x Medido'!$O$131:$P$142,2,FALSE),"")</f>
        <v/>
      </c>
      <c r="AC46" s="38">
        <f t="shared" si="37"/>
        <v>45323</v>
      </c>
      <c r="AD46" s="38" t="str">
        <f t="shared" si="1"/>
        <v/>
      </c>
      <c r="AE46" s="38">
        <f t="shared" si="28"/>
        <v>45292</v>
      </c>
      <c r="AU46" s="4"/>
      <c r="AX46" s="7">
        <f t="shared" si="19"/>
        <v>45689</v>
      </c>
      <c r="AY46" s="5">
        <v>350</v>
      </c>
      <c r="AZ46" s="145">
        <f t="shared" si="8"/>
        <v>0</v>
      </c>
      <c r="BA46" s="143" t="str">
        <f>IFERROR(VLOOKUP(AX45,'Geração Equatorial x Medido'!$O$130:$P$167,2,FALSE),"")</f>
        <v/>
      </c>
      <c r="BB46" s="38">
        <f t="shared" si="38"/>
        <v>45689</v>
      </c>
      <c r="BC46" s="38">
        <f>IFERROR(VLOOKUP(AX73,$I$422:$K$457,3,FALSE),"")</f>
        <v>45689</v>
      </c>
      <c r="BD46" s="38">
        <f t="shared" si="42"/>
        <v>45689</v>
      </c>
      <c r="BT46" s="4"/>
      <c r="BZ46" s="7">
        <f t="shared" si="12"/>
        <v>46055</v>
      </c>
      <c r="CA46" s="5">
        <v>456</v>
      </c>
      <c r="CB46" s="145">
        <f t="shared" si="14"/>
        <v>0</v>
      </c>
      <c r="CC46" s="141" t="str">
        <f>IFERROR(VLOOKUP(BZ45,'Geração Equatorial x Medido'!$O$130:$P$166,2,FALSE),"")</f>
        <v/>
      </c>
      <c r="CD46" s="38">
        <f t="shared" si="39"/>
        <v>46054</v>
      </c>
      <c r="CE46" s="38" t="str">
        <f t="shared" si="2"/>
        <v/>
      </c>
      <c r="CF46" s="38">
        <f t="shared" si="40"/>
        <v>46054</v>
      </c>
      <c r="CV46" s="4"/>
    </row>
    <row r="47" spans="2:100" x14ac:dyDescent="0.25">
      <c r="B47" s="7">
        <f t="shared" si="17"/>
        <v>44970</v>
      </c>
      <c r="C47" s="5"/>
      <c r="D47" s="38" t="str">
        <f t="shared" si="0"/>
        <v/>
      </c>
      <c r="E47" s="38">
        <f t="shared" si="46"/>
        <v>44958</v>
      </c>
      <c r="F47" s="38" t="str">
        <f t="shared" si="4"/>
        <v/>
      </c>
      <c r="G47" s="38">
        <f t="shared" si="45"/>
        <v>44927</v>
      </c>
      <c r="Z47" s="7">
        <f t="shared" si="18"/>
        <v>45330</v>
      </c>
      <c r="AA47" s="5">
        <v>462</v>
      </c>
      <c r="AB47" s="38" t="str">
        <f>IFERROR(VLOOKUP(Z47,'Geração Equatorial x Medido'!$O$131:$P$142,2,FALSE),"")</f>
        <v/>
      </c>
      <c r="AC47" s="38">
        <f t="shared" si="37"/>
        <v>45323</v>
      </c>
      <c r="AD47" s="38" t="str">
        <f t="shared" si="1"/>
        <v/>
      </c>
      <c r="AE47" s="38">
        <f t="shared" si="28"/>
        <v>45292</v>
      </c>
      <c r="AU47" s="4"/>
      <c r="AX47" s="7">
        <f t="shared" si="19"/>
        <v>45690</v>
      </c>
      <c r="AY47" s="5">
        <v>281.10000000000002</v>
      </c>
      <c r="AZ47" s="145">
        <f t="shared" si="8"/>
        <v>0</v>
      </c>
      <c r="BA47" s="143" t="str">
        <f>IFERROR(VLOOKUP(AX46,'Geração Equatorial x Medido'!$O$130:$P$167,2,FALSE),"")</f>
        <v/>
      </c>
      <c r="BB47" s="38">
        <f t="shared" si="38"/>
        <v>45689</v>
      </c>
      <c r="BC47" s="38" t="str">
        <f t="shared" si="41"/>
        <v/>
      </c>
      <c r="BD47" s="38">
        <f t="shared" si="42"/>
        <v>45689</v>
      </c>
      <c r="BT47" s="4"/>
      <c r="BZ47" s="7">
        <f t="shared" si="12"/>
        <v>46056</v>
      </c>
      <c r="CA47" s="5">
        <v>443.4</v>
      </c>
      <c r="CB47" s="145">
        <f t="shared" si="14"/>
        <v>0</v>
      </c>
      <c r="CC47" s="141" t="str">
        <f>IFERROR(VLOOKUP(BZ46,'Geração Equatorial x Medido'!$O$130:$P$166,2,FALSE),"")</f>
        <v/>
      </c>
      <c r="CD47" s="38">
        <f t="shared" si="39"/>
        <v>46054</v>
      </c>
      <c r="CE47" s="38" t="str">
        <f t="shared" si="2"/>
        <v/>
      </c>
      <c r="CF47" s="38">
        <f t="shared" si="40"/>
        <v>46054</v>
      </c>
      <c r="CV47" s="4"/>
    </row>
    <row r="48" spans="2:100" x14ac:dyDescent="0.25">
      <c r="B48" s="7">
        <f t="shared" si="17"/>
        <v>44971</v>
      </c>
      <c r="C48" s="5"/>
      <c r="D48" s="38" t="str">
        <f t="shared" si="0"/>
        <v/>
      </c>
      <c r="E48" s="38">
        <f t="shared" si="46"/>
        <v>44958</v>
      </c>
      <c r="F48" s="38" t="str">
        <f t="shared" si="4"/>
        <v/>
      </c>
      <c r="G48" s="38">
        <f t="shared" si="45"/>
        <v>44927</v>
      </c>
      <c r="Z48" s="7">
        <f t="shared" si="18"/>
        <v>45331</v>
      </c>
      <c r="AA48" s="5">
        <v>427.3</v>
      </c>
      <c r="AB48" s="38" t="str">
        <f>IFERROR(VLOOKUP(Z48,'Geração Equatorial x Medido'!$O$131:$P$142,2,FALSE),"")</f>
        <v/>
      </c>
      <c r="AC48" s="38">
        <f t="shared" si="37"/>
        <v>45323</v>
      </c>
      <c r="AD48" s="38" t="str">
        <f t="shared" si="1"/>
        <v/>
      </c>
      <c r="AE48" s="38">
        <f t="shared" si="28"/>
        <v>45292</v>
      </c>
      <c r="AU48" s="4"/>
      <c r="AX48" s="7">
        <f t="shared" si="19"/>
        <v>45691</v>
      </c>
      <c r="AY48" s="5">
        <v>316.3</v>
      </c>
      <c r="AZ48" s="145">
        <f t="shared" si="8"/>
        <v>0</v>
      </c>
      <c r="BA48" s="143" t="str">
        <f>IFERROR(VLOOKUP(AX47,'Geração Equatorial x Medido'!$O$130:$P$167,2,FALSE),"")</f>
        <v/>
      </c>
      <c r="BB48" s="38">
        <f t="shared" si="38"/>
        <v>45689</v>
      </c>
      <c r="BC48" s="38" t="str">
        <f t="shared" si="41"/>
        <v/>
      </c>
      <c r="BD48" s="38">
        <f t="shared" si="42"/>
        <v>45689</v>
      </c>
      <c r="BT48" s="4"/>
      <c r="BZ48" s="7">
        <f t="shared" si="12"/>
        <v>46057</v>
      </c>
      <c r="CA48" s="5">
        <v>352.2</v>
      </c>
      <c r="CB48" s="145">
        <f t="shared" si="14"/>
        <v>0</v>
      </c>
      <c r="CC48" s="141" t="str">
        <f>IFERROR(VLOOKUP(BZ47,'Geração Equatorial x Medido'!$O$130:$P$166,2,FALSE),"")</f>
        <v/>
      </c>
      <c r="CD48" s="38">
        <f t="shared" si="39"/>
        <v>46054</v>
      </c>
      <c r="CE48" s="38" t="str">
        <f t="shared" si="2"/>
        <v/>
      </c>
      <c r="CF48" s="38">
        <f t="shared" si="40"/>
        <v>46054</v>
      </c>
      <c r="CV48" s="4"/>
    </row>
    <row r="49" spans="2:100" x14ac:dyDescent="0.25">
      <c r="B49" s="7">
        <f t="shared" si="17"/>
        <v>44972</v>
      </c>
      <c r="C49" s="5"/>
      <c r="D49" s="38" t="str">
        <f t="shared" si="0"/>
        <v/>
      </c>
      <c r="E49" s="38">
        <f t="shared" si="46"/>
        <v>44958</v>
      </c>
      <c r="F49" s="38" t="str">
        <f t="shared" si="4"/>
        <v/>
      </c>
      <c r="G49" s="38">
        <f t="shared" si="45"/>
        <v>44927</v>
      </c>
      <c r="Z49" s="7">
        <f t="shared" si="18"/>
        <v>45332</v>
      </c>
      <c r="AA49" s="5">
        <v>377.4</v>
      </c>
      <c r="AB49" s="38" t="str">
        <f>IFERROR(VLOOKUP(Z49,'Geração Equatorial x Medido'!$O$131:$P$142,2,FALSE),"")</f>
        <v/>
      </c>
      <c r="AC49" s="38">
        <f t="shared" si="37"/>
        <v>45323</v>
      </c>
      <c r="AD49" s="38" t="str">
        <f t="shared" si="1"/>
        <v/>
      </c>
      <c r="AE49" s="38">
        <f t="shared" si="28"/>
        <v>45292</v>
      </c>
      <c r="AU49" s="4"/>
      <c r="AX49" s="7">
        <f t="shared" si="19"/>
        <v>45692</v>
      </c>
      <c r="AY49" s="5">
        <v>450.3</v>
      </c>
      <c r="AZ49" s="145">
        <f t="shared" si="8"/>
        <v>0</v>
      </c>
      <c r="BA49" s="143" t="str">
        <f>IFERROR(VLOOKUP(AX48,'Geração Equatorial x Medido'!$O$130:$P$167,2,FALSE),"")</f>
        <v/>
      </c>
      <c r="BB49" s="38">
        <f t="shared" si="38"/>
        <v>45689</v>
      </c>
      <c r="BC49" s="38" t="str">
        <f t="shared" si="41"/>
        <v/>
      </c>
      <c r="BD49" s="38">
        <f t="shared" si="42"/>
        <v>45689</v>
      </c>
      <c r="BT49" s="4"/>
      <c r="BZ49" s="7">
        <f t="shared" si="12"/>
        <v>46058</v>
      </c>
      <c r="CA49" s="5">
        <v>379.6</v>
      </c>
      <c r="CB49" s="145">
        <f t="shared" si="14"/>
        <v>0</v>
      </c>
      <c r="CC49" s="141" t="str">
        <f>IFERROR(VLOOKUP(BZ48,'Geração Equatorial x Medido'!$O$130:$P$166,2,FALSE),"")</f>
        <v/>
      </c>
      <c r="CD49" s="38">
        <f t="shared" si="39"/>
        <v>46054</v>
      </c>
      <c r="CE49" s="38" t="str">
        <f t="shared" si="2"/>
        <v/>
      </c>
      <c r="CF49" s="38">
        <f t="shared" si="40"/>
        <v>46054</v>
      </c>
      <c r="CV49" s="4"/>
    </row>
    <row r="50" spans="2:100" x14ac:dyDescent="0.25">
      <c r="B50" s="7">
        <f t="shared" si="17"/>
        <v>44973</v>
      </c>
      <c r="C50" s="5"/>
      <c r="D50" s="38" t="str">
        <f t="shared" si="0"/>
        <v/>
      </c>
      <c r="E50" s="38">
        <f t="shared" si="46"/>
        <v>44958</v>
      </c>
      <c r="F50" s="38" t="str">
        <f t="shared" si="4"/>
        <v/>
      </c>
      <c r="G50" s="38">
        <f t="shared" si="45"/>
        <v>44927</v>
      </c>
      <c r="Z50" s="7">
        <f t="shared" si="18"/>
        <v>45333</v>
      </c>
      <c r="AA50" s="5">
        <v>441.2</v>
      </c>
      <c r="AB50" s="38" t="str">
        <f>IFERROR(VLOOKUP(Z50,'Geração Equatorial x Medido'!$O$131:$P$142,2,FALSE),"")</f>
        <v/>
      </c>
      <c r="AC50" s="38">
        <f t="shared" si="37"/>
        <v>45323</v>
      </c>
      <c r="AD50" s="38" t="str">
        <f t="shared" si="1"/>
        <v/>
      </c>
      <c r="AE50" s="38">
        <f t="shared" si="28"/>
        <v>45292</v>
      </c>
      <c r="AU50" s="4"/>
      <c r="AX50" s="7">
        <f t="shared" si="19"/>
        <v>45693</v>
      </c>
      <c r="AY50" s="5">
        <v>363.1</v>
      </c>
      <c r="AZ50" s="145">
        <f t="shared" si="8"/>
        <v>0</v>
      </c>
      <c r="BA50" s="143" t="str">
        <f>IFERROR(VLOOKUP(AX49,'Geração Equatorial x Medido'!$O$130:$P$167,2,FALSE),"")</f>
        <v/>
      </c>
      <c r="BB50" s="38">
        <f t="shared" si="38"/>
        <v>45689</v>
      </c>
      <c r="BC50" s="38" t="str">
        <f t="shared" si="41"/>
        <v/>
      </c>
      <c r="BD50" s="38">
        <f t="shared" si="42"/>
        <v>45689</v>
      </c>
      <c r="BT50" s="4"/>
      <c r="BZ50" s="7">
        <f t="shared" si="12"/>
        <v>46059</v>
      </c>
      <c r="CA50" s="5">
        <v>535.9</v>
      </c>
      <c r="CB50" s="145">
        <f t="shared" si="14"/>
        <v>0</v>
      </c>
      <c r="CC50" s="141" t="str">
        <f>IFERROR(VLOOKUP(BZ49,'Geração Equatorial x Medido'!$O$130:$P$166,2,FALSE),"")</f>
        <v/>
      </c>
      <c r="CD50" s="38">
        <f t="shared" si="39"/>
        <v>46054</v>
      </c>
      <c r="CE50" s="38" t="str">
        <f t="shared" si="2"/>
        <v/>
      </c>
      <c r="CF50" s="38">
        <f t="shared" si="40"/>
        <v>46054</v>
      </c>
      <c r="CV50" s="4"/>
    </row>
    <row r="51" spans="2:100" x14ac:dyDescent="0.25">
      <c r="B51" s="7">
        <f t="shared" si="17"/>
        <v>44974</v>
      </c>
      <c r="C51" s="5"/>
      <c r="D51" s="38" t="str">
        <f t="shared" si="0"/>
        <v/>
      </c>
      <c r="E51" s="38">
        <f t="shared" si="46"/>
        <v>44958</v>
      </c>
      <c r="F51" s="38" t="str">
        <f t="shared" si="4"/>
        <v/>
      </c>
      <c r="G51" s="38">
        <f t="shared" si="45"/>
        <v>44927</v>
      </c>
      <c r="Z51" s="7">
        <f t="shared" si="18"/>
        <v>45334</v>
      </c>
      <c r="AA51" s="5">
        <v>371.8</v>
      </c>
      <c r="AB51" s="38" t="str">
        <f>IFERROR(VLOOKUP(Z51,'Geração Equatorial x Medido'!$O$131:$P$142,2,FALSE),"")</f>
        <v/>
      </c>
      <c r="AC51" s="38">
        <f t="shared" si="37"/>
        <v>45323</v>
      </c>
      <c r="AD51" s="38" t="str">
        <f t="shared" si="1"/>
        <v/>
      </c>
      <c r="AE51" s="38">
        <f t="shared" si="28"/>
        <v>45292</v>
      </c>
      <c r="AU51" s="4"/>
      <c r="AX51" s="7">
        <f t="shared" si="19"/>
        <v>45694</v>
      </c>
      <c r="AY51" s="5">
        <v>429</v>
      </c>
      <c r="AZ51" s="145">
        <f t="shared" si="8"/>
        <v>0</v>
      </c>
      <c r="BA51" s="143" t="str">
        <f>IFERROR(VLOOKUP(AX50,'Geração Equatorial x Medido'!$O$130:$P$167,2,FALSE),"")</f>
        <v/>
      </c>
      <c r="BB51" s="38">
        <f t="shared" si="38"/>
        <v>45689</v>
      </c>
      <c r="BC51" s="38" t="str">
        <f t="shared" si="41"/>
        <v/>
      </c>
      <c r="BD51" s="38">
        <f t="shared" si="42"/>
        <v>45689</v>
      </c>
      <c r="BT51" s="4"/>
      <c r="BZ51" s="7">
        <f t="shared" si="12"/>
        <v>46060</v>
      </c>
      <c r="CA51" s="5">
        <v>448.6</v>
      </c>
      <c r="CB51" s="145">
        <f t="shared" si="14"/>
        <v>0</v>
      </c>
      <c r="CC51" s="141" t="str">
        <f>IFERROR(VLOOKUP(BZ50,'Geração Equatorial x Medido'!$O$130:$P$166,2,FALSE),"")</f>
        <v/>
      </c>
      <c r="CD51" s="38">
        <f t="shared" si="39"/>
        <v>46054</v>
      </c>
      <c r="CE51" s="38" t="str">
        <f t="shared" si="2"/>
        <v/>
      </c>
      <c r="CF51" s="38">
        <f t="shared" si="40"/>
        <v>46054</v>
      </c>
      <c r="CV51" s="4"/>
    </row>
    <row r="52" spans="2:100" x14ac:dyDescent="0.25">
      <c r="B52" s="7">
        <f t="shared" si="17"/>
        <v>44975</v>
      </c>
      <c r="C52" s="5"/>
      <c r="D52" s="38" t="str">
        <f t="shared" si="0"/>
        <v/>
      </c>
      <c r="E52" s="38">
        <f t="shared" si="46"/>
        <v>44958</v>
      </c>
      <c r="F52" s="38" t="str">
        <f t="shared" si="4"/>
        <v/>
      </c>
      <c r="G52" s="38">
        <f t="shared" si="45"/>
        <v>44927</v>
      </c>
      <c r="Z52" s="7">
        <f t="shared" si="18"/>
        <v>45335</v>
      </c>
      <c r="AA52" s="5">
        <v>161.69999999999999</v>
      </c>
      <c r="AB52" s="38" t="str">
        <f>IFERROR(VLOOKUP(Z52,'Geração Equatorial x Medido'!$O$131:$P$142,2,FALSE),"")</f>
        <v/>
      </c>
      <c r="AC52" s="38">
        <f t="shared" si="37"/>
        <v>45323</v>
      </c>
      <c r="AD52" s="38" t="str">
        <f t="shared" si="1"/>
        <v/>
      </c>
      <c r="AE52" s="38">
        <f t="shared" si="28"/>
        <v>45292</v>
      </c>
      <c r="AU52" s="4"/>
      <c r="AX52" s="7">
        <f t="shared" si="19"/>
        <v>45695</v>
      </c>
      <c r="AY52" s="5">
        <v>378.2</v>
      </c>
      <c r="AZ52" s="145">
        <f t="shared" si="8"/>
        <v>0</v>
      </c>
      <c r="BA52" s="143" t="str">
        <f>IFERROR(VLOOKUP(AX51,'Geração Equatorial x Medido'!$O$130:$P$167,2,FALSE),"")</f>
        <v/>
      </c>
      <c r="BB52" s="38">
        <f t="shared" si="38"/>
        <v>45689</v>
      </c>
      <c r="BC52" s="38" t="str">
        <f t="shared" si="41"/>
        <v/>
      </c>
      <c r="BD52" s="38">
        <f t="shared" si="42"/>
        <v>45689</v>
      </c>
      <c r="BT52" s="4"/>
      <c r="BZ52" s="7">
        <f t="shared" si="12"/>
        <v>46061</v>
      </c>
      <c r="CA52" s="5">
        <v>236.7</v>
      </c>
      <c r="CB52" s="145">
        <f t="shared" si="14"/>
        <v>0</v>
      </c>
      <c r="CC52" s="141" t="str">
        <f>IFERROR(VLOOKUP(BZ51,'Geração Equatorial x Medido'!$O$130:$P$166,2,FALSE),"")</f>
        <v/>
      </c>
      <c r="CD52" s="38">
        <f t="shared" si="39"/>
        <v>46054</v>
      </c>
      <c r="CE52" s="38" t="str">
        <f t="shared" si="2"/>
        <v/>
      </c>
      <c r="CF52" s="38">
        <f t="shared" si="40"/>
        <v>46054</v>
      </c>
      <c r="CV52" s="4"/>
    </row>
    <row r="53" spans="2:100" x14ac:dyDescent="0.25">
      <c r="B53" s="7">
        <f t="shared" si="17"/>
        <v>44976</v>
      </c>
      <c r="C53" s="5"/>
      <c r="D53" s="38" t="str">
        <f t="shared" si="0"/>
        <v/>
      </c>
      <c r="E53" s="38">
        <f t="shared" si="46"/>
        <v>44958</v>
      </c>
      <c r="F53" s="38" t="str">
        <f t="shared" si="4"/>
        <v/>
      </c>
      <c r="G53" s="38">
        <f t="shared" ref="G53:G116" si="47">IF(F53="",G52,F53)</f>
        <v>44927</v>
      </c>
      <c r="Z53" s="7">
        <f t="shared" si="18"/>
        <v>45336</v>
      </c>
      <c r="AA53" s="5">
        <v>497.9</v>
      </c>
      <c r="AB53" s="38" t="str">
        <f>IFERROR(VLOOKUP(Z53,'Geração Equatorial x Medido'!$O$131:$P$142,2,FALSE),"")</f>
        <v/>
      </c>
      <c r="AC53" s="38">
        <f t="shared" si="37"/>
        <v>45323</v>
      </c>
      <c r="AD53" s="38" t="str">
        <f t="shared" si="1"/>
        <v/>
      </c>
      <c r="AE53" s="38">
        <f t="shared" si="28"/>
        <v>45292</v>
      </c>
      <c r="AU53" s="4"/>
      <c r="AX53" s="7">
        <f t="shared" si="19"/>
        <v>45696</v>
      </c>
      <c r="AY53" s="5">
        <v>287.60000000000002</v>
      </c>
      <c r="AZ53" s="145">
        <f t="shared" si="8"/>
        <v>0</v>
      </c>
      <c r="BA53" s="143" t="str">
        <f>IFERROR(VLOOKUP(AX52,'Geração Equatorial x Medido'!$O$130:$P$167,2,FALSE),"")</f>
        <v/>
      </c>
      <c r="BB53" s="38">
        <f t="shared" si="38"/>
        <v>45689</v>
      </c>
      <c r="BC53" s="38" t="str">
        <f t="shared" si="41"/>
        <v/>
      </c>
      <c r="BD53" s="38">
        <f t="shared" si="42"/>
        <v>45689</v>
      </c>
      <c r="BT53" s="4"/>
      <c r="BZ53" s="7">
        <f t="shared" si="12"/>
        <v>46062</v>
      </c>
      <c r="CA53" s="5">
        <v>540.79999999999995</v>
      </c>
      <c r="CB53" s="145">
        <f t="shared" si="14"/>
        <v>0</v>
      </c>
      <c r="CC53" s="141" t="str">
        <f>IFERROR(VLOOKUP(BZ52,'Geração Equatorial x Medido'!$O$130:$P$166,2,FALSE),"")</f>
        <v/>
      </c>
      <c r="CD53" s="38">
        <f t="shared" si="39"/>
        <v>46054</v>
      </c>
      <c r="CE53" s="38" t="str">
        <f t="shared" si="2"/>
        <v/>
      </c>
      <c r="CF53" s="38">
        <f t="shared" si="40"/>
        <v>46054</v>
      </c>
      <c r="CV53" s="4"/>
    </row>
    <row r="54" spans="2:100" x14ac:dyDescent="0.25">
      <c r="B54" s="7">
        <f t="shared" si="17"/>
        <v>44977</v>
      </c>
      <c r="C54" s="5"/>
      <c r="D54" s="38" t="str">
        <f t="shared" si="0"/>
        <v/>
      </c>
      <c r="E54" s="38">
        <f t="shared" si="46"/>
        <v>44958</v>
      </c>
      <c r="F54" s="38" t="str">
        <f t="shared" si="4"/>
        <v/>
      </c>
      <c r="G54" s="38">
        <f t="shared" si="47"/>
        <v>44927</v>
      </c>
      <c r="Z54" s="7">
        <f t="shared" si="18"/>
        <v>45337</v>
      </c>
      <c r="AA54" s="5">
        <v>495.2</v>
      </c>
      <c r="AB54" s="38" t="str">
        <f>IFERROR(VLOOKUP(Z54,'Geração Equatorial x Medido'!$O$131:$P$142,2,FALSE),"")</f>
        <v/>
      </c>
      <c r="AC54" s="38">
        <f t="shared" si="37"/>
        <v>45323</v>
      </c>
      <c r="AD54" s="38" t="str">
        <f t="shared" si="1"/>
        <v/>
      </c>
      <c r="AE54" s="38">
        <f t="shared" si="28"/>
        <v>45292</v>
      </c>
      <c r="AU54" s="4"/>
      <c r="AX54" s="7">
        <f t="shared" si="19"/>
        <v>45697</v>
      </c>
      <c r="AY54" s="5">
        <v>392.5</v>
      </c>
      <c r="AZ54" s="145">
        <f t="shared" si="8"/>
        <v>0</v>
      </c>
      <c r="BA54" s="143" t="str">
        <f>IFERROR(VLOOKUP(AX53,'Geração Equatorial x Medido'!$O$130:$P$167,2,FALSE),"")</f>
        <v/>
      </c>
      <c r="BB54" s="38">
        <f t="shared" si="38"/>
        <v>45689</v>
      </c>
      <c r="BC54" s="38" t="str">
        <f t="shared" si="41"/>
        <v/>
      </c>
      <c r="BD54" s="38">
        <f t="shared" si="42"/>
        <v>45689</v>
      </c>
      <c r="BT54" s="4"/>
      <c r="BZ54" s="7">
        <f t="shared" si="12"/>
        <v>46063</v>
      </c>
      <c r="CA54" s="5">
        <v>517.4</v>
      </c>
      <c r="CB54" s="145">
        <f t="shared" si="14"/>
        <v>0</v>
      </c>
      <c r="CC54" s="141" t="str">
        <f>IFERROR(VLOOKUP(BZ53,'Geração Equatorial x Medido'!$O$130:$P$166,2,FALSE),"")</f>
        <v/>
      </c>
      <c r="CD54" s="38">
        <f t="shared" si="39"/>
        <v>46054</v>
      </c>
      <c r="CE54" s="38" t="str">
        <f t="shared" si="2"/>
        <v/>
      </c>
      <c r="CF54" s="38">
        <f t="shared" si="40"/>
        <v>46054</v>
      </c>
      <c r="CV54" s="4"/>
    </row>
    <row r="55" spans="2:100" x14ac:dyDescent="0.25">
      <c r="B55" s="7">
        <f t="shared" si="17"/>
        <v>44978</v>
      </c>
      <c r="C55" s="5"/>
      <c r="D55" s="38" t="str">
        <f t="shared" si="0"/>
        <v/>
      </c>
      <c r="E55" s="38">
        <f t="shared" si="46"/>
        <v>44958</v>
      </c>
      <c r="F55" s="38" t="str">
        <f t="shared" si="4"/>
        <v/>
      </c>
      <c r="G55" s="38">
        <f t="shared" si="47"/>
        <v>44927</v>
      </c>
      <c r="Z55" s="7">
        <f t="shared" si="18"/>
        <v>45338</v>
      </c>
      <c r="AA55" s="5">
        <v>386.6</v>
      </c>
      <c r="AB55" s="38" t="str">
        <f>IFERROR(VLOOKUP(Z55,'Geração Equatorial x Medido'!$O$131:$P$142,2,FALSE),"")</f>
        <v/>
      </c>
      <c r="AC55" s="38">
        <f t="shared" si="37"/>
        <v>45323</v>
      </c>
      <c r="AD55" s="38" t="str">
        <f t="shared" si="1"/>
        <v/>
      </c>
      <c r="AE55" s="38">
        <f t="shared" si="28"/>
        <v>45292</v>
      </c>
      <c r="AU55" s="4"/>
      <c r="AX55" s="7">
        <f t="shared" si="19"/>
        <v>45698</v>
      </c>
      <c r="AY55" s="5">
        <v>360.7</v>
      </c>
      <c r="AZ55" s="145">
        <f t="shared" si="8"/>
        <v>0</v>
      </c>
      <c r="BA55" s="143" t="str">
        <f>IFERROR(VLOOKUP(AX54,'Geração Equatorial x Medido'!$O$130:$P$167,2,FALSE),"")</f>
        <v/>
      </c>
      <c r="BB55" s="38">
        <f t="shared" si="38"/>
        <v>45689</v>
      </c>
      <c r="BC55" s="38" t="str">
        <f t="shared" si="41"/>
        <v/>
      </c>
      <c r="BD55" s="38">
        <f t="shared" si="42"/>
        <v>45689</v>
      </c>
      <c r="BT55" s="4"/>
      <c r="BZ55" s="7">
        <f t="shared" si="12"/>
        <v>46064</v>
      </c>
      <c r="CA55" s="5">
        <v>350.5</v>
      </c>
      <c r="CB55" s="145">
        <f t="shared" si="14"/>
        <v>0</v>
      </c>
      <c r="CC55" s="141" t="str">
        <f>IFERROR(VLOOKUP(BZ54,'Geração Equatorial x Medido'!$O$130:$P$166,2,FALSE),"")</f>
        <v/>
      </c>
      <c r="CD55" s="38">
        <f t="shared" si="39"/>
        <v>46054</v>
      </c>
      <c r="CE55" s="38" t="str">
        <f t="shared" si="2"/>
        <v/>
      </c>
      <c r="CF55" s="38">
        <f t="shared" si="40"/>
        <v>46054</v>
      </c>
      <c r="CV55" s="4"/>
    </row>
    <row r="56" spans="2:100" x14ac:dyDescent="0.25">
      <c r="B56" s="7">
        <f t="shared" si="17"/>
        <v>44979</v>
      </c>
      <c r="C56" s="5"/>
      <c r="D56" s="38" t="str">
        <f t="shared" si="0"/>
        <v/>
      </c>
      <c r="E56" s="38">
        <f t="shared" si="46"/>
        <v>44958</v>
      </c>
      <c r="F56" s="38" t="str">
        <f t="shared" si="4"/>
        <v/>
      </c>
      <c r="G56" s="38">
        <f t="shared" si="47"/>
        <v>44927</v>
      </c>
      <c r="Z56" s="7">
        <f t="shared" si="18"/>
        <v>45339</v>
      </c>
      <c r="AA56" s="5">
        <v>466.4</v>
      </c>
      <c r="AB56" s="38" t="str">
        <f>IFERROR(VLOOKUP(Z56,'Geração Equatorial x Medido'!$O$131:$P$142,2,FALSE),"")</f>
        <v/>
      </c>
      <c r="AC56" s="38">
        <f t="shared" si="37"/>
        <v>45323</v>
      </c>
      <c r="AD56" s="38" t="str">
        <f t="shared" si="1"/>
        <v/>
      </c>
      <c r="AE56" s="38">
        <f t="shared" si="28"/>
        <v>45292</v>
      </c>
      <c r="AU56" s="4"/>
      <c r="AX56" s="7">
        <f t="shared" si="19"/>
        <v>45699</v>
      </c>
      <c r="AY56" s="5">
        <v>273.89999999999998</v>
      </c>
      <c r="AZ56" s="145">
        <f t="shared" si="8"/>
        <v>0</v>
      </c>
      <c r="BA56" s="143" t="str">
        <f>IFERROR(VLOOKUP(AX55,'Geração Equatorial x Medido'!$O$130:$P$167,2,FALSE),"")</f>
        <v/>
      </c>
      <c r="BB56" s="38">
        <f t="shared" si="38"/>
        <v>45689</v>
      </c>
      <c r="BC56" s="38" t="str">
        <f t="shared" si="41"/>
        <v/>
      </c>
      <c r="BD56" s="38">
        <f t="shared" si="42"/>
        <v>45689</v>
      </c>
      <c r="BT56" s="4"/>
      <c r="BZ56" s="7">
        <f t="shared" si="12"/>
        <v>46065</v>
      </c>
      <c r="CA56" s="5">
        <v>411</v>
      </c>
      <c r="CB56" s="145">
        <f t="shared" si="14"/>
        <v>0</v>
      </c>
      <c r="CC56" s="141" t="str">
        <f>IFERROR(VLOOKUP(BZ55,'Geração Equatorial x Medido'!$O$130:$P$166,2,FALSE),"")</f>
        <v/>
      </c>
      <c r="CD56" s="38">
        <f t="shared" si="39"/>
        <v>46054</v>
      </c>
      <c r="CE56" s="38" t="str">
        <f t="shared" si="2"/>
        <v/>
      </c>
      <c r="CF56" s="38">
        <f t="shared" si="40"/>
        <v>46054</v>
      </c>
      <c r="CV56" s="4"/>
    </row>
    <row r="57" spans="2:100" x14ac:dyDescent="0.25">
      <c r="B57" s="7">
        <f t="shared" si="17"/>
        <v>44980</v>
      </c>
      <c r="C57" s="5"/>
      <c r="D57" s="38">
        <f t="shared" si="0"/>
        <v>44986</v>
      </c>
      <c r="E57" s="38">
        <f t="shared" si="46"/>
        <v>44986</v>
      </c>
      <c r="F57" s="38" t="str">
        <f t="shared" si="4"/>
        <v/>
      </c>
      <c r="G57" s="38">
        <f t="shared" si="47"/>
        <v>44927</v>
      </c>
      <c r="Z57" s="7">
        <f t="shared" si="18"/>
        <v>45340</v>
      </c>
      <c r="AA57" s="5">
        <v>442.5</v>
      </c>
      <c r="AB57" s="38" t="str">
        <f>IFERROR(VLOOKUP(Z57,'Geração Equatorial x Medido'!$O$131:$P$142,2,FALSE),"")</f>
        <v/>
      </c>
      <c r="AC57" s="38">
        <f t="shared" si="37"/>
        <v>45323</v>
      </c>
      <c r="AD57" s="38" t="str">
        <f t="shared" si="1"/>
        <v/>
      </c>
      <c r="AE57" s="38">
        <f t="shared" si="28"/>
        <v>45292</v>
      </c>
      <c r="AU57" s="4"/>
      <c r="AX57" s="7">
        <f t="shared" si="19"/>
        <v>45700</v>
      </c>
      <c r="AY57" s="5">
        <v>304.10000000000002</v>
      </c>
      <c r="AZ57" s="145">
        <f t="shared" si="8"/>
        <v>0</v>
      </c>
      <c r="BA57" s="143" t="str">
        <f>IFERROR(VLOOKUP(AX56,'Geração Equatorial x Medido'!$O$130:$P$167,2,FALSE),"")</f>
        <v/>
      </c>
      <c r="BB57" s="38">
        <f t="shared" si="38"/>
        <v>45689</v>
      </c>
      <c r="BC57" s="38" t="str">
        <f t="shared" si="41"/>
        <v/>
      </c>
      <c r="BD57" s="38">
        <f t="shared" si="42"/>
        <v>45689</v>
      </c>
      <c r="BT57" s="4"/>
      <c r="BZ57" s="7">
        <f t="shared" si="12"/>
        <v>46066</v>
      </c>
      <c r="CA57" s="5">
        <v>454.1</v>
      </c>
      <c r="CB57" s="145">
        <f t="shared" si="14"/>
        <v>0</v>
      </c>
      <c r="CC57" s="141" t="str">
        <f>IFERROR(VLOOKUP(BZ56,'Geração Equatorial x Medido'!$O$130:$P$166,2,FALSE),"")</f>
        <v/>
      </c>
      <c r="CD57" s="38">
        <f t="shared" si="39"/>
        <v>46054</v>
      </c>
      <c r="CE57" s="38" t="str">
        <f t="shared" si="2"/>
        <v/>
      </c>
      <c r="CF57" s="38">
        <f t="shared" si="40"/>
        <v>46054</v>
      </c>
      <c r="CV57" s="4"/>
    </row>
    <row r="58" spans="2:100" x14ac:dyDescent="0.25">
      <c r="B58" s="7">
        <f t="shared" si="17"/>
        <v>44981</v>
      </c>
      <c r="C58" s="5"/>
      <c r="D58" s="38" t="str">
        <f t="shared" si="0"/>
        <v/>
      </c>
      <c r="E58" s="38">
        <f t="shared" si="46"/>
        <v>44986</v>
      </c>
      <c r="F58" s="38" t="str">
        <f t="shared" si="4"/>
        <v/>
      </c>
      <c r="G58" s="38">
        <f t="shared" si="47"/>
        <v>44927</v>
      </c>
      <c r="Z58" s="7">
        <f t="shared" si="18"/>
        <v>45341</v>
      </c>
      <c r="AA58" s="5">
        <v>116.9</v>
      </c>
      <c r="AB58" s="38" t="str">
        <f>IFERROR(VLOOKUP(Z58,'Geração Equatorial x Medido'!$O$131:$P$142,2,FALSE),"")</f>
        <v/>
      </c>
      <c r="AC58" s="38">
        <f t="shared" si="37"/>
        <v>45323</v>
      </c>
      <c r="AD58" s="38" t="str">
        <f t="shared" si="1"/>
        <v/>
      </c>
      <c r="AE58" s="38">
        <f t="shared" si="28"/>
        <v>45292</v>
      </c>
      <c r="AU58" s="4"/>
      <c r="AX58" s="7">
        <f t="shared" si="19"/>
        <v>45701</v>
      </c>
      <c r="AY58" s="5">
        <v>263.60000000000002</v>
      </c>
      <c r="AZ58" s="145">
        <f t="shared" si="8"/>
        <v>0</v>
      </c>
      <c r="BA58" s="143" t="str">
        <f>IFERROR(VLOOKUP(AX57,'Geração Equatorial x Medido'!$O$130:$P$167,2,FALSE),"")</f>
        <v/>
      </c>
      <c r="BB58" s="38">
        <f t="shared" si="38"/>
        <v>45689</v>
      </c>
      <c r="BC58" s="38" t="str">
        <f t="shared" si="41"/>
        <v/>
      </c>
      <c r="BD58" s="38">
        <f t="shared" si="42"/>
        <v>45689</v>
      </c>
      <c r="BT58" s="4"/>
      <c r="BZ58" s="7">
        <f t="shared" si="12"/>
        <v>46067</v>
      </c>
      <c r="CA58" s="5">
        <v>376.6</v>
      </c>
      <c r="CB58" s="145">
        <f t="shared" si="14"/>
        <v>0</v>
      </c>
      <c r="CC58" s="141" t="str">
        <f>IFERROR(VLOOKUP(BZ57,'Geração Equatorial x Medido'!$O$130:$P$166,2,FALSE),"")</f>
        <v/>
      </c>
      <c r="CD58" s="38">
        <f t="shared" si="39"/>
        <v>46054</v>
      </c>
      <c r="CE58" s="38" t="str">
        <f t="shared" si="2"/>
        <v/>
      </c>
      <c r="CF58" s="38">
        <f t="shared" si="40"/>
        <v>46054</v>
      </c>
      <c r="CV58" s="4"/>
    </row>
    <row r="59" spans="2:100" x14ac:dyDescent="0.25">
      <c r="B59" s="7">
        <f t="shared" si="17"/>
        <v>44982</v>
      </c>
      <c r="C59" s="5"/>
      <c r="D59" s="38" t="str">
        <f t="shared" si="0"/>
        <v/>
      </c>
      <c r="E59" s="38">
        <f t="shared" si="46"/>
        <v>44986</v>
      </c>
      <c r="F59" s="38" t="str">
        <f t="shared" si="4"/>
        <v/>
      </c>
      <c r="G59" s="38">
        <f t="shared" si="47"/>
        <v>44927</v>
      </c>
      <c r="Z59" s="7">
        <f t="shared" si="18"/>
        <v>45342</v>
      </c>
      <c r="AA59" s="5">
        <v>237.2</v>
      </c>
      <c r="AB59" s="38" t="str">
        <f>IFERROR(VLOOKUP(Z59,'Geração Equatorial x Medido'!$O$131:$P$142,2,FALSE),"")</f>
        <v/>
      </c>
      <c r="AC59" s="38">
        <f t="shared" si="37"/>
        <v>45323</v>
      </c>
      <c r="AD59" s="38" t="str">
        <f t="shared" si="1"/>
        <v/>
      </c>
      <c r="AE59" s="38">
        <f t="shared" si="28"/>
        <v>45292</v>
      </c>
      <c r="AU59" s="4"/>
      <c r="AX59" s="7">
        <f t="shared" si="19"/>
        <v>45702</v>
      </c>
      <c r="AY59" s="5">
        <v>362.8</v>
      </c>
      <c r="AZ59" s="145">
        <f t="shared" si="8"/>
        <v>0</v>
      </c>
      <c r="BA59" s="143" t="str">
        <f>IFERROR(VLOOKUP(AX58,'Geração Equatorial x Medido'!$O$130:$P$167,2,FALSE),"")</f>
        <v/>
      </c>
      <c r="BB59" s="38">
        <f t="shared" si="38"/>
        <v>45689</v>
      </c>
      <c r="BC59" s="38" t="str">
        <f t="shared" si="41"/>
        <v/>
      </c>
      <c r="BD59" s="38">
        <f t="shared" si="42"/>
        <v>45689</v>
      </c>
      <c r="BT59" s="4"/>
      <c r="BZ59" s="7">
        <f t="shared" si="12"/>
        <v>46068</v>
      </c>
      <c r="CA59" s="5">
        <v>557.20000000000005</v>
      </c>
      <c r="CB59" s="145">
        <f t="shared" si="14"/>
        <v>0</v>
      </c>
      <c r="CC59" s="141" t="str">
        <f>IFERROR(VLOOKUP(BZ58,'Geração Equatorial x Medido'!$O$130:$P$166,2,FALSE),"")</f>
        <v/>
      </c>
      <c r="CD59" s="38">
        <f t="shared" si="39"/>
        <v>46054</v>
      </c>
      <c r="CE59" s="38" t="str">
        <f t="shared" si="2"/>
        <v/>
      </c>
      <c r="CF59" s="38">
        <f t="shared" si="40"/>
        <v>46054</v>
      </c>
      <c r="CV59" s="4"/>
    </row>
    <row r="60" spans="2:100" x14ac:dyDescent="0.25">
      <c r="B60" s="7">
        <f t="shared" si="17"/>
        <v>44983</v>
      </c>
      <c r="C60" s="5"/>
      <c r="D60" s="38" t="str">
        <f t="shared" si="0"/>
        <v/>
      </c>
      <c r="E60" s="38">
        <f t="shared" si="46"/>
        <v>44986</v>
      </c>
      <c r="F60" s="38" t="str">
        <f t="shared" si="4"/>
        <v/>
      </c>
      <c r="G60" s="38">
        <f t="shared" si="47"/>
        <v>44927</v>
      </c>
      <c r="Z60" s="7">
        <f t="shared" si="18"/>
        <v>45343</v>
      </c>
      <c r="AA60" s="5">
        <v>266.3</v>
      </c>
      <c r="AB60" s="38" t="str">
        <f>IFERROR(VLOOKUP(Z60,'Geração Equatorial x Medido'!$O$131:$P$142,2,FALSE),"")</f>
        <v/>
      </c>
      <c r="AC60" s="38">
        <f t="shared" si="37"/>
        <v>45323</v>
      </c>
      <c r="AD60" s="38" t="str">
        <f t="shared" si="1"/>
        <v/>
      </c>
      <c r="AE60" s="38">
        <f t="shared" si="28"/>
        <v>45292</v>
      </c>
      <c r="AU60" s="4"/>
      <c r="AX60" s="7">
        <f t="shared" si="19"/>
        <v>45703</v>
      </c>
      <c r="AY60" s="5">
        <v>444.6</v>
      </c>
      <c r="AZ60" s="145">
        <f t="shared" si="8"/>
        <v>0</v>
      </c>
      <c r="BA60" s="143" t="str">
        <f>IFERROR(VLOOKUP(AX59,'Geração Equatorial x Medido'!$O$130:$P$167,2,FALSE),"")</f>
        <v/>
      </c>
      <c r="BB60" s="38">
        <f t="shared" si="38"/>
        <v>45689</v>
      </c>
      <c r="BC60" s="38" t="str">
        <f t="shared" si="41"/>
        <v/>
      </c>
      <c r="BD60" s="38">
        <f t="shared" si="42"/>
        <v>45689</v>
      </c>
      <c r="BT60" s="4"/>
      <c r="BZ60" s="7">
        <f t="shared" si="12"/>
        <v>46069</v>
      </c>
      <c r="CA60" s="5">
        <v>514.4</v>
      </c>
      <c r="CB60" s="145">
        <f t="shared" si="14"/>
        <v>0</v>
      </c>
      <c r="CC60" s="141" t="str">
        <f>IFERROR(VLOOKUP(BZ59,'Geração Equatorial x Medido'!$O$130:$P$166,2,FALSE),"")</f>
        <v/>
      </c>
      <c r="CD60" s="38">
        <f t="shared" si="39"/>
        <v>46054</v>
      </c>
      <c r="CE60" s="38" t="str">
        <f t="shared" si="2"/>
        <v/>
      </c>
      <c r="CF60" s="38">
        <f t="shared" si="40"/>
        <v>46054</v>
      </c>
      <c r="CV60" s="4"/>
    </row>
    <row r="61" spans="2:100" x14ac:dyDescent="0.25">
      <c r="B61" s="7">
        <f t="shared" si="17"/>
        <v>44984</v>
      </c>
      <c r="C61" s="5"/>
      <c r="D61" s="38" t="str">
        <f t="shared" si="0"/>
        <v/>
      </c>
      <c r="E61" s="38">
        <f t="shared" si="46"/>
        <v>44986</v>
      </c>
      <c r="F61" s="38" t="str">
        <f t="shared" si="4"/>
        <v/>
      </c>
      <c r="G61" s="38">
        <f t="shared" si="47"/>
        <v>44927</v>
      </c>
      <c r="Z61" s="7">
        <f t="shared" si="18"/>
        <v>45344</v>
      </c>
      <c r="AA61" s="5">
        <v>358.6</v>
      </c>
      <c r="AB61" s="38" t="str">
        <f>IFERROR(VLOOKUP(Z61,'Geração Equatorial x Medido'!$O$131:$P$142,2,FALSE),"")</f>
        <v/>
      </c>
      <c r="AC61" s="38">
        <f t="shared" si="37"/>
        <v>45323</v>
      </c>
      <c r="AD61" s="38" t="str">
        <f t="shared" si="1"/>
        <v/>
      </c>
      <c r="AE61" s="38">
        <f t="shared" si="28"/>
        <v>45292</v>
      </c>
      <c r="AU61" s="4"/>
      <c r="AX61" s="7">
        <f t="shared" si="19"/>
        <v>45704</v>
      </c>
      <c r="AY61" s="5">
        <v>400</v>
      </c>
      <c r="AZ61" s="145">
        <f t="shared" si="8"/>
        <v>0</v>
      </c>
      <c r="BA61" s="143" t="str">
        <f>IFERROR(VLOOKUP(AX60,'Geração Equatorial x Medido'!$O$130:$P$167,2,FALSE),"")</f>
        <v/>
      </c>
      <c r="BB61" s="38">
        <f t="shared" si="38"/>
        <v>45689</v>
      </c>
      <c r="BC61" s="38" t="str">
        <f t="shared" si="41"/>
        <v/>
      </c>
      <c r="BD61" s="38">
        <f t="shared" si="42"/>
        <v>45689</v>
      </c>
      <c r="BT61" s="4"/>
      <c r="BZ61" s="7">
        <f t="shared" si="12"/>
        <v>46070</v>
      </c>
      <c r="CA61" s="5">
        <v>433.7</v>
      </c>
      <c r="CB61" s="145">
        <f t="shared" si="14"/>
        <v>0</v>
      </c>
      <c r="CC61" s="141" t="str">
        <f>IFERROR(VLOOKUP(BZ60,'Geração Equatorial x Medido'!$O$130:$P$166,2,FALSE),"")</f>
        <v/>
      </c>
      <c r="CD61" s="38">
        <f t="shared" si="39"/>
        <v>46054</v>
      </c>
      <c r="CE61" s="38" t="str">
        <f t="shared" si="2"/>
        <v/>
      </c>
      <c r="CF61" s="38">
        <f t="shared" si="40"/>
        <v>46054</v>
      </c>
      <c r="CV61" s="4"/>
    </row>
    <row r="62" spans="2:100" x14ac:dyDescent="0.25">
      <c r="B62" s="7">
        <f t="shared" si="17"/>
        <v>44985</v>
      </c>
      <c r="C62" s="5"/>
      <c r="D62" s="38" t="str">
        <f t="shared" si="0"/>
        <v/>
      </c>
      <c r="E62" s="38">
        <f t="shared" si="46"/>
        <v>44986</v>
      </c>
      <c r="F62" s="38">
        <f t="shared" si="4"/>
        <v>44958</v>
      </c>
      <c r="G62" s="38">
        <f t="shared" si="47"/>
        <v>44958</v>
      </c>
      <c r="Z62" s="7">
        <f t="shared" si="18"/>
        <v>45345</v>
      </c>
      <c r="AA62" s="5">
        <v>446.8</v>
      </c>
      <c r="AB62" s="38" t="str">
        <f>IFERROR(VLOOKUP(Z62,'Geração Equatorial x Medido'!$O$131:$P$142,2,FALSE),"")</f>
        <v/>
      </c>
      <c r="AC62" s="38">
        <f t="shared" si="37"/>
        <v>45323</v>
      </c>
      <c r="AD62" s="38" t="str">
        <f t="shared" si="1"/>
        <v/>
      </c>
      <c r="AE62" s="38">
        <f t="shared" si="28"/>
        <v>45292</v>
      </c>
      <c r="AU62" s="4"/>
      <c r="AX62" s="7">
        <f t="shared" si="19"/>
        <v>45705</v>
      </c>
      <c r="AY62" s="5">
        <v>439.5</v>
      </c>
      <c r="AZ62" s="145">
        <f t="shared" si="8"/>
        <v>0</v>
      </c>
      <c r="BA62" s="143" t="str">
        <f>IFERROR(VLOOKUP(AX61,'Geração Equatorial x Medido'!$O$130:$P$167,2,FALSE),"")</f>
        <v/>
      </c>
      <c r="BB62" s="38">
        <f t="shared" si="38"/>
        <v>45689</v>
      </c>
      <c r="BC62" s="38" t="str">
        <f t="shared" si="41"/>
        <v/>
      </c>
      <c r="BD62" s="38">
        <f t="shared" si="42"/>
        <v>45689</v>
      </c>
      <c r="BT62" s="4"/>
      <c r="BZ62" s="7">
        <f t="shared" si="12"/>
        <v>46071</v>
      </c>
      <c r="CA62" s="5">
        <v>419.3</v>
      </c>
      <c r="CB62" s="145">
        <f t="shared" si="14"/>
        <v>0</v>
      </c>
      <c r="CC62" s="141" t="str">
        <f>IFERROR(VLOOKUP(BZ61,'Geração Equatorial x Medido'!$O$130:$P$166,2,FALSE),"")</f>
        <v/>
      </c>
      <c r="CD62" s="38">
        <f t="shared" si="39"/>
        <v>46054</v>
      </c>
      <c r="CE62" s="38" t="str">
        <f t="shared" si="2"/>
        <v/>
      </c>
      <c r="CF62" s="38">
        <f t="shared" si="40"/>
        <v>46054</v>
      </c>
      <c r="CV62" s="4"/>
    </row>
    <row r="63" spans="2:100" x14ac:dyDescent="0.25">
      <c r="B63" s="7">
        <f t="shared" si="17"/>
        <v>44986</v>
      </c>
      <c r="C63" s="5"/>
      <c r="D63" s="38" t="str">
        <f t="shared" si="0"/>
        <v/>
      </c>
      <c r="E63" s="38">
        <f t="shared" si="46"/>
        <v>44986</v>
      </c>
      <c r="F63" s="38" t="str">
        <f t="shared" si="4"/>
        <v/>
      </c>
      <c r="G63" s="38">
        <f t="shared" si="47"/>
        <v>44958</v>
      </c>
      <c r="Z63" s="7">
        <f t="shared" si="18"/>
        <v>45346</v>
      </c>
      <c r="AA63" s="5">
        <v>484.5</v>
      </c>
      <c r="AB63" s="38" t="str">
        <f>IFERROR(VLOOKUP(Z63,'Geração Equatorial x Medido'!$O$131:$P$142,2,FALSE),"")</f>
        <v/>
      </c>
      <c r="AC63" s="38">
        <f t="shared" si="37"/>
        <v>45323</v>
      </c>
      <c r="AD63" s="38" t="str">
        <f t="shared" si="1"/>
        <v/>
      </c>
      <c r="AE63" s="38">
        <f t="shared" si="28"/>
        <v>45292</v>
      </c>
      <c r="AU63" s="4"/>
      <c r="AX63" s="7">
        <f t="shared" si="19"/>
        <v>45706</v>
      </c>
      <c r="AY63" s="5">
        <v>364.3</v>
      </c>
      <c r="AZ63" s="145">
        <f t="shared" si="8"/>
        <v>0</v>
      </c>
      <c r="BA63" s="143" t="str">
        <f>IFERROR(VLOOKUP(AX62,'Geração Equatorial x Medido'!$O$130:$P$167,2,FALSE),"")</f>
        <v/>
      </c>
      <c r="BB63" s="38">
        <f t="shared" si="38"/>
        <v>45689</v>
      </c>
      <c r="BC63" s="38" t="str">
        <f t="shared" si="41"/>
        <v/>
      </c>
      <c r="BD63" s="38">
        <f t="shared" si="42"/>
        <v>45689</v>
      </c>
      <c r="BT63" s="4"/>
      <c r="BZ63" s="7">
        <f t="shared" si="12"/>
        <v>46072</v>
      </c>
      <c r="CA63" s="5">
        <v>493.9</v>
      </c>
      <c r="CB63" s="145">
        <f t="shared" si="14"/>
        <v>0</v>
      </c>
      <c r="CC63" s="141" t="str">
        <f>IFERROR(VLOOKUP(BZ62,'Geração Equatorial x Medido'!$O$130:$P$166,2,FALSE),"")</f>
        <v/>
      </c>
      <c r="CD63" s="38">
        <f t="shared" si="39"/>
        <v>46054</v>
      </c>
      <c r="CE63" s="38" t="str">
        <f t="shared" si="2"/>
        <v/>
      </c>
      <c r="CF63" s="38">
        <f t="shared" si="40"/>
        <v>46054</v>
      </c>
      <c r="CV63" s="4"/>
    </row>
    <row r="64" spans="2:100" x14ac:dyDescent="0.25">
      <c r="B64" s="7">
        <f t="shared" si="17"/>
        <v>44987</v>
      </c>
      <c r="C64" s="5"/>
      <c r="D64" s="38" t="str">
        <f t="shared" si="0"/>
        <v/>
      </c>
      <c r="E64" s="38">
        <f t="shared" si="46"/>
        <v>44986</v>
      </c>
      <c r="F64" s="38" t="str">
        <f t="shared" si="4"/>
        <v/>
      </c>
      <c r="G64" s="38">
        <f t="shared" si="47"/>
        <v>44958</v>
      </c>
      <c r="Z64" s="7">
        <f t="shared" si="18"/>
        <v>45347</v>
      </c>
      <c r="AA64" s="5">
        <v>206.6</v>
      </c>
      <c r="AB64" s="38" t="str">
        <f>IFERROR(VLOOKUP(Z64,'Geração Equatorial x Medido'!$O$131:$P$142,2,FALSE),"")</f>
        <v/>
      </c>
      <c r="AC64" s="38">
        <f t="shared" si="37"/>
        <v>45323</v>
      </c>
      <c r="AD64" s="38" t="str">
        <f t="shared" si="1"/>
        <v/>
      </c>
      <c r="AE64" s="38">
        <f t="shared" si="28"/>
        <v>45292</v>
      </c>
      <c r="AU64" s="4"/>
      <c r="AX64" s="7">
        <f t="shared" si="19"/>
        <v>45707</v>
      </c>
      <c r="AY64" s="5">
        <v>371.3</v>
      </c>
      <c r="AZ64" s="145">
        <f t="shared" si="8"/>
        <v>0</v>
      </c>
      <c r="BA64" s="143" t="str">
        <f>IFERROR(VLOOKUP(AX63,'Geração Equatorial x Medido'!$O$130:$P$167,2,FALSE),"")</f>
        <v/>
      </c>
      <c r="BB64" s="38">
        <f t="shared" si="38"/>
        <v>45689</v>
      </c>
      <c r="BC64" s="38" t="str">
        <f t="shared" si="41"/>
        <v/>
      </c>
      <c r="BD64" s="38">
        <f t="shared" si="42"/>
        <v>45689</v>
      </c>
      <c r="BT64" s="4"/>
      <c r="BZ64" s="7">
        <f t="shared" si="12"/>
        <v>46073</v>
      </c>
      <c r="CA64" s="5">
        <v>505.5</v>
      </c>
      <c r="CB64" s="5">
        <f t="shared" si="14"/>
        <v>0</v>
      </c>
      <c r="CC64" s="5" t="str">
        <f>IFERROR(VLOOKUP(BZ63,'Geração Equatorial x Medido'!$O$130:$P$166,2,FALSE),"")</f>
        <v/>
      </c>
      <c r="CD64" s="5">
        <f t="shared" si="39"/>
        <v>46054</v>
      </c>
      <c r="CE64" s="5" t="str">
        <f t="shared" si="2"/>
        <v/>
      </c>
      <c r="CF64" s="5">
        <f t="shared" si="40"/>
        <v>46054</v>
      </c>
      <c r="CV64" s="4"/>
    </row>
    <row r="65" spans="2:100" x14ac:dyDescent="0.25">
      <c r="B65" s="7">
        <f t="shared" si="17"/>
        <v>44988</v>
      </c>
      <c r="C65" s="5"/>
      <c r="D65" s="38" t="str">
        <f t="shared" si="0"/>
        <v/>
      </c>
      <c r="E65" s="38">
        <f t="shared" si="46"/>
        <v>44986</v>
      </c>
      <c r="F65" s="38" t="str">
        <f t="shared" si="4"/>
        <v/>
      </c>
      <c r="G65" s="38">
        <f t="shared" si="47"/>
        <v>44958</v>
      </c>
      <c r="Z65" s="7">
        <f t="shared" si="18"/>
        <v>45348</v>
      </c>
      <c r="AA65" s="5">
        <v>280.5</v>
      </c>
      <c r="AB65" s="38">
        <f>IFERROR(VLOOKUP(Z65,'Geração Equatorial x Medido'!$O$131:$P$142,2,FALSE),"")</f>
        <v>45323</v>
      </c>
      <c r="AC65" s="38">
        <f t="shared" si="37"/>
        <v>45323</v>
      </c>
      <c r="AD65" s="38" t="str">
        <f t="shared" si="1"/>
        <v/>
      </c>
      <c r="AE65" s="38">
        <f t="shared" si="28"/>
        <v>45292</v>
      </c>
      <c r="AU65" s="4"/>
      <c r="AX65" s="7">
        <f t="shared" si="19"/>
        <v>45708</v>
      </c>
      <c r="AY65" s="5">
        <v>508.5</v>
      </c>
      <c r="AZ65" s="145">
        <f t="shared" si="8"/>
        <v>0</v>
      </c>
      <c r="BA65" s="143" t="str">
        <f>IFERROR(VLOOKUP(AX64,'Geração Equatorial x Medido'!$O$130:$P$167,2,FALSE),"")</f>
        <v/>
      </c>
      <c r="BB65" s="38">
        <f t="shared" si="38"/>
        <v>45689</v>
      </c>
      <c r="BC65" s="38" t="str">
        <f t="shared" si="41"/>
        <v/>
      </c>
      <c r="BD65" s="38">
        <f t="shared" si="42"/>
        <v>45689</v>
      </c>
      <c r="BT65" s="4"/>
      <c r="BZ65" s="7">
        <f t="shared" si="12"/>
        <v>46074</v>
      </c>
      <c r="CA65" s="5">
        <v>515.5</v>
      </c>
      <c r="CB65" s="5">
        <f t="shared" si="14"/>
        <v>0</v>
      </c>
      <c r="CC65" s="5" t="str">
        <f>IFERROR(VLOOKUP(BZ64,'Geração Equatorial x Medido'!$O$130:$P$166,2,FALSE),"")</f>
        <v/>
      </c>
      <c r="CD65" s="5">
        <f t="shared" si="39"/>
        <v>46054</v>
      </c>
      <c r="CE65" s="5" t="str">
        <f t="shared" si="2"/>
        <v/>
      </c>
      <c r="CF65" s="5">
        <f t="shared" si="40"/>
        <v>46054</v>
      </c>
      <c r="CV65" s="4"/>
    </row>
    <row r="66" spans="2:100" x14ac:dyDescent="0.25">
      <c r="B66" s="7">
        <f t="shared" si="17"/>
        <v>44989</v>
      </c>
      <c r="C66" s="5"/>
      <c r="D66" s="38" t="str">
        <f t="shared" si="0"/>
        <v/>
      </c>
      <c r="E66" s="38">
        <f t="shared" si="46"/>
        <v>44986</v>
      </c>
      <c r="F66" s="38" t="str">
        <f t="shared" si="4"/>
        <v/>
      </c>
      <c r="G66" s="38">
        <f t="shared" si="47"/>
        <v>44958</v>
      </c>
      <c r="Z66" s="7">
        <f t="shared" si="18"/>
        <v>45349</v>
      </c>
      <c r="AA66" s="5">
        <v>112.4</v>
      </c>
      <c r="AB66" s="38" t="str">
        <f>IFERROR(VLOOKUP(Z66,'Geração Equatorial x Medido'!$O$131:$P$142,2,FALSE),"")</f>
        <v/>
      </c>
      <c r="AC66" s="38">
        <f t="shared" si="37"/>
        <v>45352</v>
      </c>
      <c r="AD66" s="38" t="str">
        <f t="shared" si="1"/>
        <v/>
      </c>
      <c r="AE66" s="38">
        <f t="shared" si="28"/>
        <v>45292</v>
      </c>
      <c r="AU66" s="4"/>
      <c r="AX66" s="7">
        <f t="shared" si="19"/>
        <v>45709</v>
      </c>
      <c r="AY66" s="5">
        <v>499.3</v>
      </c>
      <c r="AZ66" s="145">
        <f t="shared" si="8"/>
        <v>0</v>
      </c>
      <c r="BA66" s="143" t="str">
        <f>IFERROR(VLOOKUP(AX65,'Geração Equatorial x Medido'!$O$130:$P$167,2,FALSE),"")</f>
        <v/>
      </c>
      <c r="BB66" s="38">
        <f t="shared" si="38"/>
        <v>45689</v>
      </c>
      <c r="BC66" s="38" t="str">
        <f t="shared" si="41"/>
        <v/>
      </c>
      <c r="BD66" s="38">
        <f t="shared" si="42"/>
        <v>45689</v>
      </c>
      <c r="BT66" s="4"/>
      <c r="BZ66" s="7">
        <f t="shared" si="12"/>
        <v>46075</v>
      </c>
      <c r="CA66" s="5">
        <v>463.4</v>
      </c>
      <c r="CB66" s="5">
        <f t="shared" si="14"/>
        <v>0</v>
      </c>
      <c r="CC66" s="5" t="str">
        <f>IFERROR(VLOOKUP(BZ65,'Geração Equatorial x Medido'!$O$130:$P$166,2,FALSE),"")</f>
        <v/>
      </c>
      <c r="CD66" s="5">
        <f t="shared" si="39"/>
        <v>46054</v>
      </c>
      <c r="CE66" s="5" t="str">
        <f t="shared" si="2"/>
        <v/>
      </c>
      <c r="CF66" s="5">
        <f t="shared" si="40"/>
        <v>46054</v>
      </c>
      <c r="CV66" s="4"/>
    </row>
    <row r="67" spans="2:100" x14ac:dyDescent="0.25">
      <c r="B67" s="7">
        <f t="shared" si="17"/>
        <v>44990</v>
      </c>
      <c r="C67" s="5"/>
      <c r="D67" s="38" t="str">
        <f t="shared" si="0"/>
        <v/>
      </c>
      <c r="E67" s="38">
        <f t="shared" si="46"/>
        <v>44986</v>
      </c>
      <c r="F67" s="38" t="str">
        <f t="shared" si="4"/>
        <v/>
      </c>
      <c r="G67" s="38">
        <f t="shared" si="47"/>
        <v>44958</v>
      </c>
      <c r="Z67" s="7">
        <f t="shared" si="18"/>
        <v>45350</v>
      </c>
      <c r="AA67" s="5">
        <v>256.10000000000002</v>
      </c>
      <c r="AB67" s="38" t="str">
        <f>IFERROR(VLOOKUP(Z67,'Geração Equatorial x Medido'!$O$131:$P$142,2,FALSE),"")</f>
        <v/>
      </c>
      <c r="AC67" s="38">
        <f t="shared" si="37"/>
        <v>45352</v>
      </c>
      <c r="AD67" s="38" t="str">
        <f t="shared" si="1"/>
        <v/>
      </c>
      <c r="AE67" s="38">
        <f t="shared" si="28"/>
        <v>45292</v>
      </c>
      <c r="AU67" s="4"/>
      <c r="AX67" s="7">
        <f t="shared" si="19"/>
        <v>45710</v>
      </c>
      <c r="AY67" s="5">
        <v>435.8</v>
      </c>
      <c r="AZ67" s="145">
        <f t="shared" si="8"/>
        <v>0</v>
      </c>
      <c r="BA67" s="143">
        <f>IFERROR(VLOOKUP(AX66,'Geração Equatorial x Medido'!$O$130:$P$167,2,FALSE),"")</f>
        <v>45689</v>
      </c>
      <c r="BB67" s="38">
        <f t="shared" si="38"/>
        <v>45689</v>
      </c>
      <c r="BC67" s="38" t="str">
        <f t="shared" si="41"/>
        <v/>
      </c>
      <c r="BD67" s="38">
        <f t="shared" si="42"/>
        <v>45689</v>
      </c>
      <c r="BT67" s="4"/>
      <c r="BZ67" s="7">
        <f t="shared" si="12"/>
        <v>46076</v>
      </c>
      <c r="CA67" s="5">
        <v>268.7</v>
      </c>
      <c r="CB67" s="5">
        <f t="shared" si="14"/>
        <v>0</v>
      </c>
      <c r="CC67" s="5">
        <f>IFERROR(VLOOKUP(BZ66,'Geração Equatorial x Medido'!$O$130:$P$166,2,FALSE),"")</f>
        <v>46054</v>
      </c>
      <c r="CD67" s="5">
        <f t="shared" si="39"/>
        <v>46054</v>
      </c>
      <c r="CE67" s="5" t="str">
        <f t="shared" si="2"/>
        <v/>
      </c>
      <c r="CF67" s="5">
        <f t="shared" si="40"/>
        <v>46054</v>
      </c>
      <c r="CV67" s="4"/>
    </row>
    <row r="68" spans="2:100" x14ac:dyDescent="0.25">
      <c r="B68" s="7">
        <f t="shared" si="17"/>
        <v>44991</v>
      </c>
      <c r="C68" s="5"/>
      <c r="D68" s="38" t="str">
        <f t="shared" ref="D68:D131" si="48">IFERROR(VLOOKUP(B67,$I$381:$O$415,5,FALSE),"")</f>
        <v/>
      </c>
      <c r="E68" s="38">
        <f t="shared" si="46"/>
        <v>44986</v>
      </c>
      <c r="F68" s="38" t="str">
        <f t="shared" si="4"/>
        <v/>
      </c>
      <c r="G68" s="38">
        <f t="shared" si="47"/>
        <v>44958</v>
      </c>
      <c r="Z68" s="7">
        <f t="shared" si="18"/>
        <v>45351</v>
      </c>
      <c r="AA68" s="5">
        <v>427.5</v>
      </c>
      <c r="AB68" s="38" t="str">
        <f>IFERROR(VLOOKUP(Z68,'Geração Equatorial x Medido'!$O$131:$P$142,2,FALSE),"")</f>
        <v/>
      </c>
      <c r="AC68" s="38">
        <f t="shared" si="37"/>
        <v>45352</v>
      </c>
      <c r="AD68" s="38">
        <f t="shared" ref="AD68:AD131" si="49">IFERROR(VLOOKUP(Z68,$I$422:$K$457,3,FALSE),"")</f>
        <v>45323</v>
      </c>
      <c r="AE68" s="38">
        <f t="shared" si="28"/>
        <v>45323</v>
      </c>
      <c r="AU68" s="4"/>
      <c r="AX68" s="7">
        <f t="shared" si="19"/>
        <v>45711</v>
      </c>
      <c r="AY68" s="5">
        <v>361.7</v>
      </c>
      <c r="AZ68" s="145">
        <f t="shared" si="8"/>
        <v>0</v>
      </c>
      <c r="BA68" s="143" t="str">
        <f>IFERROR(VLOOKUP(AX67,'Geração Equatorial x Medido'!$O$130:$P$167,2,FALSE),"")</f>
        <v/>
      </c>
      <c r="BB68" s="38">
        <f t="shared" si="38"/>
        <v>45717</v>
      </c>
      <c r="BC68" s="38" t="str">
        <f t="shared" si="41"/>
        <v/>
      </c>
      <c r="BD68" s="38">
        <f t="shared" si="42"/>
        <v>45689</v>
      </c>
      <c r="BT68" s="4"/>
      <c r="BZ68" s="7">
        <f t="shared" si="12"/>
        <v>46077</v>
      </c>
      <c r="CA68" s="5">
        <v>362.7</v>
      </c>
      <c r="CB68" s="5">
        <f t="shared" si="14"/>
        <v>0</v>
      </c>
      <c r="CC68" s="5" t="str">
        <f>IFERROR(VLOOKUP(BZ67,'Geração Equatorial x Medido'!$O$130:$P$166,2,FALSE),"")</f>
        <v/>
      </c>
      <c r="CD68" s="5">
        <f t="shared" si="39"/>
        <v>46082</v>
      </c>
      <c r="CE68" s="5" t="str">
        <f t="shared" ref="CE68:CE131" si="50">IFERROR(VLOOKUP(BZ68,$H$422:$J$469,3,FALSE),"")</f>
        <v/>
      </c>
      <c r="CF68" s="5">
        <f t="shared" ref="CF68:CF131" si="51">IF(CE68="",CF67,CE68)</f>
        <v>46054</v>
      </c>
      <c r="CV68" s="4"/>
    </row>
    <row r="69" spans="2:100" x14ac:dyDescent="0.25">
      <c r="B69" s="7">
        <f t="shared" si="17"/>
        <v>44992</v>
      </c>
      <c r="C69" s="5"/>
      <c r="D69" s="38" t="str">
        <f t="shared" si="48"/>
        <v/>
      </c>
      <c r="E69" s="38">
        <f t="shared" si="46"/>
        <v>44986</v>
      </c>
      <c r="F69" s="38" t="str">
        <f t="shared" ref="F69:F132" si="52">IFERROR(VLOOKUP(B69,$I$422:$K$433,3,FALSE),"")</f>
        <v/>
      </c>
      <c r="G69" s="38">
        <f t="shared" si="47"/>
        <v>44958</v>
      </c>
      <c r="Z69" s="7">
        <f t="shared" si="18"/>
        <v>45352</v>
      </c>
      <c r="AA69" s="5">
        <v>480.9</v>
      </c>
      <c r="AB69" s="38" t="str">
        <f>IFERROR(VLOOKUP(Z69,'Geração Equatorial x Medido'!$O$131:$P$142,2,FALSE),"")</f>
        <v/>
      </c>
      <c r="AC69" s="38">
        <f t="shared" si="37"/>
        <v>45352</v>
      </c>
      <c r="AD69" s="38" t="str">
        <f t="shared" si="49"/>
        <v/>
      </c>
      <c r="AE69" s="38">
        <f t="shared" si="28"/>
        <v>45323</v>
      </c>
      <c r="AU69" s="4"/>
      <c r="AX69" s="7">
        <f t="shared" si="19"/>
        <v>45712</v>
      </c>
      <c r="AY69" s="5">
        <v>268.89999999999998</v>
      </c>
      <c r="AZ69" s="145">
        <f t="shared" ref="AZ69:AZ132" si="53">IF(AY69=0,1,0)</f>
        <v>0</v>
      </c>
      <c r="BA69" s="143" t="str">
        <f>IFERROR(VLOOKUP(AX68,'Geração Equatorial x Medido'!$O$130:$P$167,2,FALSE),"")</f>
        <v/>
      </c>
      <c r="BB69" s="38">
        <f t="shared" si="38"/>
        <v>45717</v>
      </c>
      <c r="BC69" s="38" t="str">
        <f t="shared" si="41"/>
        <v/>
      </c>
      <c r="BD69" s="38">
        <f t="shared" si="42"/>
        <v>45689</v>
      </c>
      <c r="BT69" s="4"/>
      <c r="BZ69" s="7">
        <f t="shared" ref="BZ69:BZ132" si="54">BZ68+1</f>
        <v>46078</v>
      </c>
      <c r="CA69" s="5">
        <v>388.9</v>
      </c>
      <c r="CB69" s="145">
        <f t="shared" ref="CB69:CB132" si="55">IF(CA69=0,1,0)</f>
        <v>0</v>
      </c>
      <c r="CC69" s="141" t="str">
        <f>IFERROR(VLOOKUP(BZ68,'Geração Equatorial x Medido'!$O$130:$P$166,2,FALSE),"")</f>
        <v/>
      </c>
      <c r="CD69" s="38">
        <f t="shared" si="39"/>
        <v>46082</v>
      </c>
      <c r="CE69" s="38" t="str">
        <f t="shared" si="50"/>
        <v/>
      </c>
      <c r="CF69" s="38">
        <f t="shared" si="51"/>
        <v>46054</v>
      </c>
      <c r="CV69" s="4"/>
    </row>
    <row r="70" spans="2:100" x14ac:dyDescent="0.25">
      <c r="B70" s="7">
        <f t="shared" ref="B70:B133" si="56">B69+1</f>
        <v>44993</v>
      </c>
      <c r="C70" s="5"/>
      <c r="D70" s="38" t="str">
        <f t="shared" si="48"/>
        <v/>
      </c>
      <c r="E70" s="38">
        <f t="shared" si="46"/>
        <v>44986</v>
      </c>
      <c r="F70" s="38" t="str">
        <f t="shared" si="52"/>
        <v/>
      </c>
      <c r="G70" s="38">
        <f t="shared" si="47"/>
        <v>44958</v>
      </c>
      <c r="Z70" s="7">
        <f t="shared" ref="Z70:Z133" si="57">Z69+1</f>
        <v>45353</v>
      </c>
      <c r="AA70" s="5">
        <v>245.8</v>
      </c>
      <c r="AB70" s="38" t="str">
        <f>IFERROR(VLOOKUP(Z70,'Geração Equatorial x Medido'!$O$131:$P$142,2,FALSE),"")</f>
        <v/>
      </c>
      <c r="AC70" s="38">
        <f t="shared" si="37"/>
        <v>45352</v>
      </c>
      <c r="AD70" s="38" t="str">
        <f t="shared" si="49"/>
        <v/>
      </c>
      <c r="AE70" s="38">
        <f t="shared" si="28"/>
        <v>45323</v>
      </c>
      <c r="AU70" s="4"/>
      <c r="AX70" s="7">
        <f t="shared" ref="AX70:AX133" si="58">AX69+1</f>
        <v>45713</v>
      </c>
      <c r="AY70" s="5">
        <v>405.2</v>
      </c>
      <c r="AZ70" s="145">
        <f t="shared" si="53"/>
        <v>0</v>
      </c>
      <c r="BA70" s="143" t="str">
        <f>IFERROR(VLOOKUP(AX69,'Geração Equatorial x Medido'!$O$130:$P$167,2,FALSE),"")</f>
        <v/>
      </c>
      <c r="BB70" s="38">
        <f t="shared" si="38"/>
        <v>45717</v>
      </c>
      <c r="BC70" s="38" t="str">
        <f t="shared" si="41"/>
        <v/>
      </c>
      <c r="BD70" s="38">
        <f t="shared" si="42"/>
        <v>45689</v>
      </c>
      <c r="BT70" s="4"/>
      <c r="BZ70" s="7">
        <f t="shared" si="54"/>
        <v>46079</v>
      </c>
      <c r="CA70" s="5">
        <v>495.6</v>
      </c>
      <c r="CB70" s="145">
        <f t="shared" si="55"/>
        <v>0</v>
      </c>
      <c r="CC70" s="141" t="str">
        <f>IFERROR(VLOOKUP(BZ69,'Geração Equatorial x Medido'!$O$130:$P$166,2,FALSE),"")</f>
        <v/>
      </c>
      <c r="CD70" s="38">
        <f t="shared" si="39"/>
        <v>46082</v>
      </c>
      <c r="CE70" s="38" t="str">
        <f t="shared" si="50"/>
        <v/>
      </c>
      <c r="CF70" s="38">
        <f t="shared" si="51"/>
        <v>46054</v>
      </c>
      <c r="CV70" s="4"/>
    </row>
    <row r="71" spans="2:100" x14ac:dyDescent="0.25">
      <c r="B71" s="7">
        <f t="shared" si="56"/>
        <v>44994</v>
      </c>
      <c r="C71" s="5"/>
      <c r="D71" s="38" t="str">
        <f t="shared" si="48"/>
        <v/>
      </c>
      <c r="E71" s="38">
        <f t="shared" si="46"/>
        <v>44986</v>
      </c>
      <c r="F71" s="38" t="str">
        <f t="shared" si="52"/>
        <v/>
      </c>
      <c r="G71" s="38">
        <f t="shared" si="47"/>
        <v>44958</v>
      </c>
      <c r="Z71" s="7">
        <f t="shared" si="57"/>
        <v>45354</v>
      </c>
      <c r="AA71" s="5">
        <v>418.8</v>
      </c>
      <c r="AB71" s="38" t="str">
        <f>IFERROR(VLOOKUP(Z71,'Geração Equatorial x Medido'!$O$131:$P$142,2,FALSE),"")</f>
        <v/>
      </c>
      <c r="AC71" s="38">
        <f t="shared" si="37"/>
        <v>45352</v>
      </c>
      <c r="AD71" s="38" t="str">
        <f t="shared" si="49"/>
        <v/>
      </c>
      <c r="AE71" s="38">
        <f t="shared" si="28"/>
        <v>45323</v>
      </c>
      <c r="AU71" s="4"/>
      <c r="AX71" s="7">
        <f t="shared" si="58"/>
        <v>45714</v>
      </c>
      <c r="AY71" s="5">
        <v>327.8</v>
      </c>
      <c r="AZ71" s="145">
        <f t="shared" si="53"/>
        <v>0</v>
      </c>
      <c r="BA71" s="143" t="str">
        <f>IFERROR(VLOOKUP(AX70,'Geração Equatorial x Medido'!$O$130:$P$167,2,FALSE),"")</f>
        <v/>
      </c>
      <c r="BB71" s="38">
        <f t="shared" si="38"/>
        <v>45717</v>
      </c>
      <c r="BC71" s="38" t="str">
        <f t="shared" si="41"/>
        <v/>
      </c>
      <c r="BD71" s="38">
        <f t="shared" si="42"/>
        <v>45689</v>
      </c>
      <c r="BT71" s="4"/>
      <c r="BZ71" s="7">
        <f t="shared" si="54"/>
        <v>46080</v>
      </c>
      <c r="CA71" s="5">
        <v>422</v>
      </c>
      <c r="CB71" s="145">
        <f t="shared" si="55"/>
        <v>0</v>
      </c>
      <c r="CC71" s="141" t="str">
        <f>IFERROR(VLOOKUP(BZ70,'Geração Equatorial x Medido'!$O$130:$P$166,2,FALSE),"")</f>
        <v/>
      </c>
      <c r="CD71" s="38">
        <f t="shared" si="39"/>
        <v>46082</v>
      </c>
      <c r="CE71" s="38" t="str">
        <f t="shared" si="50"/>
        <v/>
      </c>
      <c r="CF71" s="38">
        <f t="shared" si="51"/>
        <v>46054</v>
      </c>
      <c r="CV71" s="4"/>
    </row>
    <row r="72" spans="2:100" x14ac:dyDescent="0.25">
      <c r="B72" s="7">
        <f t="shared" si="56"/>
        <v>44995</v>
      </c>
      <c r="C72" s="5"/>
      <c r="D72" s="38" t="str">
        <f t="shared" si="48"/>
        <v/>
      </c>
      <c r="E72" s="38">
        <f t="shared" si="46"/>
        <v>44986</v>
      </c>
      <c r="F72" s="38" t="str">
        <f t="shared" si="52"/>
        <v/>
      </c>
      <c r="G72" s="38">
        <f t="shared" si="47"/>
        <v>44958</v>
      </c>
      <c r="Z72" s="7">
        <f t="shared" si="57"/>
        <v>45355</v>
      </c>
      <c r="AA72" s="5">
        <v>476</v>
      </c>
      <c r="AB72" s="38" t="str">
        <f>IFERROR(VLOOKUP(Z72,'Geração Equatorial x Medido'!$O$131:$P$142,2,FALSE),"")</f>
        <v/>
      </c>
      <c r="AC72" s="38">
        <f t="shared" si="37"/>
        <v>45352</v>
      </c>
      <c r="AD72" s="38" t="str">
        <f t="shared" si="49"/>
        <v/>
      </c>
      <c r="AE72" s="38">
        <f t="shared" si="28"/>
        <v>45323</v>
      </c>
      <c r="AU72" s="4"/>
      <c r="AX72" s="7">
        <f t="shared" si="58"/>
        <v>45715</v>
      </c>
      <c r="AY72" s="5">
        <v>228.3</v>
      </c>
      <c r="AZ72" s="145">
        <f t="shared" si="53"/>
        <v>0</v>
      </c>
      <c r="BA72" s="143" t="str">
        <f>IFERROR(VLOOKUP(AX71,'Geração Equatorial x Medido'!$O$130:$P$167,2,FALSE),"")</f>
        <v/>
      </c>
      <c r="BB72" s="38">
        <f t="shared" si="38"/>
        <v>45717</v>
      </c>
      <c r="BC72" s="38" t="str">
        <f t="shared" si="41"/>
        <v/>
      </c>
      <c r="BD72" s="38">
        <f t="shared" si="42"/>
        <v>45689</v>
      </c>
      <c r="BT72" s="4"/>
      <c r="BZ72" s="7">
        <f t="shared" si="54"/>
        <v>46081</v>
      </c>
      <c r="CA72" s="5">
        <v>134.1</v>
      </c>
      <c r="CB72" s="145">
        <f t="shared" si="55"/>
        <v>0</v>
      </c>
      <c r="CC72" s="141" t="str">
        <f>IFERROR(VLOOKUP(BZ71,'Geração Equatorial x Medido'!$O$130:$P$166,2,FALSE),"")</f>
        <v/>
      </c>
      <c r="CD72" s="38">
        <f t="shared" si="39"/>
        <v>46082</v>
      </c>
      <c r="CE72" s="38" t="str">
        <f t="shared" si="50"/>
        <v/>
      </c>
      <c r="CF72" s="38">
        <f t="shared" si="51"/>
        <v>46054</v>
      </c>
      <c r="CV72" s="4"/>
    </row>
    <row r="73" spans="2:100" x14ac:dyDescent="0.25">
      <c r="B73" s="7">
        <f t="shared" si="56"/>
        <v>44996</v>
      </c>
      <c r="C73" s="5"/>
      <c r="D73" s="38" t="str">
        <f t="shared" si="48"/>
        <v/>
      </c>
      <c r="E73" s="38">
        <f t="shared" si="46"/>
        <v>44986</v>
      </c>
      <c r="F73" s="38" t="str">
        <f t="shared" si="52"/>
        <v/>
      </c>
      <c r="G73" s="38">
        <f t="shared" si="47"/>
        <v>44958</v>
      </c>
      <c r="Z73" s="7">
        <f t="shared" si="57"/>
        <v>45356</v>
      </c>
      <c r="AA73" s="5">
        <v>367.7</v>
      </c>
      <c r="AB73" s="38" t="str">
        <f>IFERROR(VLOOKUP(Z73,'Geração Equatorial x Medido'!$O$131:$P$142,2,FALSE),"")</f>
        <v/>
      </c>
      <c r="AC73" s="38">
        <f t="shared" si="37"/>
        <v>45352</v>
      </c>
      <c r="AD73" s="38" t="str">
        <f t="shared" si="49"/>
        <v/>
      </c>
      <c r="AE73" s="38">
        <f t="shared" ref="AE73:AE136" si="59">IF(AD73="",AE72,AD73)</f>
        <v>45323</v>
      </c>
      <c r="AU73" s="4"/>
      <c r="AX73" s="7">
        <f t="shared" si="58"/>
        <v>45716</v>
      </c>
      <c r="AY73" s="5">
        <v>240.3</v>
      </c>
      <c r="AZ73" s="145">
        <f t="shared" si="53"/>
        <v>0</v>
      </c>
      <c r="BA73" s="143" t="str">
        <f>IFERROR(VLOOKUP(AX72,'Geração Equatorial x Medido'!$O$130:$P$167,2,FALSE),"")</f>
        <v/>
      </c>
      <c r="BB73" s="38">
        <f t="shared" si="38"/>
        <v>45717</v>
      </c>
      <c r="BC73" s="38" t="str">
        <f t="shared" si="41"/>
        <v/>
      </c>
      <c r="BD73" s="38">
        <f t="shared" si="42"/>
        <v>45689</v>
      </c>
      <c r="BT73" s="4"/>
      <c r="BZ73" s="7">
        <f t="shared" si="54"/>
        <v>46082</v>
      </c>
      <c r="CA73" s="5">
        <v>444.9</v>
      </c>
      <c r="CB73" s="145">
        <f t="shared" si="55"/>
        <v>0</v>
      </c>
      <c r="CC73" s="141" t="str">
        <f>IFERROR(VLOOKUP(BZ72,'Geração Equatorial x Medido'!$O$130:$P$166,2,FALSE),"")</f>
        <v/>
      </c>
      <c r="CD73" s="38">
        <f t="shared" si="39"/>
        <v>46082</v>
      </c>
      <c r="CE73" s="38">
        <f t="shared" si="50"/>
        <v>46082</v>
      </c>
      <c r="CF73" s="38">
        <f t="shared" si="51"/>
        <v>46082</v>
      </c>
      <c r="CV73" s="4"/>
    </row>
    <row r="74" spans="2:100" x14ac:dyDescent="0.25">
      <c r="B74" s="7">
        <f t="shared" si="56"/>
        <v>44997</v>
      </c>
      <c r="C74" s="5"/>
      <c r="D74" s="38" t="str">
        <f t="shared" si="48"/>
        <v/>
      </c>
      <c r="E74" s="38">
        <f t="shared" si="46"/>
        <v>44986</v>
      </c>
      <c r="F74" s="38" t="str">
        <f t="shared" si="52"/>
        <v/>
      </c>
      <c r="G74" s="38">
        <f t="shared" si="47"/>
        <v>44958</v>
      </c>
      <c r="Z74" s="7">
        <f t="shared" si="57"/>
        <v>45357</v>
      </c>
      <c r="AA74" s="5">
        <v>399.8</v>
      </c>
      <c r="AB74" s="38" t="str">
        <f>IFERROR(VLOOKUP(Z74,'Geração Equatorial x Medido'!$O$131:$P$142,2,FALSE),"")</f>
        <v/>
      </c>
      <c r="AC74" s="38">
        <f t="shared" si="37"/>
        <v>45352</v>
      </c>
      <c r="AD74" s="38" t="str">
        <f t="shared" si="49"/>
        <v/>
      </c>
      <c r="AE74" s="38">
        <f t="shared" si="59"/>
        <v>45323</v>
      </c>
      <c r="AU74" s="4"/>
      <c r="AX74" s="7">
        <f t="shared" si="58"/>
        <v>45717</v>
      </c>
      <c r="AY74" s="5">
        <v>326.7</v>
      </c>
      <c r="AZ74" s="145">
        <f t="shared" si="53"/>
        <v>0</v>
      </c>
      <c r="BA74" s="143" t="str">
        <f>IFERROR(VLOOKUP(AX73,'Geração Equatorial x Medido'!$O$130:$P$167,2,FALSE),"")</f>
        <v/>
      </c>
      <c r="BB74" s="38">
        <f t="shared" si="38"/>
        <v>45717</v>
      </c>
      <c r="BC74" s="38">
        <f t="shared" si="41"/>
        <v>45717</v>
      </c>
      <c r="BD74" s="38">
        <f t="shared" si="42"/>
        <v>45717</v>
      </c>
      <c r="BT74" s="4"/>
      <c r="BZ74" s="7">
        <f t="shared" si="54"/>
        <v>46083</v>
      </c>
      <c r="CA74" s="5">
        <v>274.3</v>
      </c>
      <c r="CB74" s="145">
        <f t="shared" si="55"/>
        <v>0</v>
      </c>
      <c r="CC74" s="141" t="str">
        <f>IFERROR(VLOOKUP(BZ73,'Geração Equatorial x Medido'!$O$130:$P$166,2,FALSE),"")</f>
        <v/>
      </c>
      <c r="CD74" s="38">
        <f t="shared" si="39"/>
        <v>46082</v>
      </c>
      <c r="CE74" s="38" t="str">
        <f t="shared" si="50"/>
        <v/>
      </c>
      <c r="CF74" s="38">
        <f t="shared" si="51"/>
        <v>46082</v>
      </c>
      <c r="CV74" s="4"/>
    </row>
    <row r="75" spans="2:100" x14ac:dyDescent="0.25">
      <c r="B75" s="7">
        <f t="shared" si="56"/>
        <v>44998</v>
      </c>
      <c r="C75" s="5"/>
      <c r="D75" s="38" t="str">
        <f t="shared" si="48"/>
        <v/>
      </c>
      <c r="E75" s="38">
        <f t="shared" si="46"/>
        <v>44986</v>
      </c>
      <c r="F75" s="38" t="str">
        <f t="shared" si="52"/>
        <v/>
      </c>
      <c r="G75" s="38">
        <f t="shared" si="47"/>
        <v>44958</v>
      </c>
      <c r="Z75" s="7">
        <f t="shared" si="57"/>
        <v>45358</v>
      </c>
      <c r="AA75" s="5">
        <v>321.8</v>
      </c>
      <c r="AB75" s="38" t="str">
        <f>IFERROR(VLOOKUP(Z75,'Geração Equatorial x Medido'!$O$131:$P$142,2,FALSE),"")</f>
        <v/>
      </c>
      <c r="AC75" s="38">
        <f t="shared" si="37"/>
        <v>45352</v>
      </c>
      <c r="AD75" s="38" t="str">
        <f t="shared" si="49"/>
        <v/>
      </c>
      <c r="AE75" s="38">
        <f t="shared" si="59"/>
        <v>45323</v>
      </c>
      <c r="AU75" s="4"/>
      <c r="AX75" s="7">
        <f t="shared" si="58"/>
        <v>45718</v>
      </c>
      <c r="AY75" s="5">
        <v>393.5</v>
      </c>
      <c r="AZ75" s="145">
        <f t="shared" si="53"/>
        <v>0</v>
      </c>
      <c r="BA75" s="143" t="str">
        <f>IFERROR(VLOOKUP(AX74,'Geração Equatorial x Medido'!$O$130:$P$167,2,FALSE),"")</f>
        <v/>
      </c>
      <c r="BB75" s="38">
        <f t="shared" si="38"/>
        <v>45717</v>
      </c>
      <c r="BC75" s="38" t="str">
        <f t="shared" si="41"/>
        <v/>
      </c>
      <c r="BD75" s="38">
        <f t="shared" si="42"/>
        <v>45717</v>
      </c>
      <c r="BT75" s="4"/>
      <c r="BZ75" s="7">
        <f t="shared" si="54"/>
        <v>46084</v>
      </c>
      <c r="CA75" s="5">
        <v>336.2</v>
      </c>
      <c r="CB75" s="145">
        <f t="shared" si="55"/>
        <v>0</v>
      </c>
      <c r="CC75" s="141" t="str">
        <f>IFERROR(VLOOKUP(BZ74,'Geração Equatorial x Medido'!$O$130:$P$166,2,FALSE),"")</f>
        <v/>
      </c>
      <c r="CD75" s="38">
        <f t="shared" si="39"/>
        <v>46082</v>
      </c>
      <c r="CE75" s="38" t="str">
        <f t="shared" si="50"/>
        <v/>
      </c>
      <c r="CF75" s="38">
        <f t="shared" si="51"/>
        <v>46082</v>
      </c>
      <c r="CV75" s="4"/>
    </row>
    <row r="76" spans="2:100" x14ac:dyDescent="0.25">
      <c r="B76" s="7">
        <f t="shared" si="56"/>
        <v>44999</v>
      </c>
      <c r="C76" s="5"/>
      <c r="D76" s="38" t="str">
        <f t="shared" si="48"/>
        <v/>
      </c>
      <c r="E76" s="38">
        <f t="shared" si="46"/>
        <v>44986</v>
      </c>
      <c r="F76" s="38" t="str">
        <f t="shared" si="52"/>
        <v/>
      </c>
      <c r="G76" s="38">
        <f t="shared" si="47"/>
        <v>44958</v>
      </c>
      <c r="Z76" s="7">
        <f t="shared" si="57"/>
        <v>45359</v>
      </c>
      <c r="AA76" s="5">
        <v>356.6</v>
      </c>
      <c r="AB76" s="38" t="str">
        <f>IFERROR(VLOOKUP(Z76,'Geração Equatorial x Medido'!$O$131:$P$142,2,FALSE),"")</f>
        <v/>
      </c>
      <c r="AC76" s="38">
        <f t="shared" ref="AC76:AC139" si="60">IF(AB76="",AC77,AB76)</f>
        <v>45352</v>
      </c>
      <c r="AD76" s="38" t="str">
        <f t="shared" si="49"/>
        <v/>
      </c>
      <c r="AE76" s="38">
        <f t="shared" si="59"/>
        <v>45323</v>
      </c>
      <c r="AU76" s="4"/>
      <c r="AX76" s="7">
        <f t="shared" si="58"/>
        <v>45719</v>
      </c>
      <c r="AY76" s="5">
        <v>340.6</v>
      </c>
      <c r="AZ76" s="145">
        <f t="shared" si="53"/>
        <v>0</v>
      </c>
      <c r="BA76" s="143" t="str">
        <f>IFERROR(VLOOKUP(AX75,'Geração Equatorial x Medido'!$O$130:$P$167,2,FALSE),"")</f>
        <v/>
      </c>
      <c r="BB76" s="38">
        <f t="shared" ref="BB76:BB139" si="61">IF(BA76="",BB77,BA76)</f>
        <v>45717</v>
      </c>
      <c r="BC76" s="38" t="str">
        <f t="shared" si="41"/>
        <v/>
      </c>
      <c r="BD76" s="38">
        <f t="shared" si="42"/>
        <v>45717</v>
      </c>
      <c r="BT76" s="4"/>
      <c r="BZ76" s="7">
        <f t="shared" si="54"/>
        <v>46085</v>
      </c>
      <c r="CA76" s="5">
        <v>346.8</v>
      </c>
      <c r="CB76" s="145">
        <f t="shared" si="55"/>
        <v>0</v>
      </c>
      <c r="CC76" s="141" t="str">
        <f>IFERROR(VLOOKUP(BZ75,'Geração Equatorial x Medido'!$O$130:$P$166,2,FALSE),"")</f>
        <v/>
      </c>
      <c r="CD76" s="38">
        <f t="shared" si="39"/>
        <v>46082</v>
      </c>
      <c r="CE76" s="38" t="str">
        <f t="shared" si="50"/>
        <v/>
      </c>
      <c r="CF76" s="38">
        <f t="shared" si="51"/>
        <v>46082</v>
      </c>
      <c r="CV76" s="4"/>
    </row>
    <row r="77" spans="2:100" x14ac:dyDescent="0.25">
      <c r="B77" s="7">
        <f t="shared" si="56"/>
        <v>45000</v>
      </c>
      <c r="C77" s="5"/>
      <c r="D77" s="38" t="str">
        <f t="shared" si="48"/>
        <v/>
      </c>
      <c r="E77" s="38">
        <f t="shared" si="46"/>
        <v>44986</v>
      </c>
      <c r="F77" s="38" t="str">
        <f t="shared" si="52"/>
        <v/>
      </c>
      <c r="G77" s="38">
        <f t="shared" si="47"/>
        <v>44958</v>
      </c>
      <c r="H77" s="2"/>
      <c r="Z77" s="7">
        <f t="shared" si="57"/>
        <v>45360</v>
      </c>
      <c r="AA77" s="5">
        <v>372.1</v>
      </c>
      <c r="AB77" s="38" t="str">
        <f>IFERROR(VLOOKUP(Z77,'Geração Equatorial x Medido'!$O$131:$P$142,2,FALSE),"")</f>
        <v/>
      </c>
      <c r="AC77" s="38">
        <f t="shared" si="60"/>
        <v>45352</v>
      </c>
      <c r="AD77" s="38" t="str">
        <f t="shared" si="49"/>
        <v/>
      </c>
      <c r="AE77" s="38">
        <f t="shared" si="59"/>
        <v>45323</v>
      </c>
      <c r="AF77" s="2"/>
      <c r="AU77" s="4"/>
      <c r="AX77" s="7">
        <f t="shared" si="58"/>
        <v>45720</v>
      </c>
      <c r="AY77" s="5">
        <v>155</v>
      </c>
      <c r="AZ77" s="145">
        <f t="shared" si="53"/>
        <v>0</v>
      </c>
      <c r="BA77" s="143" t="str">
        <f>IFERROR(VLOOKUP(AX76,'Geração Equatorial x Medido'!$O$130:$P$167,2,FALSE),"")</f>
        <v/>
      </c>
      <c r="BB77" s="38">
        <f t="shared" si="61"/>
        <v>45717</v>
      </c>
      <c r="BC77" s="38" t="str">
        <f t="shared" si="41"/>
        <v/>
      </c>
      <c r="BD77" s="38">
        <f t="shared" si="42"/>
        <v>45717</v>
      </c>
      <c r="BE77" s="2"/>
      <c r="BT77" s="4"/>
      <c r="BZ77" s="7">
        <f t="shared" si="54"/>
        <v>46086</v>
      </c>
      <c r="CA77" s="5">
        <v>334.2</v>
      </c>
      <c r="CB77" s="145">
        <f t="shared" si="55"/>
        <v>0</v>
      </c>
      <c r="CC77" s="141" t="str">
        <f>IFERROR(VLOOKUP(BZ76,'Geração Equatorial x Medido'!$O$130:$P$166,2,FALSE),"")</f>
        <v/>
      </c>
      <c r="CD77" s="38">
        <f t="shared" ref="CD77:CD140" si="62">IF(CC77="",CD78,CC77)</f>
        <v>46082</v>
      </c>
      <c r="CE77" s="38" t="str">
        <f t="shared" si="50"/>
        <v/>
      </c>
      <c r="CF77" s="38">
        <f t="shared" si="51"/>
        <v>46082</v>
      </c>
      <c r="CG77" s="2"/>
      <c r="CV77" s="4"/>
    </row>
    <row r="78" spans="2:100" x14ac:dyDescent="0.25">
      <c r="B78" s="7">
        <f t="shared" si="56"/>
        <v>45001</v>
      </c>
      <c r="C78" s="5"/>
      <c r="D78" s="38" t="str">
        <f t="shared" si="48"/>
        <v/>
      </c>
      <c r="E78" s="38">
        <f t="shared" si="46"/>
        <v>44986</v>
      </c>
      <c r="F78" s="38" t="str">
        <f t="shared" si="52"/>
        <v/>
      </c>
      <c r="G78" s="38">
        <f t="shared" si="47"/>
        <v>44958</v>
      </c>
      <c r="H78" s="2"/>
      <c r="Z78" s="7">
        <f t="shared" si="57"/>
        <v>45361</v>
      </c>
      <c r="AA78" s="5">
        <v>251.3</v>
      </c>
      <c r="AB78" s="38" t="str">
        <f>IFERROR(VLOOKUP(Z78,'Geração Equatorial x Medido'!$O$131:$P$142,2,FALSE),"")</f>
        <v/>
      </c>
      <c r="AC78" s="38">
        <f t="shared" si="60"/>
        <v>45352</v>
      </c>
      <c r="AD78" s="38" t="str">
        <f t="shared" si="49"/>
        <v/>
      </c>
      <c r="AE78" s="38">
        <f t="shared" si="59"/>
        <v>45323</v>
      </c>
      <c r="AF78" s="2"/>
      <c r="AU78" s="4"/>
      <c r="AX78" s="7">
        <f t="shared" si="58"/>
        <v>45721</v>
      </c>
      <c r="AY78" s="5">
        <v>445.4</v>
      </c>
      <c r="AZ78" s="145">
        <f t="shared" si="53"/>
        <v>0</v>
      </c>
      <c r="BA78" s="143" t="str">
        <f>IFERROR(VLOOKUP(AX77,'Geração Equatorial x Medido'!$O$130:$P$167,2,FALSE),"")</f>
        <v/>
      </c>
      <c r="BB78" s="38">
        <f t="shared" si="61"/>
        <v>45717</v>
      </c>
      <c r="BC78" s="38" t="str">
        <f t="shared" si="41"/>
        <v/>
      </c>
      <c r="BD78" s="38">
        <f t="shared" si="42"/>
        <v>45717</v>
      </c>
      <c r="BE78" s="2"/>
      <c r="BT78" s="4"/>
      <c r="BZ78" s="7">
        <f t="shared" si="54"/>
        <v>46087</v>
      </c>
      <c r="CA78" s="5">
        <v>379</v>
      </c>
      <c r="CB78" s="145">
        <f t="shared" si="55"/>
        <v>0</v>
      </c>
      <c r="CC78" s="141" t="str">
        <f>IFERROR(VLOOKUP(BZ77,'Geração Equatorial x Medido'!$O$130:$P$166,2,FALSE),"")</f>
        <v/>
      </c>
      <c r="CD78" s="38">
        <f t="shared" si="62"/>
        <v>46082</v>
      </c>
      <c r="CE78" s="38" t="str">
        <f t="shared" si="50"/>
        <v/>
      </c>
      <c r="CF78" s="38">
        <f t="shared" si="51"/>
        <v>46082</v>
      </c>
      <c r="CG78" s="2"/>
      <c r="CV78" s="4"/>
    </row>
    <row r="79" spans="2:100" x14ac:dyDescent="0.25">
      <c r="B79" s="7">
        <f t="shared" si="56"/>
        <v>45002</v>
      </c>
      <c r="C79" s="5"/>
      <c r="D79" s="38" t="str">
        <f t="shared" si="48"/>
        <v/>
      </c>
      <c r="E79" s="38">
        <f t="shared" si="46"/>
        <v>44986</v>
      </c>
      <c r="F79" s="38" t="str">
        <f t="shared" si="52"/>
        <v/>
      </c>
      <c r="G79" s="38">
        <f t="shared" si="47"/>
        <v>44958</v>
      </c>
      <c r="H79" s="2"/>
      <c r="Z79" s="7">
        <f t="shared" si="57"/>
        <v>45362</v>
      </c>
      <c r="AA79" s="5">
        <v>340.9</v>
      </c>
      <c r="AB79" s="38" t="str">
        <f>IFERROR(VLOOKUP(Z79,'Geração Equatorial x Medido'!$O$131:$P$142,2,FALSE),"")</f>
        <v/>
      </c>
      <c r="AC79" s="38">
        <f t="shared" si="60"/>
        <v>45352</v>
      </c>
      <c r="AD79" s="38" t="str">
        <f t="shared" si="49"/>
        <v/>
      </c>
      <c r="AE79" s="38">
        <f t="shared" si="59"/>
        <v>45323</v>
      </c>
      <c r="AF79" s="2"/>
      <c r="AU79" s="4"/>
      <c r="AX79" s="7">
        <f t="shared" si="58"/>
        <v>45722</v>
      </c>
      <c r="AY79" s="5">
        <v>250.1</v>
      </c>
      <c r="AZ79" s="145">
        <f t="shared" si="53"/>
        <v>0</v>
      </c>
      <c r="BA79" s="143" t="str">
        <f>IFERROR(VLOOKUP(AX78,'Geração Equatorial x Medido'!$O$130:$P$167,2,FALSE),"")</f>
        <v/>
      </c>
      <c r="BB79" s="38">
        <f t="shared" si="61"/>
        <v>45717</v>
      </c>
      <c r="BC79" s="38" t="str">
        <f t="shared" si="41"/>
        <v/>
      </c>
      <c r="BD79" s="38">
        <f t="shared" ref="BD79:BD142" si="63">IF(BC79="",BD78,BC79)</f>
        <v>45717</v>
      </c>
      <c r="BE79" s="2"/>
      <c r="BT79" s="4"/>
      <c r="BZ79" s="7">
        <f t="shared" si="54"/>
        <v>46088</v>
      </c>
      <c r="CA79" s="5">
        <v>491.4</v>
      </c>
      <c r="CB79" s="145">
        <f t="shared" si="55"/>
        <v>0</v>
      </c>
      <c r="CC79" s="141" t="str">
        <f>IFERROR(VLOOKUP(BZ78,'Geração Equatorial x Medido'!$O$130:$P$166,2,FALSE),"")</f>
        <v/>
      </c>
      <c r="CD79" s="38">
        <f t="shared" si="62"/>
        <v>46082</v>
      </c>
      <c r="CE79" s="38" t="str">
        <f t="shared" si="50"/>
        <v/>
      </c>
      <c r="CF79" s="38">
        <f t="shared" si="51"/>
        <v>46082</v>
      </c>
      <c r="CG79" s="2"/>
      <c r="CV79" s="4"/>
    </row>
    <row r="80" spans="2:100" x14ac:dyDescent="0.25">
      <c r="B80" s="7">
        <f t="shared" si="56"/>
        <v>45003</v>
      </c>
      <c r="C80" s="5"/>
      <c r="D80" s="38" t="str">
        <f t="shared" si="48"/>
        <v/>
      </c>
      <c r="E80" s="38">
        <f t="shared" si="46"/>
        <v>44986</v>
      </c>
      <c r="F80" s="38" t="str">
        <f t="shared" si="52"/>
        <v/>
      </c>
      <c r="G80" s="38">
        <f t="shared" si="47"/>
        <v>44958</v>
      </c>
      <c r="H80" s="2"/>
      <c r="Z80" s="7">
        <f t="shared" si="57"/>
        <v>45363</v>
      </c>
      <c r="AA80" s="5">
        <v>504</v>
      </c>
      <c r="AB80" s="38" t="str">
        <f>IFERROR(VLOOKUP(Z80,'Geração Equatorial x Medido'!$O$131:$P$142,2,FALSE),"")</f>
        <v/>
      </c>
      <c r="AC80" s="38">
        <f t="shared" si="60"/>
        <v>45352</v>
      </c>
      <c r="AD80" s="38" t="str">
        <f t="shared" si="49"/>
        <v/>
      </c>
      <c r="AE80" s="38">
        <f t="shared" si="59"/>
        <v>45323</v>
      </c>
      <c r="AF80" s="2"/>
      <c r="AU80" s="4"/>
      <c r="AX80" s="7">
        <f t="shared" si="58"/>
        <v>45723</v>
      </c>
      <c r="AY80" s="5">
        <v>425.6</v>
      </c>
      <c r="AZ80" s="145">
        <f t="shared" si="53"/>
        <v>0</v>
      </c>
      <c r="BA80" s="143" t="str">
        <f>IFERROR(VLOOKUP(AX79,'Geração Equatorial x Medido'!$O$130:$P$167,2,FALSE),"")</f>
        <v/>
      </c>
      <c r="BB80" s="38">
        <f t="shared" si="61"/>
        <v>45717</v>
      </c>
      <c r="BC80" s="38" t="str">
        <f t="shared" ref="BC80:BC143" si="64">IFERROR(VLOOKUP(AX110,$I$422:$K$457,3,FALSE),"")</f>
        <v/>
      </c>
      <c r="BD80" s="38">
        <f t="shared" si="63"/>
        <v>45717</v>
      </c>
      <c r="BE80" s="2"/>
      <c r="BT80" s="4"/>
      <c r="BZ80" s="7">
        <f t="shared" si="54"/>
        <v>46089</v>
      </c>
      <c r="CA80" s="5">
        <v>514.70000000000005</v>
      </c>
      <c r="CB80" s="145">
        <f t="shared" si="55"/>
        <v>0</v>
      </c>
      <c r="CC80" s="141" t="str">
        <f>IFERROR(VLOOKUP(BZ79,'Geração Equatorial x Medido'!$O$130:$P$166,2,FALSE),"")</f>
        <v/>
      </c>
      <c r="CD80" s="38">
        <f t="shared" si="62"/>
        <v>46082</v>
      </c>
      <c r="CE80" s="38" t="str">
        <f t="shared" si="50"/>
        <v/>
      </c>
      <c r="CF80" s="38">
        <f t="shared" si="51"/>
        <v>46082</v>
      </c>
      <c r="CG80" s="2"/>
      <c r="CV80" s="4"/>
    </row>
    <row r="81" spans="2:100" x14ac:dyDescent="0.25">
      <c r="B81" s="7">
        <f t="shared" si="56"/>
        <v>45004</v>
      </c>
      <c r="C81" s="5"/>
      <c r="D81" s="38" t="str">
        <f t="shared" si="48"/>
        <v/>
      </c>
      <c r="E81" s="38">
        <f t="shared" si="46"/>
        <v>44986</v>
      </c>
      <c r="F81" s="38" t="str">
        <f t="shared" si="52"/>
        <v/>
      </c>
      <c r="G81" s="38">
        <f t="shared" si="47"/>
        <v>44958</v>
      </c>
      <c r="H81" s="2"/>
      <c r="Z81" s="7">
        <f t="shared" si="57"/>
        <v>45364</v>
      </c>
      <c r="AA81" s="5">
        <v>552.9</v>
      </c>
      <c r="AB81" s="38" t="str">
        <f>IFERROR(VLOOKUP(Z81,'Geração Equatorial x Medido'!$O$131:$P$142,2,FALSE),"")</f>
        <v/>
      </c>
      <c r="AC81" s="38">
        <f t="shared" si="60"/>
        <v>45352</v>
      </c>
      <c r="AD81" s="38" t="str">
        <f t="shared" si="49"/>
        <v/>
      </c>
      <c r="AE81" s="38">
        <f t="shared" si="59"/>
        <v>45323</v>
      </c>
      <c r="AF81" s="2"/>
      <c r="AU81" s="4"/>
      <c r="AX81" s="7">
        <f t="shared" si="58"/>
        <v>45724</v>
      </c>
      <c r="AY81" s="5">
        <v>373.5</v>
      </c>
      <c r="AZ81" s="145">
        <f t="shared" si="53"/>
        <v>0</v>
      </c>
      <c r="BA81" s="143" t="str">
        <f>IFERROR(VLOOKUP(AX80,'Geração Equatorial x Medido'!$O$130:$P$167,2,FALSE),"")</f>
        <v/>
      </c>
      <c r="BB81" s="38">
        <f t="shared" si="61"/>
        <v>45717</v>
      </c>
      <c r="BC81" s="38" t="str">
        <f t="shared" si="64"/>
        <v/>
      </c>
      <c r="BD81" s="38">
        <f t="shared" si="63"/>
        <v>45717</v>
      </c>
      <c r="BE81" s="2"/>
      <c r="BT81" s="4"/>
      <c r="BZ81" s="7">
        <f t="shared" si="54"/>
        <v>46090</v>
      </c>
      <c r="CA81" s="5">
        <v>430.7</v>
      </c>
      <c r="CB81" s="145">
        <f t="shared" si="55"/>
        <v>0</v>
      </c>
      <c r="CC81" s="141" t="str">
        <f>IFERROR(VLOOKUP(BZ80,'Geração Equatorial x Medido'!$O$130:$P$166,2,FALSE),"")</f>
        <v/>
      </c>
      <c r="CD81" s="38">
        <f t="shared" si="62"/>
        <v>46082</v>
      </c>
      <c r="CE81" s="38" t="str">
        <f t="shared" si="50"/>
        <v/>
      </c>
      <c r="CF81" s="38">
        <f t="shared" si="51"/>
        <v>46082</v>
      </c>
      <c r="CG81" s="2"/>
      <c r="CV81" s="4"/>
    </row>
    <row r="82" spans="2:100" x14ac:dyDescent="0.25">
      <c r="B82" s="7">
        <f t="shared" si="56"/>
        <v>45005</v>
      </c>
      <c r="C82" s="5"/>
      <c r="D82" s="38" t="str">
        <f t="shared" si="48"/>
        <v/>
      </c>
      <c r="E82" s="38">
        <f t="shared" si="46"/>
        <v>44986</v>
      </c>
      <c r="F82" s="38" t="str">
        <f t="shared" si="52"/>
        <v/>
      </c>
      <c r="G82" s="38">
        <f t="shared" si="47"/>
        <v>44958</v>
      </c>
      <c r="H82" s="2"/>
      <c r="Z82" s="7">
        <f t="shared" si="57"/>
        <v>45365</v>
      </c>
      <c r="AA82" s="5">
        <v>548.20000000000005</v>
      </c>
      <c r="AB82" s="38" t="str">
        <f>IFERROR(VLOOKUP(Z82,'Geração Equatorial x Medido'!$O$131:$P$142,2,FALSE),"")</f>
        <v/>
      </c>
      <c r="AC82" s="38">
        <f t="shared" si="60"/>
        <v>45352</v>
      </c>
      <c r="AD82" s="38" t="str">
        <f t="shared" si="49"/>
        <v/>
      </c>
      <c r="AE82" s="38">
        <f t="shared" si="59"/>
        <v>45323</v>
      </c>
      <c r="AF82" s="2"/>
      <c r="AU82" s="4"/>
      <c r="AX82" s="7">
        <f t="shared" si="58"/>
        <v>45725</v>
      </c>
      <c r="AY82" s="5">
        <v>374.1</v>
      </c>
      <c r="AZ82" s="145">
        <f t="shared" si="53"/>
        <v>0</v>
      </c>
      <c r="BA82" s="143" t="str">
        <f>IFERROR(VLOOKUP(AX81,'Geração Equatorial x Medido'!$O$130:$P$167,2,FALSE),"")</f>
        <v/>
      </c>
      <c r="BB82" s="38">
        <f t="shared" si="61"/>
        <v>45717</v>
      </c>
      <c r="BC82" s="38" t="str">
        <f t="shared" si="64"/>
        <v/>
      </c>
      <c r="BD82" s="38">
        <f t="shared" si="63"/>
        <v>45717</v>
      </c>
      <c r="BE82" s="2"/>
      <c r="BT82" s="4"/>
      <c r="BZ82" s="7">
        <f t="shared" si="54"/>
        <v>46091</v>
      </c>
      <c r="CA82" s="5">
        <v>236</v>
      </c>
      <c r="CB82" s="145">
        <f t="shared" si="55"/>
        <v>0</v>
      </c>
      <c r="CC82" s="141" t="str">
        <f>IFERROR(VLOOKUP(BZ81,'Geração Equatorial x Medido'!$O$130:$P$166,2,FALSE),"")</f>
        <v/>
      </c>
      <c r="CD82" s="38">
        <f t="shared" si="62"/>
        <v>46082</v>
      </c>
      <c r="CE82" s="38" t="str">
        <f t="shared" si="50"/>
        <v/>
      </c>
      <c r="CF82" s="38">
        <f t="shared" si="51"/>
        <v>46082</v>
      </c>
      <c r="CG82" s="2"/>
      <c r="CV82" s="4"/>
    </row>
    <row r="83" spans="2:100" x14ac:dyDescent="0.25">
      <c r="B83" s="7">
        <f t="shared" si="56"/>
        <v>45006</v>
      </c>
      <c r="C83" s="5"/>
      <c r="D83" s="38" t="str">
        <f t="shared" si="48"/>
        <v/>
      </c>
      <c r="E83" s="38">
        <f t="shared" si="46"/>
        <v>44986</v>
      </c>
      <c r="F83" s="38" t="str">
        <f t="shared" si="52"/>
        <v/>
      </c>
      <c r="G83" s="38">
        <f t="shared" si="47"/>
        <v>44958</v>
      </c>
      <c r="H83" s="2"/>
      <c r="Z83" s="7">
        <f t="shared" si="57"/>
        <v>45366</v>
      </c>
      <c r="AA83" s="5">
        <v>255</v>
      </c>
      <c r="AB83" s="38" t="str">
        <f>IFERROR(VLOOKUP(Z83,'Geração Equatorial x Medido'!$O$131:$P$142,2,FALSE),"")</f>
        <v/>
      </c>
      <c r="AC83" s="38">
        <f t="shared" si="60"/>
        <v>45352</v>
      </c>
      <c r="AD83" s="38" t="str">
        <f t="shared" si="49"/>
        <v/>
      </c>
      <c r="AE83" s="38">
        <f t="shared" si="59"/>
        <v>45323</v>
      </c>
      <c r="AF83" s="2"/>
      <c r="AU83" s="4"/>
      <c r="AX83" s="7">
        <f t="shared" si="58"/>
        <v>45726</v>
      </c>
      <c r="AY83" s="5">
        <v>484</v>
      </c>
      <c r="AZ83" s="145">
        <f t="shared" si="53"/>
        <v>0</v>
      </c>
      <c r="BA83" s="143" t="str">
        <f>IFERROR(VLOOKUP(AX82,'Geração Equatorial x Medido'!$O$130:$P$167,2,FALSE),"")</f>
        <v/>
      </c>
      <c r="BB83" s="38">
        <f t="shared" si="61"/>
        <v>45717</v>
      </c>
      <c r="BC83" s="38" t="str">
        <f t="shared" si="64"/>
        <v/>
      </c>
      <c r="BD83" s="38">
        <f t="shared" si="63"/>
        <v>45717</v>
      </c>
      <c r="BE83" s="2"/>
      <c r="BT83" s="4"/>
      <c r="BZ83" s="7">
        <f t="shared" si="54"/>
        <v>46092</v>
      </c>
      <c r="CA83" s="5">
        <v>385.3</v>
      </c>
      <c r="CB83" s="145">
        <f t="shared" si="55"/>
        <v>0</v>
      </c>
      <c r="CC83" s="141" t="str">
        <f>IFERROR(VLOOKUP(BZ82,'Geração Equatorial x Medido'!$O$130:$P$166,2,FALSE),"")</f>
        <v/>
      </c>
      <c r="CD83" s="38">
        <f t="shared" si="62"/>
        <v>46082</v>
      </c>
      <c r="CE83" s="38" t="str">
        <f t="shared" si="50"/>
        <v/>
      </c>
      <c r="CF83" s="38">
        <f t="shared" si="51"/>
        <v>46082</v>
      </c>
      <c r="CG83" s="2"/>
      <c r="CV83" s="4"/>
    </row>
    <row r="84" spans="2:100" x14ac:dyDescent="0.25">
      <c r="B84" s="7">
        <f t="shared" si="56"/>
        <v>45007</v>
      </c>
      <c r="C84" s="5"/>
      <c r="D84" s="38" t="str">
        <f t="shared" si="48"/>
        <v/>
      </c>
      <c r="E84" s="38">
        <f t="shared" si="46"/>
        <v>44986</v>
      </c>
      <c r="F84" s="38" t="str">
        <f t="shared" si="52"/>
        <v/>
      </c>
      <c r="G84" s="38">
        <f t="shared" si="47"/>
        <v>44958</v>
      </c>
      <c r="H84" s="2"/>
      <c r="Z84" s="7">
        <f t="shared" si="57"/>
        <v>45367</v>
      </c>
      <c r="AA84" s="5">
        <v>345.5</v>
      </c>
      <c r="AB84" s="38" t="str">
        <f>IFERROR(VLOOKUP(Z84,'Geração Equatorial x Medido'!$O$131:$P$142,2,FALSE),"")</f>
        <v/>
      </c>
      <c r="AC84" s="38">
        <f t="shared" si="60"/>
        <v>45352</v>
      </c>
      <c r="AD84" s="38" t="str">
        <f t="shared" si="49"/>
        <v/>
      </c>
      <c r="AE84" s="38">
        <f t="shared" si="59"/>
        <v>45323</v>
      </c>
      <c r="AF84" s="2"/>
      <c r="AU84" s="4"/>
      <c r="AX84" s="7">
        <f t="shared" si="58"/>
        <v>45727</v>
      </c>
      <c r="AY84" s="5">
        <v>294.5</v>
      </c>
      <c r="AZ84" s="145">
        <f t="shared" si="53"/>
        <v>0</v>
      </c>
      <c r="BA84" s="143" t="str">
        <f>IFERROR(VLOOKUP(AX83,'Geração Equatorial x Medido'!$O$130:$P$167,2,FALSE),"")</f>
        <v/>
      </c>
      <c r="BB84" s="38">
        <f t="shared" si="61"/>
        <v>45717</v>
      </c>
      <c r="BC84" s="38" t="str">
        <f t="shared" si="64"/>
        <v/>
      </c>
      <c r="BD84" s="38">
        <f t="shared" si="63"/>
        <v>45717</v>
      </c>
      <c r="BE84" s="2"/>
      <c r="BT84" s="4"/>
      <c r="BZ84" s="7">
        <f t="shared" si="54"/>
        <v>46093</v>
      </c>
      <c r="CA84" s="5">
        <v>239.4</v>
      </c>
      <c r="CB84" s="145">
        <f t="shared" si="55"/>
        <v>0</v>
      </c>
      <c r="CC84" s="141" t="str">
        <f>IFERROR(VLOOKUP(BZ83,'Geração Equatorial x Medido'!$O$130:$P$166,2,FALSE),"")</f>
        <v/>
      </c>
      <c r="CD84" s="38">
        <f t="shared" si="62"/>
        <v>46082</v>
      </c>
      <c r="CE84" s="38" t="str">
        <f t="shared" si="50"/>
        <v/>
      </c>
      <c r="CF84" s="38">
        <f t="shared" si="51"/>
        <v>46082</v>
      </c>
      <c r="CG84" s="2"/>
      <c r="CV84" s="4"/>
    </row>
    <row r="85" spans="2:100" x14ac:dyDescent="0.25">
      <c r="B85" s="7">
        <f t="shared" si="56"/>
        <v>45008</v>
      </c>
      <c r="C85" s="5"/>
      <c r="D85" s="38" t="str">
        <f t="shared" si="48"/>
        <v/>
      </c>
      <c r="E85" s="38">
        <f t="shared" si="46"/>
        <v>44986</v>
      </c>
      <c r="F85" s="38" t="str">
        <f t="shared" si="52"/>
        <v/>
      </c>
      <c r="G85" s="38">
        <f t="shared" si="47"/>
        <v>44958</v>
      </c>
      <c r="H85" s="2"/>
      <c r="Z85" s="7">
        <f t="shared" si="57"/>
        <v>45368</v>
      </c>
      <c r="AA85" s="5">
        <v>227.4</v>
      </c>
      <c r="AB85" s="38" t="str">
        <f>IFERROR(VLOOKUP(Z85,'Geração Equatorial x Medido'!$O$131:$P$142,2,FALSE),"")</f>
        <v/>
      </c>
      <c r="AC85" s="38">
        <f t="shared" si="60"/>
        <v>45352</v>
      </c>
      <c r="AD85" s="38" t="str">
        <f t="shared" si="49"/>
        <v/>
      </c>
      <c r="AE85" s="38">
        <f t="shared" si="59"/>
        <v>45323</v>
      </c>
      <c r="AF85" s="2"/>
      <c r="AU85" s="4"/>
      <c r="AX85" s="7">
        <f t="shared" si="58"/>
        <v>45728</v>
      </c>
      <c r="AY85" s="5">
        <v>332</v>
      </c>
      <c r="AZ85" s="145">
        <f t="shared" si="53"/>
        <v>0</v>
      </c>
      <c r="BA85" s="143" t="str">
        <f>IFERROR(VLOOKUP(AX84,'Geração Equatorial x Medido'!$O$130:$P$167,2,FALSE),"")</f>
        <v/>
      </c>
      <c r="BB85" s="38">
        <f t="shared" si="61"/>
        <v>45717</v>
      </c>
      <c r="BC85" s="38" t="str">
        <f t="shared" si="64"/>
        <v/>
      </c>
      <c r="BD85" s="38">
        <f t="shared" si="63"/>
        <v>45717</v>
      </c>
      <c r="BE85" s="2"/>
      <c r="BT85" s="4"/>
      <c r="BZ85" s="7">
        <f t="shared" si="54"/>
        <v>46094</v>
      </c>
      <c r="CA85" s="5">
        <v>432.4</v>
      </c>
      <c r="CB85" s="145">
        <f t="shared" si="55"/>
        <v>0</v>
      </c>
      <c r="CC85" s="141" t="str">
        <f>IFERROR(VLOOKUP(BZ84,'Geração Equatorial x Medido'!$O$130:$P$166,2,FALSE),"")</f>
        <v/>
      </c>
      <c r="CD85" s="38">
        <f t="shared" si="62"/>
        <v>46082</v>
      </c>
      <c r="CE85" s="38" t="str">
        <f t="shared" si="50"/>
        <v/>
      </c>
      <c r="CF85" s="38">
        <f t="shared" si="51"/>
        <v>46082</v>
      </c>
      <c r="CG85" s="2"/>
      <c r="CV85" s="4"/>
    </row>
    <row r="86" spans="2:100" x14ac:dyDescent="0.25">
      <c r="B86" s="7">
        <f t="shared" si="56"/>
        <v>45009</v>
      </c>
      <c r="C86" s="5"/>
      <c r="D86" s="38" t="str">
        <f t="shared" si="48"/>
        <v/>
      </c>
      <c r="E86" s="38">
        <f t="shared" si="46"/>
        <v>44986</v>
      </c>
      <c r="F86" s="38" t="str">
        <f t="shared" si="52"/>
        <v/>
      </c>
      <c r="G86" s="38">
        <f t="shared" si="47"/>
        <v>44958</v>
      </c>
      <c r="H86" s="2"/>
      <c r="Z86" s="7">
        <f t="shared" si="57"/>
        <v>45369</v>
      </c>
      <c r="AA86" s="5">
        <v>355.6</v>
      </c>
      <c r="AB86" s="38" t="str">
        <f>IFERROR(VLOOKUP(Z86,'Geração Equatorial x Medido'!$O$131:$P$142,2,FALSE),"")</f>
        <v/>
      </c>
      <c r="AC86" s="38">
        <f t="shared" si="60"/>
        <v>45352</v>
      </c>
      <c r="AD86" s="38" t="str">
        <f t="shared" si="49"/>
        <v/>
      </c>
      <c r="AE86" s="38">
        <f t="shared" si="59"/>
        <v>45323</v>
      </c>
      <c r="AF86" s="2"/>
      <c r="AU86" s="4"/>
      <c r="AX86" s="7">
        <f t="shared" si="58"/>
        <v>45729</v>
      </c>
      <c r="AY86" s="5">
        <v>450.3</v>
      </c>
      <c r="AZ86" s="145">
        <f t="shared" si="53"/>
        <v>0</v>
      </c>
      <c r="BA86" s="143" t="str">
        <f>IFERROR(VLOOKUP(AX85,'Geração Equatorial x Medido'!$O$130:$P$167,2,FALSE),"")</f>
        <v/>
      </c>
      <c r="BB86" s="38">
        <f t="shared" si="61"/>
        <v>45717</v>
      </c>
      <c r="BC86" s="38" t="str">
        <f t="shared" si="64"/>
        <v/>
      </c>
      <c r="BD86" s="38">
        <f t="shared" si="63"/>
        <v>45717</v>
      </c>
      <c r="BE86" s="2"/>
      <c r="BT86" s="4"/>
      <c r="BZ86" s="7">
        <f t="shared" si="54"/>
        <v>46095</v>
      </c>
      <c r="CA86" s="5">
        <v>348.7</v>
      </c>
      <c r="CB86" s="145">
        <f t="shared" si="55"/>
        <v>0</v>
      </c>
      <c r="CC86" s="141" t="str">
        <f>IFERROR(VLOOKUP(BZ85,'Geração Equatorial x Medido'!$O$130:$P$166,2,FALSE),"")</f>
        <v/>
      </c>
      <c r="CD86" s="38">
        <f t="shared" si="62"/>
        <v>46082</v>
      </c>
      <c r="CE86" s="38" t="str">
        <f t="shared" si="50"/>
        <v/>
      </c>
      <c r="CF86" s="38">
        <f t="shared" si="51"/>
        <v>46082</v>
      </c>
      <c r="CG86" s="2"/>
      <c r="CV86" s="4"/>
    </row>
    <row r="87" spans="2:100" x14ac:dyDescent="0.25">
      <c r="B87" s="7">
        <f t="shared" si="56"/>
        <v>45010</v>
      </c>
      <c r="C87" s="5"/>
      <c r="D87" s="38" t="str">
        <f t="shared" si="48"/>
        <v/>
      </c>
      <c r="E87" s="38">
        <f t="shared" si="46"/>
        <v>44986</v>
      </c>
      <c r="F87" s="38" t="str">
        <f t="shared" si="52"/>
        <v/>
      </c>
      <c r="G87" s="38">
        <f t="shared" si="47"/>
        <v>44958</v>
      </c>
      <c r="H87" s="2"/>
      <c r="Z87" s="7">
        <f t="shared" si="57"/>
        <v>45370</v>
      </c>
      <c r="AA87" s="5">
        <v>317.5</v>
      </c>
      <c r="AB87" s="38" t="str">
        <f>IFERROR(VLOOKUP(Z87,'Geração Equatorial x Medido'!$O$131:$P$142,2,FALSE),"")</f>
        <v/>
      </c>
      <c r="AC87" s="38">
        <f t="shared" si="60"/>
        <v>45352</v>
      </c>
      <c r="AD87" s="38" t="str">
        <f t="shared" si="49"/>
        <v/>
      </c>
      <c r="AE87" s="38">
        <f t="shared" si="59"/>
        <v>45323</v>
      </c>
      <c r="AF87" s="2"/>
      <c r="AU87" s="4"/>
      <c r="AX87" s="7">
        <f t="shared" si="58"/>
        <v>45730</v>
      </c>
      <c r="AY87" s="5">
        <v>174.8</v>
      </c>
      <c r="AZ87" s="145">
        <f t="shared" si="53"/>
        <v>0</v>
      </c>
      <c r="BA87" s="143" t="str">
        <f>IFERROR(VLOOKUP(AX86,'Geração Equatorial x Medido'!$O$130:$P$167,2,FALSE),"")</f>
        <v/>
      </c>
      <c r="BB87" s="38">
        <f t="shared" si="61"/>
        <v>45717</v>
      </c>
      <c r="BC87" s="38" t="str">
        <f t="shared" si="64"/>
        <v/>
      </c>
      <c r="BD87" s="38">
        <f t="shared" si="63"/>
        <v>45717</v>
      </c>
      <c r="BE87" s="2"/>
      <c r="BT87" s="4"/>
      <c r="BZ87" s="7">
        <f t="shared" si="54"/>
        <v>46096</v>
      </c>
      <c r="CA87" s="5">
        <v>309.3</v>
      </c>
      <c r="CB87" s="145">
        <f t="shared" si="55"/>
        <v>0</v>
      </c>
      <c r="CC87" s="141" t="str">
        <f>IFERROR(VLOOKUP(BZ86,'Geração Equatorial x Medido'!$O$130:$P$166,2,FALSE),"")</f>
        <v/>
      </c>
      <c r="CD87" s="38">
        <f t="shared" si="62"/>
        <v>46082</v>
      </c>
      <c r="CE87" s="38" t="str">
        <f t="shared" si="50"/>
        <v/>
      </c>
      <c r="CF87" s="38">
        <f t="shared" si="51"/>
        <v>46082</v>
      </c>
      <c r="CG87" s="2"/>
      <c r="CV87" s="4"/>
    </row>
    <row r="88" spans="2:100" x14ac:dyDescent="0.25">
      <c r="B88" s="7">
        <f t="shared" si="56"/>
        <v>45011</v>
      </c>
      <c r="C88" s="5"/>
      <c r="D88" s="38" t="str">
        <f t="shared" si="48"/>
        <v/>
      </c>
      <c r="E88" s="38">
        <f t="shared" si="46"/>
        <v>44986</v>
      </c>
      <c r="F88" s="38" t="str">
        <f t="shared" si="52"/>
        <v/>
      </c>
      <c r="G88" s="38">
        <f t="shared" si="47"/>
        <v>44958</v>
      </c>
      <c r="H88" s="2"/>
      <c r="Z88" s="7">
        <f t="shared" si="57"/>
        <v>45371</v>
      </c>
      <c r="AA88" s="5">
        <v>361</v>
      </c>
      <c r="AB88" s="38" t="str">
        <f>IFERROR(VLOOKUP(Z88,'Geração Equatorial x Medido'!$O$131:$P$142,2,FALSE),"")</f>
        <v/>
      </c>
      <c r="AC88" s="38">
        <f t="shared" si="60"/>
        <v>45352</v>
      </c>
      <c r="AD88" s="38" t="str">
        <f t="shared" si="49"/>
        <v/>
      </c>
      <c r="AE88" s="38">
        <f t="shared" si="59"/>
        <v>45323</v>
      </c>
      <c r="AF88" s="2"/>
      <c r="AU88" s="4"/>
      <c r="AX88" s="7">
        <f t="shared" si="58"/>
        <v>45731</v>
      </c>
      <c r="AY88" s="5">
        <v>485</v>
      </c>
      <c r="AZ88" s="145">
        <f t="shared" si="53"/>
        <v>0</v>
      </c>
      <c r="BA88" s="143" t="str">
        <f>IFERROR(VLOOKUP(AX87,'Geração Equatorial x Medido'!$O$130:$P$167,2,FALSE),"")</f>
        <v/>
      </c>
      <c r="BB88" s="38">
        <f t="shared" si="61"/>
        <v>45717</v>
      </c>
      <c r="BC88" s="38" t="str">
        <f t="shared" si="64"/>
        <v/>
      </c>
      <c r="BD88" s="38">
        <f t="shared" si="63"/>
        <v>45717</v>
      </c>
      <c r="BE88" s="2"/>
      <c r="BT88" s="4"/>
      <c r="BZ88" s="7">
        <f t="shared" si="54"/>
        <v>46097</v>
      </c>
      <c r="CA88" s="5">
        <v>379.8</v>
      </c>
      <c r="CB88" s="145">
        <f t="shared" si="55"/>
        <v>0</v>
      </c>
      <c r="CC88" s="141" t="str">
        <f>IFERROR(VLOOKUP(BZ87,'Geração Equatorial x Medido'!$O$130:$P$166,2,FALSE),"")</f>
        <v/>
      </c>
      <c r="CD88" s="38">
        <f t="shared" si="62"/>
        <v>46082</v>
      </c>
      <c r="CE88" s="38" t="str">
        <f t="shared" si="50"/>
        <v/>
      </c>
      <c r="CF88" s="38">
        <f t="shared" si="51"/>
        <v>46082</v>
      </c>
      <c r="CG88" s="2"/>
      <c r="CV88" s="4"/>
    </row>
    <row r="89" spans="2:100" x14ac:dyDescent="0.25">
      <c r="B89" s="7">
        <f t="shared" si="56"/>
        <v>45012</v>
      </c>
      <c r="C89" s="5"/>
      <c r="D89" s="38" t="str">
        <f t="shared" si="48"/>
        <v/>
      </c>
      <c r="E89" s="38">
        <f t="shared" si="46"/>
        <v>44986</v>
      </c>
      <c r="F89" s="38" t="str">
        <f t="shared" si="52"/>
        <v/>
      </c>
      <c r="G89" s="38">
        <f t="shared" si="47"/>
        <v>44958</v>
      </c>
      <c r="H89" s="2"/>
      <c r="Z89" s="7">
        <f t="shared" si="57"/>
        <v>45372</v>
      </c>
      <c r="AA89" s="5">
        <v>411.3</v>
      </c>
      <c r="AB89" s="38" t="str">
        <f>IFERROR(VLOOKUP(Z89,'Geração Equatorial x Medido'!$O$131:$P$142,2,FALSE),"")</f>
        <v/>
      </c>
      <c r="AC89" s="38">
        <f t="shared" si="60"/>
        <v>45352</v>
      </c>
      <c r="AD89" s="38" t="str">
        <f t="shared" si="49"/>
        <v/>
      </c>
      <c r="AE89" s="38">
        <f t="shared" si="59"/>
        <v>45323</v>
      </c>
      <c r="AF89" s="2"/>
      <c r="AU89" s="4"/>
      <c r="AX89" s="7">
        <f t="shared" si="58"/>
        <v>45732</v>
      </c>
      <c r="AY89" s="5">
        <v>430.7</v>
      </c>
      <c r="AZ89" s="145">
        <f t="shared" si="53"/>
        <v>0</v>
      </c>
      <c r="BA89" s="143" t="str">
        <f>IFERROR(VLOOKUP(AX88,'Geração Equatorial x Medido'!$O$130:$P$167,2,FALSE),"")</f>
        <v/>
      </c>
      <c r="BB89" s="38">
        <f t="shared" si="61"/>
        <v>45717</v>
      </c>
      <c r="BC89" s="38" t="str">
        <f t="shared" si="64"/>
        <v/>
      </c>
      <c r="BD89" s="38">
        <f t="shared" si="63"/>
        <v>45717</v>
      </c>
      <c r="BE89" s="2"/>
      <c r="BT89" s="4"/>
      <c r="BZ89" s="7">
        <f t="shared" si="54"/>
        <v>46098</v>
      </c>
      <c r="CA89" s="5">
        <v>170.6</v>
      </c>
      <c r="CB89" s="145">
        <f t="shared" si="55"/>
        <v>0</v>
      </c>
      <c r="CC89" s="141" t="str">
        <f>IFERROR(VLOOKUP(BZ88,'Geração Equatorial x Medido'!$O$130:$P$166,2,FALSE),"")</f>
        <v/>
      </c>
      <c r="CD89" s="38">
        <f t="shared" si="62"/>
        <v>46082</v>
      </c>
      <c r="CE89" s="38" t="str">
        <f t="shared" si="50"/>
        <v/>
      </c>
      <c r="CF89" s="38">
        <f t="shared" si="51"/>
        <v>46082</v>
      </c>
      <c r="CG89" s="2"/>
      <c r="CV89" s="4"/>
    </row>
    <row r="90" spans="2:100" x14ac:dyDescent="0.25">
      <c r="B90" s="7">
        <f t="shared" si="56"/>
        <v>45013</v>
      </c>
      <c r="C90" s="5"/>
      <c r="D90" s="38" t="str">
        <f t="shared" si="48"/>
        <v/>
      </c>
      <c r="E90" s="38">
        <f t="shared" si="46"/>
        <v>44986</v>
      </c>
      <c r="F90" s="38" t="str">
        <f t="shared" si="52"/>
        <v/>
      </c>
      <c r="G90" s="38">
        <f t="shared" si="47"/>
        <v>44958</v>
      </c>
      <c r="H90" s="2"/>
      <c r="Z90" s="7">
        <f t="shared" si="57"/>
        <v>45373</v>
      </c>
      <c r="AA90" s="5">
        <v>385</v>
      </c>
      <c r="AB90" s="38" t="str">
        <f>IFERROR(VLOOKUP(Z90,'Geração Equatorial x Medido'!$O$131:$P$142,2,FALSE),"")</f>
        <v/>
      </c>
      <c r="AC90" s="38">
        <f t="shared" si="60"/>
        <v>45352</v>
      </c>
      <c r="AD90" s="38" t="str">
        <f t="shared" si="49"/>
        <v/>
      </c>
      <c r="AE90" s="38">
        <f t="shared" si="59"/>
        <v>45323</v>
      </c>
      <c r="AF90" s="2"/>
      <c r="AU90" s="4"/>
      <c r="AX90" s="7">
        <f t="shared" si="58"/>
        <v>45733</v>
      </c>
      <c r="AY90" s="5">
        <v>497.6</v>
      </c>
      <c r="AZ90" s="145">
        <f t="shared" si="53"/>
        <v>0</v>
      </c>
      <c r="BA90" s="143" t="str">
        <f>IFERROR(VLOOKUP(AX89,'Geração Equatorial x Medido'!$O$130:$P$167,2,FALSE),"")</f>
        <v/>
      </c>
      <c r="BB90" s="38">
        <f t="shared" si="61"/>
        <v>45717</v>
      </c>
      <c r="BC90" s="38" t="str">
        <f t="shared" si="64"/>
        <v/>
      </c>
      <c r="BD90" s="38">
        <f t="shared" si="63"/>
        <v>45717</v>
      </c>
      <c r="BE90" s="2"/>
      <c r="BT90" s="4"/>
      <c r="BZ90" s="7">
        <f t="shared" si="54"/>
        <v>46099</v>
      </c>
      <c r="CA90" s="5">
        <v>399.4</v>
      </c>
      <c r="CB90" s="145">
        <f t="shared" si="55"/>
        <v>0</v>
      </c>
      <c r="CC90" s="141" t="str">
        <f>IFERROR(VLOOKUP(BZ89,'Geração Equatorial x Medido'!$O$130:$P$166,2,FALSE),"")</f>
        <v/>
      </c>
      <c r="CD90" s="38">
        <f t="shared" si="62"/>
        <v>46082</v>
      </c>
      <c r="CE90" s="38" t="str">
        <f t="shared" si="50"/>
        <v/>
      </c>
      <c r="CF90" s="38">
        <f t="shared" si="51"/>
        <v>46082</v>
      </c>
      <c r="CG90" s="2"/>
      <c r="CV90" s="4"/>
    </row>
    <row r="91" spans="2:100" x14ac:dyDescent="0.25">
      <c r="B91" s="7">
        <f t="shared" si="56"/>
        <v>45014</v>
      </c>
      <c r="C91" s="5"/>
      <c r="D91" s="38" t="str">
        <f t="shared" si="48"/>
        <v/>
      </c>
      <c r="E91" s="38">
        <f t="shared" si="46"/>
        <v>44986</v>
      </c>
      <c r="F91" s="38" t="str">
        <f t="shared" si="52"/>
        <v/>
      </c>
      <c r="G91" s="38">
        <f t="shared" si="47"/>
        <v>44958</v>
      </c>
      <c r="H91" s="2"/>
      <c r="Z91" s="7">
        <f t="shared" si="57"/>
        <v>45374</v>
      </c>
      <c r="AA91" s="5">
        <v>362.8</v>
      </c>
      <c r="AB91" s="38" t="str">
        <f>IFERROR(VLOOKUP(Z91,'Geração Equatorial x Medido'!$O$131:$P$142,2,FALSE),"")</f>
        <v/>
      </c>
      <c r="AC91" s="38">
        <f t="shared" si="60"/>
        <v>45352</v>
      </c>
      <c r="AD91" s="38" t="str">
        <f t="shared" si="49"/>
        <v/>
      </c>
      <c r="AE91" s="38">
        <f t="shared" si="59"/>
        <v>45323</v>
      </c>
      <c r="AF91" s="2"/>
      <c r="AU91" s="4"/>
      <c r="AX91" s="7">
        <f t="shared" si="58"/>
        <v>45734</v>
      </c>
      <c r="AY91" s="5">
        <v>463.7</v>
      </c>
      <c r="AZ91" s="145">
        <f t="shared" si="53"/>
        <v>0</v>
      </c>
      <c r="BA91" s="143" t="str">
        <f>IFERROR(VLOOKUP(AX90,'Geração Equatorial x Medido'!$O$130:$P$167,2,FALSE),"")</f>
        <v/>
      </c>
      <c r="BB91" s="38">
        <f t="shared" si="61"/>
        <v>45717</v>
      </c>
      <c r="BC91" s="38" t="str">
        <f t="shared" si="64"/>
        <v/>
      </c>
      <c r="BD91" s="38">
        <f t="shared" si="63"/>
        <v>45717</v>
      </c>
      <c r="BE91" s="2"/>
      <c r="BT91" s="4"/>
      <c r="BZ91" s="7">
        <f t="shared" si="54"/>
        <v>46100</v>
      </c>
      <c r="CA91" s="5">
        <v>367.7</v>
      </c>
      <c r="CB91" s="145">
        <f t="shared" si="55"/>
        <v>0</v>
      </c>
      <c r="CC91" s="141" t="str">
        <f>IFERROR(VLOOKUP(BZ90,'Geração Equatorial x Medido'!$O$130:$P$166,2,FALSE),"")</f>
        <v/>
      </c>
      <c r="CD91" s="38">
        <f t="shared" si="62"/>
        <v>46082</v>
      </c>
      <c r="CE91" s="38" t="str">
        <f t="shared" si="50"/>
        <v/>
      </c>
      <c r="CF91" s="38">
        <f t="shared" si="51"/>
        <v>46082</v>
      </c>
      <c r="CG91" s="2"/>
      <c r="CV91" s="4"/>
    </row>
    <row r="92" spans="2:100" x14ac:dyDescent="0.25">
      <c r="B92" s="7">
        <f t="shared" si="56"/>
        <v>45015</v>
      </c>
      <c r="C92" s="5"/>
      <c r="D92" s="38" t="str">
        <f t="shared" si="48"/>
        <v/>
      </c>
      <c r="E92" s="38">
        <f t="shared" si="46"/>
        <v>44986</v>
      </c>
      <c r="F92" s="38" t="str">
        <f t="shared" si="52"/>
        <v/>
      </c>
      <c r="G92" s="38">
        <f t="shared" si="47"/>
        <v>44958</v>
      </c>
      <c r="H92" s="2"/>
      <c r="Z92" s="7">
        <f t="shared" si="57"/>
        <v>45375</v>
      </c>
      <c r="AA92" s="5">
        <v>489.7</v>
      </c>
      <c r="AB92" s="38" t="str">
        <f>IFERROR(VLOOKUP(Z92,'Geração Equatorial x Medido'!$O$131:$P$142,2,FALSE),"")</f>
        <v/>
      </c>
      <c r="AC92" s="38">
        <f t="shared" si="60"/>
        <v>45352</v>
      </c>
      <c r="AD92" s="38" t="str">
        <f t="shared" si="49"/>
        <v/>
      </c>
      <c r="AE92" s="38">
        <f t="shared" si="59"/>
        <v>45323</v>
      </c>
      <c r="AF92" s="2"/>
      <c r="AU92" s="4"/>
      <c r="AX92" s="7">
        <f t="shared" si="58"/>
        <v>45735</v>
      </c>
      <c r="AY92" s="5">
        <v>409.1</v>
      </c>
      <c r="AZ92" s="145">
        <f t="shared" si="53"/>
        <v>0</v>
      </c>
      <c r="BA92" s="143" t="str">
        <f>IFERROR(VLOOKUP(AX91,'Geração Equatorial x Medido'!$O$130:$P$167,2,FALSE),"")</f>
        <v/>
      </c>
      <c r="BB92" s="38">
        <f t="shared" si="61"/>
        <v>45717</v>
      </c>
      <c r="BC92" s="38" t="str">
        <f t="shared" si="64"/>
        <v/>
      </c>
      <c r="BD92" s="38">
        <f t="shared" si="63"/>
        <v>45717</v>
      </c>
      <c r="BE92" s="2"/>
      <c r="BT92" s="4"/>
      <c r="BZ92" s="7">
        <f t="shared" si="54"/>
        <v>46101</v>
      </c>
      <c r="CA92" s="5">
        <v>542.5</v>
      </c>
      <c r="CB92" s="145">
        <f t="shared" si="55"/>
        <v>0</v>
      </c>
      <c r="CC92" s="141" t="str">
        <f>IFERROR(VLOOKUP(BZ91,'Geração Equatorial x Medido'!$O$130:$P$166,2,FALSE),"")</f>
        <v/>
      </c>
      <c r="CD92" s="38">
        <f t="shared" si="62"/>
        <v>46082</v>
      </c>
      <c r="CE92" s="38" t="str">
        <f t="shared" si="50"/>
        <v/>
      </c>
      <c r="CF92" s="38">
        <f t="shared" si="51"/>
        <v>46082</v>
      </c>
      <c r="CG92" s="2"/>
      <c r="CV92" s="4"/>
    </row>
    <row r="93" spans="2:100" x14ac:dyDescent="0.25">
      <c r="B93" s="7">
        <f t="shared" si="56"/>
        <v>45016</v>
      </c>
      <c r="C93" s="5"/>
      <c r="D93" s="38" t="str">
        <f t="shared" si="48"/>
        <v/>
      </c>
      <c r="E93" s="38">
        <f t="shared" si="46"/>
        <v>44986</v>
      </c>
      <c r="F93" s="38">
        <f t="shared" si="52"/>
        <v>44986</v>
      </c>
      <c r="G93" s="38">
        <f t="shared" si="47"/>
        <v>44986</v>
      </c>
      <c r="H93" s="2"/>
      <c r="Z93" s="7">
        <f t="shared" si="57"/>
        <v>45376</v>
      </c>
      <c r="AA93" s="5">
        <v>422.3</v>
      </c>
      <c r="AB93" s="38" t="str">
        <f>IFERROR(VLOOKUP(Z93,'Geração Equatorial x Medido'!$O$131:$P$142,2,FALSE),"")</f>
        <v/>
      </c>
      <c r="AC93" s="38">
        <f t="shared" si="60"/>
        <v>45352</v>
      </c>
      <c r="AD93" s="38" t="str">
        <f t="shared" si="49"/>
        <v/>
      </c>
      <c r="AE93" s="38">
        <f t="shared" si="59"/>
        <v>45323</v>
      </c>
      <c r="AF93" s="2"/>
      <c r="AU93" s="4"/>
      <c r="AX93" s="7">
        <f t="shared" si="58"/>
        <v>45736</v>
      </c>
      <c r="AY93" s="5">
        <v>509.3</v>
      </c>
      <c r="AZ93" s="145">
        <f t="shared" si="53"/>
        <v>0</v>
      </c>
      <c r="BA93" s="143" t="str">
        <f>IFERROR(VLOOKUP(AX92,'Geração Equatorial x Medido'!$O$130:$P$167,2,FALSE),"")</f>
        <v/>
      </c>
      <c r="BB93" s="38">
        <f t="shared" si="61"/>
        <v>45717</v>
      </c>
      <c r="BC93" s="38" t="str">
        <f t="shared" si="64"/>
        <v/>
      </c>
      <c r="BD93" s="38">
        <f t="shared" si="63"/>
        <v>45717</v>
      </c>
      <c r="BE93" s="2"/>
      <c r="BT93" s="4"/>
      <c r="BZ93" s="7">
        <f t="shared" si="54"/>
        <v>46102</v>
      </c>
      <c r="CA93" s="5">
        <v>330.5</v>
      </c>
      <c r="CB93" s="145">
        <f t="shared" si="55"/>
        <v>0</v>
      </c>
      <c r="CC93" s="141" t="str">
        <f>IFERROR(VLOOKUP(BZ92,'Geração Equatorial x Medido'!$O$130:$P$166,2,FALSE),"")</f>
        <v/>
      </c>
      <c r="CD93" s="38">
        <f t="shared" si="62"/>
        <v>46082</v>
      </c>
      <c r="CE93" s="38" t="str">
        <f t="shared" si="50"/>
        <v/>
      </c>
      <c r="CF93" s="38">
        <f t="shared" si="51"/>
        <v>46082</v>
      </c>
      <c r="CG93" s="2"/>
      <c r="CV93" s="4"/>
    </row>
    <row r="94" spans="2:100" x14ac:dyDescent="0.25">
      <c r="B94" s="7">
        <f t="shared" si="56"/>
        <v>45017</v>
      </c>
      <c r="C94" s="5"/>
      <c r="D94" s="38" t="str">
        <f t="shared" si="48"/>
        <v/>
      </c>
      <c r="E94" s="38">
        <f t="shared" si="46"/>
        <v>44986</v>
      </c>
      <c r="F94" s="38" t="str">
        <f t="shared" si="52"/>
        <v/>
      </c>
      <c r="G94" s="38">
        <f t="shared" si="47"/>
        <v>44986</v>
      </c>
      <c r="H94" s="2"/>
      <c r="Z94" s="7">
        <f t="shared" si="57"/>
        <v>45377</v>
      </c>
      <c r="AA94" s="5">
        <v>401.8</v>
      </c>
      <c r="AB94" s="38">
        <f>IFERROR(VLOOKUP(Z94,'Geração Equatorial x Medido'!$O$131:$P$142,2,FALSE),"")</f>
        <v>45352</v>
      </c>
      <c r="AC94" s="38">
        <f t="shared" si="60"/>
        <v>45352</v>
      </c>
      <c r="AD94" s="38" t="str">
        <f t="shared" si="49"/>
        <v/>
      </c>
      <c r="AE94" s="38">
        <f t="shared" si="59"/>
        <v>45323</v>
      </c>
      <c r="AF94" s="2"/>
      <c r="AU94" s="4"/>
      <c r="AX94" s="7">
        <f t="shared" si="58"/>
        <v>45737</v>
      </c>
      <c r="AY94" s="5">
        <v>530.70000000000005</v>
      </c>
      <c r="AZ94" s="145">
        <f t="shared" si="53"/>
        <v>0</v>
      </c>
      <c r="BA94" s="143" t="str">
        <f>IFERROR(VLOOKUP(AX93,'Geração Equatorial x Medido'!$O$130:$P$167,2,FALSE),"")</f>
        <v/>
      </c>
      <c r="BB94" s="38">
        <f t="shared" si="61"/>
        <v>45717</v>
      </c>
      <c r="BC94" s="38" t="str">
        <f t="shared" si="64"/>
        <v/>
      </c>
      <c r="BD94" s="38">
        <f t="shared" si="63"/>
        <v>45717</v>
      </c>
      <c r="BE94" s="2"/>
      <c r="BT94" s="4"/>
      <c r="BZ94" s="7">
        <f t="shared" si="54"/>
        <v>46103</v>
      </c>
      <c r="CA94" s="5">
        <v>379.9</v>
      </c>
      <c r="CB94" s="145">
        <f t="shared" si="55"/>
        <v>0</v>
      </c>
      <c r="CC94" s="141" t="str">
        <f>IFERROR(VLOOKUP(BZ93,'Geração Equatorial x Medido'!$O$130:$P$166,2,FALSE),"")</f>
        <v/>
      </c>
      <c r="CD94" s="38">
        <f t="shared" si="62"/>
        <v>46082</v>
      </c>
      <c r="CE94" s="38" t="str">
        <f t="shared" si="50"/>
        <v/>
      </c>
      <c r="CF94" s="38">
        <f t="shared" si="51"/>
        <v>46082</v>
      </c>
      <c r="CG94" s="2"/>
      <c r="CV94" s="4"/>
    </row>
    <row r="95" spans="2:100" x14ac:dyDescent="0.25">
      <c r="B95" s="7">
        <f t="shared" si="56"/>
        <v>45018</v>
      </c>
      <c r="C95" s="5"/>
      <c r="D95" s="38" t="str">
        <f t="shared" si="48"/>
        <v/>
      </c>
      <c r="E95" s="38">
        <f t="shared" si="46"/>
        <v>44986</v>
      </c>
      <c r="F95" s="38" t="str">
        <f t="shared" si="52"/>
        <v/>
      </c>
      <c r="G95" s="38">
        <f t="shared" si="47"/>
        <v>44986</v>
      </c>
      <c r="H95" s="2"/>
      <c r="Z95" s="7">
        <f t="shared" si="57"/>
        <v>45378</v>
      </c>
      <c r="AA95" s="5">
        <v>291</v>
      </c>
      <c r="AB95" s="38" t="str">
        <f>IFERROR(VLOOKUP(Z95,'Geração Equatorial x Medido'!$O$131:$P$142,2,FALSE),"")</f>
        <v/>
      </c>
      <c r="AC95" s="38">
        <f t="shared" si="60"/>
        <v>45383</v>
      </c>
      <c r="AD95" s="38" t="str">
        <f t="shared" si="49"/>
        <v/>
      </c>
      <c r="AE95" s="38">
        <f t="shared" si="59"/>
        <v>45323</v>
      </c>
      <c r="AF95" s="2"/>
      <c r="AU95" s="4"/>
      <c r="AX95" s="7">
        <f t="shared" si="58"/>
        <v>45738</v>
      </c>
      <c r="AY95" s="5">
        <v>494.4</v>
      </c>
      <c r="AZ95" s="145">
        <f t="shared" si="53"/>
        <v>0</v>
      </c>
      <c r="BA95" s="143" t="str">
        <f>IFERROR(VLOOKUP(AX94,'Geração Equatorial x Medido'!$O$130:$P$167,2,FALSE),"")</f>
        <v/>
      </c>
      <c r="BB95" s="38">
        <f t="shared" si="61"/>
        <v>45717</v>
      </c>
      <c r="BC95" s="38" t="str">
        <f t="shared" si="64"/>
        <v/>
      </c>
      <c r="BD95" s="38">
        <f t="shared" si="63"/>
        <v>45717</v>
      </c>
      <c r="BE95" s="2"/>
      <c r="BT95" s="4"/>
      <c r="BZ95" s="7">
        <f t="shared" si="54"/>
        <v>46104</v>
      </c>
      <c r="CA95" s="5">
        <v>526.6</v>
      </c>
      <c r="CB95" s="145">
        <f t="shared" si="55"/>
        <v>0</v>
      </c>
      <c r="CC95" s="141">
        <f>IFERROR(VLOOKUP(BZ94,'Geração Equatorial x Medido'!$O$130:$P$166,2,FALSE),"")</f>
        <v>46082</v>
      </c>
      <c r="CD95" s="38">
        <f t="shared" si="62"/>
        <v>46082</v>
      </c>
      <c r="CE95" s="38" t="str">
        <f t="shared" si="50"/>
        <v/>
      </c>
      <c r="CF95" s="38">
        <f t="shared" si="51"/>
        <v>46082</v>
      </c>
      <c r="CG95" s="2"/>
      <c r="CV95" s="4"/>
    </row>
    <row r="96" spans="2:100" x14ac:dyDescent="0.25">
      <c r="B96" s="7">
        <f t="shared" si="56"/>
        <v>45019</v>
      </c>
      <c r="C96" s="5"/>
      <c r="D96" s="38" t="str">
        <f t="shared" si="48"/>
        <v/>
      </c>
      <c r="E96" s="38">
        <f t="shared" si="46"/>
        <v>44986</v>
      </c>
      <c r="F96" s="38" t="str">
        <f t="shared" si="52"/>
        <v/>
      </c>
      <c r="G96" s="38">
        <f t="shared" si="47"/>
        <v>44986</v>
      </c>
      <c r="H96" s="2"/>
      <c r="Z96" s="7">
        <f t="shared" si="57"/>
        <v>45379</v>
      </c>
      <c r="AA96" s="5">
        <v>572.79999999999995</v>
      </c>
      <c r="AB96" s="38" t="str">
        <f>IFERROR(VLOOKUP(Z96,'Geração Equatorial x Medido'!$O$131:$P$142,2,FALSE),"")</f>
        <v/>
      </c>
      <c r="AC96" s="38">
        <f t="shared" si="60"/>
        <v>45383</v>
      </c>
      <c r="AD96" s="38" t="str">
        <f t="shared" si="49"/>
        <v/>
      </c>
      <c r="AE96" s="38">
        <f t="shared" si="59"/>
        <v>45323</v>
      </c>
      <c r="AF96" s="2"/>
      <c r="AU96" s="4"/>
      <c r="AX96" s="7">
        <f t="shared" si="58"/>
        <v>45739</v>
      </c>
      <c r="AY96" s="5">
        <v>463.7</v>
      </c>
      <c r="AZ96" s="145">
        <f t="shared" si="53"/>
        <v>0</v>
      </c>
      <c r="BA96" s="143">
        <f>IFERROR(VLOOKUP(AX95,'Geração Equatorial x Medido'!$O$130:$P$167,2,FALSE),"")</f>
        <v>45717</v>
      </c>
      <c r="BB96" s="38">
        <f t="shared" si="61"/>
        <v>45717</v>
      </c>
      <c r="BC96" s="38" t="str">
        <f t="shared" si="64"/>
        <v/>
      </c>
      <c r="BD96" s="38">
        <f t="shared" si="63"/>
        <v>45717</v>
      </c>
      <c r="BE96" s="2"/>
      <c r="BT96" s="4"/>
      <c r="BZ96" s="7">
        <f t="shared" si="54"/>
        <v>46105</v>
      </c>
      <c r="CA96" s="5">
        <v>438.7</v>
      </c>
      <c r="CB96" s="145">
        <f t="shared" si="55"/>
        <v>0</v>
      </c>
      <c r="CC96" s="141" t="str">
        <f>IFERROR(VLOOKUP(BZ95,'Geração Equatorial x Medido'!$O$130:$P$166,2,FALSE),"")</f>
        <v/>
      </c>
      <c r="CD96" s="38">
        <f t="shared" si="62"/>
        <v>46113</v>
      </c>
      <c r="CE96" s="38" t="str">
        <f t="shared" si="50"/>
        <v/>
      </c>
      <c r="CF96" s="38">
        <f t="shared" si="51"/>
        <v>46082</v>
      </c>
      <c r="CG96" s="2"/>
      <c r="CV96" s="4"/>
    </row>
    <row r="97" spans="2:100" x14ac:dyDescent="0.25">
      <c r="B97" s="7">
        <f t="shared" si="56"/>
        <v>45020</v>
      </c>
      <c r="C97" s="5"/>
      <c r="D97" s="38" t="str">
        <f t="shared" si="48"/>
        <v/>
      </c>
      <c r="E97" s="38">
        <f t="shared" si="46"/>
        <v>44986</v>
      </c>
      <c r="F97" s="38" t="str">
        <f t="shared" si="52"/>
        <v/>
      </c>
      <c r="G97" s="38">
        <f t="shared" si="47"/>
        <v>44986</v>
      </c>
      <c r="H97" s="2"/>
      <c r="Z97" s="7">
        <f t="shared" si="57"/>
        <v>45380</v>
      </c>
      <c r="AA97" s="5">
        <v>383.3</v>
      </c>
      <c r="AB97" s="38" t="str">
        <f>IFERROR(VLOOKUP(Z97,'Geração Equatorial x Medido'!$O$131:$P$142,2,FALSE),"")</f>
        <v/>
      </c>
      <c r="AC97" s="38">
        <f t="shared" si="60"/>
        <v>45383</v>
      </c>
      <c r="AD97" s="38" t="str">
        <f t="shared" si="49"/>
        <v/>
      </c>
      <c r="AE97" s="38">
        <f t="shared" si="59"/>
        <v>45323</v>
      </c>
      <c r="AF97" s="2"/>
      <c r="AU97" s="4"/>
      <c r="AX97" s="7">
        <f t="shared" si="58"/>
        <v>45740</v>
      </c>
      <c r="AY97" s="5">
        <v>441</v>
      </c>
      <c r="AZ97" s="145">
        <f t="shared" si="53"/>
        <v>0</v>
      </c>
      <c r="BA97" s="143" t="str">
        <f>IFERROR(VLOOKUP(AX96,'Geração Equatorial x Medido'!$O$130:$P$167,2,FALSE),"")</f>
        <v/>
      </c>
      <c r="BB97" s="38">
        <f t="shared" si="61"/>
        <v>45748</v>
      </c>
      <c r="BC97" s="38" t="str">
        <f t="shared" si="64"/>
        <v/>
      </c>
      <c r="BD97" s="38">
        <f t="shared" si="63"/>
        <v>45717</v>
      </c>
      <c r="BE97" s="2"/>
      <c r="BT97" s="4"/>
      <c r="BZ97" s="7">
        <f t="shared" si="54"/>
        <v>46106</v>
      </c>
      <c r="CA97" s="5">
        <v>509.4</v>
      </c>
      <c r="CB97" s="145">
        <f t="shared" si="55"/>
        <v>0</v>
      </c>
      <c r="CC97" s="141" t="str">
        <f>IFERROR(VLOOKUP(BZ96,'Geração Equatorial x Medido'!$O$130:$P$166,2,FALSE),"")</f>
        <v/>
      </c>
      <c r="CD97" s="38">
        <f t="shared" si="62"/>
        <v>46113</v>
      </c>
      <c r="CE97" s="38" t="str">
        <f t="shared" si="50"/>
        <v/>
      </c>
      <c r="CF97" s="38">
        <f t="shared" si="51"/>
        <v>46082</v>
      </c>
      <c r="CG97" s="2"/>
      <c r="CV97" s="4"/>
    </row>
    <row r="98" spans="2:100" x14ac:dyDescent="0.25">
      <c r="B98" s="7">
        <f t="shared" si="56"/>
        <v>45021</v>
      </c>
      <c r="C98" s="5"/>
      <c r="D98" s="38" t="str">
        <f t="shared" si="48"/>
        <v/>
      </c>
      <c r="E98" s="38">
        <f t="shared" si="46"/>
        <v>44986</v>
      </c>
      <c r="F98" s="38" t="str">
        <f t="shared" si="52"/>
        <v/>
      </c>
      <c r="G98" s="38">
        <f t="shared" si="47"/>
        <v>44986</v>
      </c>
      <c r="H98" s="2"/>
      <c r="Z98" s="7">
        <f t="shared" si="57"/>
        <v>45381</v>
      </c>
      <c r="AA98" s="5">
        <v>419.7</v>
      </c>
      <c r="AB98" s="38" t="str">
        <f>IFERROR(VLOOKUP(Z98,'Geração Equatorial x Medido'!$O$131:$P$142,2,FALSE),"")</f>
        <v/>
      </c>
      <c r="AC98" s="38">
        <f t="shared" si="60"/>
        <v>45383</v>
      </c>
      <c r="AD98" s="38" t="str">
        <f t="shared" si="49"/>
        <v/>
      </c>
      <c r="AE98" s="38">
        <f t="shared" si="59"/>
        <v>45323</v>
      </c>
      <c r="AF98" s="2"/>
      <c r="AU98" s="4"/>
      <c r="AX98" s="7">
        <f t="shared" si="58"/>
        <v>45741</v>
      </c>
      <c r="AY98" s="5">
        <v>400.2</v>
      </c>
      <c r="AZ98" s="145">
        <f t="shared" si="53"/>
        <v>0</v>
      </c>
      <c r="BA98" s="143" t="str">
        <f>IFERROR(VLOOKUP(AX97,'Geração Equatorial x Medido'!$O$130:$P$167,2,FALSE),"")</f>
        <v/>
      </c>
      <c r="BB98" s="38">
        <f t="shared" si="61"/>
        <v>45748</v>
      </c>
      <c r="BC98" s="38" t="str">
        <f t="shared" si="64"/>
        <v/>
      </c>
      <c r="BD98" s="38">
        <f t="shared" si="63"/>
        <v>45717</v>
      </c>
      <c r="BE98" s="2"/>
      <c r="BT98" s="4"/>
      <c r="BZ98" s="7">
        <f t="shared" si="54"/>
        <v>46107</v>
      </c>
      <c r="CA98" s="5">
        <v>501.3</v>
      </c>
      <c r="CB98" s="145">
        <f t="shared" si="55"/>
        <v>0</v>
      </c>
      <c r="CC98" s="141" t="str">
        <f>IFERROR(VLOOKUP(BZ97,'Geração Equatorial x Medido'!$O$130:$P$166,2,FALSE),"")</f>
        <v/>
      </c>
      <c r="CD98" s="38">
        <f t="shared" si="62"/>
        <v>46113</v>
      </c>
      <c r="CE98" s="38" t="str">
        <f t="shared" si="50"/>
        <v/>
      </c>
      <c r="CF98" s="38">
        <f t="shared" si="51"/>
        <v>46082</v>
      </c>
      <c r="CG98" s="2"/>
      <c r="CV98" s="4"/>
    </row>
    <row r="99" spans="2:100" x14ac:dyDescent="0.25">
      <c r="B99" s="7">
        <f t="shared" si="56"/>
        <v>45022</v>
      </c>
      <c r="C99" s="5"/>
      <c r="D99" s="38" t="str">
        <f t="shared" si="48"/>
        <v/>
      </c>
      <c r="E99" s="38">
        <f t="shared" si="46"/>
        <v>44986</v>
      </c>
      <c r="F99" s="38" t="str">
        <f t="shared" si="52"/>
        <v/>
      </c>
      <c r="G99" s="38">
        <f t="shared" si="47"/>
        <v>44986</v>
      </c>
      <c r="H99" s="2"/>
      <c r="Z99" s="7">
        <f t="shared" si="57"/>
        <v>45382</v>
      </c>
      <c r="AA99" s="5">
        <v>545.70000000000005</v>
      </c>
      <c r="AB99" s="38" t="str">
        <f>IFERROR(VLOOKUP(Z99,'Geração Equatorial x Medido'!$O$131:$P$142,2,FALSE),"")</f>
        <v/>
      </c>
      <c r="AC99" s="38">
        <f t="shared" si="60"/>
        <v>45383</v>
      </c>
      <c r="AD99" s="38">
        <f t="shared" si="49"/>
        <v>45352</v>
      </c>
      <c r="AE99" s="38">
        <f t="shared" si="59"/>
        <v>45352</v>
      </c>
      <c r="AF99" s="2"/>
      <c r="AU99" s="4"/>
      <c r="AX99" s="7">
        <f t="shared" si="58"/>
        <v>45742</v>
      </c>
      <c r="AY99" s="5">
        <v>535.20000000000005</v>
      </c>
      <c r="AZ99" s="145">
        <f t="shared" si="53"/>
        <v>0</v>
      </c>
      <c r="BA99" s="143" t="str">
        <f>IFERROR(VLOOKUP(AX98,'Geração Equatorial x Medido'!$O$130:$P$167,2,FALSE),"")</f>
        <v/>
      </c>
      <c r="BB99" s="38">
        <f t="shared" si="61"/>
        <v>45748</v>
      </c>
      <c r="BC99" s="38" t="str">
        <f t="shared" si="64"/>
        <v/>
      </c>
      <c r="BD99" s="38">
        <f t="shared" si="63"/>
        <v>45717</v>
      </c>
      <c r="BE99" s="2"/>
      <c r="BT99" s="4"/>
      <c r="BZ99" s="7">
        <f t="shared" si="54"/>
        <v>46108</v>
      </c>
      <c r="CA99" s="5">
        <v>340.1</v>
      </c>
      <c r="CB99" s="145">
        <f t="shared" si="55"/>
        <v>0</v>
      </c>
      <c r="CC99" s="141" t="str">
        <f>IFERROR(VLOOKUP(BZ98,'Geração Equatorial x Medido'!$O$130:$P$166,2,FALSE),"")</f>
        <v/>
      </c>
      <c r="CD99" s="38">
        <f t="shared" si="62"/>
        <v>46113</v>
      </c>
      <c r="CE99" s="38" t="str">
        <f t="shared" si="50"/>
        <v/>
      </c>
      <c r="CF99" s="38">
        <f t="shared" si="51"/>
        <v>46082</v>
      </c>
      <c r="CG99" s="2"/>
      <c r="CV99" s="4"/>
    </row>
    <row r="100" spans="2:100" x14ac:dyDescent="0.25">
      <c r="B100" s="7">
        <f t="shared" si="56"/>
        <v>45023</v>
      </c>
      <c r="C100" s="5"/>
      <c r="D100" s="38" t="str">
        <f t="shared" si="48"/>
        <v/>
      </c>
      <c r="E100" s="38">
        <f t="shared" si="46"/>
        <v>44986</v>
      </c>
      <c r="F100" s="38" t="str">
        <f t="shared" si="52"/>
        <v/>
      </c>
      <c r="G100" s="38">
        <f t="shared" si="47"/>
        <v>44986</v>
      </c>
      <c r="H100" s="2"/>
      <c r="Z100" s="7">
        <f t="shared" si="57"/>
        <v>45383</v>
      </c>
      <c r="AA100" s="5">
        <v>383.1</v>
      </c>
      <c r="AB100" s="38" t="str">
        <f>IFERROR(VLOOKUP(Z100,'Geração Equatorial x Medido'!$O$131:$P$142,2,FALSE),"")</f>
        <v/>
      </c>
      <c r="AC100" s="38">
        <f t="shared" si="60"/>
        <v>45383</v>
      </c>
      <c r="AD100" s="38" t="str">
        <f t="shared" si="49"/>
        <v/>
      </c>
      <c r="AE100" s="38">
        <f t="shared" si="59"/>
        <v>45352</v>
      </c>
      <c r="AF100" s="2"/>
      <c r="AU100" s="4"/>
      <c r="AX100" s="7">
        <f t="shared" si="58"/>
        <v>45743</v>
      </c>
      <c r="AY100" s="5">
        <v>397.3</v>
      </c>
      <c r="AZ100" s="145">
        <f t="shared" si="53"/>
        <v>0</v>
      </c>
      <c r="BA100" s="143" t="str">
        <f>IFERROR(VLOOKUP(AX99,'Geração Equatorial x Medido'!$O$130:$P$167,2,FALSE),"")</f>
        <v/>
      </c>
      <c r="BB100" s="38">
        <f t="shared" si="61"/>
        <v>45748</v>
      </c>
      <c r="BC100" s="38" t="str">
        <f t="shared" si="64"/>
        <v/>
      </c>
      <c r="BD100" s="38">
        <f t="shared" si="63"/>
        <v>45717</v>
      </c>
      <c r="BE100" s="2"/>
      <c r="BT100" s="4"/>
      <c r="BZ100" s="7">
        <f t="shared" si="54"/>
        <v>46109</v>
      </c>
      <c r="CA100" s="5">
        <v>255.6</v>
      </c>
      <c r="CB100" s="145">
        <f t="shared" si="55"/>
        <v>0</v>
      </c>
      <c r="CC100" s="141" t="str">
        <f>IFERROR(VLOOKUP(BZ99,'Geração Equatorial x Medido'!$O$130:$P$166,2,FALSE),"")</f>
        <v/>
      </c>
      <c r="CD100" s="38">
        <f t="shared" si="62"/>
        <v>46113</v>
      </c>
      <c r="CE100" s="38" t="str">
        <f t="shared" si="50"/>
        <v/>
      </c>
      <c r="CF100" s="38">
        <f t="shared" si="51"/>
        <v>46082</v>
      </c>
      <c r="CG100" s="2"/>
      <c r="CV100" s="4"/>
    </row>
    <row r="101" spans="2:100" x14ac:dyDescent="0.25">
      <c r="B101" s="7">
        <f t="shared" si="56"/>
        <v>45024</v>
      </c>
      <c r="C101" s="5"/>
      <c r="D101" s="38" t="str">
        <f t="shared" si="48"/>
        <v/>
      </c>
      <c r="E101" s="38">
        <f t="shared" si="46"/>
        <v>44986</v>
      </c>
      <c r="F101" s="38" t="str">
        <f t="shared" si="52"/>
        <v/>
      </c>
      <c r="G101" s="38">
        <f t="shared" si="47"/>
        <v>44986</v>
      </c>
      <c r="H101" s="2"/>
      <c r="Z101" s="7">
        <f t="shared" si="57"/>
        <v>45384</v>
      </c>
      <c r="AA101" s="5">
        <v>518.6</v>
      </c>
      <c r="AB101" s="38" t="str">
        <f>IFERROR(VLOOKUP(Z101,'Geração Equatorial x Medido'!$O$131:$P$142,2,FALSE),"")</f>
        <v/>
      </c>
      <c r="AC101" s="38">
        <f t="shared" si="60"/>
        <v>45383</v>
      </c>
      <c r="AD101" s="38" t="str">
        <f t="shared" si="49"/>
        <v/>
      </c>
      <c r="AE101" s="38">
        <f t="shared" si="59"/>
        <v>45352</v>
      </c>
      <c r="AF101" s="2"/>
      <c r="AU101" s="4"/>
      <c r="AX101" s="7">
        <f t="shared" si="58"/>
        <v>45744</v>
      </c>
      <c r="AY101" s="5">
        <v>353.8</v>
      </c>
      <c r="AZ101" s="145">
        <f t="shared" si="53"/>
        <v>0</v>
      </c>
      <c r="BA101" s="143" t="str">
        <f>IFERROR(VLOOKUP(AX100,'Geração Equatorial x Medido'!$O$130:$P$167,2,FALSE),"")</f>
        <v/>
      </c>
      <c r="BB101" s="38">
        <f t="shared" si="61"/>
        <v>45748</v>
      </c>
      <c r="BC101" s="38" t="str">
        <f t="shared" si="64"/>
        <v/>
      </c>
      <c r="BD101" s="38">
        <f t="shared" si="63"/>
        <v>45717</v>
      </c>
      <c r="BE101" s="2"/>
      <c r="BT101" s="4"/>
      <c r="BZ101" s="7">
        <f t="shared" si="54"/>
        <v>46110</v>
      </c>
      <c r="CA101" s="5">
        <v>423.8</v>
      </c>
      <c r="CB101" s="145">
        <f t="shared" si="55"/>
        <v>0</v>
      </c>
      <c r="CC101" s="141" t="str">
        <f>IFERROR(VLOOKUP(BZ100,'Geração Equatorial x Medido'!$O$130:$P$166,2,FALSE),"")</f>
        <v/>
      </c>
      <c r="CD101" s="38">
        <f t="shared" si="62"/>
        <v>46113</v>
      </c>
      <c r="CE101" s="38" t="str">
        <f t="shared" si="50"/>
        <v/>
      </c>
      <c r="CF101" s="38">
        <f t="shared" si="51"/>
        <v>46082</v>
      </c>
      <c r="CG101" s="2"/>
      <c r="CV101" s="4"/>
    </row>
    <row r="102" spans="2:100" x14ac:dyDescent="0.25">
      <c r="B102" s="7">
        <f t="shared" si="56"/>
        <v>45025</v>
      </c>
      <c r="C102" s="5"/>
      <c r="D102" s="38" t="str">
        <f t="shared" si="48"/>
        <v/>
      </c>
      <c r="E102" s="38">
        <f t="shared" si="46"/>
        <v>44986</v>
      </c>
      <c r="F102" s="38" t="str">
        <f t="shared" si="52"/>
        <v/>
      </c>
      <c r="G102" s="38">
        <f t="shared" si="47"/>
        <v>44986</v>
      </c>
      <c r="H102" s="2"/>
      <c r="Z102" s="7">
        <f t="shared" si="57"/>
        <v>45385</v>
      </c>
      <c r="AA102" s="5">
        <v>301.3</v>
      </c>
      <c r="AB102" s="38" t="str">
        <f>IFERROR(VLOOKUP(Z102,'Geração Equatorial x Medido'!$O$131:$P$142,2,FALSE),"")</f>
        <v/>
      </c>
      <c r="AC102" s="38">
        <f t="shared" si="60"/>
        <v>45383</v>
      </c>
      <c r="AD102" s="38" t="str">
        <f t="shared" si="49"/>
        <v/>
      </c>
      <c r="AE102" s="38">
        <f t="shared" si="59"/>
        <v>45352</v>
      </c>
      <c r="AF102" s="2"/>
      <c r="AU102" s="4"/>
      <c r="AX102" s="7">
        <f t="shared" si="58"/>
        <v>45745</v>
      </c>
      <c r="AY102" s="5">
        <v>257.39999999999998</v>
      </c>
      <c r="AZ102" s="145">
        <f t="shared" si="53"/>
        <v>0</v>
      </c>
      <c r="BA102" s="143" t="str">
        <f>IFERROR(VLOOKUP(AX101,'Geração Equatorial x Medido'!$O$130:$P$167,2,FALSE),"")</f>
        <v/>
      </c>
      <c r="BB102" s="38">
        <f t="shared" si="61"/>
        <v>45748</v>
      </c>
      <c r="BC102" s="38" t="str">
        <f t="shared" si="64"/>
        <v/>
      </c>
      <c r="BD102" s="38">
        <f t="shared" si="63"/>
        <v>45717</v>
      </c>
      <c r="BE102" s="2"/>
      <c r="BT102" s="4"/>
      <c r="BZ102" s="7">
        <f t="shared" si="54"/>
        <v>46111</v>
      </c>
      <c r="CA102" s="5">
        <v>313.2</v>
      </c>
      <c r="CB102" s="145">
        <f t="shared" si="55"/>
        <v>0</v>
      </c>
      <c r="CC102" s="141" t="str">
        <f>IFERROR(VLOOKUP(BZ101,'Geração Equatorial x Medido'!$O$130:$P$166,2,FALSE),"")</f>
        <v/>
      </c>
      <c r="CD102" s="38">
        <f t="shared" si="62"/>
        <v>46113</v>
      </c>
      <c r="CE102" s="38" t="str">
        <f t="shared" si="50"/>
        <v/>
      </c>
      <c r="CF102" s="38">
        <f t="shared" si="51"/>
        <v>46082</v>
      </c>
      <c r="CG102" s="2"/>
      <c r="CV102" s="4"/>
    </row>
    <row r="103" spans="2:100" x14ac:dyDescent="0.25">
      <c r="B103" s="7">
        <f t="shared" si="56"/>
        <v>45026</v>
      </c>
      <c r="C103" s="5"/>
      <c r="D103" s="38" t="str">
        <f t="shared" si="48"/>
        <v/>
      </c>
      <c r="E103" s="38">
        <f t="shared" si="46"/>
        <v>44986</v>
      </c>
      <c r="F103" s="38" t="str">
        <f t="shared" si="52"/>
        <v/>
      </c>
      <c r="G103" s="38">
        <f t="shared" si="47"/>
        <v>44986</v>
      </c>
      <c r="H103" s="2"/>
      <c r="Z103" s="7">
        <f t="shared" si="57"/>
        <v>45386</v>
      </c>
      <c r="AA103" s="5">
        <v>493.6</v>
      </c>
      <c r="AB103" s="38" t="str">
        <f>IFERROR(VLOOKUP(Z103,'Geração Equatorial x Medido'!$O$131:$P$142,2,FALSE),"")</f>
        <v/>
      </c>
      <c r="AC103" s="38">
        <f t="shared" si="60"/>
        <v>45383</v>
      </c>
      <c r="AD103" s="38" t="str">
        <f t="shared" si="49"/>
        <v/>
      </c>
      <c r="AE103" s="38">
        <f t="shared" si="59"/>
        <v>45352</v>
      </c>
      <c r="AF103" s="2"/>
      <c r="AU103" s="4"/>
      <c r="AX103" s="7">
        <f t="shared" si="58"/>
        <v>45746</v>
      </c>
      <c r="AY103" s="5">
        <v>482.6</v>
      </c>
      <c r="AZ103" s="145">
        <f t="shared" si="53"/>
        <v>0</v>
      </c>
      <c r="BA103" s="143" t="str">
        <f>IFERROR(VLOOKUP(AX102,'Geração Equatorial x Medido'!$O$130:$P$167,2,FALSE),"")</f>
        <v/>
      </c>
      <c r="BB103" s="38">
        <f t="shared" si="61"/>
        <v>45748</v>
      </c>
      <c r="BC103" s="38" t="str">
        <f t="shared" si="64"/>
        <v/>
      </c>
      <c r="BD103" s="38">
        <f t="shared" si="63"/>
        <v>45717</v>
      </c>
      <c r="BE103" s="2"/>
      <c r="BT103" s="4"/>
      <c r="BZ103" s="7">
        <f t="shared" si="54"/>
        <v>46112</v>
      </c>
      <c r="CA103" s="5">
        <v>501.2</v>
      </c>
      <c r="CB103" s="145">
        <f t="shared" si="55"/>
        <v>0</v>
      </c>
      <c r="CC103" s="141" t="str">
        <f>IFERROR(VLOOKUP(BZ102,'Geração Equatorial x Medido'!$O$130:$P$166,2,FALSE),"")</f>
        <v/>
      </c>
      <c r="CD103" s="38">
        <f t="shared" si="62"/>
        <v>46113</v>
      </c>
      <c r="CE103" s="38" t="str">
        <f t="shared" si="50"/>
        <v/>
      </c>
      <c r="CF103" s="38">
        <f t="shared" si="51"/>
        <v>46082</v>
      </c>
      <c r="CG103" s="2"/>
      <c r="CV103" s="4"/>
    </row>
    <row r="104" spans="2:100" x14ac:dyDescent="0.25">
      <c r="B104" s="7">
        <f t="shared" si="56"/>
        <v>45027</v>
      </c>
      <c r="C104" s="5"/>
      <c r="D104" s="38" t="str">
        <f t="shared" si="48"/>
        <v/>
      </c>
      <c r="E104" s="38">
        <f t="shared" si="46"/>
        <v>44986</v>
      </c>
      <c r="F104" s="38" t="str">
        <f t="shared" si="52"/>
        <v/>
      </c>
      <c r="G104" s="38">
        <f t="shared" si="47"/>
        <v>44986</v>
      </c>
      <c r="H104" s="2"/>
      <c r="Z104" s="7">
        <f t="shared" si="57"/>
        <v>45387</v>
      </c>
      <c r="AA104" s="5">
        <v>528.29999999999995</v>
      </c>
      <c r="AB104" s="38" t="str">
        <f>IFERROR(VLOOKUP(Z104,'Geração Equatorial x Medido'!$O$131:$P$142,2,FALSE),"")</f>
        <v/>
      </c>
      <c r="AC104" s="38">
        <f t="shared" si="60"/>
        <v>45383</v>
      </c>
      <c r="AD104" s="38" t="str">
        <f t="shared" si="49"/>
        <v/>
      </c>
      <c r="AE104" s="38">
        <f t="shared" si="59"/>
        <v>45352</v>
      </c>
      <c r="AF104" s="2"/>
      <c r="AU104" s="4"/>
      <c r="AX104" s="7">
        <f t="shared" si="58"/>
        <v>45747</v>
      </c>
      <c r="AY104" s="5">
        <v>466.7</v>
      </c>
      <c r="AZ104" s="145">
        <f t="shared" si="53"/>
        <v>0</v>
      </c>
      <c r="BA104" s="143" t="str">
        <f>IFERROR(VLOOKUP(AX103,'Geração Equatorial x Medido'!$O$130:$P$167,2,FALSE),"")</f>
        <v/>
      </c>
      <c r="BB104" s="38">
        <f t="shared" si="61"/>
        <v>45748</v>
      </c>
      <c r="BD104" s="38">
        <f t="shared" si="63"/>
        <v>45717</v>
      </c>
      <c r="BE104" s="2"/>
      <c r="BT104" s="4"/>
      <c r="BZ104" s="7">
        <f t="shared" si="54"/>
        <v>46113</v>
      </c>
      <c r="CA104" s="5">
        <v>319.3</v>
      </c>
      <c r="CB104" s="145">
        <f t="shared" si="55"/>
        <v>0</v>
      </c>
      <c r="CC104" s="141" t="str">
        <f>IFERROR(VLOOKUP(BZ103,'Geração Equatorial x Medido'!$O$130:$P$166,2,FALSE),"")</f>
        <v/>
      </c>
      <c r="CD104" s="38">
        <f t="shared" si="62"/>
        <v>46113</v>
      </c>
      <c r="CE104" s="38">
        <f t="shared" si="50"/>
        <v>46113</v>
      </c>
      <c r="CF104" s="38">
        <f t="shared" si="51"/>
        <v>46113</v>
      </c>
      <c r="CG104" s="2"/>
      <c r="CV104" s="4"/>
    </row>
    <row r="105" spans="2:100" x14ac:dyDescent="0.25">
      <c r="B105" s="7">
        <f t="shared" si="56"/>
        <v>45028</v>
      </c>
      <c r="C105" s="5"/>
      <c r="D105" s="38" t="str">
        <f t="shared" si="48"/>
        <v/>
      </c>
      <c r="E105" s="38">
        <f t="shared" si="46"/>
        <v>44986</v>
      </c>
      <c r="F105" s="38" t="str">
        <f t="shared" si="52"/>
        <v/>
      </c>
      <c r="G105" s="38">
        <f t="shared" si="47"/>
        <v>44986</v>
      </c>
      <c r="H105" s="2"/>
      <c r="Z105" s="7">
        <f t="shared" si="57"/>
        <v>45388</v>
      </c>
      <c r="AA105" s="5">
        <v>418.2</v>
      </c>
      <c r="AB105" s="38" t="str">
        <f>IFERROR(VLOOKUP(Z105,'Geração Equatorial x Medido'!$O$131:$P$142,2,FALSE),"")</f>
        <v/>
      </c>
      <c r="AC105" s="38">
        <f t="shared" si="60"/>
        <v>45383</v>
      </c>
      <c r="AD105" s="38" t="str">
        <f t="shared" si="49"/>
        <v/>
      </c>
      <c r="AE105" s="38">
        <f t="shared" si="59"/>
        <v>45352</v>
      </c>
      <c r="AF105" s="2"/>
      <c r="AU105" s="4"/>
      <c r="AX105" s="7">
        <f t="shared" si="58"/>
        <v>45748</v>
      </c>
      <c r="AY105" s="5">
        <v>457.8</v>
      </c>
      <c r="AZ105" s="145">
        <f t="shared" si="53"/>
        <v>0</v>
      </c>
      <c r="BA105" s="143" t="str">
        <f>IFERROR(VLOOKUP(AX104,'Geração Equatorial x Medido'!$O$130:$P$167,2,FALSE),"")</f>
        <v/>
      </c>
      <c r="BB105" s="38">
        <f t="shared" si="61"/>
        <v>45748</v>
      </c>
      <c r="BC105" s="38">
        <f>IFERROR(VLOOKUP(AX134,$I$422:$K$457,3,FALSE),"")</f>
        <v>45748</v>
      </c>
      <c r="BD105" s="38">
        <f t="shared" si="63"/>
        <v>45748</v>
      </c>
      <c r="BE105" s="2"/>
      <c r="BT105" s="4"/>
      <c r="BZ105" s="7">
        <f t="shared" si="54"/>
        <v>46114</v>
      </c>
      <c r="CA105" s="5">
        <v>247.5</v>
      </c>
      <c r="CB105" s="145">
        <f t="shared" si="55"/>
        <v>0</v>
      </c>
      <c r="CC105" s="141" t="str">
        <f>IFERROR(VLOOKUP(BZ104,'Geração Equatorial x Medido'!$O$130:$P$166,2,FALSE),"")</f>
        <v/>
      </c>
      <c r="CD105" s="38">
        <f t="shared" si="62"/>
        <v>46113</v>
      </c>
      <c r="CE105" s="38" t="str">
        <f t="shared" si="50"/>
        <v/>
      </c>
      <c r="CF105" s="38">
        <f t="shared" si="51"/>
        <v>46113</v>
      </c>
      <c r="CG105" s="2"/>
      <c r="CV105" s="4"/>
    </row>
    <row r="106" spans="2:100" x14ac:dyDescent="0.25">
      <c r="B106" s="7">
        <f t="shared" si="56"/>
        <v>45029</v>
      </c>
      <c r="C106" s="5"/>
      <c r="D106" s="38" t="str">
        <f t="shared" si="48"/>
        <v/>
      </c>
      <c r="E106" s="38">
        <f t="shared" si="46"/>
        <v>44986</v>
      </c>
      <c r="F106" s="38" t="str">
        <f t="shared" si="52"/>
        <v/>
      </c>
      <c r="G106" s="38">
        <f t="shared" si="47"/>
        <v>44986</v>
      </c>
      <c r="H106" s="2"/>
      <c r="Z106" s="7">
        <f t="shared" si="57"/>
        <v>45389</v>
      </c>
      <c r="AA106" s="5">
        <v>283.39999999999998</v>
      </c>
      <c r="AB106" s="38" t="str">
        <f>IFERROR(VLOOKUP(Z106,'Geração Equatorial x Medido'!$O$131:$P$142,2,FALSE),"")</f>
        <v/>
      </c>
      <c r="AC106" s="38">
        <f t="shared" si="60"/>
        <v>45383</v>
      </c>
      <c r="AD106" s="38" t="str">
        <f t="shared" si="49"/>
        <v/>
      </c>
      <c r="AE106" s="38">
        <f t="shared" si="59"/>
        <v>45352</v>
      </c>
      <c r="AF106" s="2"/>
      <c r="AU106" s="4"/>
      <c r="AX106" s="7">
        <f t="shared" si="58"/>
        <v>45749</v>
      </c>
      <c r="AY106" s="5">
        <v>146.80000000000001</v>
      </c>
      <c r="AZ106" s="145">
        <f t="shared" si="53"/>
        <v>0</v>
      </c>
      <c r="BA106" s="143" t="str">
        <f>IFERROR(VLOOKUP(AX105,'Geração Equatorial x Medido'!$O$130:$P$167,2,FALSE),"")</f>
        <v/>
      </c>
      <c r="BB106" s="38">
        <f t="shared" si="61"/>
        <v>45748</v>
      </c>
      <c r="BC106" s="38" t="str">
        <f t="shared" si="64"/>
        <v/>
      </c>
      <c r="BD106" s="38">
        <f t="shared" si="63"/>
        <v>45748</v>
      </c>
      <c r="BE106" s="2"/>
      <c r="BT106" s="4"/>
      <c r="BZ106" s="7">
        <f t="shared" si="54"/>
        <v>46115</v>
      </c>
      <c r="CA106" s="5">
        <v>498.9</v>
      </c>
      <c r="CB106" s="145">
        <f t="shared" si="55"/>
        <v>0</v>
      </c>
      <c r="CC106" s="141" t="str">
        <f>IFERROR(VLOOKUP(BZ105,'Geração Equatorial x Medido'!$O$130:$P$166,2,FALSE),"")</f>
        <v/>
      </c>
      <c r="CD106" s="38">
        <f t="shared" si="62"/>
        <v>46113</v>
      </c>
      <c r="CE106" s="38" t="str">
        <f t="shared" si="50"/>
        <v/>
      </c>
      <c r="CF106" s="38">
        <f t="shared" si="51"/>
        <v>46113</v>
      </c>
      <c r="CG106" s="2"/>
      <c r="CV106" s="4"/>
    </row>
    <row r="107" spans="2:100" x14ac:dyDescent="0.25">
      <c r="B107" s="7">
        <f t="shared" si="56"/>
        <v>45030</v>
      </c>
      <c r="C107" s="5"/>
      <c r="D107" s="38" t="str">
        <f t="shared" si="48"/>
        <v/>
      </c>
      <c r="E107" s="38">
        <f t="shared" ref="E107:E170" si="65">IF(D107="",E106,D107)</f>
        <v>44986</v>
      </c>
      <c r="F107" s="38" t="str">
        <f t="shared" si="52"/>
        <v/>
      </c>
      <c r="G107" s="38">
        <f t="shared" si="47"/>
        <v>44986</v>
      </c>
      <c r="H107" s="2"/>
      <c r="Z107" s="7">
        <f t="shared" si="57"/>
        <v>45390</v>
      </c>
      <c r="AA107" s="5">
        <v>292</v>
      </c>
      <c r="AB107" s="38" t="str">
        <f>IFERROR(VLOOKUP(Z107,'Geração Equatorial x Medido'!$O$131:$P$142,2,FALSE),"")</f>
        <v/>
      </c>
      <c r="AC107" s="38">
        <f t="shared" si="60"/>
        <v>45383</v>
      </c>
      <c r="AD107" s="38" t="str">
        <f t="shared" si="49"/>
        <v/>
      </c>
      <c r="AE107" s="38">
        <f t="shared" si="59"/>
        <v>45352</v>
      </c>
      <c r="AF107" s="2"/>
      <c r="AU107" s="4"/>
      <c r="AX107" s="7">
        <f t="shared" si="58"/>
        <v>45750</v>
      </c>
      <c r="AY107" s="5">
        <v>0</v>
      </c>
      <c r="AZ107" s="145">
        <f t="shared" si="53"/>
        <v>1</v>
      </c>
      <c r="BA107" s="143" t="str">
        <f>IFERROR(VLOOKUP(AX106,'Geração Equatorial x Medido'!$O$130:$P$167,2,FALSE),"")</f>
        <v/>
      </c>
      <c r="BB107" s="38">
        <f t="shared" si="61"/>
        <v>45748</v>
      </c>
      <c r="BC107" s="38" t="str">
        <f t="shared" si="64"/>
        <v/>
      </c>
      <c r="BD107" s="38">
        <f t="shared" si="63"/>
        <v>45748</v>
      </c>
      <c r="BE107" s="2"/>
      <c r="BT107" s="4"/>
      <c r="BZ107" s="7">
        <f t="shared" si="54"/>
        <v>46116</v>
      </c>
      <c r="CA107" s="5">
        <v>442.2</v>
      </c>
      <c r="CB107" s="145">
        <f t="shared" si="55"/>
        <v>0</v>
      </c>
      <c r="CC107" s="141" t="str">
        <f>IFERROR(VLOOKUP(BZ106,'Geração Equatorial x Medido'!$O$130:$P$166,2,FALSE),"")</f>
        <v/>
      </c>
      <c r="CD107" s="38">
        <f t="shared" si="62"/>
        <v>46113</v>
      </c>
      <c r="CE107" s="38" t="str">
        <f t="shared" si="50"/>
        <v/>
      </c>
      <c r="CF107" s="38">
        <f t="shared" si="51"/>
        <v>46113</v>
      </c>
      <c r="CG107" s="2"/>
      <c r="CV107" s="4"/>
    </row>
    <row r="108" spans="2:100" x14ac:dyDescent="0.25">
      <c r="B108" s="7">
        <f t="shared" si="56"/>
        <v>45031</v>
      </c>
      <c r="C108" s="5"/>
      <c r="D108" s="38" t="str">
        <f t="shared" si="48"/>
        <v/>
      </c>
      <c r="E108" s="38">
        <f t="shared" si="65"/>
        <v>44986</v>
      </c>
      <c r="F108" s="38" t="str">
        <f t="shared" si="52"/>
        <v/>
      </c>
      <c r="G108" s="38">
        <f t="shared" si="47"/>
        <v>44986</v>
      </c>
      <c r="H108" s="2"/>
      <c r="Z108" s="7">
        <f t="shared" si="57"/>
        <v>45391</v>
      </c>
      <c r="AA108" s="5">
        <v>539.6</v>
      </c>
      <c r="AB108" s="38" t="str">
        <f>IFERROR(VLOOKUP(Z108,'Geração Equatorial x Medido'!$O$131:$P$142,2,FALSE),"")</f>
        <v/>
      </c>
      <c r="AC108" s="38">
        <f t="shared" si="60"/>
        <v>45383</v>
      </c>
      <c r="AD108" s="38" t="str">
        <f t="shared" si="49"/>
        <v/>
      </c>
      <c r="AE108" s="38">
        <f t="shared" si="59"/>
        <v>45352</v>
      </c>
      <c r="AF108" s="2"/>
      <c r="AU108" s="4"/>
      <c r="AX108" s="7">
        <f t="shared" si="58"/>
        <v>45751</v>
      </c>
      <c r="AY108" s="5">
        <v>0</v>
      </c>
      <c r="AZ108" s="145">
        <f t="shared" si="53"/>
        <v>1</v>
      </c>
      <c r="BA108" s="143" t="str">
        <f>IFERROR(VLOOKUP(AX107,'Geração Equatorial x Medido'!$O$130:$P$167,2,FALSE),"")</f>
        <v/>
      </c>
      <c r="BB108" s="38">
        <f t="shared" si="61"/>
        <v>45748</v>
      </c>
      <c r="BC108" s="38" t="str">
        <f t="shared" si="64"/>
        <v/>
      </c>
      <c r="BD108" s="38">
        <f t="shared" si="63"/>
        <v>45748</v>
      </c>
      <c r="BE108" s="2"/>
      <c r="BT108" s="4"/>
      <c r="BZ108" s="7">
        <f t="shared" si="54"/>
        <v>46117</v>
      </c>
      <c r="CA108" s="5">
        <v>380.2</v>
      </c>
      <c r="CB108" s="145">
        <f t="shared" si="55"/>
        <v>0</v>
      </c>
      <c r="CC108" s="141" t="str">
        <f>IFERROR(VLOOKUP(BZ107,'Geração Equatorial x Medido'!$O$130:$P$166,2,FALSE),"")</f>
        <v/>
      </c>
      <c r="CD108" s="38">
        <f t="shared" si="62"/>
        <v>46113</v>
      </c>
      <c r="CE108" s="38" t="str">
        <f t="shared" si="50"/>
        <v/>
      </c>
      <c r="CF108" s="38">
        <f t="shared" si="51"/>
        <v>46113</v>
      </c>
      <c r="CG108" s="2"/>
      <c r="CV108" s="4"/>
    </row>
    <row r="109" spans="2:100" x14ac:dyDescent="0.25">
      <c r="B109" s="7">
        <f t="shared" si="56"/>
        <v>45032</v>
      </c>
      <c r="C109" s="5"/>
      <c r="D109" s="38" t="str">
        <f t="shared" si="48"/>
        <v/>
      </c>
      <c r="E109" s="38">
        <f t="shared" si="65"/>
        <v>44986</v>
      </c>
      <c r="F109" s="38" t="str">
        <f t="shared" si="52"/>
        <v/>
      </c>
      <c r="G109" s="38">
        <f t="shared" si="47"/>
        <v>44986</v>
      </c>
      <c r="Z109" s="7">
        <f t="shared" si="57"/>
        <v>45392</v>
      </c>
      <c r="AA109" s="5">
        <v>231.1</v>
      </c>
      <c r="AB109" s="38" t="str">
        <f>IFERROR(VLOOKUP(Z109,'Geração Equatorial x Medido'!$O$131:$P$142,2,FALSE),"")</f>
        <v/>
      </c>
      <c r="AC109" s="38">
        <f t="shared" si="60"/>
        <v>45383</v>
      </c>
      <c r="AD109" s="38" t="str">
        <f t="shared" si="49"/>
        <v/>
      </c>
      <c r="AE109" s="38">
        <f t="shared" si="59"/>
        <v>45352</v>
      </c>
      <c r="AU109" s="4"/>
      <c r="AX109" s="7">
        <f t="shared" si="58"/>
        <v>45752</v>
      </c>
      <c r="AY109" s="5">
        <v>266.89999999999998</v>
      </c>
      <c r="AZ109" s="145">
        <f t="shared" si="53"/>
        <v>0</v>
      </c>
      <c r="BA109" s="143" t="str">
        <f>IFERROR(VLOOKUP(AX108,'Geração Equatorial x Medido'!$O$130:$P$167,2,FALSE),"")</f>
        <v/>
      </c>
      <c r="BB109" s="38">
        <f t="shared" si="61"/>
        <v>45748</v>
      </c>
      <c r="BC109" s="38" t="str">
        <f t="shared" si="64"/>
        <v/>
      </c>
      <c r="BD109" s="38">
        <f t="shared" si="63"/>
        <v>45748</v>
      </c>
      <c r="BT109" s="4"/>
      <c r="BZ109" s="7">
        <f t="shared" si="54"/>
        <v>46118</v>
      </c>
      <c r="CA109" s="5"/>
      <c r="CB109" s="145">
        <f t="shared" si="55"/>
        <v>1</v>
      </c>
      <c r="CC109" s="141" t="str">
        <f>IFERROR(VLOOKUP(BZ108,'Geração Equatorial x Medido'!$O$130:$P$166,2,FALSE),"")</f>
        <v/>
      </c>
      <c r="CD109" s="38">
        <f t="shared" si="62"/>
        <v>46113</v>
      </c>
      <c r="CE109" s="38" t="str">
        <f t="shared" si="50"/>
        <v/>
      </c>
      <c r="CF109" s="38">
        <f t="shared" si="51"/>
        <v>46113</v>
      </c>
      <c r="CV109" s="4"/>
    </row>
    <row r="110" spans="2:100" x14ac:dyDescent="0.25">
      <c r="B110" s="7">
        <f t="shared" si="56"/>
        <v>45033</v>
      </c>
      <c r="C110" s="5"/>
      <c r="D110" s="38" t="str">
        <f t="shared" si="48"/>
        <v/>
      </c>
      <c r="E110" s="38">
        <f t="shared" si="65"/>
        <v>44986</v>
      </c>
      <c r="F110" s="38" t="str">
        <f t="shared" si="52"/>
        <v/>
      </c>
      <c r="G110" s="38">
        <f t="shared" si="47"/>
        <v>44986</v>
      </c>
      <c r="Z110" s="7">
        <f t="shared" si="57"/>
        <v>45393</v>
      </c>
      <c r="AA110" s="5">
        <v>375.3</v>
      </c>
      <c r="AB110" s="38" t="str">
        <f>IFERROR(VLOOKUP(Z110,'Geração Equatorial x Medido'!$O$131:$P$142,2,FALSE),"")</f>
        <v/>
      </c>
      <c r="AC110" s="38">
        <f t="shared" si="60"/>
        <v>45383</v>
      </c>
      <c r="AD110" s="38" t="str">
        <f t="shared" si="49"/>
        <v/>
      </c>
      <c r="AE110" s="38">
        <f t="shared" si="59"/>
        <v>45352</v>
      </c>
      <c r="AU110" s="4"/>
      <c r="AX110" s="7">
        <f t="shared" si="58"/>
        <v>45753</v>
      </c>
      <c r="AY110" s="5">
        <v>413.7</v>
      </c>
      <c r="AZ110" s="145">
        <f t="shared" si="53"/>
        <v>0</v>
      </c>
      <c r="BA110" s="143" t="str">
        <f>IFERROR(VLOOKUP(AX109,'Geração Equatorial x Medido'!$O$130:$P$167,2,FALSE),"")</f>
        <v/>
      </c>
      <c r="BB110" s="38">
        <f t="shared" si="61"/>
        <v>45748</v>
      </c>
      <c r="BC110" s="38" t="str">
        <f t="shared" si="64"/>
        <v/>
      </c>
      <c r="BD110" s="38">
        <f t="shared" si="63"/>
        <v>45748</v>
      </c>
      <c r="BT110" s="4"/>
      <c r="BZ110" s="7">
        <f t="shared" si="54"/>
        <v>46119</v>
      </c>
      <c r="CA110" s="5"/>
      <c r="CB110" s="145">
        <f t="shared" si="55"/>
        <v>1</v>
      </c>
      <c r="CC110" s="141" t="str">
        <f>IFERROR(VLOOKUP(BZ109,'Geração Equatorial x Medido'!$O$130:$P$166,2,FALSE),"")</f>
        <v/>
      </c>
      <c r="CD110" s="38">
        <f t="shared" si="62"/>
        <v>46113</v>
      </c>
      <c r="CE110" s="38" t="str">
        <f t="shared" si="50"/>
        <v/>
      </c>
      <c r="CF110" s="38">
        <f t="shared" si="51"/>
        <v>46113</v>
      </c>
      <c r="CV110" s="4"/>
    </row>
    <row r="111" spans="2:100" x14ac:dyDescent="0.25">
      <c r="B111" s="7">
        <f t="shared" si="56"/>
        <v>45034</v>
      </c>
      <c r="C111" s="5"/>
      <c r="D111" s="38" t="str">
        <f t="shared" si="48"/>
        <v/>
      </c>
      <c r="E111" s="38">
        <f t="shared" si="65"/>
        <v>44986</v>
      </c>
      <c r="F111" s="38" t="str">
        <f t="shared" si="52"/>
        <v/>
      </c>
      <c r="G111" s="38">
        <f t="shared" si="47"/>
        <v>44986</v>
      </c>
      <c r="Z111" s="7">
        <f t="shared" si="57"/>
        <v>45394</v>
      </c>
      <c r="AA111" s="5">
        <v>385</v>
      </c>
      <c r="AB111" s="38" t="str">
        <f>IFERROR(VLOOKUP(Z111,'Geração Equatorial x Medido'!$O$131:$P$142,2,FALSE),"")</f>
        <v/>
      </c>
      <c r="AC111" s="38">
        <f t="shared" si="60"/>
        <v>45383</v>
      </c>
      <c r="AD111" s="38" t="str">
        <f t="shared" si="49"/>
        <v/>
      </c>
      <c r="AE111" s="38">
        <f t="shared" si="59"/>
        <v>45352</v>
      </c>
      <c r="AU111" s="4"/>
      <c r="AX111" s="7">
        <f t="shared" si="58"/>
        <v>45754</v>
      </c>
      <c r="AY111" s="5">
        <v>475.5</v>
      </c>
      <c r="AZ111" s="145">
        <f t="shared" si="53"/>
        <v>0</v>
      </c>
      <c r="BA111" s="143" t="str">
        <f>IFERROR(VLOOKUP(AX110,'Geração Equatorial x Medido'!$O$130:$P$167,2,FALSE),"")</f>
        <v/>
      </c>
      <c r="BB111" s="38">
        <f t="shared" si="61"/>
        <v>45748</v>
      </c>
      <c r="BC111" s="38" t="str">
        <f t="shared" si="64"/>
        <v/>
      </c>
      <c r="BD111" s="38">
        <f t="shared" si="63"/>
        <v>45748</v>
      </c>
      <c r="BT111" s="4"/>
      <c r="BZ111" s="7">
        <f t="shared" si="54"/>
        <v>46120</v>
      </c>
      <c r="CA111" s="5"/>
      <c r="CB111" s="145">
        <f t="shared" si="55"/>
        <v>1</v>
      </c>
      <c r="CC111" s="141" t="str">
        <f>IFERROR(VLOOKUP(BZ110,'Geração Equatorial x Medido'!$O$130:$P$166,2,FALSE),"")</f>
        <v/>
      </c>
      <c r="CD111" s="38">
        <f t="shared" si="62"/>
        <v>46113</v>
      </c>
      <c r="CE111" s="38" t="str">
        <f t="shared" si="50"/>
        <v/>
      </c>
      <c r="CF111" s="38">
        <f t="shared" si="51"/>
        <v>46113</v>
      </c>
      <c r="CV111" s="4"/>
    </row>
    <row r="112" spans="2:100" x14ac:dyDescent="0.25">
      <c r="B112" s="7">
        <f t="shared" si="56"/>
        <v>45035</v>
      </c>
      <c r="C112" s="5"/>
      <c r="D112" s="38" t="str">
        <f t="shared" si="48"/>
        <v/>
      </c>
      <c r="E112" s="38">
        <f t="shared" si="65"/>
        <v>44986</v>
      </c>
      <c r="F112" s="38" t="str">
        <f t="shared" si="52"/>
        <v/>
      </c>
      <c r="G112" s="38">
        <f t="shared" si="47"/>
        <v>44986</v>
      </c>
      <c r="Z112" s="7">
        <f t="shared" si="57"/>
        <v>45395</v>
      </c>
      <c r="AA112" s="5">
        <v>298.89999999999998</v>
      </c>
      <c r="AB112" s="38" t="str">
        <f>IFERROR(VLOOKUP(Z112,'Geração Equatorial x Medido'!$O$131:$P$142,2,FALSE),"")</f>
        <v/>
      </c>
      <c r="AC112" s="38">
        <f t="shared" si="60"/>
        <v>45383</v>
      </c>
      <c r="AD112" s="38" t="str">
        <f t="shared" si="49"/>
        <v/>
      </c>
      <c r="AE112" s="38">
        <f t="shared" si="59"/>
        <v>45352</v>
      </c>
      <c r="AU112" s="4"/>
      <c r="AX112" s="7">
        <f t="shared" si="58"/>
        <v>45755</v>
      </c>
      <c r="AY112" s="5">
        <v>513.70000000000005</v>
      </c>
      <c r="AZ112" s="145">
        <f t="shared" si="53"/>
        <v>0</v>
      </c>
      <c r="BA112" s="143" t="str">
        <f>IFERROR(VLOOKUP(AX111,'Geração Equatorial x Medido'!$O$130:$P$167,2,FALSE),"")</f>
        <v/>
      </c>
      <c r="BB112" s="38">
        <f t="shared" si="61"/>
        <v>45748</v>
      </c>
      <c r="BC112" s="38" t="str">
        <f t="shared" si="64"/>
        <v/>
      </c>
      <c r="BD112" s="38">
        <f t="shared" si="63"/>
        <v>45748</v>
      </c>
      <c r="BT112" s="4"/>
      <c r="BZ112" s="7">
        <f t="shared" si="54"/>
        <v>46121</v>
      </c>
      <c r="CA112" s="5"/>
      <c r="CB112" s="145">
        <f t="shared" si="55"/>
        <v>1</v>
      </c>
      <c r="CC112" s="141" t="str">
        <f>IFERROR(VLOOKUP(BZ111,'Geração Equatorial x Medido'!$O$130:$P$166,2,FALSE),"")</f>
        <v/>
      </c>
      <c r="CD112" s="38">
        <f t="shared" si="62"/>
        <v>46113</v>
      </c>
      <c r="CE112" s="38" t="str">
        <f t="shared" si="50"/>
        <v/>
      </c>
      <c r="CF112" s="38">
        <f t="shared" si="51"/>
        <v>46113</v>
      </c>
      <c r="CV112" s="4"/>
    </row>
    <row r="113" spans="2:100" x14ac:dyDescent="0.25">
      <c r="B113" s="7">
        <f t="shared" si="56"/>
        <v>45036</v>
      </c>
      <c r="C113" s="5"/>
      <c r="D113" s="38" t="str">
        <f t="shared" si="48"/>
        <v/>
      </c>
      <c r="E113" s="38">
        <f t="shared" si="65"/>
        <v>44986</v>
      </c>
      <c r="F113" s="38" t="str">
        <f t="shared" si="52"/>
        <v/>
      </c>
      <c r="G113" s="38">
        <f t="shared" si="47"/>
        <v>44986</v>
      </c>
      <c r="Z113" s="7">
        <f t="shared" si="57"/>
        <v>45396</v>
      </c>
      <c r="AA113" s="5">
        <v>344.1</v>
      </c>
      <c r="AB113" s="38" t="str">
        <f>IFERROR(VLOOKUP(Z113,'Geração Equatorial x Medido'!$O$131:$P$142,2,FALSE),"")</f>
        <v/>
      </c>
      <c r="AC113" s="38">
        <f t="shared" si="60"/>
        <v>45383</v>
      </c>
      <c r="AD113" s="38" t="str">
        <f t="shared" si="49"/>
        <v/>
      </c>
      <c r="AE113" s="38">
        <f t="shared" si="59"/>
        <v>45352</v>
      </c>
      <c r="AU113" s="4"/>
      <c r="AX113" s="7">
        <f t="shared" si="58"/>
        <v>45756</v>
      </c>
      <c r="AY113" s="5">
        <v>399.4</v>
      </c>
      <c r="AZ113" s="145">
        <f t="shared" si="53"/>
        <v>0</v>
      </c>
      <c r="BA113" s="143" t="str">
        <f>IFERROR(VLOOKUP(AX112,'Geração Equatorial x Medido'!$O$130:$P$167,2,FALSE),"")</f>
        <v/>
      </c>
      <c r="BB113" s="38">
        <f t="shared" si="61"/>
        <v>45748</v>
      </c>
      <c r="BC113" s="38" t="str">
        <f t="shared" si="64"/>
        <v/>
      </c>
      <c r="BD113" s="38">
        <f t="shared" si="63"/>
        <v>45748</v>
      </c>
      <c r="BT113" s="4"/>
      <c r="BZ113" s="7">
        <f t="shared" si="54"/>
        <v>46122</v>
      </c>
      <c r="CA113" s="5"/>
      <c r="CB113" s="145">
        <f t="shared" si="55"/>
        <v>1</v>
      </c>
      <c r="CC113" s="141" t="str">
        <f>IFERROR(VLOOKUP(BZ112,'Geração Equatorial x Medido'!$O$130:$P$166,2,FALSE),"")</f>
        <v/>
      </c>
      <c r="CD113" s="38">
        <f t="shared" si="62"/>
        <v>46113</v>
      </c>
      <c r="CE113" s="38" t="str">
        <f t="shared" si="50"/>
        <v/>
      </c>
      <c r="CF113" s="38">
        <f t="shared" si="51"/>
        <v>46113</v>
      </c>
      <c r="CV113" s="4"/>
    </row>
    <row r="114" spans="2:100" x14ac:dyDescent="0.25">
      <c r="B114" s="7">
        <f t="shared" si="56"/>
        <v>45037</v>
      </c>
      <c r="C114" s="5"/>
      <c r="D114" s="38" t="str">
        <f t="shared" si="48"/>
        <v/>
      </c>
      <c r="E114" s="38">
        <f t="shared" si="65"/>
        <v>44986</v>
      </c>
      <c r="F114" s="38" t="str">
        <f t="shared" si="52"/>
        <v/>
      </c>
      <c r="G114" s="38">
        <f t="shared" si="47"/>
        <v>44986</v>
      </c>
      <c r="Z114" s="7">
        <f t="shared" si="57"/>
        <v>45397</v>
      </c>
      <c r="AA114" s="5">
        <v>394.1</v>
      </c>
      <c r="AB114" s="38" t="str">
        <f>IFERROR(VLOOKUP(Z114,'Geração Equatorial x Medido'!$O$131:$P$142,2,FALSE),"")</f>
        <v/>
      </c>
      <c r="AC114" s="38">
        <f t="shared" si="60"/>
        <v>45383</v>
      </c>
      <c r="AD114" s="38" t="str">
        <f t="shared" si="49"/>
        <v/>
      </c>
      <c r="AE114" s="38">
        <f t="shared" si="59"/>
        <v>45352</v>
      </c>
      <c r="AU114" s="4"/>
      <c r="AX114" s="7">
        <f t="shared" si="58"/>
        <v>45757</v>
      </c>
      <c r="AY114" s="5">
        <v>363.1</v>
      </c>
      <c r="AZ114" s="145">
        <f t="shared" si="53"/>
        <v>0</v>
      </c>
      <c r="BA114" s="143" t="str">
        <f>IFERROR(VLOOKUP(AX113,'Geração Equatorial x Medido'!$O$130:$P$167,2,FALSE),"")</f>
        <v/>
      </c>
      <c r="BB114" s="38">
        <f t="shared" si="61"/>
        <v>45748</v>
      </c>
      <c r="BC114" s="38" t="str">
        <f t="shared" si="64"/>
        <v/>
      </c>
      <c r="BD114" s="38">
        <f t="shared" si="63"/>
        <v>45748</v>
      </c>
      <c r="BT114" s="4"/>
      <c r="BZ114" s="7">
        <f t="shared" si="54"/>
        <v>46123</v>
      </c>
      <c r="CA114" s="5"/>
      <c r="CB114" s="145">
        <f t="shared" si="55"/>
        <v>1</v>
      </c>
      <c r="CC114" s="141" t="str">
        <f>IFERROR(VLOOKUP(BZ113,'Geração Equatorial x Medido'!$O$130:$P$166,2,FALSE),"")</f>
        <v/>
      </c>
      <c r="CD114" s="38">
        <f t="shared" si="62"/>
        <v>46113</v>
      </c>
      <c r="CE114" s="38" t="str">
        <f t="shared" si="50"/>
        <v/>
      </c>
      <c r="CF114" s="38">
        <f t="shared" si="51"/>
        <v>46113</v>
      </c>
      <c r="CV114" s="4"/>
    </row>
    <row r="115" spans="2:100" x14ac:dyDescent="0.25">
      <c r="B115" s="7">
        <f t="shared" si="56"/>
        <v>45038</v>
      </c>
      <c r="C115" s="5"/>
      <c r="D115" s="38" t="str">
        <f t="shared" si="48"/>
        <v/>
      </c>
      <c r="E115" s="38">
        <f t="shared" si="65"/>
        <v>44986</v>
      </c>
      <c r="F115" s="38" t="str">
        <f t="shared" si="52"/>
        <v/>
      </c>
      <c r="G115" s="38">
        <f t="shared" si="47"/>
        <v>44986</v>
      </c>
      <c r="Z115" s="7">
        <f t="shared" si="57"/>
        <v>45398</v>
      </c>
      <c r="AA115" s="5">
        <v>470.8</v>
      </c>
      <c r="AB115" s="38" t="str">
        <f>IFERROR(VLOOKUP(Z115,'Geração Equatorial x Medido'!$O$131:$P$142,2,FALSE),"")</f>
        <v/>
      </c>
      <c r="AC115" s="38">
        <f t="shared" si="60"/>
        <v>45383</v>
      </c>
      <c r="AD115" s="38" t="str">
        <f t="shared" si="49"/>
        <v/>
      </c>
      <c r="AE115" s="38">
        <f t="shared" si="59"/>
        <v>45352</v>
      </c>
      <c r="AU115" s="4"/>
      <c r="AX115" s="7">
        <f t="shared" si="58"/>
        <v>45758</v>
      </c>
      <c r="AY115" s="5">
        <v>402.9</v>
      </c>
      <c r="AZ115" s="145">
        <f t="shared" si="53"/>
        <v>0</v>
      </c>
      <c r="BA115" s="143" t="str">
        <f>IFERROR(VLOOKUP(AX114,'Geração Equatorial x Medido'!$O$130:$P$167,2,FALSE),"")</f>
        <v/>
      </c>
      <c r="BB115" s="38">
        <f t="shared" si="61"/>
        <v>45748</v>
      </c>
      <c r="BC115" s="38" t="str">
        <f t="shared" si="64"/>
        <v/>
      </c>
      <c r="BD115" s="38">
        <f t="shared" si="63"/>
        <v>45748</v>
      </c>
      <c r="BT115" s="4"/>
      <c r="BZ115" s="7">
        <f t="shared" si="54"/>
        <v>46124</v>
      </c>
      <c r="CA115" s="5"/>
      <c r="CB115" s="145">
        <f t="shared" si="55"/>
        <v>1</v>
      </c>
      <c r="CC115" s="141" t="str">
        <f>IFERROR(VLOOKUP(BZ114,'Geração Equatorial x Medido'!$O$130:$P$166,2,FALSE),"")</f>
        <v/>
      </c>
      <c r="CD115" s="38">
        <f t="shared" si="62"/>
        <v>46113</v>
      </c>
      <c r="CE115" s="38" t="str">
        <f t="shared" si="50"/>
        <v/>
      </c>
      <c r="CF115" s="38">
        <f t="shared" si="51"/>
        <v>46113</v>
      </c>
      <c r="CV115" s="4"/>
    </row>
    <row r="116" spans="2:100" x14ac:dyDescent="0.25">
      <c r="B116" s="7">
        <f t="shared" si="56"/>
        <v>45039</v>
      </c>
      <c r="C116" s="5"/>
      <c r="D116" s="38" t="str">
        <f t="shared" si="48"/>
        <v/>
      </c>
      <c r="E116" s="38">
        <f t="shared" si="65"/>
        <v>44986</v>
      </c>
      <c r="F116" s="38" t="str">
        <f t="shared" si="52"/>
        <v/>
      </c>
      <c r="G116" s="38">
        <f t="shared" si="47"/>
        <v>44986</v>
      </c>
      <c r="Z116" s="7">
        <f t="shared" si="57"/>
        <v>45399</v>
      </c>
      <c r="AA116" s="5">
        <v>493.9</v>
      </c>
      <c r="AB116" s="38" t="str">
        <f>IFERROR(VLOOKUP(Z116,'Geração Equatorial x Medido'!$O$131:$P$142,2,FALSE),"")</f>
        <v/>
      </c>
      <c r="AC116" s="38">
        <f t="shared" si="60"/>
        <v>45383</v>
      </c>
      <c r="AD116" s="38" t="str">
        <f t="shared" si="49"/>
        <v/>
      </c>
      <c r="AE116" s="38">
        <f t="shared" si="59"/>
        <v>45352</v>
      </c>
      <c r="AU116" s="4"/>
      <c r="AX116" s="7">
        <f t="shared" si="58"/>
        <v>45759</v>
      </c>
      <c r="AY116" s="5">
        <v>356</v>
      </c>
      <c r="AZ116" s="145">
        <f t="shared" si="53"/>
        <v>0</v>
      </c>
      <c r="BA116" s="143" t="str">
        <f>IFERROR(VLOOKUP(AX115,'Geração Equatorial x Medido'!$O$130:$P$167,2,FALSE),"")</f>
        <v/>
      </c>
      <c r="BB116" s="38">
        <f t="shared" si="61"/>
        <v>45748</v>
      </c>
      <c r="BC116" s="38" t="str">
        <f t="shared" si="64"/>
        <v/>
      </c>
      <c r="BD116" s="38">
        <f t="shared" si="63"/>
        <v>45748</v>
      </c>
      <c r="BT116" s="4"/>
      <c r="BZ116" s="7">
        <f t="shared" si="54"/>
        <v>46125</v>
      </c>
      <c r="CA116" s="5"/>
      <c r="CB116" s="145">
        <f t="shared" si="55"/>
        <v>1</v>
      </c>
      <c r="CC116" s="141" t="str">
        <f>IFERROR(VLOOKUP(BZ115,'Geração Equatorial x Medido'!$O$130:$P$166,2,FALSE),"")</f>
        <v/>
      </c>
      <c r="CD116" s="38">
        <f t="shared" si="62"/>
        <v>46113</v>
      </c>
      <c r="CE116" s="38" t="str">
        <f t="shared" si="50"/>
        <v/>
      </c>
      <c r="CF116" s="38">
        <f t="shared" si="51"/>
        <v>46113</v>
      </c>
      <c r="CV116" s="4"/>
    </row>
    <row r="117" spans="2:100" x14ac:dyDescent="0.25">
      <c r="B117" s="7">
        <f t="shared" si="56"/>
        <v>45040</v>
      </c>
      <c r="C117" s="5"/>
      <c r="D117" s="38" t="str">
        <f t="shared" si="48"/>
        <v/>
      </c>
      <c r="E117" s="38">
        <f t="shared" si="65"/>
        <v>44986</v>
      </c>
      <c r="F117" s="38" t="str">
        <f t="shared" si="52"/>
        <v/>
      </c>
      <c r="G117" s="38">
        <f t="shared" ref="G117:G180" si="66">IF(F117="",G116,F117)</f>
        <v>44986</v>
      </c>
      <c r="Z117" s="7">
        <f t="shared" si="57"/>
        <v>45400</v>
      </c>
      <c r="AA117" s="5">
        <v>147.4</v>
      </c>
      <c r="AB117" s="38" t="str">
        <f>IFERROR(VLOOKUP(Z117,'Geração Equatorial x Medido'!$O$131:$P$142,2,FALSE),"")</f>
        <v/>
      </c>
      <c r="AC117" s="38">
        <f t="shared" si="60"/>
        <v>45383</v>
      </c>
      <c r="AD117" s="38" t="str">
        <f t="shared" si="49"/>
        <v/>
      </c>
      <c r="AE117" s="38">
        <f t="shared" si="59"/>
        <v>45352</v>
      </c>
      <c r="AU117" s="4"/>
      <c r="AX117" s="7">
        <f t="shared" si="58"/>
        <v>45760</v>
      </c>
      <c r="AY117" s="5">
        <v>422</v>
      </c>
      <c r="AZ117" s="145">
        <f t="shared" si="53"/>
        <v>0</v>
      </c>
      <c r="BA117" s="143" t="str">
        <f>IFERROR(VLOOKUP(AX116,'Geração Equatorial x Medido'!$O$130:$P$167,2,FALSE),"")</f>
        <v/>
      </c>
      <c r="BB117" s="38">
        <f t="shared" si="61"/>
        <v>45748</v>
      </c>
      <c r="BC117" s="38" t="str">
        <f t="shared" si="64"/>
        <v/>
      </c>
      <c r="BD117" s="38">
        <f t="shared" si="63"/>
        <v>45748</v>
      </c>
      <c r="BT117" s="4"/>
      <c r="BZ117" s="7">
        <f t="shared" si="54"/>
        <v>46126</v>
      </c>
      <c r="CA117" s="5"/>
      <c r="CB117" s="145">
        <f t="shared" si="55"/>
        <v>1</v>
      </c>
      <c r="CC117" s="141" t="str">
        <f>IFERROR(VLOOKUP(BZ116,'Geração Equatorial x Medido'!$O$130:$P$166,2,FALSE),"")</f>
        <v/>
      </c>
      <c r="CD117" s="38">
        <f t="shared" si="62"/>
        <v>46113</v>
      </c>
      <c r="CE117" s="38" t="str">
        <f t="shared" si="50"/>
        <v/>
      </c>
      <c r="CF117" s="38">
        <f t="shared" si="51"/>
        <v>46113</v>
      </c>
      <c r="CV117" s="4"/>
    </row>
    <row r="118" spans="2:100" x14ac:dyDescent="0.25">
      <c r="B118" s="7">
        <f t="shared" si="56"/>
        <v>45041</v>
      </c>
      <c r="C118" s="5"/>
      <c r="D118" s="38" t="str">
        <f t="shared" si="48"/>
        <v/>
      </c>
      <c r="E118" s="38">
        <f t="shared" si="65"/>
        <v>44986</v>
      </c>
      <c r="F118" s="38" t="str">
        <f t="shared" si="52"/>
        <v/>
      </c>
      <c r="G118" s="38">
        <f t="shared" si="66"/>
        <v>44986</v>
      </c>
      <c r="Z118" s="7">
        <f t="shared" si="57"/>
        <v>45401</v>
      </c>
      <c r="AA118" s="5">
        <v>330.3</v>
      </c>
      <c r="AB118" s="38" t="str">
        <f>IFERROR(VLOOKUP(Z118,'Geração Equatorial x Medido'!$O$131:$P$142,2,FALSE),"")</f>
        <v/>
      </c>
      <c r="AC118" s="38">
        <f t="shared" si="60"/>
        <v>45383</v>
      </c>
      <c r="AD118" s="38" t="str">
        <f t="shared" si="49"/>
        <v/>
      </c>
      <c r="AE118" s="38">
        <f t="shared" si="59"/>
        <v>45352</v>
      </c>
      <c r="AU118" s="4"/>
      <c r="AX118" s="7">
        <f t="shared" si="58"/>
        <v>45761</v>
      </c>
      <c r="AY118" s="5">
        <v>531.1</v>
      </c>
      <c r="AZ118" s="145">
        <f t="shared" si="53"/>
        <v>0</v>
      </c>
      <c r="BA118" s="143" t="str">
        <f>IFERROR(VLOOKUP(AX117,'Geração Equatorial x Medido'!$O$130:$P$167,2,FALSE),"")</f>
        <v/>
      </c>
      <c r="BB118" s="38">
        <f t="shared" si="61"/>
        <v>45748</v>
      </c>
      <c r="BC118" s="38" t="str">
        <f t="shared" si="64"/>
        <v/>
      </c>
      <c r="BD118" s="38">
        <f t="shared" si="63"/>
        <v>45748</v>
      </c>
      <c r="BT118" s="4"/>
      <c r="BZ118" s="7">
        <f t="shared" si="54"/>
        <v>46127</v>
      </c>
      <c r="CA118" s="5"/>
      <c r="CB118" s="145">
        <f t="shared" si="55"/>
        <v>1</v>
      </c>
      <c r="CC118" s="141" t="str">
        <f>IFERROR(VLOOKUP(BZ117,'Geração Equatorial x Medido'!$O$130:$P$166,2,FALSE),"")</f>
        <v/>
      </c>
      <c r="CD118" s="38">
        <f t="shared" si="62"/>
        <v>46113</v>
      </c>
      <c r="CE118" s="38" t="str">
        <f t="shared" si="50"/>
        <v/>
      </c>
      <c r="CF118" s="38">
        <f t="shared" si="51"/>
        <v>46113</v>
      </c>
      <c r="CV118" s="4"/>
    </row>
    <row r="119" spans="2:100" x14ac:dyDescent="0.25">
      <c r="B119" s="7">
        <f t="shared" si="56"/>
        <v>45042</v>
      </c>
      <c r="C119" s="5"/>
      <c r="D119" s="38" t="str">
        <f t="shared" si="48"/>
        <v/>
      </c>
      <c r="E119" s="38">
        <f t="shared" si="65"/>
        <v>44986</v>
      </c>
      <c r="F119" s="38" t="str">
        <f t="shared" si="52"/>
        <v/>
      </c>
      <c r="G119" s="38">
        <f t="shared" si="66"/>
        <v>44986</v>
      </c>
      <c r="Z119" s="7">
        <f t="shared" si="57"/>
        <v>45402</v>
      </c>
      <c r="AA119" s="5">
        <v>363.6</v>
      </c>
      <c r="AB119" s="38" t="str">
        <f>IFERROR(VLOOKUP(Z119,'Geração Equatorial x Medido'!$O$131:$P$142,2,FALSE),"")</f>
        <v/>
      </c>
      <c r="AC119" s="38">
        <f t="shared" si="60"/>
        <v>45383</v>
      </c>
      <c r="AD119" s="38" t="str">
        <f t="shared" si="49"/>
        <v/>
      </c>
      <c r="AE119" s="38">
        <f t="shared" si="59"/>
        <v>45352</v>
      </c>
      <c r="AU119" s="4"/>
      <c r="AX119" s="7">
        <f t="shared" si="58"/>
        <v>45762</v>
      </c>
      <c r="AY119" s="5">
        <v>495</v>
      </c>
      <c r="AZ119" s="145">
        <f t="shared" si="53"/>
        <v>0</v>
      </c>
      <c r="BA119" s="143" t="str">
        <f>IFERROR(VLOOKUP(AX118,'Geração Equatorial x Medido'!$O$130:$P$167,2,FALSE),"")</f>
        <v/>
      </c>
      <c r="BB119" s="38">
        <f t="shared" si="61"/>
        <v>45748</v>
      </c>
      <c r="BC119" s="38" t="str">
        <f t="shared" si="64"/>
        <v/>
      </c>
      <c r="BD119" s="38">
        <f t="shared" si="63"/>
        <v>45748</v>
      </c>
      <c r="BT119" s="4"/>
      <c r="BZ119" s="7">
        <f t="shared" si="54"/>
        <v>46128</v>
      </c>
      <c r="CA119" s="5"/>
      <c r="CB119" s="145">
        <f t="shared" si="55"/>
        <v>1</v>
      </c>
      <c r="CC119" s="141" t="str">
        <f>IFERROR(VLOOKUP(BZ118,'Geração Equatorial x Medido'!$O$130:$P$166,2,FALSE),"")</f>
        <v/>
      </c>
      <c r="CD119" s="38">
        <f t="shared" si="62"/>
        <v>46113</v>
      </c>
      <c r="CE119" s="38" t="str">
        <f t="shared" si="50"/>
        <v/>
      </c>
      <c r="CF119" s="38">
        <f t="shared" si="51"/>
        <v>46113</v>
      </c>
      <c r="CV119" s="4"/>
    </row>
    <row r="120" spans="2:100" x14ac:dyDescent="0.25">
      <c r="B120" s="7">
        <f t="shared" si="56"/>
        <v>45043</v>
      </c>
      <c r="C120" s="5"/>
      <c r="D120" s="38" t="str">
        <f t="shared" si="48"/>
        <v/>
      </c>
      <c r="E120" s="38">
        <f t="shared" si="65"/>
        <v>44986</v>
      </c>
      <c r="F120" s="38" t="str">
        <f t="shared" si="52"/>
        <v/>
      </c>
      <c r="G120" s="38">
        <f t="shared" si="66"/>
        <v>44986</v>
      </c>
      <c r="Z120" s="7">
        <f t="shared" si="57"/>
        <v>45403</v>
      </c>
      <c r="AA120" s="5">
        <v>518.6</v>
      </c>
      <c r="AB120" s="38" t="str">
        <f>IFERROR(VLOOKUP(Z120,'Geração Equatorial x Medido'!$O$131:$P$142,2,FALSE),"")</f>
        <v/>
      </c>
      <c r="AC120" s="38">
        <f t="shared" si="60"/>
        <v>45383</v>
      </c>
      <c r="AD120" s="38" t="str">
        <f t="shared" si="49"/>
        <v/>
      </c>
      <c r="AE120" s="38">
        <f t="shared" si="59"/>
        <v>45352</v>
      </c>
      <c r="AU120" s="4"/>
      <c r="AX120" s="7">
        <f t="shared" si="58"/>
        <v>45763</v>
      </c>
      <c r="AY120" s="5">
        <v>496.8</v>
      </c>
      <c r="AZ120" s="145">
        <f t="shared" si="53"/>
        <v>0</v>
      </c>
      <c r="BA120" s="143" t="str">
        <f>IFERROR(VLOOKUP(AX119,'Geração Equatorial x Medido'!$O$130:$P$167,2,FALSE),"")</f>
        <v/>
      </c>
      <c r="BB120" s="38">
        <f t="shared" si="61"/>
        <v>45748</v>
      </c>
      <c r="BC120" s="38" t="str">
        <f t="shared" si="64"/>
        <v/>
      </c>
      <c r="BD120" s="38">
        <f t="shared" si="63"/>
        <v>45748</v>
      </c>
      <c r="BT120" s="4"/>
      <c r="BZ120" s="7">
        <f t="shared" si="54"/>
        <v>46129</v>
      </c>
      <c r="CA120" s="5"/>
      <c r="CB120" s="145">
        <f t="shared" si="55"/>
        <v>1</v>
      </c>
      <c r="CC120" s="141" t="str">
        <f>IFERROR(VLOOKUP(BZ119,'Geração Equatorial x Medido'!$O$130:$P$166,2,FALSE),"")</f>
        <v/>
      </c>
      <c r="CD120" s="38">
        <f t="shared" si="62"/>
        <v>46113</v>
      </c>
      <c r="CE120" s="38" t="str">
        <f t="shared" si="50"/>
        <v/>
      </c>
      <c r="CF120" s="38">
        <f t="shared" si="51"/>
        <v>46113</v>
      </c>
      <c r="CV120" s="4"/>
    </row>
    <row r="121" spans="2:100" x14ac:dyDescent="0.25">
      <c r="B121" s="7">
        <f t="shared" si="56"/>
        <v>45044</v>
      </c>
      <c r="C121" s="5"/>
      <c r="D121" s="38" t="str">
        <f t="shared" si="48"/>
        <v/>
      </c>
      <c r="E121" s="38">
        <f t="shared" si="65"/>
        <v>44986</v>
      </c>
      <c r="F121" s="38" t="str">
        <f t="shared" si="52"/>
        <v/>
      </c>
      <c r="G121" s="38">
        <f t="shared" si="66"/>
        <v>44986</v>
      </c>
      <c r="Z121" s="7">
        <f t="shared" si="57"/>
        <v>45404</v>
      </c>
      <c r="AA121" s="5">
        <v>308.60000000000002</v>
      </c>
      <c r="AB121" s="38" t="str">
        <f>IFERROR(VLOOKUP(Z121,'Geração Equatorial x Medido'!$O$131:$P$142,2,FALSE),"")</f>
        <v/>
      </c>
      <c r="AC121" s="38">
        <f t="shared" si="60"/>
        <v>45383</v>
      </c>
      <c r="AD121" s="38" t="str">
        <f t="shared" si="49"/>
        <v/>
      </c>
      <c r="AE121" s="38">
        <f t="shared" si="59"/>
        <v>45352</v>
      </c>
      <c r="AU121" s="4"/>
      <c r="AX121" s="7">
        <f t="shared" si="58"/>
        <v>45764</v>
      </c>
      <c r="AY121" s="5">
        <v>500.4</v>
      </c>
      <c r="AZ121" s="145">
        <f t="shared" si="53"/>
        <v>0</v>
      </c>
      <c r="BA121" s="143" t="str">
        <f>IFERROR(VLOOKUP(AX120,'Geração Equatorial x Medido'!$O$130:$P$167,2,FALSE),"")</f>
        <v/>
      </c>
      <c r="BB121" s="38">
        <f t="shared" si="61"/>
        <v>45748</v>
      </c>
      <c r="BC121" s="38" t="str">
        <f t="shared" si="64"/>
        <v/>
      </c>
      <c r="BD121" s="38">
        <f t="shared" si="63"/>
        <v>45748</v>
      </c>
      <c r="BT121" s="4"/>
      <c r="BZ121" s="7">
        <f t="shared" si="54"/>
        <v>46130</v>
      </c>
      <c r="CA121" s="5"/>
      <c r="CB121" s="145">
        <f t="shared" si="55"/>
        <v>1</v>
      </c>
      <c r="CC121" s="141" t="str">
        <f>IFERROR(VLOOKUP(BZ120,'Geração Equatorial x Medido'!$O$130:$P$166,2,FALSE),"")</f>
        <v/>
      </c>
      <c r="CD121" s="38">
        <f t="shared" si="62"/>
        <v>46113</v>
      </c>
      <c r="CE121" s="38" t="str">
        <f t="shared" si="50"/>
        <v/>
      </c>
      <c r="CF121" s="38">
        <f t="shared" si="51"/>
        <v>46113</v>
      </c>
      <c r="CV121" s="4"/>
    </row>
    <row r="122" spans="2:100" x14ac:dyDescent="0.25">
      <c r="B122" s="7">
        <f t="shared" si="56"/>
        <v>45045</v>
      </c>
      <c r="C122" s="5"/>
      <c r="D122" s="38" t="str">
        <f t="shared" si="48"/>
        <v/>
      </c>
      <c r="E122" s="38">
        <f t="shared" si="65"/>
        <v>44986</v>
      </c>
      <c r="F122" s="38" t="str">
        <f t="shared" si="52"/>
        <v/>
      </c>
      <c r="G122" s="38">
        <f t="shared" si="66"/>
        <v>44986</v>
      </c>
      <c r="Z122" s="7">
        <f t="shared" si="57"/>
        <v>45405</v>
      </c>
      <c r="AA122" s="5">
        <v>355.5</v>
      </c>
      <c r="AB122" s="38" t="str">
        <f>IFERROR(VLOOKUP(Z122,'Geração Equatorial x Medido'!$O$131:$P$142,2,FALSE),"")</f>
        <v/>
      </c>
      <c r="AC122" s="38">
        <f t="shared" si="60"/>
        <v>45383</v>
      </c>
      <c r="AD122" s="38" t="str">
        <f t="shared" si="49"/>
        <v/>
      </c>
      <c r="AE122" s="38">
        <f t="shared" si="59"/>
        <v>45352</v>
      </c>
      <c r="AU122" s="4"/>
      <c r="AX122" s="7">
        <f t="shared" si="58"/>
        <v>45765</v>
      </c>
      <c r="AY122" s="5">
        <v>456.5</v>
      </c>
      <c r="AZ122" s="145">
        <f t="shared" si="53"/>
        <v>0</v>
      </c>
      <c r="BA122" s="143" t="str">
        <f>IFERROR(VLOOKUP(AX121,'Geração Equatorial x Medido'!$O$130:$P$167,2,FALSE),"")</f>
        <v/>
      </c>
      <c r="BB122" s="38">
        <f t="shared" si="61"/>
        <v>45748</v>
      </c>
      <c r="BC122" s="38" t="str">
        <f t="shared" si="64"/>
        <v/>
      </c>
      <c r="BD122" s="38">
        <f t="shared" si="63"/>
        <v>45748</v>
      </c>
      <c r="BT122" s="4"/>
      <c r="BZ122" s="7">
        <f t="shared" si="54"/>
        <v>46131</v>
      </c>
      <c r="CA122" s="5"/>
      <c r="CB122" s="145">
        <f t="shared" si="55"/>
        <v>1</v>
      </c>
      <c r="CC122" s="141" t="str">
        <f>IFERROR(VLOOKUP(BZ121,'Geração Equatorial x Medido'!$O$130:$P$166,2,FALSE),"")</f>
        <v/>
      </c>
      <c r="CD122" s="38">
        <f t="shared" si="62"/>
        <v>46113</v>
      </c>
      <c r="CE122" s="38" t="str">
        <f t="shared" si="50"/>
        <v/>
      </c>
      <c r="CF122" s="38">
        <f t="shared" si="51"/>
        <v>46113</v>
      </c>
      <c r="CV122" s="4"/>
    </row>
    <row r="123" spans="2:100" x14ac:dyDescent="0.25">
      <c r="B123" s="7">
        <f t="shared" si="56"/>
        <v>45046</v>
      </c>
      <c r="C123" s="5"/>
      <c r="D123" s="38" t="str">
        <f t="shared" si="48"/>
        <v/>
      </c>
      <c r="E123" s="38">
        <f t="shared" si="65"/>
        <v>44986</v>
      </c>
      <c r="F123" s="38">
        <f t="shared" si="52"/>
        <v>45017</v>
      </c>
      <c r="G123" s="38">
        <f t="shared" si="66"/>
        <v>45017</v>
      </c>
      <c r="Z123" s="7">
        <f t="shared" si="57"/>
        <v>45406</v>
      </c>
      <c r="AA123" s="5">
        <v>436.2</v>
      </c>
      <c r="AB123" s="38" t="str">
        <f>IFERROR(VLOOKUP(Z123,'Geração Equatorial x Medido'!$O$131:$P$142,2,FALSE),"")</f>
        <v/>
      </c>
      <c r="AC123" s="38">
        <f t="shared" si="60"/>
        <v>45383</v>
      </c>
      <c r="AD123" s="38" t="str">
        <f t="shared" si="49"/>
        <v/>
      </c>
      <c r="AE123" s="38">
        <f t="shared" si="59"/>
        <v>45352</v>
      </c>
      <c r="AU123" s="4"/>
      <c r="AX123" s="7">
        <f t="shared" si="58"/>
        <v>45766</v>
      </c>
      <c r="AY123" s="5">
        <v>385.3</v>
      </c>
      <c r="AZ123" s="145">
        <f t="shared" si="53"/>
        <v>0</v>
      </c>
      <c r="BA123" s="143" t="str">
        <f>IFERROR(VLOOKUP(AX122,'Geração Equatorial x Medido'!$O$130:$P$167,2,FALSE),"")</f>
        <v/>
      </c>
      <c r="BB123" s="38">
        <f t="shared" si="61"/>
        <v>45748</v>
      </c>
      <c r="BC123" s="38" t="str">
        <f t="shared" si="64"/>
        <v/>
      </c>
      <c r="BD123" s="38">
        <f t="shared" si="63"/>
        <v>45748</v>
      </c>
      <c r="BT123" s="4"/>
      <c r="BZ123" s="7">
        <f t="shared" si="54"/>
        <v>46132</v>
      </c>
      <c r="CA123" s="5"/>
      <c r="CB123" s="145">
        <f t="shared" si="55"/>
        <v>1</v>
      </c>
      <c r="CC123" s="141" t="str">
        <f>IFERROR(VLOOKUP(BZ122,'Geração Equatorial x Medido'!$O$130:$P$166,2,FALSE),"")</f>
        <v/>
      </c>
      <c r="CD123" s="38">
        <f t="shared" si="62"/>
        <v>46113</v>
      </c>
      <c r="CE123" s="38" t="str">
        <f t="shared" si="50"/>
        <v/>
      </c>
      <c r="CF123" s="38">
        <f t="shared" si="51"/>
        <v>46113</v>
      </c>
      <c r="CV123" s="4"/>
    </row>
    <row r="124" spans="2:100" x14ac:dyDescent="0.25">
      <c r="B124" s="7">
        <f t="shared" si="56"/>
        <v>45047</v>
      </c>
      <c r="C124" s="5"/>
      <c r="D124" s="38" t="str">
        <f t="shared" si="48"/>
        <v/>
      </c>
      <c r="E124" s="38">
        <f t="shared" si="65"/>
        <v>44986</v>
      </c>
      <c r="F124" s="38" t="str">
        <f t="shared" si="52"/>
        <v/>
      </c>
      <c r="G124" s="38">
        <f t="shared" si="66"/>
        <v>45017</v>
      </c>
      <c r="Z124" s="7">
        <f t="shared" si="57"/>
        <v>45407</v>
      </c>
      <c r="AA124" s="5">
        <v>291.10000000000002</v>
      </c>
      <c r="AB124" s="38" t="str">
        <f>IFERROR(VLOOKUP(Z124,'Geração Equatorial x Medido'!$O$131:$P$142,2,FALSE),"")</f>
        <v/>
      </c>
      <c r="AC124" s="38">
        <f t="shared" si="60"/>
        <v>45383</v>
      </c>
      <c r="AD124" s="38" t="str">
        <f t="shared" si="49"/>
        <v/>
      </c>
      <c r="AE124" s="38">
        <f t="shared" si="59"/>
        <v>45352</v>
      </c>
      <c r="AU124" s="4"/>
      <c r="AX124" s="7">
        <f t="shared" si="58"/>
        <v>45767</v>
      </c>
      <c r="AY124" s="5">
        <v>446.9</v>
      </c>
      <c r="AZ124" s="145">
        <f t="shared" si="53"/>
        <v>0</v>
      </c>
      <c r="BA124" s="143" t="str">
        <f>IFERROR(VLOOKUP(AX123,'Geração Equatorial x Medido'!$O$130:$P$167,2,FALSE),"")</f>
        <v/>
      </c>
      <c r="BB124" s="38">
        <f t="shared" si="61"/>
        <v>45748</v>
      </c>
      <c r="BC124" s="38" t="str">
        <f t="shared" si="64"/>
        <v/>
      </c>
      <c r="BD124" s="38">
        <f t="shared" si="63"/>
        <v>45748</v>
      </c>
      <c r="BT124" s="4"/>
      <c r="BZ124" s="7">
        <f t="shared" si="54"/>
        <v>46133</v>
      </c>
      <c r="CA124" s="5"/>
      <c r="CB124" s="145">
        <f t="shared" si="55"/>
        <v>1</v>
      </c>
      <c r="CC124" s="141" t="str">
        <f>IFERROR(VLOOKUP(BZ123,'Geração Equatorial x Medido'!$O$130:$P$166,2,FALSE),"")</f>
        <v/>
      </c>
      <c r="CD124" s="38">
        <f t="shared" si="62"/>
        <v>46113</v>
      </c>
      <c r="CE124" s="38" t="str">
        <f t="shared" si="50"/>
        <v/>
      </c>
      <c r="CF124" s="38">
        <f t="shared" si="51"/>
        <v>46113</v>
      </c>
      <c r="CV124" s="4"/>
    </row>
    <row r="125" spans="2:100" x14ac:dyDescent="0.25">
      <c r="B125" s="7">
        <f t="shared" si="56"/>
        <v>45048</v>
      </c>
      <c r="C125" s="5"/>
      <c r="D125" s="38" t="str">
        <f t="shared" si="48"/>
        <v/>
      </c>
      <c r="E125" s="38">
        <f t="shared" si="65"/>
        <v>44986</v>
      </c>
      <c r="F125" s="38" t="str">
        <f t="shared" si="52"/>
        <v/>
      </c>
      <c r="G125" s="38">
        <f t="shared" si="66"/>
        <v>45017</v>
      </c>
      <c r="Z125" s="7">
        <f t="shared" si="57"/>
        <v>45408</v>
      </c>
      <c r="AA125" s="5">
        <v>91.3</v>
      </c>
      <c r="AB125" s="38">
        <f>IFERROR(VLOOKUP(Z125,'Geração Equatorial x Medido'!$O$131:$P$142,2,FALSE),"")</f>
        <v>45383</v>
      </c>
      <c r="AC125" s="38">
        <f t="shared" si="60"/>
        <v>45383</v>
      </c>
      <c r="AD125" s="38" t="str">
        <f t="shared" si="49"/>
        <v/>
      </c>
      <c r="AE125" s="38">
        <f t="shared" si="59"/>
        <v>45352</v>
      </c>
      <c r="AU125" s="4"/>
      <c r="AX125" s="7">
        <f t="shared" si="58"/>
        <v>45768</v>
      </c>
      <c r="AY125" s="5">
        <v>360.5</v>
      </c>
      <c r="AZ125" s="145">
        <f t="shared" si="53"/>
        <v>0</v>
      </c>
      <c r="BA125" s="143" t="str">
        <f>IFERROR(VLOOKUP(AX124,'Geração Equatorial x Medido'!$O$130:$P$167,2,FALSE),"")</f>
        <v/>
      </c>
      <c r="BB125" s="38">
        <f t="shared" si="61"/>
        <v>45748</v>
      </c>
      <c r="BC125" s="38" t="str">
        <f t="shared" si="64"/>
        <v/>
      </c>
      <c r="BD125" s="38">
        <f t="shared" si="63"/>
        <v>45748</v>
      </c>
      <c r="BT125" s="4"/>
      <c r="BZ125" s="7">
        <f t="shared" si="54"/>
        <v>46134</v>
      </c>
      <c r="CA125" s="5"/>
      <c r="CB125" s="145">
        <f t="shared" si="55"/>
        <v>1</v>
      </c>
      <c r="CC125" s="141" t="str">
        <f>IFERROR(VLOOKUP(BZ124,'Geração Equatorial x Medido'!$O$130:$P$166,2,FALSE),"")</f>
        <v/>
      </c>
      <c r="CD125" s="38">
        <f t="shared" si="62"/>
        <v>46113</v>
      </c>
      <c r="CE125" s="38" t="str">
        <f t="shared" si="50"/>
        <v/>
      </c>
      <c r="CF125" s="38">
        <f t="shared" si="51"/>
        <v>46113</v>
      </c>
      <c r="CV125" s="4"/>
    </row>
    <row r="126" spans="2:100" x14ac:dyDescent="0.25">
      <c r="B126" s="7">
        <f t="shared" si="56"/>
        <v>45049</v>
      </c>
      <c r="C126" s="5"/>
      <c r="D126" s="38" t="str">
        <f t="shared" si="48"/>
        <v/>
      </c>
      <c r="E126" s="38">
        <f t="shared" si="65"/>
        <v>44986</v>
      </c>
      <c r="F126" s="38" t="str">
        <f t="shared" si="52"/>
        <v/>
      </c>
      <c r="G126" s="38">
        <f t="shared" si="66"/>
        <v>45017</v>
      </c>
      <c r="Z126" s="7">
        <f t="shared" si="57"/>
        <v>45409</v>
      </c>
      <c r="AA126" s="5">
        <v>269.5</v>
      </c>
      <c r="AB126" s="38" t="str">
        <f>IFERROR(VLOOKUP(Z126,'Geração Equatorial x Medido'!$O$131:$P$142,2,FALSE),"")</f>
        <v/>
      </c>
      <c r="AC126" s="38">
        <f t="shared" si="60"/>
        <v>45413</v>
      </c>
      <c r="AD126" s="38" t="str">
        <f t="shared" si="49"/>
        <v/>
      </c>
      <c r="AE126" s="38">
        <f t="shared" si="59"/>
        <v>45352</v>
      </c>
      <c r="AU126" s="4"/>
      <c r="AX126" s="7">
        <f t="shared" si="58"/>
        <v>45769</v>
      </c>
      <c r="AY126" s="5">
        <v>427.3</v>
      </c>
      <c r="AZ126" s="145">
        <f t="shared" si="53"/>
        <v>0</v>
      </c>
      <c r="BA126" s="143" t="str">
        <f>IFERROR(VLOOKUP(AX125,'Geração Equatorial x Medido'!$O$130:$P$167,2,FALSE),"")</f>
        <v/>
      </c>
      <c r="BB126" s="38">
        <f t="shared" si="61"/>
        <v>45748</v>
      </c>
      <c r="BC126" s="38" t="str">
        <f t="shared" si="64"/>
        <v/>
      </c>
      <c r="BD126" s="38">
        <f t="shared" si="63"/>
        <v>45748</v>
      </c>
      <c r="BT126" s="4"/>
      <c r="BZ126" s="7">
        <f t="shared" si="54"/>
        <v>46135</v>
      </c>
      <c r="CA126" s="5"/>
      <c r="CB126" s="145">
        <f t="shared" si="55"/>
        <v>1</v>
      </c>
      <c r="CC126" s="141">
        <f>IFERROR(VLOOKUP(BZ125,'Geração Equatorial x Medido'!$O$130:$P$166,2,FALSE),"")</f>
        <v>46113</v>
      </c>
      <c r="CD126" s="38">
        <f t="shared" si="62"/>
        <v>46113</v>
      </c>
      <c r="CE126" s="38" t="str">
        <f t="shared" si="50"/>
        <v/>
      </c>
      <c r="CF126" s="38">
        <f t="shared" si="51"/>
        <v>46113</v>
      </c>
      <c r="CV126" s="4"/>
    </row>
    <row r="127" spans="2:100" x14ac:dyDescent="0.25">
      <c r="B127" s="7">
        <f t="shared" si="56"/>
        <v>45050</v>
      </c>
      <c r="C127" s="5"/>
      <c r="D127" s="38" t="str">
        <f t="shared" si="48"/>
        <v/>
      </c>
      <c r="E127" s="38">
        <f t="shared" si="65"/>
        <v>44986</v>
      </c>
      <c r="F127" s="38" t="str">
        <f t="shared" si="52"/>
        <v/>
      </c>
      <c r="G127" s="38">
        <f t="shared" si="66"/>
        <v>45017</v>
      </c>
      <c r="Z127" s="7">
        <f t="shared" si="57"/>
        <v>45410</v>
      </c>
      <c r="AA127" s="5">
        <v>352.8</v>
      </c>
      <c r="AB127" s="38" t="str">
        <f>IFERROR(VLOOKUP(Z127,'Geração Equatorial x Medido'!$O$131:$P$142,2,FALSE),"")</f>
        <v/>
      </c>
      <c r="AC127" s="38">
        <f t="shared" si="60"/>
        <v>45413</v>
      </c>
      <c r="AD127" s="38" t="str">
        <f t="shared" si="49"/>
        <v/>
      </c>
      <c r="AE127" s="38">
        <f t="shared" si="59"/>
        <v>45352</v>
      </c>
      <c r="AU127" s="4"/>
      <c r="AX127" s="7">
        <f t="shared" si="58"/>
        <v>45770</v>
      </c>
      <c r="AY127" s="5">
        <v>314.3</v>
      </c>
      <c r="AZ127" s="145">
        <f t="shared" si="53"/>
        <v>0</v>
      </c>
      <c r="BA127" s="143">
        <f>IFERROR(VLOOKUP(AX126,'Geração Equatorial x Medido'!$O$130:$P$167,2,FALSE),"")</f>
        <v>45748</v>
      </c>
      <c r="BB127" s="38">
        <f t="shared" si="61"/>
        <v>45748</v>
      </c>
      <c r="BC127" s="38" t="str">
        <f t="shared" si="64"/>
        <v/>
      </c>
      <c r="BD127" s="38">
        <f t="shared" si="63"/>
        <v>45748</v>
      </c>
      <c r="BT127" s="4"/>
      <c r="BZ127" s="7">
        <f t="shared" si="54"/>
        <v>46136</v>
      </c>
      <c r="CA127" s="5"/>
      <c r="CB127" s="145">
        <f t="shared" si="55"/>
        <v>1</v>
      </c>
      <c r="CC127" s="141" t="str">
        <f>IFERROR(VLOOKUP(BZ126,'Geração Equatorial x Medido'!$O$130:$P$166,2,FALSE),"")</f>
        <v/>
      </c>
      <c r="CD127" s="38">
        <f t="shared" si="62"/>
        <v>46143</v>
      </c>
      <c r="CE127" s="38" t="str">
        <f t="shared" si="50"/>
        <v/>
      </c>
      <c r="CF127" s="38">
        <f t="shared" si="51"/>
        <v>46113</v>
      </c>
      <c r="CV127" s="4"/>
    </row>
    <row r="128" spans="2:100" x14ac:dyDescent="0.25">
      <c r="B128" s="7">
        <f t="shared" si="56"/>
        <v>45051</v>
      </c>
      <c r="C128" s="5"/>
      <c r="D128" s="38" t="str">
        <f t="shared" si="48"/>
        <v/>
      </c>
      <c r="E128" s="38">
        <f t="shared" si="65"/>
        <v>44986</v>
      </c>
      <c r="F128" s="38" t="str">
        <f t="shared" si="52"/>
        <v/>
      </c>
      <c r="G128" s="38">
        <f t="shared" si="66"/>
        <v>45017</v>
      </c>
      <c r="Z128" s="7">
        <f t="shared" si="57"/>
        <v>45411</v>
      </c>
      <c r="AA128" s="5">
        <v>536.4</v>
      </c>
      <c r="AB128" s="38" t="str">
        <f>IFERROR(VLOOKUP(Z128,'Geração Equatorial x Medido'!$O$131:$P$142,2,FALSE),"")</f>
        <v/>
      </c>
      <c r="AC128" s="38">
        <f t="shared" si="60"/>
        <v>45413</v>
      </c>
      <c r="AD128" s="38" t="str">
        <f t="shared" si="49"/>
        <v/>
      </c>
      <c r="AE128" s="38">
        <f t="shared" si="59"/>
        <v>45352</v>
      </c>
      <c r="AU128" s="4"/>
      <c r="AX128" s="7">
        <f t="shared" si="58"/>
        <v>45771</v>
      </c>
      <c r="AY128" s="5">
        <v>479.2</v>
      </c>
      <c r="AZ128" s="145">
        <f t="shared" si="53"/>
        <v>0</v>
      </c>
      <c r="BA128" s="143" t="str">
        <f>IFERROR(VLOOKUP(AX127,'Geração Equatorial x Medido'!$O$130:$P$167,2,FALSE),"")</f>
        <v/>
      </c>
      <c r="BB128" s="38">
        <f t="shared" si="61"/>
        <v>45778</v>
      </c>
      <c r="BC128" s="38" t="str">
        <f t="shared" si="64"/>
        <v/>
      </c>
      <c r="BD128" s="38">
        <f t="shared" si="63"/>
        <v>45748</v>
      </c>
      <c r="BT128" s="4"/>
      <c r="BZ128" s="7">
        <f t="shared" si="54"/>
        <v>46137</v>
      </c>
      <c r="CA128" s="5"/>
      <c r="CB128" s="145">
        <f t="shared" si="55"/>
        <v>1</v>
      </c>
      <c r="CC128" s="141" t="str">
        <f>IFERROR(VLOOKUP(BZ127,'Geração Equatorial x Medido'!$O$130:$P$166,2,FALSE),"")</f>
        <v/>
      </c>
      <c r="CD128" s="38">
        <f t="shared" si="62"/>
        <v>46143</v>
      </c>
      <c r="CE128" s="38" t="str">
        <f t="shared" si="50"/>
        <v/>
      </c>
      <c r="CF128" s="38">
        <f t="shared" si="51"/>
        <v>46113</v>
      </c>
      <c r="CV128" s="4"/>
    </row>
    <row r="129" spans="2:100" x14ac:dyDescent="0.25">
      <c r="B129" s="7">
        <f t="shared" si="56"/>
        <v>45052</v>
      </c>
      <c r="C129" s="5"/>
      <c r="D129" s="38" t="str">
        <f t="shared" si="48"/>
        <v/>
      </c>
      <c r="E129" s="38">
        <f t="shared" si="65"/>
        <v>44986</v>
      </c>
      <c r="F129" s="38" t="str">
        <f t="shared" si="52"/>
        <v/>
      </c>
      <c r="G129" s="38">
        <f t="shared" si="66"/>
        <v>45017</v>
      </c>
      <c r="Z129" s="7">
        <f t="shared" si="57"/>
        <v>45412</v>
      </c>
      <c r="AA129" s="5">
        <v>339.8</v>
      </c>
      <c r="AB129" s="38" t="str">
        <f>IFERROR(VLOOKUP(Z129,'Geração Equatorial x Medido'!$O$131:$P$142,2,FALSE),"")</f>
        <v/>
      </c>
      <c r="AC129" s="38">
        <f t="shared" si="60"/>
        <v>45413</v>
      </c>
      <c r="AD129" s="38">
        <f t="shared" si="49"/>
        <v>45383</v>
      </c>
      <c r="AE129" s="38">
        <f t="shared" si="59"/>
        <v>45383</v>
      </c>
      <c r="AU129" s="4"/>
      <c r="AX129" s="7">
        <f t="shared" si="58"/>
        <v>45772</v>
      </c>
      <c r="AY129" s="5">
        <v>293.89999999999998</v>
      </c>
      <c r="AZ129" s="145">
        <f t="shared" si="53"/>
        <v>0</v>
      </c>
      <c r="BA129" s="143" t="str">
        <f>IFERROR(VLOOKUP(AX128,'Geração Equatorial x Medido'!$O$130:$P$167,2,FALSE),"")</f>
        <v/>
      </c>
      <c r="BB129" s="38">
        <f t="shared" si="61"/>
        <v>45778</v>
      </c>
      <c r="BC129" s="38" t="str">
        <f t="shared" si="64"/>
        <v/>
      </c>
      <c r="BD129" s="38">
        <f t="shared" si="63"/>
        <v>45748</v>
      </c>
      <c r="BT129" s="4"/>
      <c r="BZ129" s="7">
        <f t="shared" si="54"/>
        <v>46138</v>
      </c>
      <c r="CA129" s="5"/>
      <c r="CB129" s="145">
        <f t="shared" si="55"/>
        <v>1</v>
      </c>
      <c r="CC129" s="141" t="str">
        <f>IFERROR(VLOOKUP(BZ128,'Geração Equatorial x Medido'!$O$130:$P$166,2,FALSE),"")</f>
        <v/>
      </c>
      <c r="CD129" s="38">
        <f t="shared" si="62"/>
        <v>46143</v>
      </c>
      <c r="CE129" s="38" t="str">
        <f t="shared" si="50"/>
        <v/>
      </c>
      <c r="CF129" s="38">
        <f t="shared" si="51"/>
        <v>46113</v>
      </c>
      <c r="CV129" s="4"/>
    </row>
    <row r="130" spans="2:100" x14ac:dyDescent="0.25">
      <c r="B130" s="7">
        <f t="shared" si="56"/>
        <v>45053</v>
      </c>
      <c r="C130" s="5"/>
      <c r="D130" s="38" t="str">
        <f t="shared" si="48"/>
        <v/>
      </c>
      <c r="E130" s="38">
        <f t="shared" si="65"/>
        <v>44986</v>
      </c>
      <c r="F130" s="38" t="str">
        <f t="shared" si="52"/>
        <v/>
      </c>
      <c r="G130" s="38">
        <f t="shared" si="66"/>
        <v>45017</v>
      </c>
      <c r="Z130" s="7">
        <f t="shared" si="57"/>
        <v>45413</v>
      </c>
      <c r="AA130" s="5">
        <v>377</v>
      </c>
      <c r="AB130" s="38" t="str">
        <f>IFERROR(VLOOKUP(Z130,'Geração Equatorial x Medido'!$O$131:$P$142,2,FALSE),"")</f>
        <v/>
      </c>
      <c r="AC130" s="38">
        <f t="shared" si="60"/>
        <v>45413</v>
      </c>
      <c r="AD130" s="38" t="str">
        <f t="shared" si="49"/>
        <v/>
      </c>
      <c r="AE130" s="38">
        <f t="shared" si="59"/>
        <v>45383</v>
      </c>
      <c r="AU130" s="4"/>
      <c r="AX130" s="7">
        <f t="shared" si="58"/>
        <v>45773</v>
      </c>
      <c r="AY130" s="5">
        <v>543.79999999999995</v>
      </c>
      <c r="AZ130" s="145">
        <f t="shared" si="53"/>
        <v>0</v>
      </c>
      <c r="BA130" s="143" t="str">
        <f>IFERROR(VLOOKUP(AX129,'Geração Equatorial x Medido'!$O$130:$P$167,2,FALSE),"")</f>
        <v/>
      </c>
      <c r="BB130" s="38">
        <f t="shared" si="61"/>
        <v>45778</v>
      </c>
      <c r="BC130" s="38" t="str">
        <f t="shared" si="64"/>
        <v/>
      </c>
      <c r="BD130" s="38">
        <f t="shared" si="63"/>
        <v>45748</v>
      </c>
      <c r="BT130" s="4"/>
      <c r="BZ130" s="7">
        <f t="shared" si="54"/>
        <v>46139</v>
      </c>
      <c r="CA130" s="5"/>
      <c r="CB130" s="145">
        <f t="shared" si="55"/>
        <v>1</v>
      </c>
      <c r="CC130" s="141" t="str">
        <f>IFERROR(VLOOKUP(BZ129,'Geração Equatorial x Medido'!$O$130:$P$166,2,FALSE),"")</f>
        <v/>
      </c>
      <c r="CD130" s="38">
        <f t="shared" si="62"/>
        <v>46143</v>
      </c>
      <c r="CE130" s="38" t="str">
        <f t="shared" si="50"/>
        <v/>
      </c>
      <c r="CF130" s="38">
        <f t="shared" si="51"/>
        <v>46113</v>
      </c>
      <c r="CV130" s="4"/>
    </row>
    <row r="131" spans="2:100" x14ac:dyDescent="0.25">
      <c r="B131" s="7">
        <f t="shared" si="56"/>
        <v>45054</v>
      </c>
      <c r="C131" s="5"/>
      <c r="D131" s="38" t="str">
        <f t="shared" si="48"/>
        <v/>
      </c>
      <c r="E131" s="38">
        <f t="shared" si="65"/>
        <v>44986</v>
      </c>
      <c r="F131" s="38" t="str">
        <f t="shared" si="52"/>
        <v/>
      </c>
      <c r="G131" s="38">
        <f t="shared" si="66"/>
        <v>45017</v>
      </c>
      <c r="Z131" s="7">
        <f t="shared" si="57"/>
        <v>45414</v>
      </c>
      <c r="AA131" s="5">
        <v>511.3</v>
      </c>
      <c r="AB131" s="38" t="str">
        <f>IFERROR(VLOOKUP(Z131,'Geração Equatorial x Medido'!$O$131:$P$142,2,FALSE),"")</f>
        <v/>
      </c>
      <c r="AC131" s="38">
        <f t="shared" si="60"/>
        <v>45413</v>
      </c>
      <c r="AD131" s="38" t="str">
        <f t="shared" si="49"/>
        <v/>
      </c>
      <c r="AE131" s="38">
        <f t="shared" si="59"/>
        <v>45383</v>
      </c>
      <c r="AU131" s="4"/>
      <c r="AX131" s="7">
        <f t="shared" si="58"/>
        <v>45774</v>
      </c>
      <c r="AY131" s="5">
        <v>441</v>
      </c>
      <c r="AZ131" s="145">
        <f t="shared" si="53"/>
        <v>0</v>
      </c>
      <c r="BA131" s="143" t="str">
        <f>IFERROR(VLOOKUP(AX130,'Geração Equatorial x Medido'!$O$130:$P$167,2,FALSE),"")</f>
        <v/>
      </c>
      <c r="BB131" s="38">
        <f t="shared" si="61"/>
        <v>45778</v>
      </c>
      <c r="BC131" s="38" t="str">
        <f t="shared" si="64"/>
        <v/>
      </c>
      <c r="BD131" s="38">
        <f t="shared" si="63"/>
        <v>45748</v>
      </c>
      <c r="BT131" s="4"/>
      <c r="BZ131" s="7">
        <f t="shared" si="54"/>
        <v>46140</v>
      </c>
      <c r="CA131" s="5"/>
      <c r="CB131" s="145">
        <f t="shared" si="55"/>
        <v>1</v>
      </c>
      <c r="CC131" s="141" t="str">
        <f>IFERROR(VLOOKUP(BZ130,'Geração Equatorial x Medido'!$O$130:$P$166,2,FALSE),"")</f>
        <v/>
      </c>
      <c r="CD131" s="38">
        <f t="shared" si="62"/>
        <v>46143</v>
      </c>
      <c r="CE131" s="38" t="str">
        <f t="shared" si="50"/>
        <v/>
      </c>
      <c r="CF131" s="38">
        <f t="shared" si="51"/>
        <v>46113</v>
      </c>
      <c r="CV131" s="4"/>
    </row>
    <row r="132" spans="2:100" x14ac:dyDescent="0.25">
      <c r="B132" s="7">
        <f t="shared" si="56"/>
        <v>45055</v>
      </c>
      <c r="C132" s="5"/>
      <c r="D132" s="38" t="str">
        <f t="shared" ref="D132:D195" si="67">IFERROR(VLOOKUP(B131,$I$381:$O$415,5,FALSE),"")</f>
        <v/>
      </c>
      <c r="E132" s="38">
        <f t="shared" si="65"/>
        <v>44986</v>
      </c>
      <c r="F132" s="38" t="str">
        <f t="shared" si="52"/>
        <v/>
      </c>
      <c r="G132" s="38">
        <f t="shared" si="66"/>
        <v>45017</v>
      </c>
      <c r="Z132" s="7">
        <f t="shared" si="57"/>
        <v>45415</v>
      </c>
      <c r="AA132" s="5">
        <v>519.29999999999995</v>
      </c>
      <c r="AB132" s="38" t="str">
        <f>IFERROR(VLOOKUP(Z132,'Geração Equatorial x Medido'!$O$131:$P$142,2,FALSE),"")</f>
        <v/>
      </c>
      <c r="AC132" s="38">
        <f t="shared" si="60"/>
        <v>45413</v>
      </c>
      <c r="AD132" s="38" t="str">
        <f t="shared" ref="AD132:AD195" si="68">IFERROR(VLOOKUP(Z132,$I$422:$K$457,3,FALSE),"")</f>
        <v/>
      </c>
      <c r="AE132" s="38">
        <f t="shared" si="59"/>
        <v>45383</v>
      </c>
      <c r="AU132" s="4"/>
      <c r="AX132" s="7">
        <f t="shared" si="58"/>
        <v>45775</v>
      </c>
      <c r="AY132" s="5">
        <v>164.9</v>
      </c>
      <c r="AZ132" s="145">
        <f t="shared" si="53"/>
        <v>0</v>
      </c>
      <c r="BA132" s="143" t="str">
        <f>IFERROR(VLOOKUP(AX131,'Geração Equatorial x Medido'!$O$130:$P$167,2,FALSE),"")</f>
        <v/>
      </c>
      <c r="BB132" s="38">
        <f t="shared" si="61"/>
        <v>45778</v>
      </c>
      <c r="BC132" s="38" t="str">
        <f t="shared" si="64"/>
        <v/>
      </c>
      <c r="BD132" s="38">
        <f t="shared" si="63"/>
        <v>45748</v>
      </c>
      <c r="BT132" s="4"/>
      <c r="BZ132" s="7">
        <f t="shared" si="54"/>
        <v>46141</v>
      </c>
      <c r="CA132" s="5"/>
      <c r="CB132" s="145">
        <f t="shared" si="55"/>
        <v>1</v>
      </c>
      <c r="CC132" s="141" t="str">
        <f>IFERROR(VLOOKUP(BZ131,'Geração Equatorial x Medido'!$O$130:$P$166,2,FALSE),"")</f>
        <v/>
      </c>
      <c r="CD132" s="38">
        <f t="shared" si="62"/>
        <v>46143</v>
      </c>
      <c r="CE132" s="38" t="str">
        <f t="shared" ref="CE132:CE195" si="69">IFERROR(VLOOKUP(BZ132,$H$422:$J$469,3,FALSE),"")</f>
        <v/>
      </c>
      <c r="CF132" s="38">
        <f t="shared" ref="CF132:CF195" si="70">IF(CE132="",CF131,CE132)</f>
        <v>46113</v>
      </c>
      <c r="CV132" s="4"/>
    </row>
    <row r="133" spans="2:100" x14ac:dyDescent="0.25">
      <c r="B133" s="7">
        <f t="shared" si="56"/>
        <v>45056</v>
      </c>
      <c r="C133" s="5"/>
      <c r="D133" s="38" t="str">
        <f t="shared" si="67"/>
        <v/>
      </c>
      <c r="E133" s="38">
        <f t="shared" si="65"/>
        <v>44986</v>
      </c>
      <c r="F133" s="38" t="str">
        <f t="shared" ref="F133:F196" si="71">IFERROR(VLOOKUP(B133,$I$422:$K$433,3,FALSE),"")</f>
        <v/>
      </c>
      <c r="G133" s="38">
        <f t="shared" si="66"/>
        <v>45017</v>
      </c>
      <c r="Z133" s="7">
        <f t="shared" si="57"/>
        <v>45416</v>
      </c>
      <c r="AA133" s="5">
        <v>387.7</v>
      </c>
      <c r="AB133" s="38" t="str">
        <f>IFERROR(VLOOKUP(Z133,'Geração Equatorial x Medido'!$O$131:$P$142,2,FALSE),"")</f>
        <v/>
      </c>
      <c r="AC133" s="38">
        <f t="shared" si="60"/>
        <v>45413</v>
      </c>
      <c r="AD133" s="38" t="str">
        <f t="shared" si="68"/>
        <v/>
      </c>
      <c r="AE133" s="38">
        <f t="shared" si="59"/>
        <v>45383</v>
      </c>
      <c r="AU133" s="4"/>
      <c r="AX133" s="7">
        <f t="shared" si="58"/>
        <v>45776</v>
      </c>
      <c r="AY133" s="5">
        <v>441.5</v>
      </c>
      <c r="AZ133" s="145">
        <f t="shared" ref="AZ133:AZ196" si="72">IF(AY133=0,1,0)</f>
        <v>0</v>
      </c>
      <c r="BA133" s="143" t="str">
        <f>IFERROR(VLOOKUP(AX132,'Geração Equatorial x Medido'!$O$130:$P$167,2,FALSE),"")</f>
        <v/>
      </c>
      <c r="BB133" s="38">
        <f t="shared" si="61"/>
        <v>45778</v>
      </c>
      <c r="BC133" s="38" t="str">
        <f t="shared" si="64"/>
        <v/>
      </c>
      <c r="BD133" s="38">
        <f t="shared" si="63"/>
        <v>45748</v>
      </c>
      <c r="BT133" s="4"/>
      <c r="BZ133" s="7">
        <f t="shared" ref="BZ133:BZ196" si="73">BZ132+1</f>
        <v>46142</v>
      </c>
      <c r="CA133" s="5"/>
      <c r="CB133" s="145">
        <f t="shared" ref="CB133:CB196" si="74">IF(CA133=0,1,0)</f>
        <v>1</v>
      </c>
      <c r="CC133" s="141" t="str">
        <f>IFERROR(VLOOKUP(BZ132,'Geração Equatorial x Medido'!$O$130:$P$166,2,FALSE),"")</f>
        <v/>
      </c>
      <c r="CD133" s="38">
        <f t="shared" si="62"/>
        <v>46143</v>
      </c>
      <c r="CE133" s="38" t="str">
        <f t="shared" si="69"/>
        <v/>
      </c>
      <c r="CF133" s="38">
        <f t="shared" si="70"/>
        <v>46113</v>
      </c>
      <c r="CV133" s="4"/>
    </row>
    <row r="134" spans="2:100" x14ac:dyDescent="0.25">
      <c r="B134" s="7">
        <f t="shared" ref="B134:B197" si="75">B133+1</f>
        <v>45057</v>
      </c>
      <c r="C134" s="5"/>
      <c r="D134" s="38" t="str">
        <f t="shared" si="67"/>
        <v/>
      </c>
      <c r="E134" s="38">
        <f t="shared" si="65"/>
        <v>44986</v>
      </c>
      <c r="F134" s="38" t="str">
        <f t="shared" si="71"/>
        <v/>
      </c>
      <c r="G134" s="38">
        <f t="shared" si="66"/>
        <v>45017</v>
      </c>
      <c r="Z134" s="7">
        <f t="shared" ref="Z134:Z197" si="76">Z133+1</f>
        <v>45417</v>
      </c>
      <c r="AA134" s="5">
        <v>512.1</v>
      </c>
      <c r="AB134" s="38" t="str">
        <f>IFERROR(VLOOKUP(Z134,'Geração Equatorial x Medido'!$O$131:$P$142,2,FALSE),"")</f>
        <v/>
      </c>
      <c r="AC134" s="38">
        <f t="shared" si="60"/>
        <v>45413</v>
      </c>
      <c r="AD134" s="38" t="str">
        <f t="shared" si="68"/>
        <v/>
      </c>
      <c r="AE134" s="38">
        <f t="shared" si="59"/>
        <v>45383</v>
      </c>
      <c r="AU134" s="4"/>
      <c r="AX134" s="7">
        <f t="shared" ref="AX134:AX197" si="77">AX133+1</f>
        <v>45777</v>
      </c>
      <c r="AY134" s="5">
        <v>539.70000000000005</v>
      </c>
      <c r="AZ134" s="145">
        <f t="shared" si="72"/>
        <v>0</v>
      </c>
      <c r="BA134" s="143" t="str">
        <f>IFERROR(VLOOKUP(AX133,'Geração Equatorial x Medido'!$O$130:$P$167,2,FALSE),"")</f>
        <v/>
      </c>
      <c r="BB134" s="38">
        <f t="shared" si="61"/>
        <v>45778</v>
      </c>
      <c r="BC134" s="38" t="str">
        <f t="shared" si="64"/>
        <v/>
      </c>
      <c r="BD134" s="38">
        <f t="shared" si="63"/>
        <v>45748</v>
      </c>
      <c r="BT134" s="4"/>
      <c r="BZ134" s="7">
        <f t="shared" si="73"/>
        <v>46143</v>
      </c>
      <c r="CA134" s="5"/>
      <c r="CB134" s="145">
        <f t="shared" si="74"/>
        <v>1</v>
      </c>
      <c r="CC134" s="141" t="str">
        <f>IFERROR(VLOOKUP(BZ133,'Geração Equatorial x Medido'!$O$130:$P$166,2,FALSE),"")</f>
        <v/>
      </c>
      <c r="CD134" s="38">
        <f t="shared" si="62"/>
        <v>46143</v>
      </c>
      <c r="CE134" s="38">
        <f t="shared" si="69"/>
        <v>46143</v>
      </c>
      <c r="CF134" s="38">
        <f t="shared" si="70"/>
        <v>46143</v>
      </c>
      <c r="CV134" s="4"/>
    </row>
    <row r="135" spans="2:100" x14ac:dyDescent="0.25">
      <c r="B135" s="7">
        <f t="shared" si="75"/>
        <v>45058</v>
      </c>
      <c r="C135" s="5"/>
      <c r="D135" s="38" t="str">
        <f t="shared" si="67"/>
        <v/>
      </c>
      <c r="E135" s="38">
        <f t="shared" si="65"/>
        <v>44986</v>
      </c>
      <c r="F135" s="38" t="str">
        <f t="shared" si="71"/>
        <v/>
      </c>
      <c r="G135" s="38">
        <f t="shared" si="66"/>
        <v>45017</v>
      </c>
      <c r="Z135" s="7">
        <f t="shared" si="76"/>
        <v>45418</v>
      </c>
      <c r="AA135" s="5">
        <v>327.2</v>
      </c>
      <c r="AB135" s="38" t="str">
        <f>IFERROR(VLOOKUP(Z135,'Geração Equatorial x Medido'!$O$131:$P$142,2,FALSE),"")</f>
        <v/>
      </c>
      <c r="AC135" s="38">
        <f t="shared" si="60"/>
        <v>45413</v>
      </c>
      <c r="AD135" s="38" t="str">
        <f t="shared" si="68"/>
        <v/>
      </c>
      <c r="AE135" s="38">
        <f t="shared" si="59"/>
        <v>45383</v>
      </c>
      <c r="AU135" s="4"/>
      <c r="AX135" s="7">
        <f t="shared" si="77"/>
        <v>45778</v>
      </c>
      <c r="AY135" s="5">
        <v>463.6</v>
      </c>
      <c r="AZ135" s="145">
        <f t="shared" si="72"/>
        <v>0</v>
      </c>
      <c r="BA135" s="143" t="str">
        <f>IFERROR(VLOOKUP(AX134,'Geração Equatorial x Medido'!$O$130:$P$167,2,FALSE),"")</f>
        <v/>
      </c>
      <c r="BB135" s="38">
        <f t="shared" si="61"/>
        <v>45778</v>
      </c>
      <c r="BC135" s="38">
        <f t="shared" si="64"/>
        <v>45778</v>
      </c>
      <c r="BD135" s="38">
        <f t="shared" si="63"/>
        <v>45778</v>
      </c>
      <c r="BT135" s="4"/>
      <c r="BZ135" s="7">
        <f t="shared" si="73"/>
        <v>46144</v>
      </c>
      <c r="CA135" s="5"/>
      <c r="CB135" s="145">
        <f t="shared" si="74"/>
        <v>1</v>
      </c>
      <c r="CC135" s="141" t="str">
        <f>IFERROR(VLOOKUP(BZ134,'Geração Equatorial x Medido'!$O$130:$P$166,2,FALSE),"")</f>
        <v/>
      </c>
      <c r="CD135" s="38">
        <f t="shared" si="62"/>
        <v>46143</v>
      </c>
      <c r="CE135" s="38" t="str">
        <f t="shared" si="69"/>
        <v/>
      </c>
      <c r="CF135" s="38">
        <f t="shared" si="70"/>
        <v>46143</v>
      </c>
      <c r="CV135" s="4"/>
    </row>
    <row r="136" spans="2:100" x14ac:dyDescent="0.25">
      <c r="B136" s="7">
        <f t="shared" si="75"/>
        <v>45059</v>
      </c>
      <c r="C136" s="5"/>
      <c r="D136" s="38" t="str">
        <f t="shared" si="67"/>
        <v/>
      </c>
      <c r="E136" s="38">
        <f t="shared" si="65"/>
        <v>44986</v>
      </c>
      <c r="F136" s="38" t="str">
        <f t="shared" si="71"/>
        <v/>
      </c>
      <c r="G136" s="38">
        <f t="shared" si="66"/>
        <v>45017</v>
      </c>
      <c r="Z136" s="7">
        <f t="shared" si="76"/>
        <v>45419</v>
      </c>
      <c r="AA136" s="5">
        <v>551.79999999999995</v>
      </c>
      <c r="AB136" s="38" t="str">
        <f>IFERROR(VLOOKUP(Z136,'Geração Equatorial x Medido'!$O$131:$P$142,2,FALSE),"")</f>
        <v/>
      </c>
      <c r="AC136" s="38">
        <f t="shared" si="60"/>
        <v>45413</v>
      </c>
      <c r="AD136" s="38" t="str">
        <f t="shared" si="68"/>
        <v/>
      </c>
      <c r="AE136" s="38">
        <f t="shared" si="59"/>
        <v>45383</v>
      </c>
      <c r="AU136" s="4"/>
      <c r="AX136" s="7">
        <f t="shared" si="77"/>
        <v>45779</v>
      </c>
      <c r="AY136" s="5">
        <v>479.8</v>
      </c>
      <c r="AZ136" s="145">
        <f t="shared" si="72"/>
        <v>0</v>
      </c>
      <c r="BA136" s="143" t="str">
        <f>IFERROR(VLOOKUP(AX135,'Geração Equatorial x Medido'!$O$130:$P$167,2,FALSE),"")</f>
        <v/>
      </c>
      <c r="BB136" s="38">
        <f t="shared" si="61"/>
        <v>45778</v>
      </c>
      <c r="BC136" s="38" t="str">
        <f t="shared" si="64"/>
        <v/>
      </c>
      <c r="BD136" s="38">
        <f t="shared" si="63"/>
        <v>45778</v>
      </c>
      <c r="BT136" s="4"/>
      <c r="BZ136" s="7">
        <f t="shared" si="73"/>
        <v>46145</v>
      </c>
      <c r="CA136" s="5"/>
      <c r="CB136" s="145">
        <f t="shared" si="74"/>
        <v>1</v>
      </c>
      <c r="CC136" s="141" t="str">
        <f>IFERROR(VLOOKUP(BZ135,'Geração Equatorial x Medido'!$O$130:$P$166,2,FALSE),"")</f>
        <v/>
      </c>
      <c r="CD136" s="38">
        <f t="shared" si="62"/>
        <v>46143</v>
      </c>
      <c r="CE136" s="38" t="str">
        <f t="shared" si="69"/>
        <v/>
      </c>
      <c r="CF136" s="38">
        <f t="shared" si="70"/>
        <v>46143</v>
      </c>
      <c r="CV136" s="4"/>
    </row>
    <row r="137" spans="2:100" x14ac:dyDescent="0.25">
      <c r="B137" s="7">
        <f t="shared" si="75"/>
        <v>45060</v>
      </c>
      <c r="C137" s="5"/>
      <c r="D137" s="38" t="str">
        <f t="shared" si="67"/>
        <v/>
      </c>
      <c r="E137" s="38">
        <f t="shared" si="65"/>
        <v>44986</v>
      </c>
      <c r="F137" s="38" t="str">
        <f t="shared" si="71"/>
        <v/>
      </c>
      <c r="G137" s="38">
        <f t="shared" si="66"/>
        <v>45017</v>
      </c>
      <c r="Z137" s="7">
        <f t="shared" si="76"/>
        <v>45420</v>
      </c>
      <c r="AA137" s="5">
        <v>472.6</v>
      </c>
      <c r="AB137" s="38" t="str">
        <f>IFERROR(VLOOKUP(Z137,'Geração Equatorial x Medido'!$O$131:$P$142,2,FALSE),"")</f>
        <v/>
      </c>
      <c r="AC137" s="38">
        <f t="shared" si="60"/>
        <v>45413</v>
      </c>
      <c r="AD137" s="38" t="str">
        <f t="shared" si="68"/>
        <v/>
      </c>
      <c r="AE137" s="38">
        <f t="shared" ref="AE137:AE200" si="78">IF(AD137="",AE136,AD137)</f>
        <v>45383</v>
      </c>
      <c r="AU137" s="4"/>
      <c r="AX137" s="7">
        <f t="shared" si="77"/>
        <v>45780</v>
      </c>
      <c r="AY137" s="5">
        <v>284.8</v>
      </c>
      <c r="AZ137" s="145">
        <f t="shared" si="72"/>
        <v>0</v>
      </c>
      <c r="BA137" s="143" t="str">
        <f>IFERROR(VLOOKUP(AX136,'Geração Equatorial x Medido'!$O$130:$P$167,2,FALSE),"")</f>
        <v/>
      </c>
      <c r="BB137" s="38">
        <f t="shared" si="61"/>
        <v>45778</v>
      </c>
      <c r="BC137" s="38" t="str">
        <f t="shared" si="64"/>
        <v/>
      </c>
      <c r="BD137" s="38">
        <f t="shared" si="63"/>
        <v>45778</v>
      </c>
      <c r="BT137" s="4"/>
      <c r="BZ137" s="7">
        <f t="shared" si="73"/>
        <v>46146</v>
      </c>
      <c r="CA137" s="5"/>
      <c r="CB137" s="145">
        <f t="shared" si="74"/>
        <v>1</v>
      </c>
      <c r="CC137" s="141" t="str">
        <f>IFERROR(VLOOKUP(BZ136,'Geração Equatorial x Medido'!$O$130:$P$166,2,FALSE),"")</f>
        <v/>
      </c>
      <c r="CD137" s="38">
        <f t="shared" si="62"/>
        <v>46143</v>
      </c>
      <c r="CE137" s="38" t="str">
        <f t="shared" si="69"/>
        <v/>
      </c>
      <c r="CF137" s="38">
        <f t="shared" si="70"/>
        <v>46143</v>
      </c>
      <c r="CV137" s="4"/>
    </row>
    <row r="138" spans="2:100" x14ac:dyDescent="0.25">
      <c r="B138" s="7">
        <f t="shared" si="75"/>
        <v>45061</v>
      </c>
      <c r="C138" s="5"/>
      <c r="D138" s="38" t="str">
        <f t="shared" si="67"/>
        <v/>
      </c>
      <c r="E138" s="38">
        <f t="shared" si="65"/>
        <v>44986</v>
      </c>
      <c r="F138" s="38" t="str">
        <f t="shared" si="71"/>
        <v/>
      </c>
      <c r="G138" s="38">
        <f t="shared" si="66"/>
        <v>45017</v>
      </c>
      <c r="Z138" s="7">
        <f t="shared" si="76"/>
        <v>45421</v>
      </c>
      <c r="AA138" s="5">
        <v>460.7</v>
      </c>
      <c r="AB138" s="38" t="str">
        <f>IFERROR(VLOOKUP(Z138,'Geração Equatorial x Medido'!$O$131:$P$142,2,FALSE),"")</f>
        <v/>
      </c>
      <c r="AC138" s="38">
        <f t="shared" si="60"/>
        <v>45413</v>
      </c>
      <c r="AD138" s="38" t="str">
        <f t="shared" si="68"/>
        <v/>
      </c>
      <c r="AE138" s="38">
        <f t="shared" si="78"/>
        <v>45383</v>
      </c>
      <c r="AU138" s="4"/>
      <c r="AX138" s="7">
        <f t="shared" si="77"/>
        <v>45781</v>
      </c>
      <c r="AY138" s="5">
        <v>465.5</v>
      </c>
      <c r="AZ138" s="145">
        <f t="shared" si="72"/>
        <v>0</v>
      </c>
      <c r="BA138" s="143" t="str">
        <f>IFERROR(VLOOKUP(AX137,'Geração Equatorial x Medido'!$O$130:$P$167,2,FALSE),"")</f>
        <v/>
      </c>
      <c r="BB138" s="38">
        <f t="shared" si="61"/>
        <v>45778</v>
      </c>
      <c r="BC138" s="38" t="str">
        <f t="shared" si="64"/>
        <v/>
      </c>
      <c r="BD138" s="38">
        <f t="shared" si="63"/>
        <v>45778</v>
      </c>
      <c r="BT138" s="4"/>
      <c r="BZ138" s="7">
        <f t="shared" si="73"/>
        <v>46147</v>
      </c>
      <c r="CA138" s="5"/>
      <c r="CB138" s="145">
        <f t="shared" si="74"/>
        <v>1</v>
      </c>
      <c r="CC138" s="141" t="str">
        <f>IFERROR(VLOOKUP(BZ137,'Geração Equatorial x Medido'!$O$130:$P$166,2,FALSE),"")</f>
        <v/>
      </c>
      <c r="CD138" s="38">
        <f t="shared" si="62"/>
        <v>46143</v>
      </c>
      <c r="CE138" s="38" t="str">
        <f t="shared" si="69"/>
        <v/>
      </c>
      <c r="CF138" s="38">
        <f t="shared" si="70"/>
        <v>46143</v>
      </c>
      <c r="CV138" s="4"/>
    </row>
    <row r="139" spans="2:100" x14ac:dyDescent="0.25">
      <c r="B139" s="7">
        <f t="shared" si="75"/>
        <v>45062</v>
      </c>
      <c r="C139" s="5"/>
      <c r="D139" s="38" t="str">
        <f t="shared" si="67"/>
        <v/>
      </c>
      <c r="E139" s="38">
        <f t="shared" si="65"/>
        <v>44986</v>
      </c>
      <c r="F139" s="38" t="str">
        <f t="shared" si="71"/>
        <v/>
      </c>
      <c r="G139" s="38">
        <f t="shared" si="66"/>
        <v>45017</v>
      </c>
      <c r="Z139" s="7">
        <f t="shared" si="76"/>
        <v>45422</v>
      </c>
      <c r="AA139" s="5">
        <v>492.8</v>
      </c>
      <c r="AB139" s="38" t="str">
        <f>IFERROR(VLOOKUP(Z139,'Geração Equatorial x Medido'!$O$131:$P$142,2,FALSE),"")</f>
        <v/>
      </c>
      <c r="AC139" s="38">
        <f t="shared" si="60"/>
        <v>45413</v>
      </c>
      <c r="AD139" s="38" t="str">
        <f t="shared" si="68"/>
        <v/>
      </c>
      <c r="AE139" s="38">
        <f t="shared" si="78"/>
        <v>45383</v>
      </c>
      <c r="AU139" s="4"/>
      <c r="AX139" s="7">
        <f t="shared" si="77"/>
        <v>45782</v>
      </c>
      <c r="AY139" s="5">
        <v>535.29999999999995</v>
      </c>
      <c r="AZ139" s="145">
        <f t="shared" si="72"/>
        <v>0</v>
      </c>
      <c r="BA139" s="143" t="str">
        <f>IFERROR(VLOOKUP(AX138,'Geração Equatorial x Medido'!$O$130:$P$167,2,FALSE),"")</f>
        <v/>
      </c>
      <c r="BB139" s="38">
        <f t="shared" si="61"/>
        <v>45778</v>
      </c>
      <c r="BC139" s="38" t="str">
        <f t="shared" si="64"/>
        <v/>
      </c>
      <c r="BD139" s="38">
        <f t="shared" si="63"/>
        <v>45778</v>
      </c>
      <c r="BT139" s="4"/>
      <c r="BZ139" s="7">
        <f t="shared" si="73"/>
        <v>46148</v>
      </c>
      <c r="CA139" s="5"/>
      <c r="CB139" s="145">
        <f t="shared" si="74"/>
        <v>1</v>
      </c>
      <c r="CC139" s="141" t="str">
        <f>IFERROR(VLOOKUP(BZ138,'Geração Equatorial x Medido'!$O$130:$P$166,2,FALSE),"")</f>
        <v/>
      </c>
      <c r="CD139" s="38">
        <f t="shared" si="62"/>
        <v>46143</v>
      </c>
      <c r="CE139" s="38" t="str">
        <f t="shared" si="69"/>
        <v/>
      </c>
      <c r="CF139" s="38">
        <f t="shared" si="70"/>
        <v>46143</v>
      </c>
      <c r="CV139" s="4"/>
    </row>
    <row r="140" spans="2:100" x14ac:dyDescent="0.25">
      <c r="B140" s="7">
        <f t="shared" si="75"/>
        <v>45063</v>
      </c>
      <c r="C140" s="5"/>
      <c r="D140" s="38" t="str">
        <f t="shared" si="67"/>
        <v/>
      </c>
      <c r="E140" s="38">
        <f t="shared" si="65"/>
        <v>44986</v>
      </c>
      <c r="F140" s="38" t="str">
        <f t="shared" si="71"/>
        <v/>
      </c>
      <c r="G140" s="38">
        <f t="shared" si="66"/>
        <v>45017</v>
      </c>
      <c r="Z140" s="7">
        <f t="shared" si="76"/>
        <v>45423</v>
      </c>
      <c r="AA140" s="5">
        <v>283.39999999999998</v>
      </c>
      <c r="AB140" s="38" t="str">
        <f>IFERROR(VLOOKUP(Z140,'Geração Equatorial x Medido'!$O$131:$P$142,2,FALSE),"")</f>
        <v/>
      </c>
      <c r="AC140" s="38">
        <f t="shared" ref="AC140:AC203" si="79">IF(AB140="",AC141,AB140)</f>
        <v>45413</v>
      </c>
      <c r="AD140" s="38" t="str">
        <f t="shared" si="68"/>
        <v/>
      </c>
      <c r="AE140" s="38">
        <f t="shared" si="78"/>
        <v>45383</v>
      </c>
      <c r="AU140" s="4"/>
      <c r="AX140" s="7">
        <f t="shared" si="77"/>
        <v>45783</v>
      </c>
      <c r="AY140" s="5">
        <v>456.2</v>
      </c>
      <c r="AZ140" s="145">
        <f t="shared" si="72"/>
        <v>0</v>
      </c>
      <c r="BA140" s="143" t="str">
        <f>IFERROR(VLOOKUP(AX139,'Geração Equatorial x Medido'!$O$130:$P$167,2,FALSE),"")</f>
        <v/>
      </c>
      <c r="BB140" s="38">
        <f t="shared" ref="BB140:BB203" si="80">IF(BA140="",BB141,BA140)</f>
        <v>45778</v>
      </c>
      <c r="BC140" s="38" t="str">
        <f t="shared" si="64"/>
        <v/>
      </c>
      <c r="BD140" s="38">
        <f t="shared" si="63"/>
        <v>45778</v>
      </c>
      <c r="BT140" s="4"/>
      <c r="BZ140" s="7">
        <f t="shared" si="73"/>
        <v>46149</v>
      </c>
      <c r="CA140" s="5"/>
      <c r="CB140" s="145">
        <f t="shared" si="74"/>
        <v>1</v>
      </c>
      <c r="CC140" s="141" t="str">
        <f>IFERROR(VLOOKUP(BZ139,'Geração Equatorial x Medido'!$O$130:$P$166,2,FALSE),"")</f>
        <v/>
      </c>
      <c r="CD140" s="38">
        <f t="shared" si="62"/>
        <v>46143</v>
      </c>
      <c r="CE140" s="38" t="str">
        <f t="shared" si="69"/>
        <v/>
      </c>
      <c r="CF140" s="38">
        <f t="shared" si="70"/>
        <v>46143</v>
      </c>
      <c r="CV140" s="4"/>
    </row>
    <row r="141" spans="2:100" x14ac:dyDescent="0.25">
      <c r="B141" s="7">
        <f t="shared" si="75"/>
        <v>45064</v>
      </c>
      <c r="C141" s="5"/>
      <c r="D141" s="38" t="str">
        <f t="shared" si="67"/>
        <v/>
      </c>
      <c r="E141" s="38">
        <f t="shared" si="65"/>
        <v>44986</v>
      </c>
      <c r="F141" s="38" t="str">
        <f t="shared" si="71"/>
        <v/>
      </c>
      <c r="G141" s="38">
        <f t="shared" si="66"/>
        <v>45017</v>
      </c>
      <c r="Z141" s="7">
        <f t="shared" si="76"/>
        <v>45424</v>
      </c>
      <c r="AA141" s="5">
        <v>436</v>
      </c>
      <c r="AB141" s="38" t="str">
        <f>IFERROR(VLOOKUP(Z141,'Geração Equatorial x Medido'!$O$131:$P$142,2,FALSE),"")</f>
        <v/>
      </c>
      <c r="AC141" s="38">
        <f t="shared" si="79"/>
        <v>45413</v>
      </c>
      <c r="AD141" s="38" t="str">
        <f t="shared" si="68"/>
        <v/>
      </c>
      <c r="AE141" s="38">
        <f t="shared" si="78"/>
        <v>45383</v>
      </c>
      <c r="AU141" s="4"/>
      <c r="AX141" s="7">
        <f t="shared" si="77"/>
        <v>45784</v>
      </c>
      <c r="AY141" s="5">
        <v>438.7</v>
      </c>
      <c r="AZ141" s="145">
        <f t="shared" si="72"/>
        <v>0</v>
      </c>
      <c r="BA141" s="143" t="str">
        <f>IFERROR(VLOOKUP(AX140,'Geração Equatorial x Medido'!$O$130:$P$167,2,FALSE),"")</f>
        <v/>
      </c>
      <c r="BB141" s="38">
        <f t="shared" si="80"/>
        <v>45778</v>
      </c>
      <c r="BC141" s="38" t="str">
        <f t="shared" si="64"/>
        <v/>
      </c>
      <c r="BD141" s="38">
        <f t="shared" si="63"/>
        <v>45778</v>
      </c>
      <c r="BT141" s="4"/>
      <c r="BZ141" s="7">
        <f t="shared" si="73"/>
        <v>46150</v>
      </c>
      <c r="CA141" s="5"/>
      <c r="CB141" s="145">
        <f t="shared" si="74"/>
        <v>1</v>
      </c>
      <c r="CC141" s="141" t="str">
        <f>IFERROR(VLOOKUP(BZ140,'Geração Equatorial x Medido'!$O$130:$P$166,2,FALSE),"")</f>
        <v/>
      </c>
      <c r="CD141" s="38">
        <f t="shared" ref="CD141:CD204" si="81">IF(CC141="",CD142,CC141)</f>
        <v>46143</v>
      </c>
      <c r="CE141" s="38" t="str">
        <f t="shared" si="69"/>
        <v/>
      </c>
      <c r="CF141" s="38">
        <f t="shared" si="70"/>
        <v>46143</v>
      </c>
      <c r="CV141" s="4"/>
    </row>
    <row r="142" spans="2:100" x14ac:dyDescent="0.25">
      <c r="B142" s="7">
        <f t="shared" si="75"/>
        <v>45065</v>
      </c>
      <c r="C142" s="5"/>
      <c r="D142" s="38" t="str">
        <f t="shared" si="67"/>
        <v/>
      </c>
      <c r="E142" s="38">
        <f t="shared" si="65"/>
        <v>44986</v>
      </c>
      <c r="F142" s="38" t="str">
        <f t="shared" si="71"/>
        <v/>
      </c>
      <c r="G142" s="38">
        <f t="shared" si="66"/>
        <v>45017</v>
      </c>
      <c r="Z142" s="7">
        <f t="shared" si="76"/>
        <v>45425</v>
      </c>
      <c r="AA142" s="5">
        <v>461.1</v>
      </c>
      <c r="AB142" s="38" t="str">
        <f>IFERROR(VLOOKUP(Z142,'Geração Equatorial x Medido'!$O$131:$P$142,2,FALSE),"")</f>
        <v/>
      </c>
      <c r="AC142" s="38">
        <f t="shared" si="79"/>
        <v>45413</v>
      </c>
      <c r="AD142" s="38" t="str">
        <f t="shared" si="68"/>
        <v/>
      </c>
      <c r="AE142" s="38">
        <f t="shared" si="78"/>
        <v>45383</v>
      </c>
      <c r="AU142" s="4"/>
      <c r="AX142" s="7">
        <f t="shared" si="77"/>
        <v>45785</v>
      </c>
      <c r="AY142" s="5">
        <v>501.5</v>
      </c>
      <c r="AZ142" s="145">
        <f t="shared" si="72"/>
        <v>0</v>
      </c>
      <c r="BA142" s="143" t="str">
        <f>IFERROR(VLOOKUP(AX141,'Geração Equatorial x Medido'!$O$130:$P$167,2,FALSE),"")</f>
        <v/>
      </c>
      <c r="BB142" s="38">
        <f t="shared" si="80"/>
        <v>45778</v>
      </c>
      <c r="BC142" s="38" t="str">
        <f t="shared" si="64"/>
        <v/>
      </c>
      <c r="BD142" s="38">
        <f t="shared" si="63"/>
        <v>45778</v>
      </c>
      <c r="BT142" s="4"/>
      <c r="BZ142" s="7">
        <f t="shared" si="73"/>
        <v>46151</v>
      </c>
      <c r="CA142" s="5"/>
      <c r="CB142" s="145">
        <f t="shared" si="74"/>
        <v>1</v>
      </c>
      <c r="CC142" s="141" t="str">
        <f>IFERROR(VLOOKUP(BZ141,'Geração Equatorial x Medido'!$O$130:$P$166,2,FALSE),"")</f>
        <v/>
      </c>
      <c r="CD142" s="38">
        <f t="shared" si="81"/>
        <v>46143</v>
      </c>
      <c r="CE142" s="38" t="str">
        <f t="shared" si="69"/>
        <v/>
      </c>
      <c r="CF142" s="38">
        <f t="shared" si="70"/>
        <v>46143</v>
      </c>
      <c r="CV142" s="4"/>
    </row>
    <row r="143" spans="2:100" x14ac:dyDescent="0.25">
      <c r="B143" s="7">
        <f t="shared" si="75"/>
        <v>45066</v>
      </c>
      <c r="C143" s="5"/>
      <c r="D143" s="38" t="str">
        <f t="shared" si="67"/>
        <v/>
      </c>
      <c r="E143" s="38">
        <f t="shared" si="65"/>
        <v>44986</v>
      </c>
      <c r="F143" s="38" t="str">
        <f t="shared" si="71"/>
        <v/>
      </c>
      <c r="G143" s="38">
        <f t="shared" si="66"/>
        <v>45017</v>
      </c>
      <c r="Z143" s="7">
        <f t="shared" si="76"/>
        <v>45426</v>
      </c>
      <c r="AA143" s="5">
        <v>494.8</v>
      </c>
      <c r="AB143" s="38" t="str">
        <f>IFERROR(VLOOKUP(Z143,'Geração Equatorial x Medido'!$O$131:$P$142,2,FALSE),"")</f>
        <v/>
      </c>
      <c r="AC143" s="38">
        <f t="shared" si="79"/>
        <v>45413</v>
      </c>
      <c r="AD143" s="38" t="str">
        <f t="shared" si="68"/>
        <v/>
      </c>
      <c r="AE143" s="38">
        <f t="shared" si="78"/>
        <v>45383</v>
      </c>
      <c r="AU143" s="4"/>
      <c r="AX143" s="7">
        <f t="shared" si="77"/>
        <v>45786</v>
      </c>
      <c r="AY143" s="5">
        <v>406.3</v>
      </c>
      <c r="AZ143" s="145">
        <f t="shared" si="72"/>
        <v>0</v>
      </c>
      <c r="BA143" s="143" t="str">
        <f>IFERROR(VLOOKUP(AX142,'Geração Equatorial x Medido'!$O$130:$P$167,2,FALSE),"")</f>
        <v/>
      </c>
      <c r="BB143" s="38">
        <f t="shared" si="80"/>
        <v>45778</v>
      </c>
      <c r="BC143" s="38" t="str">
        <f t="shared" si="64"/>
        <v/>
      </c>
      <c r="BD143" s="38">
        <f t="shared" ref="BD143:BD206" si="82">IF(BC143="",BD142,BC143)</f>
        <v>45778</v>
      </c>
      <c r="BT143" s="4"/>
      <c r="BZ143" s="7">
        <f t="shared" si="73"/>
        <v>46152</v>
      </c>
      <c r="CA143" s="5"/>
      <c r="CB143" s="145">
        <f t="shared" si="74"/>
        <v>1</v>
      </c>
      <c r="CC143" s="141" t="str">
        <f>IFERROR(VLOOKUP(BZ142,'Geração Equatorial x Medido'!$O$130:$P$166,2,FALSE),"")</f>
        <v/>
      </c>
      <c r="CD143" s="38">
        <f t="shared" si="81"/>
        <v>46143</v>
      </c>
      <c r="CE143" s="38" t="str">
        <f t="shared" si="69"/>
        <v/>
      </c>
      <c r="CF143" s="38">
        <f t="shared" si="70"/>
        <v>46143</v>
      </c>
      <c r="CV143" s="4"/>
    </row>
    <row r="144" spans="2:100" x14ac:dyDescent="0.25">
      <c r="B144" s="7">
        <f t="shared" si="75"/>
        <v>45067</v>
      </c>
      <c r="C144" s="5"/>
      <c r="D144" s="38" t="str">
        <f t="shared" si="67"/>
        <v/>
      </c>
      <c r="E144" s="38">
        <f t="shared" si="65"/>
        <v>44986</v>
      </c>
      <c r="F144" s="38" t="str">
        <f t="shared" si="71"/>
        <v/>
      </c>
      <c r="G144" s="38">
        <f t="shared" si="66"/>
        <v>45017</v>
      </c>
      <c r="Z144" s="7">
        <f t="shared" si="76"/>
        <v>45427</v>
      </c>
      <c r="AA144" s="5">
        <v>314.8</v>
      </c>
      <c r="AB144" s="38" t="str">
        <f>IFERROR(VLOOKUP(Z144,'Geração Equatorial x Medido'!$O$131:$P$142,2,FALSE),"")</f>
        <v/>
      </c>
      <c r="AC144" s="38">
        <f t="shared" si="79"/>
        <v>45413</v>
      </c>
      <c r="AD144" s="38" t="str">
        <f t="shared" si="68"/>
        <v/>
      </c>
      <c r="AE144" s="38">
        <f t="shared" si="78"/>
        <v>45383</v>
      </c>
      <c r="AU144" s="4"/>
      <c r="AX144" s="7">
        <f t="shared" si="77"/>
        <v>45787</v>
      </c>
      <c r="AY144" s="5">
        <v>364.7</v>
      </c>
      <c r="AZ144" s="145">
        <f t="shared" si="72"/>
        <v>0</v>
      </c>
      <c r="BA144" s="143" t="str">
        <f>IFERROR(VLOOKUP(AX143,'Geração Equatorial x Medido'!$O$130:$P$167,2,FALSE),"")</f>
        <v/>
      </c>
      <c r="BB144" s="38">
        <f t="shared" si="80"/>
        <v>45778</v>
      </c>
      <c r="BC144" s="38" t="str">
        <f t="shared" ref="BC144:BC207" si="83">IFERROR(VLOOKUP(AX174,$I$422:$K$457,3,FALSE),"")</f>
        <v/>
      </c>
      <c r="BD144" s="38">
        <f t="shared" si="82"/>
        <v>45778</v>
      </c>
      <c r="BT144" s="4"/>
      <c r="BZ144" s="7">
        <f t="shared" si="73"/>
        <v>46153</v>
      </c>
      <c r="CA144" s="5"/>
      <c r="CB144" s="145">
        <f t="shared" si="74"/>
        <v>1</v>
      </c>
      <c r="CC144" s="141" t="str">
        <f>IFERROR(VLOOKUP(BZ143,'Geração Equatorial x Medido'!$O$130:$P$166,2,FALSE),"")</f>
        <v/>
      </c>
      <c r="CD144" s="38">
        <f t="shared" si="81"/>
        <v>46143</v>
      </c>
      <c r="CE144" s="38" t="str">
        <f t="shared" si="69"/>
        <v/>
      </c>
      <c r="CF144" s="38">
        <f t="shared" si="70"/>
        <v>46143</v>
      </c>
      <c r="CV144" s="4"/>
    </row>
    <row r="145" spans="2:100" x14ac:dyDescent="0.25">
      <c r="B145" s="7">
        <f t="shared" si="75"/>
        <v>45068</v>
      </c>
      <c r="C145" s="5"/>
      <c r="D145" s="38" t="str">
        <f t="shared" si="67"/>
        <v/>
      </c>
      <c r="E145" s="38">
        <f t="shared" si="65"/>
        <v>44986</v>
      </c>
      <c r="F145" s="38" t="str">
        <f t="shared" si="71"/>
        <v/>
      </c>
      <c r="G145" s="38">
        <f t="shared" si="66"/>
        <v>45017</v>
      </c>
      <c r="Z145" s="7">
        <f t="shared" si="76"/>
        <v>45428</v>
      </c>
      <c r="AA145" s="5">
        <v>458.2</v>
      </c>
      <c r="AB145" s="38" t="str">
        <f>IFERROR(VLOOKUP(Z145,'Geração Equatorial x Medido'!$O$131:$P$142,2,FALSE),"")</f>
        <v/>
      </c>
      <c r="AC145" s="38">
        <f t="shared" si="79"/>
        <v>45413</v>
      </c>
      <c r="AD145" s="38" t="str">
        <f t="shared" si="68"/>
        <v/>
      </c>
      <c r="AE145" s="38">
        <f t="shared" si="78"/>
        <v>45383</v>
      </c>
      <c r="AU145" s="4"/>
      <c r="AX145" s="7">
        <f t="shared" si="77"/>
        <v>45788</v>
      </c>
      <c r="AY145" s="5">
        <v>440.5</v>
      </c>
      <c r="AZ145" s="145">
        <f t="shared" si="72"/>
        <v>0</v>
      </c>
      <c r="BA145" s="143" t="str">
        <f>IFERROR(VLOOKUP(AX144,'Geração Equatorial x Medido'!$O$130:$P$167,2,FALSE),"")</f>
        <v/>
      </c>
      <c r="BB145" s="38">
        <f t="shared" si="80"/>
        <v>45778</v>
      </c>
      <c r="BC145" s="38" t="str">
        <f t="shared" si="83"/>
        <v/>
      </c>
      <c r="BD145" s="38">
        <f t="shared" si="82"/>
        <v>45778</v>
      </c>
      <c r="BT145" s="4"/>
      <c r="BZ145" s="7">
        <f t="shared" si="73"/>
        <v>46154</v>
      </c>
      <c r="CA145" s="5"/>
      <c r="CB145" s="145">
        <f t="shared" si="74"/>
        <v>1</v>
      </c>
      <c r="CC145" s="141" t="str">
        <f>IFERROR(VLOOKUP(BZ144,'Geração Equatorial x Medido'!$O$130:$P$166,2,FALSE),"")</f>
        <v/>
      </c>
      <c r="CD145" s="38">
        <f t="shared" si="81"/>
        <v>46143</v>
      </c>
      <c r="CE145" s="38" t="str">
        <f t="shared" si="69"/>
        <v/>
      </c>
      <c r="CF145" s="38">
        <f t="shared" si="70"/>
        <v>46143</v>
      </c>
      <c r="CV145" s="4"/>
    </row>
    <row r="146" spans="2:100" x14ac:dyDescent="0.25">
      <c r="B146" s="7">
        <f t="shared" si="75"/>
        <v>45069</v>
      </c>
      <c r="C146" s="5"/>
      <c r="D146" s="38" t="str">
        <f t="shared" si="67"/>
        <v/>
      </c>
      <c r="E146" s="38">
        <f t="shared" si="65"/>
        <v>44986</v>
      </c>
      <c r="F146" s="38" t="str">
        <f t="shared" si="71"/>
        <v/>
      </c>
      <c r="G146" s="38">
        <f t="shared" si="66"/>
        <v>45017</v>
      </c>
      <c r="Z146" s="7">
        <f t="shared" si="76"/>
        <v>45429</v>
      </c>
      <c r="AA146" s="5">
        <v>392.4</v>
      </c>
      <c r="AB146" s="38" t="str">
        <f>IFERROR(VLOOKUP(Z146,'Geração Equatorial x Medido'!$O$131:$P$142,2,FALSE),"")</f>
        <v/>
      </c>
      <c r="AC146" s="38">
        <f t="shared" si="79"/>
        <v>45413</v>
      </c>
      <c r="AD146" s="38" t="str">
        <f t="shared" si="68"/>
        <v/>
      </c>
      <c r="AE146" s="38">
        <f t="shared" si="78"/>
        <v>45383</v>
      </c>
      <c r="AU146" s="4"/>
      <c r="AX146" s="7">
        <f t="shared" si="77"/>
        <v>45789</v>
      </c>
      <c r="AY146" s="5">
        <v>420.3</v>
      </c>
      <c r="AZ146" s="145">
        <f t="shared" si="72"/>
        <v>0</v>
      </c>
      <c r="BA146" s="143" t="str">
        <f>IFERROR(VLOOKUP(AX145,'Geração Equatorial x Medido'!$O$130:$P$167,2,FALSE),"")</f>
        <v/>
      </c>
      <c r="BB146" s="38">
        <f t="shared" si="80"/>
        <v>45778</v>
      </c>
      <c r="BC146" s="38" t="str">
        <f t="shared" si="83"/>
        <v/>
      </c>
      <c r="BD146" s="38">
        <f t="shared" si="82"/>
        <v>45778</v>
      </c>
      <c r="BT146" s="4"/>
      <c r="BZ146" s="7">
        <f t="shared" si="73"/>
        <v>46155</v>
      </c>
      <c r="CA146" s="5"/>
      <c r="CB146" s="145">
        <f t="shared" si="74"/>
        <v>1</v>
      </c>
      <c r="CC146" s="141" t="str">
        <f>IFERROR(VLOOKUP(BZ145,'Geração Equatorial x Medido'!$O$130:$P$166,2,FALSE),"")</f>
        <v/>
      </c>
      <c r="CD146" s="38">
        <f t="shared" si="81"/>
        <v>46143</v>
      </c>
      <c r="CE146" s="38" t="str">
        <f t="shared" si="69"/>
        <v/>
      </c>
      <c r="CF146" s="38">
        <f t="shared" si="70"/>
        <v>46143</v>
      </c>
      <c r="CV146" s="4"/>
    </row>
    <row r="147" spans="2:100" x14ac:dyDescent="0.25">
      <c r="B147" s="7">
        <f t="shared" si="75"/>
        <v>45070</v>
      </c>
      <c r="C147" s="5"/>
      <c r="D147" s="38" t="str">
        <f t="shared" si="67"/>
        <v/>
      </c>
      <c r="E147" s="38">
        <f t="shared" si="65"/>
        <v>44986</v>
      </c>
      <c r="F147" s="38" t="str">
        <f t="shared" si="71"/>
        <v/>
      </c>
      <c r="G147" s="38">
        <f t="shared" si="66"/>
        <v>45017</v>
      </c>
      <c r="Z147" s="7">
        <f t="shared" si="76"/>
        <v>45430</v>
      </c>
      <c r="AA147" s="5">
        <v>590</v>
      </c>
      <c r="AB147" s="38" t="str">
        <f>IFERROR(VLOOKUP(Z147,'Geração Equatorial x Medido'!$O$131:$P$142,2,FALSE),"")</f>
        <v/>
      </c>
      <c r="AC147" s="38">
        <f t="shared" si="79"/>
        <v>45413</v>
      </c>
      <c r="AD147" s="38" t="str">
        <f t="shared" si="68"/>
        <v/>
      </c>
      <c r="AE147" s="38">
        <f t="shared" si="78"/>
        <v>45383</v>
      </c>
      <c r="AU147" s="4"/>
      <c r="AX147" s="7">
        <f t="shared" si="77"/>
        <v>45790</v>
      </c>
      <c r="AY147" s="5">
        <v>356.1</v>
      </c>
      <c r="AZ147" s="145">
        <f t="shared" si="72"/>
        <v>0</v>
      </c>
      <c r="BA147" s="143" t="str">
        <f>IFERROR(VLOOKUP(AX146,'Geração Equatorial x Medido'!$O$130:$P$167,2,FALSE),"")</f>
        <v/>
      </c>
      <c r="BB147" s="38">
        <f t="shared" si="80"/>
        <v>45778</v>
      </c>
      <c r="BC147" s="38" t="str">
        <f t="shared" si="83"/>
        <v/>
      </c>
      <c r="BD147" s="38">
        <f t="shared" si="82"/>
        <v>45778</v>
      </c>
      <c r="BT147" s="4"/>
      <c r="BZ147" s="7">
        <f t="shared" si="73"/>
        <v>46156</v>
      </c>
      <c r="CA147" s="5"/>
      <c r="CB147" s="145">
        <f t="shared" si="74"/>
        <v>1</v>
      </c>
      <c r="CC147" s="141" t="str">
        <f>IFERROR(VLOOKUP(BZ146,'Geração Equatorial x Medido'!$O$130:$P$166,2,FALSE),"")</f>
        <v/>
      </c>
      <c r="CD147" s="38">
        <f t="shared" si="81"/>
        <v>46143</v>
      </c>
      <c r="CE147" s="38" t="str">
        <f t="shared" si="69"/>
        <v/>
      </c>
      <c r="CF147" s="38">
        <f t="shared" si="70"/>
        <v>46143</v>
      </c>
      <c r="CV147" s="4"/>
    </row>
    <row r="148" spans="2:100" x14ac:dyDescent="0.25">
      <c r="B148" s="7">
        <f t="shared" si="75"/>
        <v>45071</v>
      </c>
      <c r="C148" s="5"/>
      <c r="D148" s="38" t="str">
        <f t="shared" si="67"/>
        <v/>
      </c>
      <c r="E148" s="38">
        <f t="shared" si="65"/>
        <v>44986</v>
      </c>
      <c r="F148" s="38" t="str">
        <f t="shared" si="71"/>
        <v/>
      </c>
      <c r="G148" s="38">
        <f t="shared" si="66"/>
        <v>45017</v>
      </c>
      <c r="Z148" s="7">
        <f t="shared" si="76"/>
        <v>45431</v>
      </c>
      <c r="AA148" s="5">
        <v>562.1</v>
      </c>
      <c r="AB148" s="38" t="str">
        <f>IFERROR(VLOOKUP(Z148,'Geração Equatorial x Medido'!$O$131:$P$142,2,FALSE),"")</f>
        <v/>
      </c>
      <c r="AC148" s="38">
        <f t="shared" si="79"/>
        <v>45413</v>
      </c>
      <c r="AD148" s="38" t="str">
        <f t="shared" si="68"/>
        <v/>
      </c>
      <c r="AE148" s="38">
        <f t="shared" si="78"/>
        <v>45383</v>
      </c>
      <c r="AU148" s="4"/>
      <c r="AX148" s="7">
        <f t="shared" si="77"/>
        <v>45791</v>
      </c>
      <c r="AY148" s="5">
        <v>478.7</v>
      </c>
      <c r="AZ148" s="145">
        <f t="shared" si="72"/>
        <v>0</v>
      </c>
      <c r="BA148" s="143" t="str">
        <f>IFERROR(VLOOKUP(AX147,'Geração Equatorial x Medido'!$O$130:$P$167,2,FALSE),"")</f>
        <v/>
      </c>
      <c r="BB148" s="38">
        <f t="shared" si="80"/>
        <v>45778</v>
      </c>
      <c r="BC148" s="38" t="str">
        <f t="shared" si="83"/>
        <v/>
      </c>
      <c r="BD148" s="38">
        <f t="shared" si="82"/>
        <v>45778</v>
      </c>
      <c r="BT148" s="4"/>
      <c r="BZ148" s="7">
        <f t="shared" si="73"/>
        <v>46157</v>
      </c>
      <c r="CA148" s="5"/>
      <c r="CB148" s="145">
        <f t="shared" si="74"/>
        <v>1</v>
      </c>
      <c r="CC148" s="141" t="str">
        <f>IFERROR(VLOOKUP(BZ147,'Geração Equatorial x Medido'!$O$130:$P$166,2,FALSE),"")</f>
        <v/>
      </c>
      <c r="CD148" s="38">
        <f t="shared" si="81"/>
        <v>46143</v>
      </c>
      <c r="CE148" s="38" t="str">
        <f t="shared" si="69"/>
        <v/>
      </c>
      <c r="CF148" s="38">
        <f t="shared" si="70"/>
        <v>46143</v>
      </c>
      <c r="CV148" s="4"/>
    </row>
    <row r="149" spans="2:100" x14ac:dyDescent="0.25">
      <c r="B149" s="7">
        <f t="shared" si="75"/>
        <v>45072</v>
      </c>
      <c r="C149" s="5"/>
      <c r="D149" s="38" t="str">
        <f t="shared" si="67"/>
        <v/>
      </c>
      <c r="E149" s="38">
        <f t="shared" si="65"/>
        <v>44986</v>
      </c>
      <c r="F149" s="38" t="str">
        <f t="shared" si="71"/>
        <v/>
      </c>
      <c r="G149" s="38">
        <f t="shared" si="66"/>
        <v>45017</v>
      </c>
      <c r="Z149" s="7">
        <f t="shared" si="76"/>
        <v>45432</v>
      </c>
      <c r="AA149" s="5">
        <v>497</v>
      </c>
      <c r="AB149" s="38" t="str">
        <f>IFERROR(VLOOKUP(Z149,'Geração Equatorial x Medido'!$O$131:$P$142,2,FALSE),"")</f>
        <v/>
      </c>
      <c r="AC149" s="38">
        <f t="shared" si="79"/>
        <v>45413</v>
      </c>
      <c r="AD149" s="38" t="str">
        <f t="shared" si="68"/>
        <v/>
      </c>
      <c r="AE149" s="38">
        <f t="shared" si="78"/>
        <v>45383</v>
      </c>
      <c r="AU149" s="4"/>
      <c r="AX149" s="7">
        <f t="shared" si="77"/>
        <v>45792</v>
      </c>
      <c r="AY149" s="5">
        <v>244.6</v>
      </c>
      <c r="AZ149" s="145">
        <f t="shared" si="72"/>
        <v>0</v>
      </c>
      <c r="BA149" s="143" t="str">
        <f>IFERROR(VLOOKUP(AX148,'Geração Equatorial x Medido'!$O$130:$P$167,2,FALSE),"")</f>
        <v/>
      </c>
      <c r="BB149" s="38">
        <f t="shared" si="80"/>
        <v>45778</v>
      </c>
      <c r="BC149" s="38" t="str">
        <f t="shared" si="83"/>
        <v/>
      </c>
      <c r="BD149" s="38">
        <f t="shared" si="82"/>
        <v>45778</v>
      </c>
      <c r="BT149" s="4"/>
      <c r="BZ149" s="7">
        <f t="shared" si="73"/>
        <v>46158</v>
      </c>
      <c r="CA149" s="5"/>
      <c r="CB149" s="145">
        <f t="shared" si="74"/>
        <v>1</v>
      </c>
      <c r="CC149" s="141" t="str">
        <f>IFERROR(VLOOKUP(BZ148,'Geração Equatorial x Medido'!$O$130:$P$166,2,FALSE),"")</f>
        <v/>
      </c>
      <c r="CD149" s="38">
        <f t="shared" si="81"/>
        <v>46143</v>
      </c>
      <c r="CE149" s="38" t="str">
        <f t="shared" si="69"/>
        <v/>
      </c>
      <c r="CF149" s="38">
        <f t="shared" si="70"/>
        <v>46143</v>
      </c>
      <c r="CV149" s="4"/>
    </row>
    <row r="150" spans="2:100" x14ac:dyDescent="0.25">
      <c r="B150" s="7">
        <f t="shared" si="75"/>
        <v>45073</v>
      </c>
      <c r="C150" s="5"/>
      <c r="D150" s="38" t="str">
        <f t="shared" si="67"/>
        <v/>
      </c>
      <c r="E150" s="38">
        <f t="shared" si="65"/>
        <v>44986</v>
      </c>
      <c r="F150" s="38" t="str">
        <f t="shared" si="71"/>
        <v/>
      </c>
      <c r="G150" s="38">
        <f t="shared" si="66"/>
        <v>45017</v>
      </c>
      <c r="Z150" s="7">
        <f t="shared" si="76"/>
        <v>45433</v>
      </c>
      <c r="AA150" s="5">
        <v>555.1</v>
      </c>
      <c r="AB150" s="38" t="str">
        <f>IFERROR(VLOOKUP(Z150,'Geração Equatorial x Medido'!$O$131:$P$142,2,FALSE),"")</f>
        <v/>
      </c>
      <c r="AC150" s="38">
        <f t="shared" si="79"/>
        <v>45413</v>
      </c>
      <c r="AD150" s="38" t="str">
        <f t="shared" si="68"/>
        <v/>
      </c>
      <c r="AE150" s="38">
        <f t="shared" si="78"/>
        <v>45383</v>
      </c>
      <c r="AU150" s="4"/>
      <c r="AX150" s="7">
        <f t="shared" si="77"/>
        <v>45793</v>
      </c>
      <c r="AY150" s="5">
        <v>277</v>
      </c>
      <c r="AZ150" s="145">
        <f t="shared" si="72"/>
        <v>0</v>
      </c>
      <c r="BA150" s="143" t="str">
        <f>IFERROR(VLOOKUP(AX149,'Geração Equatorial x Medido'!$O$130:$P$167,2,FALSE),"")</f>
        <v/>
      </c>
      <c r="BB150" s="38">
        <f t="shared" si="80"/>
        <v>45778</v>
      </c>
      <c r="BC150" s="38" t="str">
        <f t="shared" si="83"/>
        <v/>
      </c>
      <c r="BD150" s="38">
        <f t="shared" si="82"/>
        <v>45778</v>
      </c>
      <c r="BT150" s="4"/>
      <c r="BZ150" s="7">
        <f t="shared" si="73"/>
        <v>46159</v>
      </c>
      <c r="CA150" s="5"/>
      <c r="CB150" s="145">
        <f t="shared" si="74"/>
        <v>1</v>
      </c>
      <c r="CC150" s="141" t="str">
        <f>IFERROR(VLOOKUP(BZ149,'Geração Equatorial x Medido'!$O$130:$P$166,2,FALSE),"")</f>
        <v/>
      </c>
      <c r="CD150" s="38">
        <f t="shared" si="81"/>
        <v>46143</v>
      </c>
      <c r="CE150" s="38" t="str">
        <f t="shared" si="69"/>
        <v/>
      </c>
      <c r="CF150" s="38">
        <f t="shared" si="70"/>
        <v>46143</v>
      </c>
      <c r="CV150" s="4"/>
    </row>
    <row r="151" spans="2:100" x14ac:dyDescent="0.25">
      <c r="B151" s="7">
        <f t="shared" si="75"/>
        <v>45074</v>
      </c>
      <c r="C151" s="5"/>
      <c r="D151" s="38" t="str">
        <f t="shared" si="67"/>
        <v/>
      </c>
      <c r="E151" s="38">
        <f t="shared" si="65"/>
        <v>44986</v>
      </c>
      <c r="F151" s="38" t="str">
        <f t="shared" si="71"/>
        <v/>
      </c>
      <c r="G151" s="38">
        <f t="shared" si="66"/>
        <v>45017</v>
      </c>
      <c r="Z151" s="7">
        <f t="shared" si="76"/>
        <v>45434</v>
      </c>
      <c r="AA151" s="5">
        <v>453.9</v>
      </c>
      <c r="AB151" s="38" t="str">
        <f>IFERROR(VLOOKUP(Z151,'Geração Equatorial x Medido'!$O$131:$P$142,2,FALSE),"")</f>
        <v/>
      </c>
      <c r="AC151" s="38">
        <f t="shared" si="79"/>
        <v>45413</v>
      </c>
      <c r="AD151" s="38" t="str">
        <f t="shared" si="68"/>
        <v/>
      </c>
      <c r="AE151" s="38">
        <f t="shared" si="78"/>
        <v>45383</v>
      </c>
      <c r="AU151" s="4"/>
      <c r="AX151" s="7">
        <f t="shared" si="77"/>
        <v>45794</v>
      </c>
      <c r="AY151" s="5">
        <v>465.7</v>
      </c>
      <c r="AZ151" s="145">
        <f t="shared" si="72"/>
        <v>0</v>
      </c>
      <c r="BA151" s="143" t="str">
        <f>IFERROR(VLOOKUP(AX150,'Geração Equatorial x Medido'!$O$130:$P$167,2,FALSE),"")</f>
        <v/>
      </c>
      <c r="BB151" s="38">
        <f t="shared" si="80"/>
        <v>45778</v>
      </c>
      <c r="BC151" s="38" t="str">
        <f t="shared" si="83"/>
        <v/>
      </c>
      <c r="BD151" s="38">
        <f t="shared" si="82"/>
        <v>45778</v>
      </c>
      <c r="BT151" s="4"/>
      <c r="BZ151" s="7">
        <f t="shared" si="73"/>
        <v>46160</v>
      </c>
      <c r="CA151" s="5"/>
      <c r="CB151" s="145">
        <f t="shared" si="74"/>
        <v>1</v>
      </c>
      <c r="CC151" s="141" t="str">
        <f>IFERROR(VLOOKUP(BZ150,'Geração Equatorial x Medido'!$O$130:$P$166,2,FALSE),"")</f>
        <v/>
      </c>
      <c r="CD151" s="38">
        <f t="shared" si="81"/>
        <v>46143</v>
      </c>
      <c r="CE151" s="38" t="str">
        <f t="shared" si="69"/>
        <v/>
      </c>
      <c r="CF151" s="38">
        <f t="shared" si="70"/>
        <v>46143</v>
      </c>
      <c r="CV151" s="4"/>
    </row>
    <row r="152" spans="2:100" x14ac:dyDescent="0.25">
      <c r="B152" s="7">
        <f t="shared" si="75"/>
        <v>45075</v>
      </c>
      <c r="C152" s="5"/>
      <c r="D152" s="38" t="str">
        <f t="shared" si="67"/>
        <v/>
      </c>
      <c r="E152" s="38">
        <f t="shared" si="65"/>
        <v>44986</v>
      </c>
      <c r="F152" s="38" t="str">
        <f t="shared" si="71"/>
        <v/>
      </c>
      <c r="G152" s="38">
        <f t="shared" si="66"/>
        <v>45017</v>
      </c>
      <c r="Z152" s="7">
        <f t="shared" si="76"/>
        <v>45435</v>
      </c>
      <c r="AA152" s="5">
        <v>465.5</v>
      </c>
      <c r="AB152" s="38" t="str">
        <f>IFERROR(VLOOKUP(Z152,'Geração Equatorial x Medido'!$O$131:$P$142,2,FALSE),"")</f>
        <v/>
      </c>
      <c r="AC152" s="38">
        <f t="shared" si="79"/>
        <v>45413</v>
      </c>
      <c r="AD152" s="38" t="str">
        <f t="shared" si="68"/>
        <v/>
      </c>
      <c r="AE152" s="38">
        <f t="shared" si="78"/>
        <v>45383</v>
      </c>
      <c r="AU152" s="4"/>
      <c r="AX152" s="7">
        <f t="shared" si="77"/>
        <v>45795</v>
      </c>
      <c r="AY152" s="5">
        <v>311.7</v>
      </c>
      <c r="AZ152" s="145">
        <f t="shared" si="72"/>
        <v>0</v>
      </c>
      <c r="BA152" s="143" t="str">
        <f>IFERROR(VLOOKUP(AX151,'Geração Equatorial x Medido'!$O$130:$P$167,2,FALSE),"")</f>
        <v/>
      </c>
      <c r="BB152" s="38">
        <f t="shared" si="80"/>
        <v>45778</v>
      </c>
      <c r="BC152" s="38" t="str">
        <f t="shared" si="83"/>
        <v/>
      </c>
      <c r="BD152" s="38">
        <f t="shared" si="82"/>
        <v>45778</v>
      </c>
      <c r="BT152" s="4"/>
      <c r="BZ152" s="7">
        <f t="shared" si="73"/>
        <v>46161</v>
      </c>
      <c r="CA152" s="5"/>
      <c r="CB152" s="145">
        <f t="shared" si="74"/>
        <v>1</v>
      </c>
      <c r="CC152" s="141" t="str">
        <f>IFERROR(VLOOKUP(BZ151,'Geração Equatorial x Medido'!$O$130:$P$166,2,FALSE),"")</f>
        <v/>
      </c>
      <c r="CD152" s="38">
        <f t="shared" si="81"/>
        <v>46143</v>
      </c>
      <c r="CE152" s="38" t="str">
        <f t="shared" si="69"/>
        <v/>
      </c>
      <c r="CF152" s="38">
        <f t="shared" si="70"/>
        <v>46143</v>
      </c>
      <c r="CV152" s="4"/>
    </row>
    <row r="153" spans="2:100" x14ac:dyDescent="0.25">
      <c r="B153" s="7">
        <f t="shared" si="75"/>
        <v>45076</v>
      </c>
      <c r="C153" s="5"/>
      <c r="D153" s="38" t="str">
        <f t="shared" si="67"/>
        <v/>
      </c>
      <c r="E153" s="38">
        <f t="shared" si="65"/>
        <v>44986</v>
      </c>
      <c r="F153" s="38" t="str">
        <f t="shared" si="71"/>
        <v/>
      </c>
      <c r="G153" s="38">
        <f t="shared" si="66"/>
        <v>45017</v>
      </c>
      <c r="Z153" s="7">
        <f t="shared" si="76"/>
        <v>45436</v>
      </c>
      <c r="AA153" s="5">
        <v>313.2</v>
      </c>
      <c r="AB153" s="38" t="str">
        <f>IFERROR(VLOOKUP(Z153,'Geração Equatorial x Medido'!$O$131:$P$142,2,FALSE),"")</f>
        <v/>
      </c>
      <c r="AC153" s="38">
        <f t="shared" si="79"/>
        <v>45413</v>
      </c>
      <c r="AD153" s="38" t="str">
        <f t="shared" si="68"/>
        <v/>
      </c>
      <c r="AE153" s="38">
        <f t="shared" si="78"/>
        <v>45383</v>
      </c>
      <c r="AU153" s="4"/>
      <c r="AX153" s="7">
        <f t="shared" si="77"/>
        <v>45796</v>
      </c>
      <c r="AY153" s="5">
        <v>441</v>
      </c>
      <c r="AZ153" s="145">
        <f t="shared" si="72"/>
        <v>0</v>
      </c>
      <c r="BA153" s="143" t="str">
        <f>IFERROR(VLOOKUP(AX152,'Geração Equatorial x Medido'!$O$130:$P$167,2,FALSE),"")</f>
        <v/>
      </c>
      <c r="BB153" s="38">
        <f t="shared" si="80"/>
        <v>45778</v>
      </c>
      <c r="BC153" s="38" t="str">
        <f t="shared" si="83"/>
        <v/>
      </c>
      <c r="BD153" s="38">
        <f t="shared" si="82"/>
        <v>45778</v>
      </c>
      <c r="BT153" s="4"/>
      <c r="BZ153" s="7">
        <f t="shared" si="73"/>
        <v>46162</v>
      </c>
      <c r="CA153" s="5"/>
      <c r="CB153" s="145">
        <f t="shared" si="74"/>
        <v>1</v>
      </c>
      <c r="CC153" s="141" t="str">
        <f>IFERROR(VLOOKUP(BZ152,'Geração Equatorial x Medido'!$O$130:$P$166,2,FALSE),"")</f>
        <v/>
      </c>
      <c r="CD153" s="38">
        <f t="shared" si="81"/>
        <v>46143</v>
      </c>
      <c r="CE153" s="38" t="str">
        <f t="shared" si="69"/>
        <v/>
      </c>
      <c r="CF153" s="38">
        <f t="shared" si="70"/>
        <v>46143</v>
      </c>
      <c r="CV153" s="4"/>
    </row>
    <row r="154" spans="2:100" x14ac:dyDescent="0.25">
      <c r="B154" s="7">
        <f t="shared" si="75"/>
        <v>45077</v>
      </c>
      <c r="C154" s="5"/>
      <c r="D154" s="38" t="str">
        <f t="shared" si="67"/>
        <v/>
      </c>
      <c r="E154" s="38">
        <f t="shared" si="65"/>
        <v>44986</v>
      </c>
      <c r="F154" s="38">
        <f t="shared" si="71"/>
        <v>45047</v>
      </c>
      <c r="G154" s="38">
        <f t="shared" si="66"/>
        <v>45047</v>
      </c>
      <c r="Z154" s="7">
        <f t="shared" si="76"/>
        <v>45437</v>
      </c>
      <c r="AA154" s="5">
        <v>496.4</v>
      </c>
      <c r="AB154" s="38" t="str">
        <f>IFERROR(VLOOKUP(Z154,'Geração Equatorial x Medido'!$O$131:$P$142,2,FALSE),"")</f>
        <v/>
      </c>
      <c r="AC154" s="38">
        <f t="shared" si="79"/>
        <v>45413</v>
      </c>
      <c r="AD154" s="38" t="str">
        <f t="shared" si="68"/>
        <v/>
      </c>
      <c r="AE154" s="38">
        <f t="shared" si="78"/>
        <v>45383</v>
      </c>
      <c r="AU154" s="4"/>
      <c r="AX154" s="7">
        <f t="shared" si="77"/>
        <v>45797</v>
      </c>
      <c r="AY154" s="5">
        <v>461.1</v>
      </c>
      <c r="AZ154" s="145">
        <f t="shared" si="72"/>
        <v>0</v>
      </c>
      <c r="BA154" s="143" t="str">
        <f>IFERROR(VLOOKUP(AX153,'Geração Equatorial x Medido'!$O$130:$P$167,2,FALSE),"")</f>
        <v/>
      </c>
      <c r="BB154" s="38">
        <f t="shared" si="80"/>
        <v>45778</v>
      </c>
      <c r="BC154" s="38" t="str">
        <f t="shared" si="83"/>
        <v/>
      </c>
      <c r="BD154" s="38">
        <f t="shared" si="82"/>
        <v>45778</v>
      </c>
      <c r="BT154" s="4"/>
      <c r="BZ154" s="7">
        <f t="shared" si="73"/>
        <v>46163</v>
      </c>
      <c r="CA154" s="5"/>
      <c r="CB154" s="145">
        <f t="shared" si="74"/>
        <v>1</v>
      </c>
      <c r="CC154" s="141" t="str">
        <f>IFERROR(VLOOKUP(BZ153,'Geração Equatorial x Medido'!$O$130:$P$166,2,FALSE),"")</f>
        <v/>
      </c>
      <c r="CD154" s="38">
        <f t="shared" si="81"/>
        <v>46143</v>
      </c>
      <c r="CE154" s="38" t="str">
        <f t="shared" si="69"/>
        <v/>
      </c>
      <c r="CF154" s="38">
        <f t="shared" si="70"/>
        <v>46143</v>
      </c>
      <c r="CV154" s="4"/>
    </row>
    <row r="155" spans="2:100" x14ac:dyDescent="0.25">
      <c r="B155" s="7">
        <f t="shared" si="75"/>
        <v>45078</v>
      </c>
      <c r="C155" s="5"/>
      <c r="D155" s="38" t="str">
        <f t="shared" si="67"/>
        <v/>
      </c>
      <c r="E155" s="38">
        <f t="shared" si="65"/>
        <v>44986</v>
      </c>
      <c r="F155" s="38" t="str">
        <f t="shared" si="71"/>
        <v/>
      </c>
      <c r="G155" s="38">
        <f t="shared" si="66"/>
        <v>45047</v>
      </c>
      <c r="Z155" s="7">
        <f t="shared" si="76"/>
        <v>45438</v>
      </c>
      <c r="AA155" s="5">
        <v>405.9</v>
      </c>
      <c r="AB155" s="38">
        <f>IFERROR(VLOOKUP(Z155,'Geração Equatorial x Medido'!$O$131:$P$142,2,FALSE),"")</f>
        <v>45413</v>
      </c>
      <c r="AC155" s="38">
        <f t="shared" si="79"/>
        <v>45413</v>
      </c>
      <c r="AD155" s="38" t="str">
        <f t="shared" si="68"/>
        <v/>
      </c>
      <c r="AE155" s="38">
        <f t="shared" si="78"/>
        <v>45383</v>
      </c>
      <c r="AU155" s="4"/>
      <c r="AX155" s="7">
        <f t="shared" si="77"/>
        <v>45798</v>
      </c>
      <c r="AY155" s="5">
        <v>238.1</v>
      </c>
      <c r="AZ155" s="145">
        <f t="shared" si="72"/>
        <v>0</v>
      </c>
      <c r="BA155" s="143" t="str">
        <f>IFERROR(VLOOKUP(AX154,'Geração Equatorial x Medido'!$O$130:$P$167,2,FALSE),"")</f>
        <v/>
      </c>
      <c r="BB155" s="38">
        <f t="shared" si="80"/>
        <v>45778</v>
      </c>
      <c r="BC155" s="38" t="str">
        <f t="shared" si="83"/>
        <v/>
      </c>
      <c r="BD155" s="38">
        <f t="shared" si="82"/>
        <v>45778</v>
      </c>
      <c r="BT155" s="4"/>
      <c r="BZ155" s="7">
        <f t="shared" si="73"/>
        <v>46164</v>
      </c>
      <c r="CA155" s="5"/>
      <c r="CB155" s="145">
        <f t="shared" si="74"/>
        <v>1</v>
      </c>
      <c r="CC155" s="141" t="str">
        <f>IFERROR(VLOOKUP(BZ154,'Geração Equatorial x Medido'!$O$130:$P$166,2,FALSE),"")</f>
        <v/>
      </c>
      <c r="CD155" s="38">
        <f t="shared" si="81"/>
        <v>46143</v>
      </c>
      <c r="CE155" s="38" t="str">
        <f t="shared" si="69"/>
        <v/>
      </c>
      <c r="CF155" s="38">
        <f t="shared" si="70"/>
        <v>46143</v>
      </c>
      <c r="CV155" s="4"/>
    </row>
    <row r="156" spans="2:100" x14ac:dyDescent="0.25">
      <c r="B156" s="7">
        <f t="shared" si="75"/>
        <v>45079</v>
      </c>
      <c r="C156" s="5"/>
      <c r="D156" s="38" t="str">
        <f t="shared" si="67"/>
        <v/>
      </c>
      <c r="E156" s="38">
        <f t="shared" si="65"/>
        <v>44986</v>
      </c>
      <c r="F156" s="38" t="str">
        <f t="shared" si="71"/>
        <v/>
      </c>
      <c r="G156" s="38">
        <f t="shared" si="66"/>
        <v>45047</v>
      </c>
      <c r="Z156" s="7">
        <f t="shared" si="76"/>
        <v>45439</v>
      </c>
      <c r="AA156" s="5">
        <v>573.4</v>
      </c>
      <c r="AB156" s="38" t="str">
        <f>IFERROR(VLOOKUP(Z156,'Geração Equatorial x Medido'!$O$131:$P$142,2,FALSE),"")</f>
        <v/>
      </c>
      <c r="AC156" s="38">
        <f t="shared" si="79"/>
        <v>45444</v>
      </c>
      <c r="AD156" s="38" t="str">
        <f t="shared" si="68"/>
        <v/>
      </c>
      <c r="AE156" s="38">
        <f t="shared" si="78"/>
        <v>45383</v>
      </c>
      <c r="AU156" s="4"/>
      <c r="AX156" s="7">
        <f t="shared" si="77"/>
        <v>45799</v>
      </c>
      <c r="AY156" s="5">
        <v>504.6</v>
      </c>
      <c r="AZ156" s="145">
        <f t="shared" si="72"/>
        <v>0</v>
      </c>
      <c r="BA156" s="143" t="str">
        <f>IFERROR(VLOOKUP(AX155,'Geração Equatorial x Medido'!$O$130:$P$167,2,FALSE),"")</f>
        <v/>
      </c>
      <c r="BB156" s="38">
        <f t="shared" si="80"/>
        <v>45778</v>
      </c>
      <c r="BC156" s="38" t="str">
        <f t="shared" si="83"/>
        <v/>
      </c>
      <c r="BD156" s="38">
        <f t="shared" si="82"/>
        <v>45778</v>
      </c>
      <c r="BT156" s="4"/>
      <c r="BZ156" s="7">
        <f t="shared" si="73"/>
        <v>46165</v>
      </c>
      <c r="CA156" s="5"/>
      <c r="CB156" s="145">
        <f t="shared" si="74"/>
        <v>1</v>
      </c>
      <c r="CC156" s="141">
        <f>IFERROR(VLOOKUP(BZ155,'Geração Equatorial x Medido'!$O$130:$P$166,2,FALSE),"")</f>
        <v>46143</v>
      </c>
      <c r="CD156" s="38">
        <f t="shared" si="81"/>
        <v>46143</v>
      </c>
      <c r="CE156" s="38" t="str">
        <f t="shared" si="69"/>
        <v/>
      </c>
      <c r="CF156" s="38">
        <f t="shared" si="70"/>
        <v>46143</v>
      </c>
      <c r="CV156" s="4"/>
    </row>
    <row r="157" spans="2:100" x14ac:dyDescent="0.25">
      <c r="B157" s="7">
        <f t="shared" si="75"/>
        <v>45080</v>
      </c>
      <c r="C157" s="5"/>
      <c r="D157" s="38" t="str">
        <f t="shared" si="67"/>
        <v/>
      </c>
      <c r="E157" s="38">
        <f t="shared" si="65"/>
        <v>44986</v>
      </c>
      <c r="F157" s="38" t="str">
        <f t="shared" si="71"/>
        <v/>
      </c>
      <c r="G157" s="38">
        <f t="shared" si="66"/>
        <v>45047</v>
      </c>
      <c r="Z157" s="7">
        <f t="shared" si="76"/>
        <v>45440</v>
      </c>
      <c r="AA157" s="5">
        <v>499.4</v>
      </c>
      <c r="AB157" s="38" t="str">
        <f>IFERROR(VLOOKUP(Z157,'Geração Equatorial x Medido'!$O$131:$P$142,2,FALSE),"")</f>
        <v/>
      </c>
      <c r="AC157" s="38">
        <f t="shared" si="79"/>
        <v>45444</v>
      </c>
      <c r="AD157" s="38" t="str">
        <f t="shared" si="68"/>
        <v/>
      </c>
      <c r="AE157" s="38">
        <f t="shared" si="78"/>
        <v>45383</v>
      </c>
      <c r="AU157" s="4"/>
      <c r="AX157" s="7">
        <f t="shared" si="77"/>
        <v>45800</v>
      </c>
      <c r="AY157" s="5">
        <v>441.9</v>
      </c>
      <c r="AZ157" s="145">
        <f t="shared" si="72"/>
        <v>0</v>
      </c>
      <c r="BA157" s="143">
        <f>IFERROR(VLOOKUP(AX156,'Geração Equatorial x Medido'!$O$130:$P$167,2,FALSE),"")</f>
        <v>45778</v>
      </c>
      <c r="BB157" s="38">
        <f t="shared" si="80"/>
        <v>45778</v>
      </c>
      <c r="BC157" s="38" t="str">
        <f t="shared" si="83"/>
        <v/>
      </c>
      <c r="BD157" s="38">
        <f t="shared" si="82"/>
        <v>45778</v>
      </c>
      <c r="BT157" s="4"/>
      <c r="BZ157" s="7">
        <f t="shared" si="73"/>
        <v>46166</v>
      </c>
      <c r="CA157" s="5"/>
      <c r="CB157" s="145">
        <f t="shared" si="74"/>
        <v>1</v>
      </c>
      <c r="CC157" s="141" t="str">
        <f>IFERROR(VLOOKUP(BZ156,'Geração Equatorial x Medido'!$O$130:$P$166,2,FALSE),"")</f>
        <v/>
      </c>
      <c r="CD157" s="38">
        <f t="shared" si="81"/>
        <v>46174</v>
      </c>
      <c r="CE157" s="38" t="str">
        <f t="shared" si="69"/>
        <v/>
      </c>
      <c r="CF157" s="38">
        <f t="shared" si="70"/>
        <v>46143</v>
      </c>
      <c r="CV157" s="4"/>
    </row>
    <row r="158" spans="2:100" x14ac:dyDescent="0.25">
      <c r="B158" s="7">
        <f t="shared" si="75"/>
        <v>45081</v>
      </c>
      <c r="C158" s="5"/>
      <c r="D158" s="38" t="str">
        <f t="shared" si="67"/>
        <v/>
      </c>
      <c r="E158" s="38">
        <f t="shared" si="65"/>
        <v>44986</v>
      </c>
      <c r="F158" s="38" t="str">
        <f t="shared" si="71"/>
        <v/>
      </c>
      <c r="G158" s="38">
        <f t="shared" si="66"/>
        <v>45047</v>
      </c>
      <c r="Z158" s="7">
        <f t="shared" si="76"/>
        <v>45441</v>
      </c>
      <c r="AA158" s="5">
        <v>360.4</v>
      </c>
      <c r="AB158" s="38" t="str">
        <f>IFERROR(VLOOKUP(Z158,'Geração Equatorial x Medido'!$O$131:$P$142,2,FALSE),"")</f>
        <v/>
      </c>
      <c r="AC158" s="38">
        <f t="shared" si="79"/>
        <v>45444</v>
      </c>
      <c r="AD158" s="38" t="str">
        <f t="shared" si="68"/>
        <v/>
      </c>
      <c r="AE158" s="38">
        <f t="shared" si="78"/>
        <v>45383</v>
      </c>
      <c r="AU158" s="4"/>
      <c r="AX158" s="7">
        <f t="shared" si="77"/>
        <v>45801</v>
      </c>
      <c r="AY158" s="5">
        <v>522.29999999999995</v>
      </c>
      <c r="AZ158" s="145">
        <f t="shared" si="72"/>
        <v>0</v>
      </c>
      <c r="BA158" s="143" t="str">
        <f>IFERROR(VLOOKUP(AX157,'Geração Equatorial x Medido'!$O$130:$P$167,2,FALSE),"")</f>
        <v/>
      </c>
      <c r="BB158" s="38">
        <f t="shared" si="80"/>
        <v>45809</v>
      </c>
      <c r="BC158" s="38" t="str">
        <f t="shared" si="83"/>
        <v/>
      </c>
      <c r="BD158" s="38">
        <f t="shared" si="82"/>
        <v>45778</v>
      </c>
      <c r="BT158" s="4"/>
      <c r="BZ158" s="7">
        <f t="shared" si="73"/>
        <v>46167</v>
      </c>
      <c r="CA158" s="5"/>
      <c r="CB158" s="145">
        <f t="shared" si="74"/>
        <v>1</v>
      </c>
      <c r="CC158" s="141" t="str">
        <f>IFERROR(VLOOKUP(BZ157,'Geração Equatorial x Medido'!$O$130:$P$166,2,FALSE),"")</f>
        <v/>
      </c>
      <c r="CD158" s="38">
        <f t="shared" si="81"/>
        <v>46174</v>
      </c>
      <c r="CE158" s="38" t="str">
        <f t="shared" si="69"/>
        <v/>
      </c>
      <c r="CF158" s="38">
        <f t="shared" si="70"/>
        <v>46143</v>
      </c>
      <c r="CV158" s="4"/>
    </row>
    <row r="159" spans="2:100" x14ac:dyDescent="0.25">
      <c r="B159" s="7">
        <f t="shared" si="75"/>
        <v>45082</v>
      </c>
      <c r="C159" s="5"/>
      <c r="D159" s="38" t="str">
        <f t="shared" si="67"/>
        <v/>
      </c>
      <c r="E159" s="38">
        <f t="shared" si="65"/>
        <v>44986</v>
      </c>
      <c r="F159" s="38" t="str">
        <f t="shared" si="71"/>
        <v/>
      </c>
      <c r="G159" s="38">
        <f t="shared" si="66"/>
        <v>45047</v>
      </c>
      <c r="Z159" s="7">
        <f t="shared" si="76"/>
        <v>45442</v>
      </c>
      <c r="AA159" s="5">
        <v>413.8</v>
      </c>
      <c r="AB159" s="38" t="str">
        <f>IFERROR(VLOOKUP(Z159,'Geração Equatorial x Medido'!$O$131:$P$142,2,FALSE),"")</f>
        <v/>
      </c>
      <c r="AC159" s="38">
        <f t="shared" si="79"/>
        <v>45444</v>
      </c>
      <c r="AD159" s="38" t="str">
        <f t="shared" si="68"/>
        <v/>
      </c>
      <c r="AE159" s="38">
        <f t="shared" si="78"/>
        <v>45383</v>
      </c>
      <c r="AU159" s="4"/>
      <c r="AX159" s="7">
        <f t="shared" si="77"/>
        <v>45802</v>
      </c>
      <c r="AY159" s="5">
        <v>449.3</v>
      </c>
      <c r="AZ159" s="145">
        <f t="shared" si="72"/>
        <v>0</v>
      </c>
      <c r="BA159" s="143" t="str">
        <f>IFERROR(VLOOKUP(AX158,'Geração Equatorial x Medido'!$O$130:$P$167,2,FALSE),"")</f>
        <v/>
      </c>
      <c r="BB159" s="38">
        <f t="shared" si="80"/>
        <v>45809</v>
      </c>
      <c r="BC159" s="38" t="str">
        <f t="shared" si="83"/>
        <v/>
      </c>
      <c r="BD159" s="38">
        <f t="shared" si="82"/>
        <v>45778</v>
      </c>
      <c r="BT159" s="4"/>
      <c r="BZ159" s="7">
        <f t="shared" si="73"/>
        <v>46168</v>
      </c>
      <c r="CA159" s="5"/>
      <c r="CB159" s="145">
        <f t="shared" si="74"/>
        <v>1</v>
      </c>
      <c r="CC159" s="141" t="str">
        <f>IFERROR(VLOOKUP(BZ158,'Geração Equatorial x Medido'!$O$130:$P$166,2,FALSE),"")</f>
        <v/>
      </c>
      <c r="CD159" s="38">
        <f t="shared" si="81"/>
        <v>46174</v>
      </c>
      <c r="CE159" s="38" t="str">
        <f t="shared" si="69"/>
        <v/>
      </c>
      <c r="CF159" s="38">
        <f t="shared" si="70"/>
        <v>46143</v>
      </c>
      <c r="CV159" s="4"/>
    </row>
    <row r="160" spans="2:100" x14ac:dyDescent="0.25">
      <c r="B160" s="7">
        <f t="shared" si="75"/>
        <v>45083</v>
      </c>
      <c r="C160" s="5"/>
      <c r="D160" s="38" t="str">
        <f t="shared" si="67"/>
        <v/>
      </c>
      <c r="E160" s="38">
        <f t="shared" si="65"/>
        <v>44986</v>
      </c>
      <c r="F160" s="38" t="str">
        <f t="shared" si="71"/>
        <v/>
      </c>
      <c r="G160" s="38">
        <f t="shared" si="66"/>
        <v>45047</v>
      </c>
      <c r="Z160" s="7">
        <f t="shared" si="76"/>
        <v>45443</v>
      </c>
      <c r="AA160" s="5">
        <v>469</v>
      </c>
      <c r="AB160" s="38" t="str">
        <f>IFERROR(VLOOKUP(Z160,'Geração Equatorial x Medido'!$O$131:$P$142,2,FALSE),"")</f>
        <v/>
      </c>
      <c r="AC160" s="38">
        <f t="shared" si="79"/>
        <v>45444</v>
      </c>
      <c r="AD160" s="38">
        <f t="shared" si="68"/>
        <v>45413</v>
      </c>
      <c r="AE160" s="38">
        <f t="shared" si="78"/>
        <v>45413</v>
      </c>
      <c r="AU160" s="4"/>
      <c r="AX160" s="7">
        <f t="shared" si="77"/>
        <v>45803</v>
      </c>
      <c r="AY160" s="5">
        <v>512.1</v>
      </c>
      <c r="AZ160" s="145">
        <f t="shared" si="72"/>
        <v>0</v>
      </c>
      <c r="BA160" s="143" t="str">
        <f>IFERROR(VLOOKUP(AX159,'Geração Equatorial x Medido'!$O$130:$P$167,2,FALSE),"")</f>
        <v/>
      </c>
      <c r="BB160" s="38">
        <f t="shared" si="80"/>
        <v>45809</v>
      </c>
      <c r="BC160" s="38" t="str">
        <f t="shared" si="83"/>
        <v/>
      </c>
      <c r="BD160" s="38">
        <f t="shared" si="82"/>
        <v>45778</v>
      </c>
      <c r="BT160" s="4"/>
      <c r="BZ160" s="7">
        <f t="shared" si="73"/>
        <v>46169</v>
      </c>
      <c r="CA160" s="5"/>
      <c r="CB160" s="145">
        <f t="shared" si="74"/>
        <v>1</v>
      </c>
      <c r="CC160" s="141" t="str">
        <f>IFERROR(VLOOKUP(BZ159,'Geração Equatorial x Medido'!$O$130:$P$166,2,FALSE),"")</f>
        <v/>
      </c>
      <c r="CD160" s="38">
        <f t="shared" si="81"/>
        <v>46174</v>
      </c>
      <c r="CE160" s="38" t="str">
        <f t="shared" si="69"/>
        <v/>
      </c>
      <c r="CF160" s="38">
        <f t="shared" si="70"/>
        <v>46143</v>
      </c>
      <c r="CV160" s="4"/>
    </row>
    <row r="161" spans="2:100" x14ac:dyDescent="0.25">
      <c r="B161" s="7">
        <f t="shared" si="75"/>
        <v>45084</v>
      </c>
      <c r="C161" s="5"/>
      <c r="D161" s="38" t="str">
        <f t="shared" si="67"/>
        <v/>
      </c>
      <c r="E161" s="38">
        <f t="shared" si="65"/>
        <v>44986</v>
      </c>
      <c r="F161" s="38" t="str">
        <f t="shared" si="71"/>
        <v/>
      </c>
      <c r="G161" s="38">
        <f t="shared" si="66"/>
        <v>45047</v>
      </c>
      <c r="Z161" s="7">
        <f t="shared" si="76"/>
        <v>45444</v>
      </c>
      <c r="AA161" s="5">
        <v>400.6</v>
      </c>
      <c r="AB161" s="38" t="str">
        <f>IFERROR(VLOOKUP(Z161,'Geração Equatorial x Medido'!$O$131:$P$142,2,FALSE),"")</f>
        <v/>
      </c>
      <c r="AC161" s="38">
        <f t="shared" si="79"/>
        <v>45444</v>
      </c>
      <c r="AD161" s="38" t="str">
        <f t="shared" si="68"/>
        <v/>
      </c>
      <c r="AE161" s="38">
        <f t="shared" si="78"/>
        <v>45413</v>
      </c>
      <c r="AU161" s="4"/>
      <c r="AX161" s="7">
        <f t="shared" si="77"/>
        <v>45804</v>
      </c>
      <c r="AY161" s="5">
        <v>495.7</v>
      </c>
      <c r="AZ161" s="145">
        <f t="shared" si="72"/>
        <v>0</v>
      </c>
      <c r="BA161" s="143" t="str">
        <f>IFERROR(VLOOKUP(AX160,'Geração Equatorial x Medido'!$O$130:$P$167,2,FALSE),"")</f>
        <v/>
      </c>
      <c r="BB161" s="38">
        <f t="shared" si="80"/>
        <v>45809</v>
      </c>
      <c r="BC161" s="38" t="str">
        <f t="shared" si="83"/>
        <v/>
      </c>
      <c r="BD161" s="38">
        <f t="shared" si="82"/>
        <v>45778</v>
      </c>
      <c r="BT161" s="4"/>
      <c r="BZ161" s="7">
        <f t="shared" si="73"/>
        <v>46170</v>
      </c>
      <c r="CA161" s="5"/>
      <c r="CB161" s="145">
        <f t="shared" si="74"/>
        <v>1</v>
      </c>
      <c r="CC161" s="141" t="str">
        <f>IFERROR(VLOOKUP(BZ160,'Geração Equatorial x Medido'!$O$130:$P$166,2,FALSE),"")</f>
        <v/>
      </c>
      <c r="CD161" s="38">
        <f t="shared" si="81"/>
        <v>46174</v>
      </c>
      <c r="CE161" s="38" t="str">
        <f t="shared" si="69"/>
        <v/>
      </c>
      <c r="CF161" s="38">
        <f t="shared" si="70"/>
        <v>46143</v>
      </c>
      <c r="CV161" s="4"/>
    </row>
    <row r="162" spans="2:100" x14ac:dyDescent="0.25">
      <c r="B162" s="7">
        <f t="shared" si="75"/>
        <v>45085</v>
      </c>
      <c r="C162" s="5"/>
      <c r="D162" s="38" t="str">
        <f t="shared" si="67"/>
        <v/>
      </c>
      <c r="E162" s="38">
        <f t="shared" si="65"/>
        <v>44986</v>
      </c>
      <c r="F162" s="38" t="str">
        <f t="shared" si="71"/>
        <v/>
      </c>
      <c r="G162" s="38">
        <f t="shared" si="66"/>
        <v>45047</v>
      </c>
      <c r="Z162" s="7">
        <f t="shared" si="76"/>
        <v>45445</v>
      </c>
      <c r="AA162" s="5">
        <v>444.5</v>
      </c>
      <c r="AB162" s="38" t="str">
        <f>IFERROR(VLOOKUP(Z162,'Geração Equatorial x Medido'!$O$131:$P$142,2,FALSE),"")</f>
        <v/>
      </c>
      <c r="AC162" s="38">
        <f t="shared" si="79"/>
        <v>45444</v>
      </c>
      <c r="AD162" s="38" t="str">
        <f t="shared" si="68"/>
        <v/>
      </c>
      <c r="AE162" s="38">
        <f t="shared" si="78"/>
        <v>45413</v>
      </c>
      <c r="AU162" s="4"/>
      <c r="AX162" s="7">
        <f t="shared" si="77"/>
        <v>45805</v>
      </c>
      <c r="AY162" s="5">
        <v>527</v>
      </c>
      <c r="AZ162" s="145">
        <f t="shared" si="72"/>
        <v>0</v>
      </c>
      <c r="BA162" s="143" t="str">
        <f>IFERROR(VLOOKUP(AX161,'Geração Equatorial x Medido'!$O$130:$P$167,2,FALSE),"")</f>
        <v/>
      </c>
      <c r="BB162" s="38">
        <f t="shared" si="80"/>
        <v>45809</v>
      </c>
      <c r="BC162" s="38" t="str">
        <f t="shared" si="83"/>
        <v/>
      </c>
      <c r="BD162" s="38">
        <f t="shared" si="82"/>
        <v>45778</v>
      </c>
      <c r="BT162" s="4"/>
      <c r="BZ162" s="7">
        <f t="shared" si="73"/>
        <v>46171</v>
      </c>
      <c r="CA162" s="5"/>
      <c r="CB162" s="145">
        <f t="shared" si="74"/>
        <v>1</v>
      </c>
      <c r="CC162" s="141" t="str">
        <f>IFERROR(VLOOKUP(BZ161,'Geração Equatorial x Medido'!$O$130:$P$166,2,FALSE),"")</f>
        <v/>
      </c>
      <c r="CD162" s="38">
        <f t="shared" si="81"/>
        <v>46174</v>
      </c>
      <c r="CE162" s="38" t="str">
        <f t="shared" si="69"/>
        <v/>
      </c>
      <c r="CF162" s="38">
        <f t="shared" si="70"/>
        <v>46143</v>
      </c>
      <c r="CV162" s="4"/>
    </row>
    <row r="163" spans="2:100" x14ac:dyDescent="0.25">
      <c r="B163" s="7">
        <f t="shared" si="75"/>
        <v>45086</v>
      </c>
      <c r="C163" s="5"/>
      <c r="D163" s="38" t="str">
        <f t="shared" si="67"/>
        <v/>
      </c>
      <c r="E163" s="38">
        <f t="shared" si="65"/>
        <v>44986</v>
      </c>
      <c r="F163" s="38" t="str">
        <f t="shared" si="71"/>
        <v/>
      </c>
      <c r="G163" s="38">
        <f t="shared" si="66"/>
        <v>45047</v>
      </c>
      <c r="Z163" s="7">
        <f t="shared" si="76"/>
        <v>45446</v>
      </c>
      <c r="AA163" s="5">
        <v>487</v>
      </c>
      <c r="AB163" s="38" t="str">
        <f>IFERROR(VLOOKUP(Z163,'Geração Equatorial x Medido'!$O$131:$P$142,2,FALSE),"")</f>
        <v/>
      </c>
      <c r="AC163" s="38">
        <f t="shared" si="79"/>
        <v>45444</v>
      </c>
      <c r="AD163" s="38" t="str">
        <f t="shared" si="68"/>
        <v/>
      </c>
      <c r="AE163" s="38">
        <f t="shared" si="78"/>
        <v>45413</v>
      </c>
      <c r="AU163" s="4"/>
      <c r="AX163" s="7">
        <f t="shared" si="77"/>
        <v>45806</v>
      </c>
      <c r="AY163" s="5">
        <v>454.8</v>
      </c>
      <c r="AZ163" s="145">
        <f t="shared" si="72"/>
        <v>0</v>
      </c>
      <c r="BA163" s="143" t="str">
        <f>IFERROR(VLOOKUP(AX162,'Geração Equatorial x Medido'!$O$130:$P$167,2,FALSE),"")</f>
        <v/>
      </c>
      <c r="BB163" s="38">
        <f t="shared" si="80"/>
        <v>45809</v>
      </c>
      <c r="BC163" s="38" t="str">
        <f t="shared" si="83"/>
        <v/>
      </c>
      <c r="BD163" s="38">
        <f t="shared" si="82"/>
        <v>45778</v>
      </c>
      <c r="BT163" s="4"/>
      <c r="BZ163" s="7">
        <f t="shared" si="73"/>
        <v>46172</v>
      </c>
      <c r="CA163" s="5"/>
      <c r="CB163" s="145">
        <f t="shared" si="74"/>
        <v>1</v>
      </c>
      <c r="CC163" s="141" t="str">
        <f>IFERROR(VLOOKUP(BZ162,'Geração Equatorial x Medido'!$O$130:$P$166,2,FALSE),"")</f>
        <v/>
      </c>
      <c r="CD163" s="38">
        <f t="shared" si="81"/>
        <v>46174</v>
      </c>
      <c r="CE163" s="38" t="str">
        <f t="shared" si="69"/>
        <v/>
      </c>
      <c r="CF163" s="38">
        <f t="shared" si="70"/>
        <v>46143</v>
      </c>
      <c r="CV163" s="4"/>
    </row>
    <row r="164" spans="2:100" x14ac:dyDescent="0.25">
      <c r="B164" s="7">
        <f t="shared" si="75"/>
        <v>45087</v>
      </c>
      <c r="C164" s="5"/>
      <c r="D164" s="38" t="str">
        <f t="shared" si="67"/>
        <v/>
      </c>
      <c r="E164" s="38">
        <f t="shared" si="65"/>
        <v>44986</v>
      </c>
      <c r="F164" s="38" t="str">
        <f t="shared" si="71"/>
        <v/>
      </c>
      <c r="G164" s="38">
        <f t="shared" si="66"/>
        <v>45047</v>
      </c>
      <c r="Z164" s="7">
        <f t="shared" si="76"/>
        <v>45447</v>
      </c>
      <c r="AA164" s="5">
        <v>390.6</v>
      </c>
      <c r="AB164" s="38" t="str">
        <f>IFERROR(VLOOKUP(Z164,'Geração Equatorial x Medido'!$O$131:$P$142,2,FALSE),"")</f>
        <v/>
      </c>
      <c r="AC164" s="38">
        <f t="shared" si="79"/>
        <v>45444</v>
      </c>
      <c r="AD164" s="38" t="str">
        <f t="shared" si="68"/>
        <v/>
      </c>
      <c r="AE164" s="38">
        <f t="shared" si="78"/>
        <v>45413</v>
      </c>
      <c r="AU164" s="4"/>
      <c r="AX164" s="7">
        <f t="shared" si="77"/>
        <v>45807</v>
      </c>
      <c r="AY164" s="5">
        <v>519.20000000000005</v>
      </c>
      <c r="AZ164" s="145">
        <f t="shared" si="72"/>
        <v>0</v>
      </c>
      <c r="BA164" s="143" t="str">
        <f>IFERROR(VLOOKUP(AX163,'Geração Equatorial x Medido'!$O$130:$P$167,2,FALSE),"")</f>
        <v/>
      </c>
      <c r="BB164" s="38">
        <f t="shared" si="80"/>
        <v>45809</v>
      </c>
      <c r="BC164" s="38" t="str">
        <f t="shared" si="83"/>
        <v/>
      </c>
      <c r="BD164" s="38">
        <f t="shared" si="82"/>
        <v>45778</v>
      </c>
      <c r="BT164" s="4"/>
      <c r="BZ164" s="7">
        <f t="shared" si="73"/>
        <v>46173</v>
      </c>
      <c r="CA164" s="5"/>
      <c r="CB164" s="145">
        <f t="shared" si="74"/>
        <v>1</v>
      </c>
      <c r="CC164" s="141" t="str">
        <f>IFERROR(VLOOKUP(BZ163,'Geração Equatorial x Medido'!$O$130:$P$166,2,FALSE),"")</f>
        <v/>
      </c>
      <c r="CD164" s="38">
        <f t="shared" si="81"/>
        <v>46174</v>
      </c>
      <c r="CE164" s="38" t="str">
        <f t="shared" si="69"/>
        <v/>
      </c>
      <c r="CF164" s="38">
        <f t="shared" si="70"/>
        <v>46143</v>
      </c>
      <c r="CV164" s="4"/>
    </row>
    <row r="165" spans="2:100" x14ac:dyDescent="0.25">
      <c r="B165" s="7">
        <f t="shared" si="75"/>
        <v>45088</v>
      </c>
      <c r="C165" s="5"/>
      <c r="D165" s="38" t="str">
        <f t="shared" si="67"/>
        <v/>
      </c>
      <c r="E165" s="38">
        <f t="shared" si="65"/>
        <v>44986</v>
      </c>
      <c r="F165" s="38" t="str">
        <f t="shared" si="71"/>
        <v/>
      </c>
      <c r="G165" s="38">
        <f t="shared" si="66"/>
        <v>45047</v>
      </c>
      <c r="Z165" s="7">
        <f t="shared" si="76"/>
        <v>45448</v>
      </c>
      <c r="AA165" s="5">
        <v>448.3</v>
      </c>
      <c r="AB165" s="38" t="str">
        <f>IFERROR(VLOOKUP(Z165,'Geração Equatorial x Medido'!$O$131:$P$142,2,FALSE),"")</f>
        <v/>
      </c>
      <c r="AC165" s="38">
        <f t="shared" si="79"/>
        <v>45444</v>
      </c>
      <c r="AD165" s="38" t="str">
        <f t="shared" si="68"/>
        <v/>
      </c>
      <c r="AE165" s="38">
        <f t="shared" si="78"/>
        <v>45413</v>
      </c>
      <c r="AU165" s="4"/>
      <c r="AX165" s="7">
        <f t="shared" si="77"/>
        <v>45808</v>
      </c>
      <c r="AY165" s="5">
        <v>507.8</v>
      </c>
      <c r="AZ165" s="145">
        <f t="shared" si="72"/>
        <v>0</v>
      </c>
      <c r="BA165" s="143" t="str">
        <f>IFERROR(VLOOKUP(AX164,'Geração Equatorial x Medido'!$O$130:$P$167,2,FALSE),"")</f>
        <v/>
      </c>
      <c r="BB165" s="38">
        <f t="shared" si="80"/>
        <v>45809</v>
      </c>
      <c r="BD165" s="38">
        <f t="shared" si="82"/>
        <v>45778</v>
      </c>
      <c r="BT165" s="4"/>
      <c r="BZ165" s="7">
        <f t="shared" si="73"/>
        <v>46174</v>
      </c>
      <c r="CA165" s="5"/>
      <c r="CB165" s="145">
        <f t="shared" si="74"/>
        <v>1</v>
      </c>
      <c r="CC165" s="141" t="str">
        <f>IFERROR(VLOOKUP(BZ164,'Geração Equatorial x Medido'!$O$130:$P$166,2,FALSE),"")</f>
        <v/>
      </c>
      <c r="CD165" s="38">
        <f t="shared" si="81"/>
        <v>46174</v>
      </c>
      <c r="CE165" s="38">
        <f t="shared" si="69"/>
        <v>46174</v>
      </c>
      <c r="CF165" s="38">
        <f t="shared" si="70"/>
        <v>46174</v>
      </c>
      <c r="CV165" s="4"/>
    </row>
    <row r="166" spans="2:100" x14ac:dyDescent="0.25">
      <c r="B166" s="7">
        <f t="shared" si="75"/>
        <v>45089</v>
      </c>
      <c r="C166" s="5"/>
      <c r="D166" s="38" t="str">
        <f t="shared" si="67"/>
        <v/>
      </c>
      <c r="E166" s="38">
        <f t="shared" si="65"/>
        <v>44986</v>
      </c>
      <c r="F166" s="38" t="str">
        <f t="shared" si="71"/>
        <v/>
      </c>
      <c r="G166" s="38">
        <f t="shared" si="66"/>
        <v>45047</v>
      </c>
      <c r="Z166" s="7">
        <f t="shared" si="76"/>
        <v>45449</v>
      </c>
      <c r="AA166" s="5">
        <v>297.60000000000002</v>
      </c>
      <c r="AB166" s="38" t="str">
        <f>IFERROR(VLOOKUP(Z166,'Geração Equatorial x Medido'!$O$131:$P$142,2,FALSE),"")</f>
        <v/>
      </c>
      <c r="AC166" s="38">
        <f t="shared" si="79"/>
        <v>45444</v>
      </c>
      <c r="AD166" s="38" t="str">
        <f t="shared" si="68"/>
        <v/>
      </c>
      <c r="AE166" s="38">
        <f t="shared" si="78"/>
        <v>45413</v>
      </c>
      <c r="AU166" s="4"/>
      <c r="AX166" s="7">
        <f t="shared" si="77"/>
        <v>45809</v>
      </c>
      <c r="AY166" s="5">
        <v>459.1</v>
      </c>
      <c r="AZ166" s="145">
        <f t="shared" si="72"/>
        <v>0</v>
      </c>
      <c r="BA166" s="143" t="str">
        <f>IFERROR(VLOOKUP(AX165,'Geração Equatorial x Medido'!$O$130:$P$167,2,FALSE),"")</f>
        <v/>
      </c>
      <c r="BB166" s="38">
        <f t="shared" si="80"/>
        <v>45809</v>
      </c>
      <c r="BC166" s="38">
        <f>IFERROR(VLOOKUP(AX195,$I$422:$K$457,3,FALSE),"")</f>
        <v>45809</v>
      </c>
      <c r="BD166" s="38">
        <f t="shared" si="82"/>
        <v>45809</v>
      </c>
      <c r="BT166" s="4"/>
      <c r="BZ166" s="7">
        <f t="shared" si="73"/>
        <v>46175</v>
      </c>
      <c r="CA166" s="5"/>
      <c r="CB166" s="145">
        <f t="shared" si="74"/>
        <v>1</v>
      </c>
      <c r="CC166" s="141" t="str">
        <f>IFERROR(VLOOKUP(BZ165,'Geração Equatorial x Medido'!$O$130:$P$166,2,FALSE),"")</f>
        <v/>
      </c>
      <c r="CD166" s="38">
        <f t="shared" si="81"/>
        <v>46174</v>
      </c>
      <c r="CE166" s="38" t="str">
        <f t="shared" si="69"/>
        <v/>
      </c>
      <c r="CF166" s="38">
        <f t="shared" si="70"/>
        <v>46174</v>
      </c>
      <c r="CV166" s="4"/>
    </row>
    <row r="167" spans="2:100" x14ac:dyDescent="0.25">
      <c r="B167" s="7">
        <f t="shared" si="75"/>
        <v>45090</v>
      </c>
      <c r="C167" s="5"/>
      <c r="D167" s="38" t="str">
        <f t="shared" si="67"/>
        <v/>
      </c>
      <c r="E167" s="38">
        <f t="shared" si="65"/>
        <v>44986</v>
      </c>
      <c r="F167" s="38" t="str">
        <f t="shared" si="71"/>
        <v/>
      </c>
      <c r="G167" s="38">
        <f t="shared" si="66"/>
        <v>45047</v>
      </c>
      <c r="Z167" s="7">
        <f t="shared" si="76"/>
        <v>45450</v>
      </c>
      <c r="AA167" s="5">
        <v>301.10000000000002</v>
      </c>
      <c r="AB167" s="38" t="str">
        <f>IFERROR(VLOOKUP(Z167,'Geração Equatorial x Medido'!$O$131:$P$142,2,FALSE),"")</f>
        <v/>
      </c>
      <c r="AC167" s="38">
        <f t="shared" si="79"/>
        <v>45444</v>
      </c>
      <c r="AD167" s="38" t="str">
        <f t="shared" si="68"/>
        <v/>
      </c>
      <c r="AE167" s="38">
        <f t="shared" si="78"/>
        <v>45413</v>
      </c>
      <c r="AU167" s="4"/>
      <c r="AX167" s="7">
        <f t="shared" si="77"/>
        <v>45810</v>
      </c>
      <c r="AY167" s="5">
        <v>518.1</v>
      </c>
      <c r="AZ167" s="145">
        <f t="shared" si="72"/>
        <v>0</v>
      </c>
      <c r="BA167" s="143" t="str">
        <f>IFERROR(VLOOKUP(AX166,'Geração Equatorial x Medido'!$O$130:$P$167,2,FALSE),"")</f>
        <v/>
      </c>
      <c r="BB167" s="38">
        <f t="shared" si="80"/>
        <v>45809</v>
      </c>
      <c r="BC167" s="38" t="str">
        <f t="shared" si="83"/>
        <v/>
      </c>
      <c r="BD167" s="38">
        <f t="shared" si="82"/>
        <v>45809</v>
      </c>
      <c r="BT167" s="4"/>
      <c r="BZ167" s="7">
        <f t="shared" si="73"/>
        <v>46176</v>
      </c>
      <c r="CA167" s="5"/>
      <c r="CB167" s="145">
        <f t="shared" si="74"/>
        <v>1</v>
      </c>
      <c r="CC167" s="141" t="str">
        <f>IFERROR(VLOOKUP(BZ166,'Geração Equatorial x Medido'!$O$130:$P$166,2,FALSE),"")</f>
        <v/>
      </c>
      <c r="CD167" s="38">
        <f t="shared" si="81"/>
        <v>46174</v>
      </c>
      <c r="CE167" s="38" t="str">
        <f t="shared" si="69"/>
        <v/>
      </c>
      <c r="CF167" s="38">
        <f t="shared" si="70"/>
        <v>46174</v>
      </c>
      <c r="CV167" s="4"/>
    </row>
    <row r="168" spans="2:100" x14ac:dyDescent="0.25">
      <c r="B168" s="7">
        <f t="shared" si="75"/>
        <v>45091</v>
      </c>
      <c r="C168" s="5"/>
      <c r="D168" s="38" t="str">
        <f t="shared" si="67"/>
        <v/>
      </c>
      <c r="E168" s="38">
        <f t="shared" si="65"/>
        <v>44986</v>
      </c>
      <c r="F168" s="38" t="str">
        <f t="shared" si="71"/>
        <v/>
      </c>
      <c r="G168" s="38">
        <f t="shared" si="66"/>
        <v>45047</v>
      </c>
      <c r="Z168" s="7">
        <f t="shared" si="76"/>
        <v>45451</v>
      </c>
      <c r="AA168" s="5">
        <v>541.79999999999995</v>
      </c>
      <c r="AB168" s="38" t="str">
        <f>IFERROR(VLOOKUP(Z168,'Geração Equatorial x Medido'!$O$131:$P$142,2,FALSE),"")</f>
        <v/>
      </c>
      <c r="AC168" s="38">
        <f t="shared" si="79"/>
        <v>45444</v>
      </c>
      <c r="AD168" s="38" t="str">
        <f t="shared" si="68"/>
        <v/>
      </c>
      <c r="AE168" s="38">
        <f t="shared" si="78"/>
        <v>45413</v>
      </c>
      <c r="AU168" s="4"/>
      <c r="AX168" s="7">
        <f t="shared" si="77"/>
        <v>45811</v>
      </c>
      <c r="AY168" s="5">
        <v>555.6</v>
      </c>
      <c r="AZ168" s="145">
        <f t="shared" si="72"/>
        <v>0</v>
      </c>
      <c r="BA168" s="143" t="str">
        <f>IFERROR(VLOOKUP(AX167,'Geração Equatorial x Medido'!$O$130:$P$167,2,FALSE),"")</f>
        <v/>
      </c>
      <c r="BB168" s="38">
        <f t="shared" si="80"/>
        <v>45809</v>
      </c>
      <c r="BC168" s="38" t="str">
        <f t="shared" si="83"/>
        <v/>
      </c>
      <c r="BD168" s="38">
        <f t="shared" si="82"/>
        <v>45809</v>
      </c>
      <c r="BT168" s="4"/>
      <c r="BZ168" s="7">
        <f t="shared" si="73"/>
        <v>46177</v>
      </c>
      <c r="CA168" s="5"/>
      <c r="CB168" s="145">
        <f t="shared" si="74"/>
        <v>1</v>
      </c>
      <c r="CC168" s="141" t="str">
        <f>IFERROR(VLOOKUP(BZ167,'Geração Equatorial x Medido'!$O$130:$P$166,2,FALSE),"")</f>
        <v/>
      </c>
      <c r="CD168" s="38">
        <f t="shared" si="81"/>
        <v>46174</v>
      </c>
      <c r="CE168" s="38" t="str">
        <f t="shared" si="69"/>
        <v/>
      </c>
      <c r="CF168" s="38">
        <f t="shared" si="70"/>
        <v>46174</v>
      </c>
      <c r="CV168" s="4"/>
    </row>
    <row r="169" spans="2:100" x14ac:dyDescent="0.25">
      <c r="B169" s="7">
        <f t="shared" si="75"/>
        <v>45092</v>
      </c>
      <c r="C169" s="5"/>
      <c r="D169" s="38" t="str">
        <f t="shared" si="67"/>
        <v/>
      </c>
      <c r="E169" s="38">
        <f t="shared" si="65"/>
        <v>44986</v>
      </c>
      <c r="F169" s="38" t="str">
        <f t="shared" si="71"/>
        <v/>
      </c>
      <c r="G169" s="38">
        <f t="shared" si="66"/>
        <v>45047</v>
      </c>
      <c r="Z169" s="7">
        <f t="shared" si="76"/>
        <v>45452</v>
      </c>
      <c r="AA169" s="5">
        <v>261.60000000000002</v>
      </c>
      <c r="AB169" s="38" t="str">
        <f>IFERROR(VLOOKUP(Z169,'Geração Equatorial x Medido'!$O$131:$P$142,2,FALSE),"")</f>
        <v/>
      </c>
      <c r="AC169" s="38">
        <f t="shared" si="79"/>
        <v>45444</v>
      </c>
      <c r="AD169" s="38" t="str">
        <f t="shared" si="68"/>
        <v/>
      </c>
      <c r="AE169" s="38">
        <f t="shared" si="78"/>
        <v>45413</v>
      </c>
      <c r="AU169" s="4"/>
      <c r="AX169" s="7">
        <f t="shared" si="77"/>
        <v>45812</v>
      </c>
      <c r="AY169" s="5">
        <v>403.1</v>
      </c>
      <c r="AZ169" s="145">
        <f t="shared" si="72"/>
        <v>0</v>
      </c>
      <c r="BA169" s="143" t="str">
        <f>IFERROR(VLOOKUP(AX168,'Geração Equatorial x Medido'!$O$130:$P$167,2,FALSE),"")</f>
        <v/>
      </c>
      <c r="BB169" s="38">
        <f t="shared" si="80"/>
        <v>45809</v>
      </c>
      <c r="BC169" s="38" t="str">
        <f t="shared" si="83"/>
        <v/>
      </c>
      <c r="BD169" s="38">
        <f t="shared" si="82"/>
        <v>45809</v>
      </c>
      <c r="BT169" s="4"/>
      <c r="BZ169" s="7">
        <f t="shared" si="73"/>
        <v>46178</v>
      </c>
      <c r="CA169" s="5"/>
      <c r="CB169" s="145">
        <f t="shared" si="74"/>
        <v>1</v>
      </c>
      <c r="CC169" s="141" t="str">
        <f>IFERROR(VLOOKUP(BZ168,'Geração Equatorial x Medido'!$O$130:$P$166,2,FALSE),"")</f>
        <v/>
      </c>
      <c r="CD169" s="38">
        <f t="shared" si="81"/>
        <v>46174</v>
      </c>
      <c r="CE169" s="38" t="str">
        <f t="shared" si="69"/>
        <v/>
      </c>
      <c r="CF169" s="38">
        <f t="shared" si="70"/>
        <v>46174</v>
      </c>
      <c r="CV169" s="4"/>
    </row>
    <row r="170" spans="2:100" x14ac:dyDescent="0.25">
      <c r="B170" s="7">
        <f t="shared" si="75"/>
        <v>45093</v>
      </c>
      <c r="C170" s="5"/>
      <c r="D170" s="38" t="str">
        <f t="shared" si="67"/>
        <v/>
      </c>
      <c r="E170" s="38">
        <f t="shared" si="65"/>
        <v>44986</v>
      </c>
      <c r="F170" s="38" t="str">
        <f t="shared" si="71"/>
        <v/>
      </c>
      <c r="G170" s="38">
        <f t="shared" si="66"/>
        <v>45047</v>
      </c>
      <c r="Z170" s="7">
        <f t="shared" si="76"/>
        <v>45453</v>
      </c>
      <c r="AA170" s="5">
        <v>457.7</v>
      </c>
      <c r="AB170" s="38" t="str">
        <f>IFERROR(VLOOKUP(Z170,'Geração Equatorial x Medido'!$O$131:$P$142,2,FALSE),"")</f>
        <v/>
      </c>
      <c r="AC170" s="38">
        <f t="shared" si="79"/>
        <v>45444</v>
      </c>
      <c r="AD170" s="38" t="str">
        <f t="shared" si="68"/>
        <v/>
      </c>
      <c r="AE170" s="38">
        <f t="shared" si="78"/>
        <v>45413</v>
      </c>
      <c r="AU170" s="4"/>
      <c r="AX170" s="7">
        <f t="shared" si="77"/>
        <v>45813</v>
      </c>
      <c r="AY170" s="5">
        <v>472.4</v>
      </c>
      <c r="AZ170" s="145">
        <f t="shared" si="72"/>
        <v>0</v>
      </c>
      <c r="BA170" s="143" t="str">
        <f>IFERROR(VLOOKUP(AX169,'Geração Equatorial x Medido'!$O$130:$P$167,2,FALSE),"")</f>
        <v/>
      </c>
      <c r="BB170" s="38">
        <f t="shared" si="80"/>
        <v>45809</v>
      </c>
      <c r="BC170" s="38" t="str">
        <f t="shared" si="83"/>
        <v/>
      </c>
      <c r="BD170" s="38">
        <f t="shared" si="82"/>
        <v>45809</v>
      </c>
      <c r="BT170" s="4"/>
      <c r="BZ170" s="7">
        <f t="shared" si="73"/>
        <v>46179</v>
      </c>
      <c r="CA170" s="5"/>
      <c r="CB170" s="145">
        <f t="shared" si="74"/>
        <v>1</v>
      </c>
      <c r="CC170" s="141" t="str">
        <f>IFERROR(VLOOKUP(BZ169,'Geração Equatorial x Medido'!$O$130:$P$166,2,FALSE),"")</f>
        <v/>
      </c>
      <c r="CD170" s="38">
        <f t="shared" si="81"/>
        <v>46174</v>
      </c>
      <c r="CE170" s="38" t="str">
        <f t="shared" si="69"/>
        <v/>
      </c>
      <c r="CF170" s="38">
        <f t="shared" si="70"/>
        <v>46174</v>
      </c>
      <c r="CV170" s="4"/>
    </row>
    <row r="171" spans="2:100" x14ac:dyDescent="0.25">
      <c r="B171" s="7">
        <f t="shared" si="75"/>
        <v>45094</v>
      </c>
      <c r="C171" s="5"/>
      <c r="D171" s="38" t="str">
        <f t="shared" si="67"/>
        <v/>
      </c>
      <c r="E171" s="38">
        <f t="shared" ref="E171:E234" si="84">IF(D171="",E170,D171)</f>
        <v>44986</v>
      </c>
      <c r="F171" s="38" t="str">
        <f t="shared" si="71"/>
        <v/>
      </c>
      <c r="G171" s="38">
        <f t="shared" si="66"/>
        <v>45047</v>
      </c>
      <c r="Z171" s="7">
        <f t="shared" si="76"/>
        <v>45454</v>
      </c>
      <c r="AA171" s="5">
        <v>528.1</v>
      </c>
      <c r="AB171" s="38" t="str">
        <f>IFERROR(VLOOKUP(Z171,'Geração Equatorial x Medido'!$O$131:$P$142,2,FALSE),"")</f>
        <v/>
      </c>
      <c r="AC171" s="38">
        <f t="shared" si="79"/>
        <v>45444</v>
      </c>
      <c r="AD171" s="38" t="str">
        <f t="shared" si="68"/>
        <v/>
      </c>
      <c r="AE171" s="38">
        <f t="shared" si="78"/>
        <v>45413</v>
      </c>
      <c r="AU171" s="4"/>
      <c r="AX171" s="7">
        <f t="shared" si="77"/>
        <v>45814</v>
      </c>
      <c r="AY171" s="5">
        <v>435.6</v>
      </c>
      <c r="AZ171" s="145">
        <f t="shared" si="72"/>
        <v>0</v>
      </c>
      <c r="BA171" s="143" t="str">
        <f>IFERROR(VLOOKUP(AX170,'Geração Equatorial x Medido'!$O$130:$P$167,2,FALSE),"")</f>
        <v/>
      </c>
      <c r="BB171" s="38">
        <f t="shared" si="80"/>
        <v>45809</v>
      </c>
      <c r="BC171" s="38" t="str">
        <f t="shared" si="83"/>
        <v/>
      </c>
      <c r="BD171" s="38">
        <f t="shared" si="82"/>
        <v>45809</v>
      </c>
      <c r="BT171" s="4"/>
      <c r="BZ171" s="7">
        <f t="shared" si="73"/>
        <v>46180</v>
      </c>
      <c r="CA171" s="5"/>
      <c r="CB171" s="145">
        <f t="shared" si="74"/>
        <v>1</v>
      </c>
      <c r="CC171" s="141" t="str">
        <f>IFERROR(VLOOKUP(BZ170,'Geração Equatorial x Medido'!$O$130:$P$166,2,FALSE),"")</f>
        <v/>
      </c>
      <c r="CD171" s="38">
        <f t="shared" si="81"/>
        <v>46174</v>
      </c>
      <c r="CE171" s="38" t="str">
        <f t="shared" si="69"/>
        <v/>
      </c>
      <c r="CF171" s="38">
        <f t="shared" si="70"/>
        <v>46174</v>
      </c>
      <c r="CV171" s="4"/>
    </row>
    <row r="172" spans="2:100" x14ac:dyDescent="0.25">
      <c r="B172" s="7">
        <f t="shared" si="75"/>
        <v>45095</v>
      </c>
      <c r="C172" s="5"/>
      <c r="D172" s="38" t="str">
        <f t="shared" si="67"/>
        <v/>
      </c>
      <c r="E172" s="38">
        <f t="shared" si="84"/>
        <v>44986</v>
      </c>
      <c r="F172" s="38" t="str">
        <f t="shared" si="71"/>
        <v/>
      </c>
      <c r="G172" s="38">
        <f t="shared" si="66"/>
        <v>45047</v>
      </c>
      <c r="Z172" s="7">
        <f t="shared" si="76"/>
        <v>45455</v>
      </c>
      <c r="AA172" s="5">
        <v>568.70000000000005</v>
      </c>
      <c r="AB172" s="38" t="str">
        <f>IFERROR(VLOOKUP(Z172,'Geração Equatorial x Medido'!$O$131:$P$142,2,FALSE),"")</f>
        <v/>
      </c>
      <c r="AC172" s="38">
        <f t="shared" si="79"/>
        <v>45444</v>
      </c>
      <c r="AD172" s="38" t="str">
        <f t="shared" si="68"/>
        <v/>
      </c>
      <c r="AE172" s="38">
        <f t="shared" si="78"/>
        <v>45413</v>
      </c>
      <c r="AU172" s="4"/>
      <c r="AX172" s="7">
        <f t="shared" si="77"/>
        <v>45815</v>
      </c>
      <c r="AY172" s="5">
        <v>460.9</v>
      </c>
      <c r="AZ172" s="145">
        <f t="shared" si="72"/>
        <v>0</v>
      </c>
      <c r="BA172" s="143" t="str">
        <f>IFERROR(VLOOKUP(AX171,'Geração Equatorial x Medido'!$O$130:$P$167,2,FALSE),"")</f>
        <v/>
      </c>
      <c r="BB172" s="38">
        <f t="shared" si="80"/>
        <v>45809</v>
      </c>
      <c r="BC172" s="38" t="str">
        <f t="shared" si="83"/>
        <v/>
      </c>
      <c r="BD172" s="38">
        <f t="shared" si="82"/>
        <v>45809</v>
      </c>
      <c r="BT172" s="4"/>
      <c r="BZ172" s="7">
        <f t="shared" si="73"/>
        <v>46181</v>
      </c>
      <c r="CA172" s="5"/>
      <c r="CB172" s="145">
        <f t="shared" si="74"/>
        <v>1</v>
      </c>
      <c r="CC172" s="141" t="str">
        <f>IFERROR(VLOOKUP(BZ171,'Geração Equatorial x Medido'!$O$130:$P$166,2,FALSE),"")</f>
        <v/>
      </c>
      <c r="CD172" s="38">
        <f t="shared" si="81"/>
        <v>46174</v>
      </c>
      <c r="CE172" s="38" t="str">
        <f t="shared" si="69"/>
        <v/>
      </c>
      <c r="CF172" s="38">
        <f t="shared" si="70"/>
        <v>46174</v>
      </c>
      <c r="CV172" s="4"/>
    </row>
    <row r="173" spans="2:100" x14ac:dyDescent="0.25">
      <c r="B173" s="7">
        <f t="shared" si="75"/>
        <v>45096</v>
      </c>
      <c r="C173" s="5"/>
      <c r="D173" s="38" t="str">
        <f t="shared" si="67"/>
        <v/>
      </c>
      <c r="E173" s="38">
        <f t="shared" si="84"/>
        <v>44986</v>
      </c>
      <c r="F173" s="38" t="str">
        <f t="shared" si="71"/>
        <v/>
      </c>
      <c r="G173" s="38">
        <f t="shared" si="66"/>
        <v>45047</v>
      </c>
      <c r="Z173" s="7">
        <f t="shared" si="76"/>
        <v>45456</v>
      </c>
      <c r="AA173" s="5">
        <v>223.8</v>
      </c>
      <c r="AB173" s="38" t="str">
        <f>IFERROR(VLOOKUP(Z173,'Geração Equatorial x Medido'!$O$131:$P$142,2,FALSE),"")</f>
        <v/>
      </c>
      <c r="AC173" s="38">
        <f t="shared" si="79"/>
        <v>45444</v>
      </c>
      <c r="AD173" s="38" t="str">
        <f t="shared" si="68"/>
        <v/>
      </c>
      <c r="AE173" s="38">
        <f t="shared" si="78"/>
        <v>45413</v>
      </c>
      <c r="AU173" s="4"/>
      <c r="AX173" s="7">
        <f t="shared" si="77"/>
        <v>45816</v>
      </c>
      <c r="AY173" s="5">
        <v>490.5</v>
      </c>
      <c r="AZ173" s="145">
        <f t="shared" si="72"/>
        <v>0</v>
      </c>
      <c r="BA173" s="143" t="str">
        <f>IFERROR(VLOOKUP(AX172,'Geração Equatorial x Medido'!$O$130:$P$167,2,FALSE),"")</f>
        <v/>
      </c>
      <c r="BB173" s="38">
        <f t="shared" si="80"/>
        <v>45809</v>
      </c>
      <c r="BC173" s="38" t="str">
        <f t="shared" si="83"/>
        <v/>
      </c>
      <c r="BD173" s="38">
        <f t="shared" si="82"/>
        <v>45809</v>
      </c>
      <c r="BT173" s="4"/>
      <c r="BZ173" s="7">
        <f t="shared" si="73"/>
        <v>46182</v>
      </c>
      <c r="CA173" s="5"/>
      <c r="CB173" s="145">
        <f t="shared" si="74"/>
        <v>1</v>
      </c>
      <c r="CC173" s="141" t="str">
        <f>IFERROR(VLOOKUP(BZ172,'Geração Equatorial x Medido'!$O$130:$P$166,2,FALSE),"")</f>
        <v/>
      </c>
      <c r="CD173" s="38">
        <f t="shared" si="81"/>
        <v>46174</v>
      </c>
      <c r="CE173" s="38" t="str">
        <f t="shared" si="69"/>
        <v/>
      </c>
      <c r="CF173" s="38">
        <f t="shared" si="70"/>
        <v>46174</v>
      </c>
      <c r="CV173" s="4"/>
    </row>
    <row r="174" spans="2:100" x14ac:dyDescent="0.25">
      <c r="B174" s="7">
        <f t="shared" si="75"/>
        <v>45097</v>
      </c>
      <c r="C174" s="5"/>
      <c r="D174" s="38" t="str">
        <f t="shared" si="67"/>
        <v/>
      </c>
      <c r="E174" s="38">
        <f t="shared" si="84"/>
        <v>44986</v>
      </c>
      <c r="F174" s="38" t="str">
        <f t="shared" si="71"/>
        <v/>
      </c>
      <c r="G174" s="38">
        <f t="shared" si="66"/>
        <v>45047</v>
      </c>
      <c r="Z174" s="7">
        <f t="shared" si="76"/>
        <v>45457</v>
      </c>
      <c r="AA174" s="5">
        <v>0</v>
      </c>
      <c r="AB174" s="38" t="str">
        <f>IFERROR(VLOOKUP(Z174,'Geração Equatorial x Medido'!$O$131:$P$142,2,FALSE),"")</f>
        <v/>
      </c>
      <c r="AC174" s="38">
        <f t="shared" si="79"/>
        <v>45444</v>
      </c>
      <c r="AD174" s="38" t="str">
        <f t="shared" si="68"/>
        <v/>
      </c>
      <c r="AE174" s="38">
        <f t="shared" si="78"/>
        <v>45413</v>
      </c>
      <c r="AU174" s="4"/>
      <c r="AX174" s="7">
        <f t="shared" si="77"/>
        <v>45817</v>
      </c>
      <c r="AY174" s="5">
        <v>475.9</v>
      </c>
      <c r="AZ174" s="145">
        <f t="shared" si="72"/>
        <v>0</v>
      </c>
      <c r="BA174" s="143" t="str">
        <f>IFERROR(VLOOKUP(AX173,'Geração Equatorial x Medido'!$O$130:$P$167,2,FALSE),"")</f>
        <v/>
      </c>
      <c r="BB174" s="38">
        <f t="shared" si="80"/>
        <v>45809</v>
      </c>
      <c r="BC174" s="38" t="str">
        <f t="shared" si="83"/>
        <v/>
      </c>
      <c r="BD174" s="38">
        <f t="shared" si="82"/>
        <v>45809</v>
      </c>
      <c r="BT174" s="4"/>
      <c r="BZ174" s="7">
        <f t="shared" si="73"/>
        <v>46183</v>
      </c>
      <c r="CA174" s="5"/>
      <c r="CB174" s="145">
        <f t="shared" si="74"/>
        <v>1</v>
      </c>
      <c r="CC174" s="141" t="str">
        <f>IFERROR(VLOOKUP(BZ173,'Geração Equatorial x Medido'!$O$130:$P$166,2,FALSE),"")</f>
        <v/>
      </c>
      <c r="CD174" s="38">
        <f t="shared" si="81"/>
        <v>46174</v>
      </c>
      <c r="CE174" s="38" t="str">
        <f t="shared" si="69"/>
        <v/>
      </c>
      <c r="CF174" s="38">
        <f t="shared" si="70"/>
        <v>46174</v>
      </c>
      <c r="CV174" s="4"/>
    </row>
    <row r="175" spans="2:100" x14ac:dyDescent="0.25">
      <c r="B175" s="7">
        <f t="shared" si="75"/>
        <v>45098</v>
      </c>
      <c r="C175" s="5"/>
      <c r="D175" s="38" t="str">
        <f t="shared" si="67"/>
        <v/>
      </c>
      <c r="E175" s="38">
        <f t="shared" si="84"/>
        <v>44986</v>
      </c>
      <c r="F175" s="38" t="str">
        <f t="shared" si="71"/>
        <v/>
      </c>
      <c r="G175" s="38">
        <f t="shared" si="66"/>
        <v>45047</v>
      </c>
      <c r="Z175" s="7">
        <f t="shared" si="76"/>
        <v>45458</v>
      </c>
      <c r="AA175" s="5">
        <v>0</v>
      </c>
      <c r="AB175" s="38" t="str">
        <f>IFERROR(VLOOKUP(Z175,'Geração Equatorial x Medido'!$O$131:$P$142,2,FALSE),"")</f>
        <v/>
      </c>
      <c r="AC175" s="38">
        <f t="shared" si="79"/>
        <v>45444</v>
      </c>
      <c r="AD175" s="38" t="str">
        <f t="shared" si="68"/>
        <v/>
      </c>
      <c r="AE175" s="38">
        <f t="shared" si="78"/>
        <v>45413</v>
      </c>
      <c r="AU175" s="4"/>
      <c r="AX175" s="7">
        <f t="shared" si="77"/>
        <v>45818</v>
      </c>
      <c r="AY175" s="5">
        <v>517.20000000000005</v>
      </c>
      <c r="AZ175" s="145">
        <f t="shared" si="72"/>
        <v>0</v>
      </c>
      <c r="BA175" s="143" t="str">
        <f>IFERROR(VLOOKUP(AX174,'Geração Equatorial x Medido'!$O$130:$P$167,2,FALSE),"")</f>
        <v/>
      </c>
      <c r="BB175" s="38">
        <f t="shared" si="80"/>
        <v>45809</v>
      </c>
      <c r="BC175" s="38" t="str">
        <f t="shared" si="83"/>
        <v/>
      </c>
      <c r="BD175" s="38">
        <f t="shared" si="82"/>
        <v>45809</v>
      </c>
      <c r="BT175" s="4"/>
      <c r="BZ175" s="7">
        <f t="shared" si="73"/>
        <v>46184</v>
      </c>
      <c r="CA175" s="5"/>
      <c r="CB175" s="145">
        <f t="shared" si="74"/>
        <v>1</v>
      </c>
      <c r="CC175" s="141" t="str">
        <f>IFERROR(VLOOKUP(BZ174,'Geração Equatorial x Medido'!$O$130:$P$166,2,FALSE),"")</f>
        <v/>
      </c>
      <c r="CD175" s="38">
        <f t="shared" si="81"/>
        <v>46174</v>
      </c>
      <c r="CE175" s="38" t="str">
        <f t="shared" si="69"/>
        <v/>
      </c>
      <c r="CF175" s="38">
        <f t="shared" si="70"/>
        <v>46174</v>
      </c>
      <c r="CV175" s="4"/>
    </row>
    <row r="176" spans="2:100" x14ac:dyDescent="0.25">
      <c r="B176" s="7">
        <f t="shared" si="75"/>
        <v>45099</v>
      </c>
      <c r="C176" s="5"/>
      <c r="D176" s="38" t="str">
        <f t="shared" si="67"/>
        <v/>
      </c>
      <c r="E176" s="38">
        <f t="shared" si="84"/>
        <v>44986</v>
      </c>
      <c r="F176" s="38" t="str">
        <f t="shared" si="71"/>
        <v/>
      </c>
      <c r="G176" s="38">
        <f t="shared" si="66"/>
        <v>45047</v>
      </c>
      <c r="Z176" s="7">
        <f t="shared" si="76"/>
        <v>45459</v>
      </c>
      <c r="AA176" s="5">
        <v>0</v>
      </c>
      <c r="AB176" s="38" t="str">
        <f>IFERROR(VLOOKUP(Z176,'Geração Equatorial x Medido'!$O$131:$P$142,2,FALSE),"")</f>
        <v/>
      </c>
      <c r="AC176" s="38">
        <f t="shared" si="79"/>
        <v>45444</v>
      </c>
      <c r="AD176" s="38" t="str">
        <f t="shared" si="68"/>
        <v/>
      </c>
      <c r="AE176" s="38">
        <f t="shared" si="78"/>
        <v>45413</v>
      </c>
      <c r="AU176" s="4"/>
      <c r="AX176" s="7">
        <f t="shared" si="77"/>
        <v>45819</v>
      </c>
      <c r="AY176" s="5">
        <v>500.3</v>
      </c>
      <c r="AZ176" s="145">
        <f t="shared" si="72"/>
        <v>0</v>
      </c>
      <c r="BA176" s="143" t="str">
        <f>IFERROR(VLOOKUP(AX175,'Geração Equatorial x Medido'!$O$130:$P$167,2,FALSE),"")</f>
        <v/>
      </c>
      <c r="BB176" s="38">
        <f t="shared" si="80"/>
        <v>45809</v>
      </c>
      <c r="BC176" s="38" t="str">
        <f t="shared" si="83"/>
        <v/>
      </c>
      <c r="BD176" s="38">
        <f t="shared" si="82"/>
        <v>45809</v>
      </c>
      <c r="BT176" s="4"/>
      <c r="BZ176" s="7">
        <f t="shared" si="73"/>
        <v>46185</v>
      </c>
      <c r="CA176" s="5"/>
      <c r="CB176" s="145">
        <f t="shared" si="74"/>
        <v>1</v>
      </c>
      <c r="CC176" s="141" t="str">
        <f>IFERROR(VLOOKUP(BZ175,'Geração Equatorial x Medido'!$O$130:$P$166,2,FALSE),"")</f>
        <v/>
      </c>
      <c r="CD176" s="38">
        <f t="shared" si="81"/>
        <v>46174</v>
      </c>
      <c r="CE176" s="38" t="str">
        <f t="shared" si="69"/>
        <v/>
      </c>
      <c r="CF176" s="38">
        <f t="shared" si="70"/>
        <v>46174</v>
      </c>
      <c r="CV176" s="4"/>
    </row>
    <row r="177" spans="2:100" x14ac:dyDescent="0.25">
      <c r="B177" s="7">
        <f t="shared" si="75"/>
        <v>45100</v>
      </c>
      <c r="C177" s="5"/>
      <c r="D177" s="38" t="str">
        <f t="shared" si="67"/>
        <v/>
      </c>
      <c r="E177" s="38">
        <f t="shared" si="84"/>
        <v>44986</v>
      </c>
      <c r="F177" s="38" t="str">
        <f t="shared" si="71"/>
        <v/>
      </c>
      <c r="G177" s="38">
        <f t="shared" si="66"/>
        <v>45047</v>
      </c>
      <c r="Z177" s="7">
        <f t="shared" si="76"/>
        <v>45460</v>
      </c>
      <c r="AA177" s="5">
        <v>0</v>
      </c>
      <c r="AB177" s="38" t="str">
        <f>IFERROR(VLOOKUP(Z177,'Geração Equatorial x Medido'!$O$131:$P$142,2,FALSE),"")</f>
        <v/>
      </c>
      <c r="AC177" s="38">
        <f t="shared" si="79"/>
        <v>45444</v>
      </c>
      <c r="AD177" s="38" t="str">
        <f t="shared" si="68"/>
        <v/>
      </c>
      <c r="AE177" s="38">
        <f t="shared" si="78"/>
        <v>45413</v>
      </c>
      <c r="AU177" s="4"/>
      <c r="AX177" s="7">
        <f t="shared" si="77"/>
        <v>45820</v>
      </c>
      <c r="AY177" s="5">
        <v>424</v>
      </c>
      <c r="AZ177" s="145">
        <f t="shared" si="72"/>
        <v>0</v>
      </c>
      <c r="BA177" s="143" t="str">
        <f>IFERROR(VLOOKUP(AX176,'Geração Equatorial x Medido'!$O$130:$P$167,2,FALSE),"")</f>
        <v/>
      </c>
      <c r="BB177" s="38">
        <f t="shared" si="80"/>
        <v>45809</v>
      </c>
      <c r="BC177" s="38" t="str">
        <f t="shared" si="83"/>
        <v/>
      </c>
      <c r="BD177" s="38">
        <f t="shared" si="82"/>
        <v>45809</v>
      </c>
      <c r="BT177" s="4"/>
      <c r="BZ177" s="7">
        <f t="shared" si="73"/>
        <v>46186</v>
      </c>
      <c r="CA177" s="5"/>
      <c r="CB177" s="145">
        <f t="shared" si="74"/>
        <v>1</v>
      </c>
      <c r="CC177" s="141" t="str">
        <f>IFERROR(VLOOKUP(BZ176,'Geração Equatorial x Medido'!$O$130:$P$166,2,FALSE),"")</f>
        <v/>
      </c>
      <c r="CD177" s="38">
        <f t="shared" si="81"/>
        <v>46174</v>
      </c>
      <c r="CE177" s="38" t="str">
        <f t="shared" si="69"/>
        <v/>
      </c>
      <c r="CF177" s="38">
        <f t="shared" si="70"/>
        <v>46174</v>
      </c>
      <c r="CV177" s="4"/>
    </row>
    <row r="178" spans="2:100" x14ac:dyDescent="0.25">
      <c r="B178" s="7">
        <f t="shared" si="75"/>
        <v>45101</v>
      </c>
      <c r="C178" s="5"/>
      <c r="D178" s="38" t="str">
        <f t="shared" si="67"/>
        <v/>
      </c>
      <c r="E178" s="38">
        <f t="shared" si="84"/>
        <v>44986</v>
      </c>
      <c r="F178" s="38" t="str">
        <f t="shared" si="71"/>
        <v/>
      </c>
      <c r="G178" s="38">
        <f t="shared" si="66"/>
        <v>45047</v>
      </c>
      <c r="Z178" s="7">
        <f t="shared" si="76"/>
        <v>45461</v>
      </c>
      <c r="AA178" s="5">
        <v>0.6</v>
      </c>
      <c r="AB178" s="38" t="str">
        <f>IFERROR(VLOOKUP(Z178,'Geração Equatorial x Medido'!$O$131:$P$142,2,FALSE),"")</f>
        <v/>
      </c>
      <c r="AC178" s="38">
        <f t="shared" si="79"/>
        <v>45444</v>
      </c>
      <c r="AD178" s="38" t="str">
        <f t="shared" si="68"/>
        <v/>
      </c>
      <c r="AE178" s="38">
        <f t="shared" si="78"/>
        <v>45413</v>
      </c>
      <c r="AU178" s="4"/>
      <c r="AX178" s="7">
        <f t="shared" si="77"/>
        <v>45821</v>
      </c>
      <c r="AY178" s="5">
        <v>421.4</v>
      </c>
      <c r="AZ178" s="145">
        <f t="shared" si="72"/>
        <v>0</v>
      </c>
      <c r="BA178" s="143" t="str">
        <f>IFERROR(VLOOKUP(AX177,'Geração Equatorial x Medido'!$O$130:$P$167,2,FALSE),"")</f>
        <v/>
      </c>
      <c r="BB178" s="38">
        <f t="shared" si="80"/>
        <v>45809</v>
      </c>
      <c r="BC178" s="38" t="str">
        <f t="shared" si="83"/>
        <v/>
      </c>
      <c r="BD178" s="38">
        <f t="shared" si="82"/>
        <v>45809</v>
      </c>
      <c r="BT178" s="4"/>
      <c r="BZ178" s="7">
        <f t="shared" si="73"/>
        <v>46187</v>
      </c>
      <c r="CA178" s="5"/>
      <c r="CB178" s="145">
        <f t="shared" si="74"/>
        <v>1</v>
      </c>
      <c r="CC178" s="141" t="str">
        <f>IFERROR(VLOOKUP(BZ177,'Geração Equatorial x Medido'!$O$130:$P$166,2,FALSE),"")</f>
        <v/>
      </c>
      <c r="CD178" s="38">
        <f t="shared" si="81"/>
        <v>46174</v>
      </c>
      <c r="CE178" s="38" t="str">
        <f t="shared" si="69"/>
        <v/>
      </c>
      <c r="CF178" s="38">
        <f t="shared" si="70"/>
        <v>46174</v>
      </c>
      <c r="CV178" s="4"/>
    </row>
    <row r="179" spans="2:100" x14ac:dyDescent="0.25">
      <c r="B179" s="7">
        <f t="shared" si="75"/>
        <v>45102</v>
      </c>
      <c r="C179" s="5"/>
      <c r="D179" s="38" t="str">
        <f t="shared" si="67"/>
        <v/>
      </c>
      <c r="E179" s="38">
        <f t="shared" si="84"/>
        <v>44986</v>
      </c>
      <c r="F179" s="38" t="str">
        <f t="shared" si="71"/>
        <v/>
      </c>
      <c r="G179" s="38">
        <f t="shared" si="66"/>
        <v>45047</v>
      </c>
      <c r="Z179" s="7">
        <f t="shared" si="76"/>
        <v>45462</v>
      </c>
      <c r="AA179" s="5">
        <v>143.30000000000001</v>
      </c>
      <c r="AB179" s="38" t="str">
        <f>IFERROR(VLOOKUP(Z179,'Geração Equatorial x Medido'!$O$131:$P$142,2,FALSE),"")</f>
        <v/>
      </c>
      <c r="AC179" s="38">
        <f t="shared" si="79"/>
        <v>45444</v>
      </c>
      <c r="AD179" s="38" t="str">
        <f t="shared" si="68"/>
        <v/>
      </c>
      <c r="AE179" s="38">
        <f t="shared" si="78"/>
        <v>45413</v>
      </c>
      <c r="AU179" s="4"/>
      <c r="AX179" s="7">
        <f t="shared" si="77"/>
        <v>45822</v>
      </c>
      <c r="AY179" s="5">
        <v>428.6</v>
      </c>
      <c r="AZ179" s="145">
        <f t="shared" si="72"/>
        <v>0</v>
      </c>
      <c r="BA179" s="143" t="str">
        <f>IFERROR(VLOOKUP(AX178,'Geração Equatorial x Medido'!$O$130:$P$167,2,FALSE),"")</f>
        <v/>
      </c>
      <c r="BB179" s="38">
        <f t="shared" si="80"/>
        <v>45809</v>
      </c>
      <c r="BC179" s="38" t="str">
        <f t="shared" si="83"/>
        <v/>
      </c>
      <c r="BD179" s="38">
        <f t="shared" si="82"/>
        <v>45809</v>
      </c>
      <c r="BT179" s="4"/>
      <c r="BZ179" s="7">
        <f t="shared" si="73"/>
        <v>46188</v>
      </c>
      <c r="CA179" s="5"/>
      <c r="CB179" s="145">
        <f t="shared" si="74"/>
        <v>1</v>
      </c>
      <c r="CC179" s="141" t="str">
        <f>IFERROR(VLOOKUP(BZ178,'Geração Equatorial x Medido'!$O$130:$P$166,2,FALSE),"")</f>
        <v/>
      </c>
      <c r="CD179" s="38">
        <f t="shared" si="81"/>
        <v>46174</v>
      </c>
      <c r="CE179" s="38" t="str">
        <f t="shared" si="69"/>
        <v/>
      </c>
      <c r="CF179" s="38">
        <f t="shared" si="70"/>
        <v>46174</v>
      </c>
      <c r="CV179" s="4"/>
    </row>
    <row r="180" spans="2:100" x14ac:dyDescent="0.25">
      <c r="B180" s="7">
        <f t="shared" si="75"/>
        <v>45103</v>
      </c>
      <c r="C180" s="5"/>
      <c r="D180" s="38" t="str">
        <f t="shared" si="67"/>
        <v/>
      </c>
      <c r="E180" s="38">
        <f t="shared" si="84"/>
        <v>44986</v>
      </c>
      <c r="F180" s="38" t="str">
        <f t="shared" si="71"/>
        <v/>
      </c>
      <c r="G180" s="38">
        <f t="shared" si="66"/>
        <v>45047</v>
      </c>
      <c r="Z180" s="7">
        <f t="shared" si="76"/>
        <v>45463</v>
      </c>
      <c r="AA180" s="5">
        <v>0</v>
      </c>
      <c r="AB180" s="38" t="str">
        <f>IFERROR(VLOOKUP(Z180,'Geração Equatorial x Medido'!$O$131:$P$142,2,FALSE),"")</f>
        <v/>
      </c>
      <c r="AC180" s="38">
        <f t="shared" si="79"/>
        <v>45444</v>
      </c>
      <c r="AD180" s="38" t="str">
        <f t="shared" si="68"/>
        <v/>
      </c>
      <c r="AE180" s="38">
        <f t="shared" si="78"/>
        <v>45413</v>
      </c>
      <c r="AU180" s="4"/>
      <c r="AX180" s="7">
        <f t="shared" si="77"/>
        <v>45823</v>
      </c>
      <c r="AY180" s="5">
        <v>410.4</v>
      </c>
      <c r="AZ180" s="145">
        <f t="shared" si="72"/>
        <v>0</v>
      </c>
      <c r="BA180" s="143" t="str">
        <f>IFERROR(VLOOKUP(AX179,'Geração Equatorial x Medido'!$O$130:$P$167,2,FALSE),"")</f>
        <v/>
      </c>
      <c r="BB180" s="38">
        <f t="shared" si="80"/>
        <v>45809</v>
      </c>
      <c r="BC180" s="38" t="str">
        <f t="shared" si="83"/>
        <v/>
      </c>
      <c r="BD180" s="38">
        <f t="shared" si="82"/>
        <v>45809</v>
      </c>
      <c r="BT180" s="4"/>
      <c r="BZ180" s="7">
        <f t="shared" si="73"/>
        <v>46189</v>
      </c>
      <c r="CA180" s="5"/>
      <c r="CB180" s="145">
        <f t="shared" si="74"/>
        <v>1</v>
      </c>
      <c r="CC180" s="141" t="str">
        <f>IFERROR(VLOOKUP(BZ179,'Geração Equatorial x Medido'!$O$130:$P$166,2,FALSE),"")</f>
        <v/>
      </c>
      <c r="CD180" s="38">
        <f t="shared" si="81"/>
        <v>46174</v>
      </c>
      <c r="CE180" s="38" t="str">
        <f t="shared" si="69"/>
        <v/>
      </c>
      <c r="CF180" s="38">
        <f t="shared" si="70"/>
        <v>46174</v>
      </c>
      <c r="CV180" s="4"/>
    </row>
    <row r="181" spans="2:100" x14ac:dyDescent="0.25">
      <c r="B181" s="7">
        <f t="shared" si="75"/>
        <v>45104</v>
      </c>
      <c r="C181" s="5"/>
      <c r="D181" s="38" t="str">
        <f t="shared" si="67"/>
        <v/>
      </c>
      <c r="E181" s="38">
        <f t="shared" si="84"/>
        <v>44986</v>
      </c>
      <c r="F181" s="38" t="str">
        <f t="shared" si="71"/>
        <v/>
      </c>
      <c r="G181" s="38">
        <f t="shared" ref="G181:G244" si="85">IF(F181="",G180,F181)</f>
        <v>45047</v>
      </c>
      <c r="Z181" s="7">
        <f t="shared" si="76"/>
        <v>45464</v>
      </c>
      <c r="AA181" s="5">
        <v>68.5</v>
      </c>
      <c r="AB181" s="38" t="str">
        <f>IFERROR(VLOOKUP(Z181,'Geração Equatorial x Medido'!$O$131:$P$142,2,FALSE),"")</f>
        <v/>
      </c>
      <c r="AC181" s="38">
        <f t="shared" si="79"/>
        <v>45444</v>
      </c>
      <c r="AD181" s="38" t="str">
        <f t="shared" si="68"/>
        <v/>
      </c>
      <c r="AE181" s="38">
        <f t="shared" si="78"/>
        <v>45413</v>
      </c>
      <c r="AU181" s="4"/>
      <c r="AX181" s="7">
        <f t="shared" si="77"/>
        <v>45824</v>
      </c>
      <c r="AY181" s="5">
        <v>124.2</v>
      </c>
      <c r="AZ181" s="145">
        <f t="shared" si="72"/>
        <v>0</v>
      </c>
      <c r="BA181" s="143" t="str">
        <f>IFERROR(VLOOKUP(AX180,'Geração Equatorial x Medido'!$O$130:$P$167,2,FALSE),"")</f>
        <v/>
      </c>
      <c r="BB181" s="38">
        <f t="shared" si="80"/>
        <v>45809</v>
      </c>
      <c r="BC181" s="38" t="str">
        <f t="shared" si="83"/>
        <v/>
      </c>
      <c r="BD181" s="38">
        <f t="shared" si="82"/>
        <v>45809</v>
      </c>
      <c r="BT181" s="4"/>
      <c r="BZ181" s="7">
        <f t="shared" si="73"/>
        <v>46190</v>
      </c>
      <c r="CA181" s="5"/>
      <c r="CB181" s="145">
        <f t="shared" si="74"/>
        <v>1</v>
      </c>
      <c r="CC181" s="141" t="str">
        <f>IFERROR(VLOOKUP(BZ180,'Geração Equatorial x Medido'!$O$130:$P$166,2,FALSE),"")</f>
        <v/>
      </c>
      <c r="CD181" s="38">
        <f t="shared" si="81"/>
        <v>46174</v>
      </c>
      <c r="CE181" s="38" t="str">
        <f t="shared" si="69"/>
        <v/>
      </c>
      <c r="CF181" s="38">
        <f t="shared" si="70"/>
        <v>46174</v>
      </c>
      <c r="CV181" s="4"/>
    </row>
    <row r="182" spans="2:100" x14ac:dyDescent="0.25">
      <c r="B182" s="7">
        <f t="shared" si="75"/>
        <v>45105</v>
      </c>
      <c r="C182" s="5"/>
      <c r="D182" s="38" t="str">
        <f t="shared" si="67"/>
        <v/>
      </c>
      <c r="E182" s="38">
        <f t="shared" si="84"/>
        <v>44986</v>
      </c>
      <c r="F182" s="38" t="str">
        <f t="shared" si="71"/>
        <v/>
      </c>
      <c r="G182" s="38">
        <f t="shared" si="85"/>
        <v>45047</v>
      </c>
      <c r="Z182" s="7">
        <f t="shared" si="76"/>
        <v>45465</v>
      </c>
      <c r="AA182" s="5">
        <v>283.7</v>
      </c>
      <c r="AB182" s="38" t="str">
        <f>IFERROR(VLOOKUP(Z182,'Geração Equatorial x Medido'!$O$131:$P$142,2,FALSE),"")</f>
        <v/>
      </c>
      <c r="AC182" s="38">
        <f t="shared" si="79"/>
        <v>45444</v>
      </c>
      <c r="AD182" s="38" t="str">
        <f t="shared" si="68"/>
        <v/>
      </c>
      <c r="AE182" s="38">
        <f t="shared" si="78"/>
        <v>45413</v>
      </c>
      <c r="AU182" s="4"/>
      <c r="AX182" s="7">
        <f t="shared" si="77"/>
        <v>45825</v>
      </c>
      <c r="AY182" s="5">
        <v>535.79999999999995</v>
      </c>
      <c r="AZ182" s="145">
        <f t="shared" si="72"/>
        <v>0</v>
      </c>
      <c r="BA182" s="143" t="str">
        <f>IFERROR(VLOOKUP(AX181,'Geração Equatorial x Medido'!$O$130:$P$167,2,FALSE),"")</f>
        <v/>
      </c>
      <c r="BB182" s="38">
        <f t="shared" si="80"/>
        <v>45809</v>
      </c>
      <c r="BC182" s="38" t="str">
        <f t="shared" si="83"/>
        <v/>
      </c>
      <c r="BD182" s="38">
        <f t="shared" si="82"/>
        <v>45809</v>
      </c>
      <c r="BT182" s="4"/>
      <c r="BZ182" s="7">
        <f t="shared" si="73"/>
        <v>46191</v>
      </c>
      <c r="CA182" s="5"/>
      <c r="CB182" s="145">
        <f t="shared" si="74"/>
        <v>1</v>
      </c>
      <c r="CC182" s="141" t="str">
        <f>IFERROR(VLOOKUP(BZ181,'Geração Equatorial x Medido'!$O$130:$P$166,2,FALSE),"")</f>
        <v/>
      </c>
      <c r="CD182" s="38">
        <f t="shared" si="81"/>
        <v>46174</v>
      </c>
      <c r="CE182" s="38" t="str">
        <f t="shared" si="69"/>
        <v/>
      </c>
      <c r="CF182" s="38">
        <f t="shared" si="70"/>
        <v>46174</v>
      </c>
      <c r="CV182" s="4"/>
    </row>
    <row r="183" spans="2:100" x14ac:dyDescent="0.25">
      <c r="B183" s="7">
        <f t="shared" si="75"/>
        <v>45106</v>
      </c>
      <c r="C183" s="5"/>
      <c r="D183" s="38" t="str">
        <f t="shared" si="67"/>
        <v/>
      </c>
      <c r="E183" s="38">
        <f t="shared" si="84"/>
        <v>44986</v>
      </c>
      <c r="F183" s="38" t="str">
        <f t="shared" si="71"/>
        <v/>
      </c>
      <c r="G183" s="38">
        <f t="shared" si="85"/>
        <v>45047</v>
      </c>
      <c r="Z183" s="7">
        <f t="shared" si="76"/>
        <v>45466</v>
      </c>
      <c r="AA183" s="5">
        <v>214.8</v>
      </c>
      <c r="AB183" s="38" t="str">
        <f>IFERROR(VLOOKUP(Z183,'Geração Equatorial x Medido'!$O$131:$P$142,2,FALSE),"")</f>
        <v/>
      </c>
      <c r="AC183" s="38">
        <f t="shared" si="79"/>
        <v>45444</v>
      </c>
      <c r="AD183" s="38" t="str">
        <f t="shared" si="68"/>
        <v/>
      </c>
      <c r="AE183" s="38">
        <f t="shared" si="78"/>
        <v>45413</v>
      </c>
      <c r="AU183" s="4"/>
      <c r="AX183" s="7">
        <f t="shared" si="77"/>
        <v>45826</v>
      </c>
      <c r="AY183" s="5">
        <v>477</v>
      </c>
      <c r="AZ183" s="145">
        <f t="shared" si="72"/>
        <v>0</v>
      </c>
      <c r="BA183" s="143" t="str">
        <f>IFERROR(VLOOKUP(AX182,'Geração Equatorial x Medido'!$O$130:$P$167,2,FALSE),"")</f>
        <v/>
      </c>
      <c r="BB183" s="38">
        <f t="shared" si="80"/>
        <v>45809</v>
      </c>
      <c r="BC183" s="38" t="str">
        <f t="shared" si="83"/>
        <v/>
      </c>
      <c r="BD183" s="38">
        <f t="shared" si="82"/>
        <v>45809</v>
      </c>
      <c r="BT183" s="4"/>
      <c r="BZ183" s="7">
        <f t="shared" si="73"/>
        <v>46192</v>
      </c>
      <c r="CA183" s="5"/>
      <c r="CB183" s="145">
        <f t="shared" si="74"/>
        <v>1</v>
      </c>
      <c r="CC183" s="141" t="str">
        <f>IFERROR(VLOOKUP(BZ182,'Geração Equatorial x Medido'!$O$130:$P$166,2,FALSE),"")</f>
        <v/>
      </c>
      <c r="CD183" s="38">
        <f t="shared" si="81"/>
        <v>46174</v>
      </c>
      <c r="CE183" s="38" t="str">
        <f t="shared" si="69"/>
        <v/>
      </c>
      <c r="CF183" s="38">
        <f t="shared" si="70"/>
        <v>46174</v>
      </c>
      <c r="CV183" s="4"/>
    </row>
    <row r="184" spans="2:100" x14ac:dyDescent="0.25">
      <c r="B184" s="7">
        <f t="shared" si="75"/>
        <v>45107</v>
      </c>
      <c r="C184" s="5"/>
      <c r="D184" s="38" t="str">
        <f t="shared" si="67"/>
        <v/>
      </c>
      <c r="E184" s="38">
        <f t="shared" si="84"/>
        <v>44986</v>
      </c>
      <c r="F184" s="38">
        <f t="shared" si="71"/>
        <v>45078</v>
      </c>
      <c r="G184" s="38">
        <f t="shared" si="85"/>
        <v>45078</v>
      </c>
      <c r="Z184" s="7">
        <f t="shared" si="76"/>
        <v>45467</v>
      </c>
      <c r="AA184" s="5">
        <v>439.9</v>
      </c>
      <c r="AB184" s="38" t="str">
        <f>IFERROR(VLOOKUP(Z184,'Geração Equatorial x Medido'!$O$131:$P$142,2,FALSE),"")</f>
        <v/>
      </c>
      <c r="AC184" s="38">
        <f t="shared" si="79"/>
        <v>45444</v>
      </c>
      <c r="AD184" s="38" t="str">
        <f t="shared" si="68"/>
        <v/>
      </c>
      <c r="AE184" s="38">
        <f t="shared" si="78"/>
        <v>45413</v>
      </c>
      <c r="AU184" s="4"/>
      <c r="AX184" s="7">
        <f t="shared" si="77"/>
        <v>45827</v>
      </c>
      <c r="AY184" s="5">
        <v>454.1</v>
      </c>
      <c r="AZ184" s="145">
        <f t="shared" si="72"/>
        <v>0</v>
      </c>
      <c r="BA184" s="143" t="str">
        <f>IFERROR(VLOOKUP(AX183,'Geração Equatorial x Medido'!$O$130:$P$167,2,FALSE),"")</f>
        <v/>
      </c>
      <c r="BB184" s="38">
        <f t="shared" si="80"/>
        <v>45809</v>
      </c>
      <c r="BC184" s="38" t="str">
        <f t="shared" si="83"/>
        <v/>
      </c>
      <c r="BD184" s="38">
        <f t="shared" si="82"/>
        <v>45809</v>
      </c>
      <c r="BT184" s="4"/>
      <c r="BZ184" s="7">
        <f t="shared" si="73"/>
        <v>46193</v>
      </c>
      <c r="CA184" s="5"/>
      <c r="CB184" s="145">
        <f t="shared" si="74"/>
        <v>1</v>
      </c>
      <c r="CC184" s="141" t="str">
        <f>IFERROR(VLOOKUP(BZ183,'Geração Equatorial x Medido'!$O$130:$P$166,2,FALSE),"")</f>
        <v/>
      </c>
      <c r="CD184" s="38">
        <f t="shared" si="81"/>
        <v>46174</v>
      </c>
      <c r="CE184" s="38" t="str">
        <f t="shared" si="69"/>
        <v/>
      </c>
      <c r="CF184" s="38">
        <f t="shared" si="70"/>
        <v>46174</v>
      </c>
      <c r="CV184" s="4"/>
    </row>
    <row r="185" spans="2:100" x14ac:dyDescent="0.25">
      <c r="B185" s="7">
        <f t="shared" si="75"/>
        <v>45108</v>
      </c>
      <c r="C185" s="5"/>
      <c r="D185" s="38" t="str">
        <f t="shared" si="67"/>
        <v/>
      </c>
      <c r="E185" s="38">
        <f t="shared" si="84"/>
        <v>44986</v>
      </c>
      <c r="F185" s="38" t="str">
        <f t="shared" si="71"/>
        <v/>
      </c>
      <c r="G185" s="38">
        <f t="shared" si="85"/>
        <v>45078</v>
      </c>
      <c r="Z185" s="7">
        <f t="shared" si="76"/>
        <v>45468</v>
      </c>
      <c r="AA185" s="5">
        <v>484.1</v>
      </c>
      <c r="AB185" s="38" t="str">
        <f>IFERROR(VLOOKUP(Z185,'Geração Equatorial x Medido'!$O$131:$P$142,2,FALSE),"")</f>
        <v/>
      </c>
      <c r="AC185" s="38">
        <f t="shared" si="79"/>
        <v>45444</v>
      </c>
      <c r="AD185" s="38" t="str">
        <f t="shared" si="68"/>
        <v/>
      </c>
      <c r="AE185" s="38">
        <f t="shared" si="78"/>
        <v>45413</v>
      </c>
      <c r="AU185" s="4"/>
      <c r="AX185" s="7">
        <f t="shared" si="77"/>
        <v>45828</v>
      </c>
      <c r="AY185" s="5">
        <v>432.2</v>
      </c>
      <c r="AZ185" s="145">
        <f t="shared" si="72"/>
        <v>0</v>
      </c>
      <c r="BA185" s="143" t="str">
        <f>IFERROR(VLOOKUP(AX184,'Geração Equatorial x Medido'!$O$130:$P$167,2,FALSE),"")</f>
        <v/>
      </c>
      <c r="BB185" s="38">
        <f t="shared" si="80"/>
        <v>45809</v>
      </c>
      <c r="BC185" s="38" t="str">
        <f t="shared" si="83"/>
        <v/>
      </c>
      <c r="BD185" s="38">
        <f t="shared" si="82"/>
        <v>45809</v>
      </c>
      <c r="BT185" s="4"/>
      <c r="BZ185" s="7">
        <f t="shared" si="73"/>
        <v>46194</v>
      </c>
      <c r="CA185" s="5"/>
      <c r="CB185" s="145">
        <f t="shared" si="74"/>
        <v>1</v>
      </c>
      <c r="CC185" s="141" t="str">
        <f>IFERROR(VLOOKUP(BZ184,'Geração Equatorial x Medido'!$O$130:$P$166,2,FALSE),"")</f>
        <v/>
      </c>
      <c r="CD185" s="38">
        <f t="shared" si="81"/>
        <v>46174</v>
      </c>
      <c r="CE185" s="38" t="str">
        <f t="shared" si="69"/>
        <v/>
      </c>
      <c r="CF185" s="38">
        <f t="shared" si="70"/>
        <v>46174</v>
      </c>
      <c r="CV185" s="4"/>
    </row>
    <row r="186" spans="2:100" x14ac:dyDescent="0.25">
      <c r="B186" s="7">
        <f t="shared" si="75"/>
        <v>45109</v>
      </c>
      <c r="C186" s="5"/>
      <c r="D186" s="38" t="str">
        <f t="shared" si="67"/>
        <v/>
      </c>
      <c r="E186" s="38">
        <f t="shared" si="84"/>
        <v>44986</v>
      </c>
      <c r="F186" s="38" t="str">
        <f t="shared" si="71"/>
        <v/>
      </c>
      <c r="G186" s="38">
        <f t="shared" si="85"/>
        <v>45078</v>
      </c>
      <c r="Z186" s="7">
        <f t="shared" si="76"/>
        <v>45469</v>
      </c>
      <c r="AA186" s="5">
        <v>470.5</v>
      </c>
      <c r="AB186" s="38">
        <f>IFERROR(VLOOKUP(Z186,'Geração Equatorial x Medido'!$O$131:$P$142,2,FALSE),"")</f>
        <v>45444</v>
      </c>
      <c r="AC186" s="38">
        <f t="shared" si="79"/>
        <v>45444</v>
      </c>
      <c r="AD186" s="38" t="str">
        <f t="shared" si="68"/>
        <v/>
      </c>
      <c r="AE186" s="38">
        <f t="shared" si="78"/>
        <v>45413</v>
      </c>
      <c r="AF186" s="3"/>
      <c r="AU186" s="4"/>
      <c r="AX186" s="7">
        <f t="shared" si="77"/>
        <v>45829</v>
      </c>
      <c r="AY186" s="5">
        <v>427.6</v>
      </c>
      <c r="AZ186" s="145">
        <f t="shared" si="72"/>
        <v>0</v>
      </c>
      <c r="BA186" s="143" t="str">
        <f>IFERROR(VLOOKUP(AX185,'Geração Equatorial x Medido'!$O$130:$P$167,2,FALSE),"")</f>
        <v/>
      </c>
      <c r="BB186" s="38">
        <f t="shared" si="80"/>
        <v>45809</v>
      </c>
      <c r="BC186" s="38" t="str">
        <f t="shared" si="83"/>
        <v/>
      </c>
      <c r="BD186" s="38">
        <f t="shared" si="82"/>
        <v>45809</v>
      </c>
      <c r="BT186" s="4"/>
      <c r="BZ186" s="7">
        <f t="shared" si="73"/>
        <v>46195</v>
      </c>
      <c r="CA186" s="5"/>
      <c r="CB186" s="145">
        <f t="shared" si="74"/>
        <v>1</v>
      </c>
      <c r="CC186" s="141" t="str">
        <f>IFERROR(VLOOKUP(BZ185,'Geração Equatorial x Medido'!$O$130:$P$166,2,FALSE),"")</f>
        <v/>
      </c>
      <c r="CD186" s="38">
        <f t="shared" si="81"/>
        <v>46174</v>
      </c>
      <c r="CE186" s="38" t="str">
        <f t="shared" si="69"/>
        <v/>
      </c>
      <c r="CF186" s="38">
        <f t="shared" si="70"/>
        <v>46174</v>
      </c>
      <c r="CV186" s="4"/>
    </row>
    <row r="187" spans="2:100" x14ac:dyDescent="0.25">
      <c r="B187" s="7">
        <f t="shared" si="75"/>
        <v>45110</v>
      </c>
      <c r="C187" s="5"/>
      <c r="D187" s="38" t="str">
        <f t="shared" si="67"/>
        <v/>
      </c>
      <c r="E187" s="38">
        <f t="shared" si="84"/>
        <v>44986</v>
      </c>
      <c r="F187" s="38" t="str">
        <f t="shared" si="71"/>
        <v/>
      </c>
      <c r="G187" s="38">
        <f t="shared" si="85"/>
        <v>45078</v>
      </c>
      <c r="Z187" s="7">
        <f t="shared" si="76"/>
        <v>45470</v>
      </c>
      <c r="AA187" s="5">
        <v>503.2</v>
      </c>
      <c r="AB187" s="38" t="str">
        <f>IFERROR(VLOOKUP(Z187,'Geração Equatorial x Medido'!$O$131:$P$142,2,FALSE),"")</f>
        <v/>
      </c>
      <c r="AC187" s="38">
        <f t="shared" si="79"/>
        <v>45474</v>
      </c>
      <c r="AD187" s="38" t="str">
        <f t="shared" si="68"/>
        <v/>
      </c>
      <c r="AE187" s="38">
        <f t="shared" si="78"/>
        <v>45413</v>
      </c>
      <c r="AU187" s="4"/>
      <c r="AX187" s="7">
        <f t="shared" si="77"/>
        <v>45830</v>
      </c>
      <c r="AY187" s="5">
        <v>447.7</v>
      </c>
      <c r="AZ187" s="145">
        <f t="shared" si="72"/>
        <v>0</v>
      </c>
      <c r="BA187" s="143">
        <f>IFERROR(VLOOKUP(AX186,'Geração Equatorial x Medido'!$O$130:$P$167,2,FALSE),"")</f>
        <v>45809</v>
      </c>
      <c r="BB187" s="38">
        <f t="shared" si="80"/>
        <v>45809</v>
      </c>
      <c r="BC187" s="38" t="str">
        <f t="shared" si="83"/>
        <v/>
      </c>
      <c r="BD187" s="38">
        <f t="shared" si="82"/>
        <v>45809</v>
      </c>
      <c r="BT187" s="4"/>
      <c r="BZ187" s="7">
        <f t="shared" si="73"/>
        <v>46196</v>
      </c>
      <c r="CA187" s="5"/>
      <c r="CB187" s="145">
        <f t="shared" si="74"/>
        <v>1</v>
      </c>
      <c r="CC187" s="141">
        <f>IFERROR(VLOOKUP(BZ186,'Geração Equatorial x Medido'!$O$130:$P$166,2,FALSE),"")</f>
        <v>46174</v>
      </c>
      <c r="CD187" s="38">
        <f t="shared" si="81"/>
        <v>46174</v>
      </c>
      <c r="CE187" s="38" t="str">
        <f t="shared" si="69"/>
        <v/>
      </c>
      <c r="CF187" s="38">
        <f t="shared" si="70"/>
        <v>46174</v>
      </c>
      <c r="CV187" s="4"/>
    </row>
    <row r="188" spans="2:100" x14ac:dyDescent="0.25">
      <c r="B188" s="7">
        <f t="shared" si="75"/>
        <v>45111</v>
      </c>
      <c r="C188" s="5"/>
      <c r="D188" s="38" t="str">
        <f t="shared" si="67"/>
        <v/>
      </c>
      <c r="E188" s="38">
        <f t="shared" si="84"/>
        <v>44986</v>
      </c>
      <c r="F188" s="38" t="str">
        <f t="shared" si="71"/>
        <v/>
      </c>
      <c r="G188" s="38">
        <f t="shared" si="85"/>
        <v>45078</v>
      </c>
      <c r="Z188" s="7">
        <f t="shared" si="76"/>
        <v>45471</v>
      </c>
      <c r="AA188" s="5">
        <v>537</v>
      </c>
      <c r="AB188" s="38" t="str">
        <f>IFERROR(VLOOKUP(Z188,'Geração Equatorial x Medido'!$O$131:$P$142,2,FALSE),"")</f>
        <v/>
      </c>
      <c r="AC188" s="38">
        <f t="shared" si="79"/>
        <v>45474</v>
      </c>
      <c r="AD188" s="38" t="str">
        <f t="shared" si="68"/>
        <v/>
      </c>
      <c r="AE188" s="38">
        <f t="shared" si="78"/>
        <v>45413</v>
      </c>
      <c r="AU188" s="4"/>
      <c r="AX188" s="7">
        <f t="shared" si="77"/>
        <v>45831</v>
      </c>
      <c r="AY188" s="5">
        <v>533.79999999999995</v>
      </c>
      <c r="AZ188" s="145">
        <f t="shared" si="72"/>
        <v>0</v>
      </c>
      <c r="BA188" s="143" t="str">
        <f>IFERROR(VLOOKUP(AX187,'Geração Equatorial x Medido'!$O$130:$P$167,2,FALSE),"")</f>
        <v/>
      </c>
      <c r="BB188" s="38">
        <f t="shared" si="80"/>
        <v>45839</v>
      </c>
      <c r="BC188" s="38" t="str">
        <f t="shared" si="83"/>
        <v/>
      </c>
      <c r="BD188" s="38">
        <f t="shared" si="82"/>
        <v>45809</v>
      </c>
      <c r="BT188" s="4"/>
      <c r="BZ188" s="7">
        <f t="shared" si="73"/>
        <v>46197</v>
      </c>
      <c r="CA188" s="5"/>
      <c r="CB188" s="145">
        <f t="shared" si="74"/>
        <v>1</v>
      </c>
      <c r="CC188" s="141" t="str">
        <f>IFERROR(VLOOKUP(BZ187,'Geração Equatorial x Medido'!$O$130:$P$166,2,FALSE),"")</f>
        <v/>
      </c>
      <c r="CD188" s="38">
        <f t="shared" si="81"/>
        <v>46204</v>
      </c>
      <c r="CE188" s="38" t="str">
        <f t="shared" si="69"/>
        <v/>
      </c>
      <c r="CF188" s="38">
        <f t="shared" si="70"/>
        <v>46174</v>
      </c>
      <c r="CV188" s="4"/>
    </row>
    <row r="189" spans="2:100" x14ac:dyDescent="0.25">
      <c r="B189" s="7">
        <f t="shared" si="75"/>
        <v>45112</v>
      </c>
      <c r="C189" s="5"/>
      <c r="D189" s="38" t="str">
        <f t="shared" si="67"/>
        <v/>
      </c>
      <c r="E189" s="38">
        <f t="shared" si="84"/>
        <v>44986</v>
      </c>
      <c r="F189" s="38" t="str">
        <f t="shared" si="71"/>
        <v/>
      </c>
      <c r="G189" s="38">
        <f t="shared" si="85"/>
        <v>45078</v>
      </c>
      <c r="Z189" s="7">
        <f t="shared" si="76"/>
        <v>45472</v>
      </c>
      <c r="AA189" s="5">
        <v>512.6</v>
      </c>
      <c r="AB189" s="38" t="str">
        <f>IFERROR(VLOOKUP(Z189,'Geração Equatorial x Medido'!$O$131:$P$142,2,FALSE),"")</f>
        <v/>
      </c>
      <c r="AC189" s="38">
        <f t="shared" si="79"/>
        <v>45474</v>
      </c>
      <c r="AD189" s="38" t="str">
        <f t="shared" si="68"/>
        <v/>
      </c>
      <c r="AE189" s="38">
        <f t="shared" si="78"/>
        <v>45413</v>
      </c>
      <c r="AU189" s="4"/>
      <c r="AX189" s="7">
        <f t="shared" si="77"/>
        <v>45832</v>
      </c>
      <c r="AY189" s="5">
        <v>444.1</v>
      </c>
      <c r="AZ189" s="145">
        <f t="shared" si="72"/>
        <v>0</v>
      </c>
      <c r="BA189" s="143" t="str">
        <f>IFERROR(VLOOKUP(AX188,'Geração Equatorial x Medido'!$O$130:$P$167,2,FALSE),"")</f>
        <v/>
      </c>
      <c r="BB189" s="38">
        <f t="shared" si="80"/>
        <v>45839</v>
      </c>
      <c r="BC189" s="38" t="str">
        <f t="shared" si="83"/>
        <v/>
      </c>
      <c r="BD189" s="38">
        <f t="shared" si="82"/>
        <v>45809</v>
      </c>
      <c r="BT189" s="4"/>
      <c r="BZ189" s="7">
        <f t="shared" si="73"/>
        <v>46198</v>
      </c>
      <c r="CA189" s="5"/>
      <c r="CB189" s="145">
        <f t="shared" si="74"/>
        <v>1</v>
      </c>
      <c r="CC189" s="141" t="str">
        <f>IFERROR(VLOOKUP(BZ188,'Geração Equatorial x Medido'!$O$130:$P$166,2,FALSE),"")</f>
        <v/>
      </c>
      <c r="CD189" s="38">
        <f t="shared" si="81"/>
        <v>46204</v>
      </c>
      <c r="CE189" s="38" t="str">
        <f t="shared" si="69"/>
        <v/>
      </c>
      <c r="CF189" s="38">
        <f t="shared" si="70"/>
        <v>46174</v>
      </c>
      <c r="CV189" s="4"/>
    </row>
    <row r="190" spans="2:100" x14ac:dyDescent="0.25">
      <c r="B190" s="7">
        <f t="shared" si="75"/>
        <v>45113</v>
      </c>
      <c r="C190" s="5"/>
      <c r="D190" s="38" t="str">
        <f t="shared" si="67"/>
        <v/>
      </c>
      <c r="E190" s="38">
        <f t="shared" si="84"/>
        <v>44986</v>
      </c>
      <c r="F190" s="38" t="str">
        <f t="shared" si="71"/>
        <v/>
      </c>
      <c r="G190" s="38">
        <f t="shared" si="85"/>
        <v>45078</v>
      </c>
      <c r="Z190" s="7">
        <f t="shared" si="76"/>
        <v>45473</v>
      </c>
      <c r="AA190" s="5">
        <v>503.6</v>
      </c>
      <c r="AB190" s="38" t="str">
        <f>IFERROR(VLOOKUP(Z190,'Geração Equatorial x Medido'!$O$131:$P$142,2,FALSE),"")</f>
        <v/>
      </c>
      <c r="AC190" s="38">
        <f t="shared" si="79"/>
        <v>45474</v>
      </c>
      <c r="AD190" s="38">
        <f t="shared" si="68"/>
        <v>45444</v>
      </c>
      <c r="AE190" s="38">
        <f t="shared" si="78"/>
        <v>45444</v>
      </c>
      <c r="AU190" s="4"/>
      <c r="AX190" s="7">
        <f t="shared" si="77"/>
        <v>45833</v>
      </c>
      <c r="AY190" s="5">
        <v>494.6</v>
      </c>
      <c r="AZ190" s="145">
        <f t="shared" si="72"/>
        <v>0</v>
      </c>
      <c r="BA190" s="143" t="str">
        <f>IFERROR(VLOOKUP(AX189,'Geração Equatorial x Medido'!$O$130:$P$167,2,FALSE),"")</f>
        <v/>
      </c>
      <c r="BB190" s="38">
        <f t="shared" si="80"/>
        <v>45839</v>
      </c>
      <c r="BC190" s="38" t="str">
        <f t="shared" si="83"/>
        <v/>
      </c>
      <c r="BD190" s="38">
        <f t="shared" si="82"/>
        <v>45809</v>
      </c>
      <c r="BT190" s="4"/>
      <c r="BZ190" s="7">
        <f t="shared" si="73"/>
        <v>46199</v>
      </c>
      <c r="CA190" s="5"/>
      <c r="CB190" s="145">
        <f t="shared" si="74"/>
        <v>1</v>
      </c>
      <c r="CC190" s="141" t="str">
        <f>IFERROR(VLOOKUP(BZ189,'Geração Equatorial x Medido'!$O$130:$P$166,2,FALSE),"")</f>
        <v/>
      </c>
      <c r="CD190" s="38">
        <f t="shared" si="81"/>
        <v>46204</v>
      </c>
      <c r="CE190" s="38" t="str">
        <f t="shared" si="69"/>
        <v/>
      </c>
      <c r="CF190" s="38">
        <f t="shared" si="70"/>
        <v>46174</v>
      </c>
      <c r="CV190" s="4"/>
    </row>
    <row r="191" spans="2:100" x14ac:dyDescent="0.25">
      <c r="B191" s="7">
        <f t="shared" si="75"/>
        <v>45114</v>
      </c>
      <c r="C191" s="5"/>
      <c r="D191" s="38" t="str">
        <f t="shared" si="67"/>
        <v/>
      </c>
      <c r="E191" s="38">
        <f t="shared" si="84"/>
        <v>44986</v>
      </c>
      <c r="F191" s="38" t="str">
        <f t="shared" si="71"/>
        <v/>
      </c>
      <c r="G191" s="38">
        <f t="shared" si="85"/>
        <v>45078</v>
      </c>
      <c r="Z191" s="7">
        <f t="shared" si="76"/>
        <v>45474</v>
      </c>
      <c r="AA191" s="5">
        <v>500.9</v>
      </c>
      <c r="AB191" s="38" t="str">
        <f>IFERROR(VLOOKUP(Z191,'Geração Equatorial x Medido'!$O$131:$P$142,2,FALSE),"")</f>
        <v/>
      </c>
      <c r="AC191" s="38">
        <f t="shared" si="79"/>
        <v>45474</v>
      </c>
      <c r="AD191" s="38" t="str">
        <f t="shared" si="68"/>
        <v/>
      </c>
      <c r="AE191" s="38">
        <f t="shared" si="78"/>
        <v>45444</v>
      </c>
      <c r="AU191" s="4"/>
      <c r="AX191" s="7">
        <f t="shared" si="77"/>
        <v>45834</v>
      </c>
      <c r="AY191" s="5">
        <v>379.7</v>
      </c>
      <c r="AZ191" s="145">
        <f t="shared" si="72"/>
        <v>0</v>
      </c>
      <c r="BA191" s="143" t="str">
        <f>IFERROR(VLOOKUP(AX190,'Geração Equatorial x Medido'!$O$130:$P$167,2,FALSE),"")</f>
        <v/>
      </c>
      <c r="BB191" s="38">
        <f t="shared" si="80"/>
        <v>45839</v>
      </c>
      <c r="BC191" s="38" t="str">
        <f t="shared" si="83"/>
        <v/>
      </c>
      <c r="BD191" s="38">
        <f t="shared" si="82"/>
        <v>45809</v>
      </c>
      <c r="BT191" s="4"/>
      <c r="BZ191" s="7">
        <f t="shared" si="73"/>
        <v>46200</v>
      </c>
      <c r="CA191" s="5"/>
      <c r="CB191" s="145">
        <f t="shared" si="74"/>
        <v>1</v>
      </c>
      <c r="CC191" s="141" t="str">
        <f>IFERROR(VLOOKUP(BZ190,'Geração Equatorial x Medido'!$O$130:$P$166,2,FALSE),"")</f>
        <v/>
      </c>
      <c r="CD191" s="38">
        <f t="shared" si="81"/>
        <v>46204</v>
      </c>
      <c r="CE191" s="38" t="str">
        <f t="shared" si="69"/>
        <v/>
      </c>
      <c r="CF191" s="38">
        <f t="shared" si="70"/>
        <v>46174</v>
      </c>
      <c r="CV191" s="4"/>
    </row>
    <row r="192" spans="2:100" x14ac:dyDescent="0.25">
      <c r="B192" s="7">
        <f t="shared" si="75"/>
        <v>45115</v>
      </c>
      <c r="C192" s="5"/>
      <c r="D192" s="38" t="str">
        <f t="shared" si="67"/>
        <v/>
      </c>
      <c r="E192" s="38">
        <f t="shared" si="84"/>
        <v>44986</v>
      </c>
      <c r="F192" s="38" t="str">
        <f t="shared" si="71"/>
        <v/>
      </c>
      <c r="G192" s="38">
        <f t="shared" si="85"/>
        <v>45078</v>
      </c>
      <c r="Z192" s="7">
        <f t="shared" si="76"/>
        <v>45475</v>
      </c>
      <c r="AA192" s="5">
        <v>524</v>
      </c>
      <c r="AB192" s="38" t="str">
        <f>IFERROR(VLOOKUP(Z192,'Geração Equatorial x Medido'!$O$131:$P$142,2,FALSE),"")</f>
        <v/>
      </c>
      <c r="AC192" s="38">
        <f t="shared" si="79"/>
        <v>45474</v>
      </c>
      <c r="AD192" s="38" t="str">
        <f t="shared" si="68"/>
        <v/>
      </c>
      <c r="AE192" s="38">
        <f t="shared" si="78"/>
        <v>45444</v>
      </c>
      <c r="AU192" s="4"/>
      <c r="AX192" s="7">
        <f t="shared" si="77"/>
        <v>45835</v>
      </c>
      <c r="AY192" s="5">
        <v>411.3</v>
      </c>
      <c r="AZ192" s="145">
        <f t="shared" si="72"/>
        <v>0</v>
      </c>
      <c r="BA192" s="143" t="str">
        <f>IFERROR(VLOOKUP(AX191,'Geração Equatorial x Medido'!$O$130:$P$167,2,FALSE),"")</f>
        <v/>
      </c>
      <c r="BB192" s="38">
        <f t="shared" si="80"/>
        <v>45839</v>
      </c>
      <c r="BC192" s="38" t="str">
        <f t="shared" si="83"/>
        <v/>
      </c>
      <c r="BD192" s="38">
        <f t="shared" si="82"/>
        <v>45809</v>
      </c>
      <c r="BT192" s="4"/>
      <c r="BZ192" s="7">
        <f t="shared" si="73"/>
        <v>46201</v>
      </c>
      <c r="CA192" s="5"/>
      <c r="CB192" s="145">
        <f t="shared" si="74"/>
        <v>1</v>
      </c>
      <c r="CC192" s="141" t="str">
        <f>IFERROR(VLOOKUP(BZ191,'Geração Equatorial x Medido'!$O$130:$P$166,2,FALSE),"")</f>
        <v/>
      </c>
      <c r="CD192" s="38">
        <f t="shared" si="81"/>
        <v>46204</v>
      </c>
      <c r="CE192" s="38" t="str">
        <f t="shared" si="69"/>
        <v/>
      </c>
      <c r="CF192" s="38">
        <f t="shared" si="70"/>
        <v>46174</v>
      </c>
      <c r="CV192" s="4"/>
    </row>
    <row r="193" spans="2:100" x14ac:dyDescent="0.25">
      <c r="B193" s="7">
        <f t="shared" si="75"/>
        <v>45116</v>
      </c>
      <c r="C193" s="5"/>
      <c r="D193" s="38" t="str">
        <f t="shared" si="67"/>
        <v/>
      </c>
      <c r="E193" s="38">
        <f t="shared" si="84"/>
        <v>44986</v>
      </c>
      <c r="F193" s="38" t="str">
        <f t="shared" si="71"/>
        <v/>
      </c>
      <c r="G193" s="38">
        <f t="shared" si="85"/>
        <v>45078</v>
      </c>
      <c r="Z193" s="7">
        <f t="shared" si="76"/>
        <v>45476</v>
      </c>
      <c r="AA193" s="5">
        <v>402.4</v>
      </c>
      <c r="AB193" s="38" t="str">
        <f>IFERROR(VLOOKUP(Z193,'Geração Equatorial x Medido'!$O$131:$P$142,2,FALSE),"")</f>
        <v/>
      </c>
      <c r="AC193" s="38">
        <f t="shared" si="79"/>
        <v>45474</v>
      </c>
      <c r="AD193" s="38" t="str">
        <f t="shared" si="68"/>
        <v/>
      </c>
      <c r="AE193" s="38">
        <f t="shared" si="78"/>
        <v>45444</v>
      </c>
      <c r="AU193" s="4"/>
      <c r="AX193" s="7">
        <f t="shared" si="77"/>
        <v>45836</v>
      </c>
      <c r="AY193" s="5">
        <v>506.8</v>
      </c>
      <c r="AZ193" s="145">
        <f t="shared" si="72"/>
        <v>0</v>
      </c>
      <c r="BA193" s="143" t="str">
        <f>IFERROR(VLOOKUP(AX192,'Geração Equatorial x Medido'!$O$130:$P$167,2,FALSE),"")</f>
        <v/>
      </c>
      <c r="BB193" s="38">
        <f t="shared" si="80"/>
        <v>45839</v>
      </c>
      <c r="BC193" s="38" t="str">
        <f t="shared" si="83"/>
        <v/>
      </c>
      <c r="BD193" s="38">
        <f t="shared" si="82"/>
        <v>45809</v>
      </c>
      <c r="BT193" s="4"/>
      <c r="BZ193" s="7">
        <f t="shared" si="73"/>
        <v>46202</v>
      </c>
      <c r="CA193" s="5"/>
      <c r="CB193" s="145">
        <f t="shared" si="74"/>
        <v>1</v>
      </c>
      <c r="CC193" s="141" t="str">
        <f>IFERROR(VLOOKUP(BZ192,'Geração Equatorial x Medido'!$O$130:$P$166,2,FALSE),"")</f>
        <v/>
      </c>
      <c r="CD193" s="38">
        <f t="shared" si="81"/>
        <v>46204</v>
      </c>
      <c r="CE193" s="38" t="str">
        <f t="shared" si="69"/>
        <v/>
      </c>
      <c r="CF193" s="38">
        <f t="shared" si="70"/>
        <v>46174</v>
      </c>
      <c r="CV193" s="4"/>
    </row>
    <row r="194" spans="2:100" x14ac:dyDescent="0.25">
      <c r="B194" s="7">
        <f t="shared" si="75"/>
        <v>45117</v>
      </c>
      <c r="C194" s="5"/>
      <c r="D194" s="38" t="str">
        <f t="shared" si="67"/>
        <v/>
      </c>
      <c r="E194" s="38">
        <f t="shared" si="84"/>
        <v>44986</v>
      </c>
      <c r="F194" s="38" t="str">
        <f t="shared" si="71"/>
        <v/>
      </c>
      <c r="G194" s="38">
        <f t="shared" si="85"/>
        <v>45078</v>
      </c>
      <c r="Z194" s="7">
        <f t="shared" si="76"/>
        <v>45477</v>
      </c>
      <c r="AA194" s="5">
        <v>450.8</v>
      </c>
      <c r="AB194" s="38" t="str">
        <f>IFERROR(VLOOKUP(Z194,'Geração Equatorial x Medido'!$O$131:$P$142,2,FALSE),"")</f>
        <v/>
      </c>
      <c r="AC194" s="38">
        <f t="shared" si="79"/>
        <v>45474</v>
      </c>
      <c r="AD194" s="38" t="str">
        <f t="shared" si="68"/>
        <v/>
      </c>
      <c r="AE194" s="38">
        <f t="shared" si="78"/>
        <v>45444</v>
      </c>
      <c r="AU194" s="4"/>
      <c r="AX194" s="7">
        <f t="shared" si="77"/>
        <v>45837</v>
      </c>
      <c r="AY194" s="5">
        <v>354.8</v>
      </c>
      <c r="AZ194" s="145">
        <f t="shared" si="72"/>
        <v>0</v>
      </c>
      <c r="BA194" s="143" t="str">
        <f>IFERROR(VLOOKUP(AX193,'Geração Equatorial x Medido'!$O$130:$P$167,2,FALSE),"")</f>
        <v/>
      </c>
      <c r="BB194" s="38">
        <f t="shared" si="80"/>
        <v>45839</v>
      </c>
      <c r="BC194" s="38" t="str">
        <f t="shared" si="83"/>
        <v/>
      </c>
      <c r="BD194" s="38">
        <f t="shared" si="82"/>
        <v>45809</v>
      </c>
      <c r="BT194" s="4"/>
      <c r="BZ194" s="7">
        <f t="shared" si="73"/>
        <v>46203</v>
      </c>
      <c r="CA194" s="5"/>
      <c r="CB194" s="145">
        <f t="shared" si="74"/>
        <v>1</v>
      </c>
      <c r="CC194" s="141" t="str">
        <f>IFERROR(VLOOKUP(BZ193,'Geração Equatorial x Medido'!$O$130:$P$166,2,FALSE),"")</f>
        <v/>
      </c>
      <c r="CD194" s="38">
        <f t="shared" si="81"/>
        <v>46204</v>
      </c>
      <c r="CE194" s="38" t="str">
        <f t="shared" si="69"/>
        <v/>
      </c>
      <c r="CF194" s="38">
        <f t="shared" si="70"/>
        <v>46174</v>
      </c>
      <c r="CV194" s="4"/>
    </row>
    <row r="195" spans="2:100" x14ac:dyDescent="0.25">
      <c r="B195" s="7">
        <f t="shared" si="75"/>
        <v>45118</v>
      </c>
      <c r="C195" s="5"/>
      <c r="D195" s="38" t="str">
        <f t="shared" si="67"/>
        <v/>
      </c>
      <c r="E195" s="38">
        <f t="shared" si="84"/>
        <v>44986</v>
      </c>
      <c r="F195" s="38" t="str">
        <f t="shared" si="71"/>
        <v/>
      </c>
      <c r="G195" s="38">
        <f t="shared" si="85"/>
        <v>45078</v>
      </c>
      <c r="Z195" s="7">
        <f t="shared" si="76"/>
        <v>45478</v>
      </c>
      <c r="AA195" s="5">
        <v>512.6</v>
      </c>
      <c r="AB195" s="38" t="str">
        <f>IFERROR(VLOOKUP(Z195,'Geração Equatorial x Medido'!$O$131:$P$142,2,FALSE),"")</f>
        <v/>
      </c>
      <c r="AC195" s="38">
        <f t="shared" si="79"/>
        <v>45474</v>
      </c>
      <c r="AD195" s="38" t="str">
        <f t="shared" si="68"/>
        <v/>
      </c>
      <c r="AE195" s="38">
        <f t="shared" si="78"/>
        <v>45444</v>
      </c>
      <c r="AU195" s="4"/>
      <c r="AX195" s="7">
        <f t="shared" si="77"/>
        <v>45838</v>
      </c>
      <c r="AY195" s="5">
        <v>435.7</v>
      </c>
      <c r="AZ195" s="145">
        <f t="shared" si="72"/>
        <v>0</v>
      </c>
      <c r="BA195" s="143" t="str">
        <f>IFERROR(VLOOKUP(AX194,'Geração Equatorial x Medido'!$O$130:$P$167,2,FALSE),"")</f>
        <v/>
      </c>
      <c r="BB195" s="38">
        <f t="shared" si="80"/>
        <v>45839</v>
      </c>
      <c r="BC195" s="38" t="str">
        <f t="shared" si="83"/>
        <v/>
      </c>
      <c r="BD195" s="38">
        <f t="shared" si="82"/>
        <v>45809</v>
      </c>
      <c r="BT195" s="4"/>
      <c r="BZ195" s="7">
        <f t="shared" si="73"/>
        <v>46204</v>
      </c>
      <c r="CA195" s="5"/>
      <c r="CB195" s="145">
        <f t="shared" si="74"/>
        <v>1</v>
      </c>
      <c r="CC195" s="141" t="str">
        <f>IFERROR(VLOOKUP(BZ194,'Geração Equatorial x Medido'!$O$130:$P$166,2,FALSE),"")</f>
        <v/>
      </c>
      <c r="CD195" s="38">
        <f t="shared" si="81"/>
        <v>46204</v>
      </c>
      <c r="CE195" s="38">
        <f t="shared" si="69"/>
        <v>46204</v>
      </c>
      <c r="CF195" s="38">
        <f t="shared" si="70"/>
        <v>46204</v>
      </c>
      <c r="CV195" s="4"/>
    </row>
    <row r="196" spans="2:100" x14ac:dyDescent="0.25">
      <c r="B196" s="7">
        <f t="shared" si="75"/>
        <v>45119</v>
      </c>
      <c r="C196" s="5"/>
      <c r="D196" s="38" t="str">
        <f t="shared" ref="D196:D259" si="86">IFERROR(VLOOKUP(B195,$I$381:$O$415,5,FALSE),"")</f>
        <v/>
      </c>
      <c r="E196" s="38">
        <f t="shared" si="84"/>
        <v>44986</v>
      </c>
      <c r="F196" s="38" t="str">
        <f t="shared" si="71"/>
        <v/>
      </c>
      <c r="G196" s="38">
        <f t="shared" si="85"/>
        <v>45078</v>
      </c>
      <c r="Z196" s="7">
        <f t="shared" si="76"/>
        <v>45479</v>
      </c>
      <c r="AA196" s="5">
        <v>558.20000000000005</v>
      </c>
      <c r="AB196" s="38" t="str">
        <f>IFERROR(VLOOKUP(Z196,'Geração Equatorial x Medido'!$O$131:$P$142,2,FALSE),"")</f>
        <v/>
      </c>
      <c r="AC196" s="38">
        <f t="shared" si="79"/>
        <v>45474</v>
      </c>
      <c r="AD196" s="38" t="str">
        <f t="shared" ref="AD196:AD259" si="87">IFERROR(VLOOKUP(Z196,$I$422:$K$457,3,FALSE),"")</f>
        <v/>
      </c>
      <c r="AE196" s="38">
        <f t="shared" si="78"/>
        <v>45444</v>
      </c>
      <c r="AU196" s="4"/>
      <c r="AX196" s="7">
        <f t="shared" si="77"/>
        <v>45839</v>
      </c>
      <c r="AY196" s="5">
        <v>505</v>
      </c>
      <c r="AZ196" s="145">
        <f t="shared" si="72"/>
        <v>0</v>
      </c>
      <c r="BA196" s="143" t="str">
        <f>IFERROR(VLOOKUP(AX195,'Geração Equatorial x Medido'!$O$130:$P$167,2,FALSE),"")</f>
        <v/>
      </c>
      <c r="BB196" s="38">
        <f t="shared" si="80"/>
        <v>45839</v>
      </c>
      <c r="BC196" s="38">
        <f t="shared" si="83"/>
        <v>45839</v>
      </c>
      <c r="BD196" s="38">
        <f t="shared" si="82"/>
        <v>45839</v>
      </c>
      <c r="BT196" s="4"/>
      <c r="BZ196" s="7">
        <f t="shared" si="73"/>
        <v>46205</v>
      </c>
      <c r="CA196" s="5"/>
      <c r="CB196" s="145">
        <f t="shared" si="74"/>
        <v>1</v>
      </c>
      <c r="CC196" s="141" t="str">
        <f>IFERROR(VLOOKUP(BZ195,'Geração Equatorial x Medido'!$O$130:$P$166,2,FALSE),"")</f>
        <v/>
      </c>
      <c r="CD196" s="38">
        <f t="shared" si="81"/>
        <v>46204</v>
      </c>
      <c r="CE196" s="38" t="str">
        <f t="shared" ref="CE196:CE259" si="88">IFERROR(VLOOKUP(BZ196,$H$422:$J$469,3,FALSE),"")</f>
        <v/>
      </c>
      <c r="CF196" s="38">
        <f t="shared" ref="CF196:CF259" si="89">IF(CE196="",CF195,CE196)</f>
        <v>46204</v>
      </c>
      <c r="CV196" s="4"/>
    </row>
    <row r="197" spans="2:100" x14ac:dyDescent="0.25">
      <c r="B197" s="7">
        <f t="shared" si="75"/>
        <v>45120</v>
      </c>
      <c r="C197" s="5"/>
      <c r="D197" s="38" t="str">
        <f t="shared" si="86"/>
        <v/>
      </c>
      <c r="E197" s="38">
        <f t="shared" si="84"/>
        <v>44986</v>
      </c>
      <c r="F197" s="38" t="str">
        <f t="shared" ref="F197:F260" si="90">IFERROR(VLOOKUP(B197,$I$422:$K$433,3,FALSE),"")</f>
        <v/>
      </c>
      <c r="G197" s="38">
        <f t="shared" si="85"/>
        <v>45078</v>
      </c>
      <c r="Z197" s="7">
        <f t="shared" si="76"/>
        <v>45480</v>
      </c>
      <c r="AA197" s="5">
        <v>358.4</v>
      </c>
      <c r="AB197" s="38" t="str">
        <f>IFERROR(VLOOKUP(Z197,'Geração Equatorial x Medido'!$O$131:$P$142,2,FALSE),"")</f>
        <v/>
      </c>
      <c r="AC197" s="38">
        <f t="shared" si="79"/>
        <v>45474</v>
      </c>
      <c r="AD197" s="38" t="str">
        <f t="shared" si="87"/>
        <v/>
      </c>
      <c r="AE197" s="38">
        <f t="shared" si="78"/>
        <v>45444</v>
      </c>
      <c r="AU197" s="4"/>
      <c r="AX197" s="7">
        <f t="shared" si="77"/>
        <v>45840</v>
      </c>
      <c r="AY197" s="5">
        <v>501.3</v>
      </c>
      <c r="AZ197" s="145">
        <f t="shared" ref="AZ197:AZ230" si="91">IF(AY197=0,1,0)</f>
        <v>0</v>
      </c>
      <c r="BA197" s="143" t="str">
        <f>IFERROR(VLOOKUP(AX196,'Geração Equatorial x Medido'!$O$130:$P$167,2,FALSE),"")</f>
        <v/>
      </c>
      <c r="BB197" s="38">
        <f t="shared" si="80"/>
        <v>45839</v>
      </c>
      <c r="BC197" s="38" t="str">
        <f t="shared" si="83"/>
        <v/>
      </c>
      <c r="BD197" s="38">
        <f t="shared" si="82"/>
        <v>45839</v>
      </c>
      <c r="BT197" s="4"/>
      <c r="BZ197" s="7">
        <f t="shared" ref="BZ197:BZ260" si="92">BZ196+1</f>
        <v>46206</v>
      </c>
      <c r="CA197" s="5"/>
      <c r="CB197" s="145">
        <f t="shared" ref="CB197:CB260" si="93">IF(CA197=0,1,0)</f>
        <v>1</v>
      </c>
      <c r="CC197" s="141" t="str">
        <f>IFERROR(VLOOKUP(BZ196,'Geração Equatorial x Medido'!$O$130:$P$166,2,FALSE),"")</f>
        <v/>
      </c>
      <c r="CD197" s="38">
        <f t="shared" si="81"/>
        <v>46204</v>
      </c>
      <c r="CE197" s="38" t="str">
        <f t="shared" si="88"/>
        <v/>
      </c>
      <c r="CF197" s="38">
        <f t="shared" si="89"/>
        <v>46204</v>
      </c>
      <c r="CV197" s="4"/>
    </row>
    <row r="198" spans="2:100" x14ac:dyDescent="0.25">
      <c r="B198" s="7">
        <f t="shared" ref="B198:B261" si="94">B197+1</f>
        <v>45121</v>
      </c>
      <c r="C198" s="5"/>
      <c r="D198" s="38" t="str">
        <f t="shared" si="86"/>
        <v/>
      </c>
      <c r="E198" s="38">
        <f t="shared" si="84"/>
        <v>44986</v>
      </c>
      <c r="F198" s="38" t="str">
        <f t="shared" si="90"/>
        <v/>
      </c>
      <c r="G198" s="38">
        <f t="shared" si="85"/>
        <v>45078</v>
      </c>
      <c r="Z198" s="7">
        <f t="shared" ref="Z198:Z261" si="95">Z197+1</f>
        <v>45481</v>
      </c>
      <c r="AA198" s="5">
        <v>453.4</v>
      </c>
      <c r="AB198" s="38" t="str">
        <f>IFERROR(VLOOKUP(Z198,'Geração Equatorial x Medido'!$O$131:$P$142,2,FALSE),"")</f>
        <v/>
      </c>
      <c r="AC198" s="38">
        <f t="shared" si="79"/>
        <v>45474</v>
      </c>
      <c r="AD198" s="38" t="str">
        <f t="shared" si="87"/>
        <v/>
      </c>
      <c r="AE198" s="38">
        <f t="shared" si="78"/>
        <v>45444</v>
      </c>
      <c r="AU198" s="4"/>
      <c r="AX198" s="7">
        <f t="shared" ref="AX198:AX261" si="96">AX197+1</f>
        <v>45841</v>
      </c>
      <c r="AY198" s="5">
        <v>483.5</v>
      </c>
      <c r="AZ198" s="145">
        <f t="shared" si="91"/>
        <v>0</v>
      </c>
      <c r="BA198" s="143" t="str">
        <f>IFERROR(VLOOKUP(AX197,'Geração Equatorial x Medido'!$O$130:$P$167,2,FALSE),"")</f>
        <v/>
      </c>
      <c r="BB198" s="38">
        <f t="shared" si="80"/>
        <v>45839</v>
      </c>
      <c r="BC198" s="38" t="str">
        <f t="shared" si="83"/>
        <v/>
      </c>
      <c r="BD198" s="38">
        <f t="shared" si="82"/>
        <v>45839</v>
      </c>
      <c r="BT198" s="4"/>
      <c r="BZ198" s="7">
        <f t="shared" si="92"/>
        <v>46207</v>
      </c>
      <c r="CA198" s="5"/>
      <c r="CB198" s="145">
        <f t="shared" si="93"/>
        <v>1</v>
      </c>
      <c r="CC198" s="141" t="str">
        <f>IFERROR(VLOOKUP(BZ197,'Geração Equatorial x Medido'!$O$130:$P$166,2,FALSE),"")</f>
        <v/>
      </c>
      <c r="CD198" s="38">
        <f t="shared" si="81"/>
        <v>46204</v>
      </c>
      <c r="CE198" s="38" t="str">
        <f t="shared" si="88"/>
        <v/>
      </c>
      <c r="CF198" s="38">
        <f t="shared" si="89"/>
        <v>46204</v>
      </c>
      <c r="CV198" s="4"/>
    </row>
    <row r="199" spans="2:100" x14ac:dyDescent="0.25">
      <c r="B199" s="7">
        <f t="shared" si="94"/>
        <v>45122</v>
      </c>
      <c r="C199" s="5"/>
      <c r="D199" s="38" t="str">
        <f t="shared" si="86"/>
        <v/>
      </c>
      <c r="E199" s="38">
        <f t="shared" si="84"/>
        <v>44986</v>
      </c>
      <c r="F199" s="38" t="str">
        <f t="shared" si="90"/>
        <v/>
      </c>
      <c r="G199" s="38">
        <f t="shared" si="85"/>
        <v>45078</v>
      </c>
      <c r="Z199" s="7">
        <f t="shared" si="95"/>
        <v>45482</v>
      </c>
      <c r="AA199" s="5">
        <v>409.6</v>
      </c>
      <c r="AB199" s="38" t="str">
        <f>IFERROR(VLOOKUP(Z199,'Geração Equatorial x Medido'!$O$131:$P$142,2,FALSE),"")</f>
        <v/>
      </c>
      <c r="AC199" s="38">
        <f t="shared" si="79"/>
        <v>45474</v>
      </c>
      <c r="AD199" s="38" t="str">
        <f t="shared" si="87"/>
        <v/>
      </c>
      <c r="AE199" s="38">
        <f t="shared" si="78"/>
        <v>45444</v>
      </c>
      <c r="AU199" s="4"/>
      <c r="AX199" s="7">
        <f t="shared" si="96"/>
        <v>45842</v>
      </c>
      <c r="AY199" s="5">
        <v>547.4</v>
      </c>
      <c r="AZ199" s="145">
        <f t="shared" si="91"/>
        <v>0</v>
      </c>
      <c r="BA199" s="143" t="str">
        <f>IFERROR(VLOOKUP(AX198,'Geração Equatorial x Medido'!$O$130:$P$167,2,FALSE),"")</f>
        <v/>
      </c>
      <c r="BB199" s="38">
        <f t="shared" si="80"/>
        <v>45839</v>
      </c>
      <c r="BC199" s="38" t="str">
        <f t="shared" si="83"/>
        <v/>
      </c>
      <c r="BD199" s="38">
        <f t="shared" si="82"/>
        <v>45839</v>
      </c>
      <c r="BT199" s="4"/>
      <c r="BZ199" s="7">
        <f t="shared" si="92"/>
        <v>46208</v>
      </c>
      <c r="CA199" s="5"/>
      <c r="CB199" s="145">
        <f t="shared" si="93"/>
        <v>1</v>
      </c>
      <c r="CC199" s="141" t="str">
        <f>IFERROR(VLOOKUP(BZ198,'Geração Equatorial x Medido'!$O$130:$P$166,2,FALSE),"")</f>
        <v/>
      </c>
      <c r="CD199" s="38">
        <f t="shared" si="81"/>
        <v>46204</v>
      </c>
      <c r="CE199" s="38" t="str">
        <f t="shared" si="88"/>
        <v/>
      </c>
      <c r="CF199" s="38">
        <f t="shared" si="89"/>
        <v>46204</v>
      </c>
      <c r="CV199" s="4"/>
    </row>
    <row r="200" spans="2:100" x14ac:dyDescent="0.25">
      <c r="B200" s="7">
        <f t="shared" si="94"/>
        <v>45123</v>
      </c>
      <c r="C200" s="5"/>
      <c r="D200" s="38" t="str">
        <f t="shared" si="86"/>
        <v/>
      </c>
      <c r="E200" s="38">
        <f t="shared" si="84"/>
        <v>44986</v>
      </c>
      <c r="F200" s="38" t="str">
        <f t="shared" si="90"/>
        <v/>
      </c>
      <c r="G200" s="38">
        <f t="shared" si="85"/>
        <v>45078</v>
      </c>
      <c r="Z200" s="7">
        <f t="shared" si="95"/>
        <v>45483</v>
      </c>
      <c r="AA200" s="5">
        <v>472.9</v>
      </c>
      <c r="AB200" s="38" t="str">
        <f>IFERROR(VLOOKUP(Z200,'Geração Equatorial x Medido'!$O$131:$P$142,2,FALSE),"")</f>
        <v/>
      </c>
      <c r="AC200" s="38">
        <f t="shared" si="79"/>
        <v>45474</v>
      </c>
      <c r="AD200" s="38" t="str">
        <f t="shared" si="87"/>
        <v/>
      </c>
      <c r="AE200" s="38">
        <f t="shared" si="78"/>
        <v>45444</v>
      </c>
      <c r="AU200" s="4"/>
      <c r="AX200" s="7">
        <f t="shared" si="96"/>
        <v>45843</v>
      </c>
      <c r="AY200" s="5">
        <v>350.8</v>
      </c>
      <c r="AZ200" s="145">
        <f t="shared" si="91"/>
        <v>0</v>
      </c>
      <c r="BA200" s="143" t="str">
        <f>IFERROR(VLOOKUP(AX199,'Geração Equatorial x Medido'!$O$130:$P$167,2,FALSE),"")</f>
        <v/>
      </c>
      <c r="BB200" s="38">
        <f t="shared" si="80"/>
        <v>45839</v>
      </c>
      <c r="BC200" s="38" t="str">
        <f t="shared" si="83"/>
        <v/>
      </c>
      <c r="BD200" s="38">
        <f t="shared" si="82"/>
        <v>45839</v>
      </c>
      <c r="BT200" s="4"/>
      <c r="BZ200" s="7">
        <f t="shared" si="92"/>
        <v>46209</v>
      </c>
      <c r="CA200" s="5"/>
      <c r="CB200" s="145">
        <f t="shared" si="93"/>
        <v>1</v>
      </c>
      <c r="CC200" s="141" t="str">
        <f>IFERROR(VLOOKUP(BZ199,'Geração Equatorial x Medido'!$O$130:$P$166,2,FALSE),"")</f>
        <v/>
      </c>
      <c r="CD200" s="38">
        <f t="shared" si="81"/>
        <v>46204</v>
      </c>
      <c r="CE200" s="38" t="str">
        <f t="shared" si="88"/>
        <v/>
      </c>
      <c r="CF200" s="38">
        <f t="shared" si="89"/>
        <v>46204</v>
      </c>
      <c r="CV200" s="4"/>
    </row>
    <row r="201" spans="2:100" x14ac:dyDescent="0.25">
      <c r="B201" s="7">
        <f t="shared" si="94"/>
        <v>45124</v>
      </c>
      <c r="C201" s="5"/>
      <c r="D201" s="38" t="str">
        <f t="shared" si="86"/>
        <v/>
      </c>
      <c r="E201" s="38">
        <f t="shared" si="84"/>
        <v>44986</v>
      </c>
      <c r="F201" s="38" t="str">
        <f t="shared" si="90"/>
        <v/>
      </c>
      <c r="G201" s="38">
        <f t="shared" si="85"/>
        <v>45078</v>
      </c>
      <c r="Z201" s="7">
        <f t="shared" si="95"/>
        <v>45484</v>
      </c>
      <c r="AA201" s="5">
        <v>441</v>
      </c>
      <c r="AB201" s="38" t="str">
        <f>IFERROR(VLOOKUP(Z201,'Geração Equatorial x Medido'!$O$131:$P$142,2,FALSE),"")</f>
        <v/>
      </c>
      <c r="AC201" s="38">
        <f t="shared" si="79"/>
        <v>45474</v>
      </c>
      <c r="AD201" s="38" t="str">
        <f t="shared" si="87"/>
        <v/>
      </c>
      <c r="AE201" s="38">
        <f t="shared" ref="AE201:AE264" si="97">IF(AD201="",AE200,AD201)</f>
        <v>45444</v>
      </c>
      <c r="AU201" s="4"/>
      <c r="AX201" s="7">
        <f t="shared" si="96"/>
        <v>45844</v>
      </c>
      <c r="AY201" s="5">
        <v>463.4</v>
      </c>
      <c r="AZ201" s="145">
        <f t="shared" si="91"/>
        <v>0</v>
      </c>
      <c r="BA201" s="143" t="str">
        <f>IFERROR(VLOOKUP(AX200,'Geração Equatorial x Medido'!$O$130:$P$167,2,FALSE),"")</f>
        <v/>
      </c>
      <c r="BB201" s="38">
        <f t="shared" si="80"/>
        <v>45839</v>
      </c>
      <c r="BC201" s="38" t="str">
        <f t="shared" si="83"/>
        <v/>
      </c>
      <c r="BD201" s="38">
        <f t="shared" si="82"/>
        <v>45839</v>
      </c>
      <c r="BT201" s="4"/>
      <c r="BZ201" s="7">
        <f t="shared" si="92"/>
        <v>46210</v>
      </c>
      <c r="CA201" s="5"/>
      <c r="CB201" s="145">
        <f t="shared" si="93"/>
        <v>1</v>
      </c>
      <c r="CC201" s="141" t="str">
        <f>IFERROR(VLOOKUP(BZ200,'Geração Equatorial x Medido'!$O$130:$P$166,2,FALSE),"")</f>
        <v/>
      </c>
      <c r="CD201" s="38">
        <f t="shared" si="81"/>
        <v>46204</v>
      </c>
      <c r="CE201" s="38" t="str">
        <f t="shared" si="88"/>
        <v/>
      </c>
      <c r="CF201" s="38">
        <f t="shared" si="89"/>
        <v>46204</v>
      </c>
      <c r="CV201" s="4"/>
    </row>
    <row r="202" spans="2:100" x14ac:dyDescent="0.25">
      <c r="B202" s="7">
        <f t="shared" si="94"/>
        <v>45125</v>
      </c>
      <c r="C202" s="5"/>
      <c r="D202" s="38" t="str">
        <f t="shared" si="86"/>
        <v/>
      </c>
      <c r="E202" s="38">
        <f t="shared" si="84"/>
        <v>44986</v>
      </c>
      <c r="F202" s="38" t="str">
        <f t="shared" si="90"/>
        <v/>
      </c>
      <c r="G202" s="38">
        <f t="shared" si="85"/>
        <v>45078</v>
      </c>
      <c r="Z202" s="7">
        <f t="shared" si="95"/>
        <v>45485</v>
      </c>
      <c r="AA202" s="5">
        <v>437.1</v>
      </c>
      <c r="AB202" s="38" t="str">
        <f>IFERROR(VLOOKUP(Z202,'Geração Equatorial x Medido'!$O$131:$P$142,2,FALSE),"")</f>
        <v/>
      </c>
      <c r="AC202" s="38">
        <f t="shared" si="79"/>
        <v>45474</v>
      </c>
      <c r="AD202" s="38" t="str">
        <f t="shared" si="87"/>
        <v/>
      </c>
      <c r="AE202" s="38">
        <f t="shared" si="97"/>
        <v>45444</v>
      </c>
      <c r="AU202" s="4"/>
      <c r="AX202" s="7">
        <f t="shared" si="96"/>
        <v>45845</v>
      </c>
      <c r="AY202" s="5">
        <v>323.8</v>
      </c>
      <c r="AZ202" s="145">
        <f t="shared" si="91"/>
        <v>0</v>
      </c>
      <c r="BA202" s="143" t="str">
        <f>IFERROR(VLOOKUP(AX201,'Geração Equatorial x Medido'!$O$130:$P$167,2,FALSE),"")</f>
        <v/>
      </c>
      <c r="BB202" s="38">
        <f t="shared" si="80"/>
        <v>45839</v>
      </c>
      <c r="BC202" s="38" t="str">
        <f t="shared" si="83"/>
        <v/>
      </c>
      <c r="BD202" s="38">
        <f t="shared" si="82"/>
        <v>45839</v>
      </c>
      <c r="BT202" s="4"/>
      <c r="BZ202" s="7">
        <f t="shared" si="92"/>
        <v>46211</v>
      </c>
      <c r="CA202" s="5"/>
      <c r="CB202" s="145">
        <f t="shared" si="93"/>
        <v>1</v>
      </c>
      <c r="CC202" s="141" t="str">
        <f>IFERROR(VLOOKUP(BZ201,'Geração Equatorial x Medido'!$O$130:$P$166,2,FALSE),"")</f>
        <v/>
      </c>
      <c r="CD202" s="38">
        <f t="shared" si="81"/>
        <v>46204</v>
      </c>
      <c r="CE202" s="38" t="str">
        <f t="shared" si="88"/>
        <v/>
      </c>
      <c r="CF202" s="38">
        <f t="shared" si="89"/>
        <v>46204</v>
      </c>
      <c r="CV202" s="4"/>
    </row>
    <row r="203" spans="2:100" x14ac:dyDescent="0.25">
      <c r="B203" s="7">
        <f t="shared" si="94"/>
        <v>45126</v>
      </c>
      <c r="C203" s="5"/>
      <c r="D203" s="38" t="str">
        <f t="shared" si="86"/>
        <v/>
      </c>
      <c r="E203" s="38">
        <f t="shared" si="84"/>
        <v>44986</v>
      </c>
      <c r="F203" s="38" t="str">
        <f t="shared" si="90"/>
        <v/>
      </c>
      <c r="G203" s="38">
        <f t="shared" si="85"/>
        <v>45078</v>
      </c>
      <c r="Z203" s="7">
        <f t="shared" si="95"/>
        <v>45486</v>
      </c>
      <c r="AA203" s="5">
        <v>423.1</v>
      </c>
      <c r="AB203" s="38" t="str">
        <f>IFERROR(VLOOKUP(Z203,'Geração Equatorial x Medido'!$O$131:$P$142,2,FALSE),"")</f>
        <v/>
      </c>
      <c r="AC203" s="38">
        <f t="shared" si="79"/>
        <v>45474</v>
      </c>
      <c r="AD203" s="38" t="str">
        <f t="shared" si="87"/>
        <v/>
      </c>
      <c r="AE203" s="38">
        <f t="shared" si="97"/>
        <v>45444</v>
      </c>
      <c r="AU203" s="4"/>
      <c r="AX203" s="7">
        <f t="shared" si="96"/>
        <v>45846</v>
      </c>
      <c r="AY203" s="5">
        <v>442</v>
      </c>
      <c r="AZ203" s="145">
        <f t="shared" si="91"/>
        <v>0</v>
      </c>
      <c r="BA203" s="143" t="str">
        <f>IFERROR(VLOOKUP(AX202,'Geração Equatorial x Medido'!$O$130:$P$167,2,FALSE),"")</f>
        <v/>
      </c>
      <c r="BB203" s="38">
        <f t="shared" si="80"/>
        <v>45839</v>
      </c>
      <c r="BC203" s="38" t="str">
        <f t="shared" si="83"/>
        <v/>
      </c>
      <c r="BD203" s="38">
        <f t="shared" si="82"/>
        <v>45839</v>
      </c>
      <c r="BT203" s="4"/>
      <c r="BZ203" s="7">
        <f t="shared" si="92"/>
        <v>46212</v>
      </c>
      <c r="CA203" s="5"/>
      <c r="CB203" s="145">
        <f t="shared" si="93"/>
        <v>1</v>
      </c>
      <c r="CC203" s="141" t="str">
        <f>IFERROR(VLOOKUP(BZ202,'Geração Equatorial x Medido'!$O$130:$P$166,2,FALSE),"")</f>
        <v/>
      </c>
      <c r="CD203" s="38">
        <f t="shared" si="81"/>
        <v>46204</v>
      </c>
      <c r="CE203" s="38" t="str">
        <f t="shared" si="88"/>
        <v/>
      </c>
      <c r="CF203" s="38">
        <f t="shared" si="89"/>
        <v>46204</v>
      </c>
      <c r="CV203" s="4"/>
    </row>
    <row r="204" spans="2:100" x14ac:dyDescent="0.25">
      <c r="B204" s="7">
        <f t="shared" si="94"/>
        <v>45127</v>
      </c>
      <c r="C204" s="5"/>
      <c r="D204" s="38" t="str">
        <f t="shared" si="86"/>
        <v/>
      </c>
      <c r="E204" s="38">
        <f t="shared" si="84"/>
        <v>44986</v>
      </c>
      <c r="F204" s="38" t="str">
        <f t="shared" si="90"/>
        <v/>
      </c>
      <c r="G204" s="38">
        <f t="shared" si="85"/>
        <v>45078</v>
      </c>
      <c r="Z204" s="7">
        <f t="shared" si="95"/>
        <v>45487</v>
      </c>
      <c r="AA204" s="5">
        <v>586.9</v>
      </c>
      <c r="AB204" s="38" t="str">
        <f>IFERROR(VLOOKUP(Z204,'Geração Equatorial x Medido'!$O$131:$P$142,2,FALSE),"")</f>
        <v/>
      </c>
      <c r="AC204" s="38">
        <f t="shared" ref="AC204:AC267" si="98">IF(AB204="",AC205,AB204)</f>
        <v>45474</v>
      </c>
      <c r="AD204" s="38" t="str">
        <f t="shared" si="87"/>
        <v/>
      </c>
      <c r="AE204" s="38">
        <f t="shared" si="97"/>
        <v>45444</v>
      </c>
      <c r="AU204" s="4"/>
      <c r="AX204" s="7">
        <f t="shared" si="96"/>
        <v>45847</v>
      </c>
      <c r="AY204" s="5">
        <v>533.9</v>
      </c>
      <c r="AZ204" s="145">
        <f t="shared" si="91"/>
        <v>0</v>
      </c>
      <c r="BA204" s="143" t="str">
        <f>IFERROR(VLOOKUP(AX203,'Geração Equatorial x Medido'!$O$130:$P$167,2,FALSE),"")</f>
        <v/>
      </c>
      <c r="BB204" s="38">
        <f t="shared" ref="BB204:BB267" si="99">IF(BA204="",BB205,BA204)</f>
        <v>45839</v>
      </c>
      <c r="BC204" s="38" t="str">
        <f t="shared" si="83"/>
        <v/>
      </c>
      <c r="BD204" s="38">
        <f t="shared" si="82"/>
        <v>45839</v>
      </c>
      <c r="BT204" s="4"/>
      <c r="BZ204" s="7">
        <f t="shared" si="92"/>
        <v>46213</v>
      </c>
      <c r="CA204" s="5"/>
      <c r="CB204" s="145">
        <f t="shared" si="93"/>
        <v>1</v>
      </c>
      <c r="CC204" s="141" t="str">
        <f>IFERROR(VLOOKUP(BZ203,'Geração Equatorial x Medido'!$O$130:$P$166,2,FALSE),"")</f>
        <v/>
      </c>
      <c r="CD204" s="38">
        <f t="shared" si="81"/>
        <v>46204</v>
      </c>
      <c r="CE204" s="38" t="str">
        <f t="shared" si="88"/>
        <v/>
      </c>
      <c r="CF204" s="38">
        <f t="shared" si="89"/>
        <v>46204</v>
      </c>
      <c r="CV204" s="4"/>
    </row>
    <row r="205" spans="2:100" x14ac:dyDescent="0.25">
      <c r="B205" s="7">
        <f t="shared" si="94"/>
        <v>45128</v>
      </c>
      <c r="C205" s="5"/>
      <c r="D205" s="38" t="str">
        <f t="shared" si="86"/>
        <v/>
      </c>
      <c r="E205" s="38">
        <f t="shared" si="84"/>
        <v>44986</v>
      </c>
      <c r="F205" s="38" t="str">
        <f t="shared" si="90"/>
        <v/>
      </c>
      <c r="G205" s="38">
        <f t="shared" si="85"/>
        <v>45078</v>
      </c>
      <c r="Z205" s="7">
        <f t="shared" si="95"/>
        <v>45488</v>
      </c>
      <c r="AA205" s="5">
        <v>568.5</v>
      </c>
      <c r="AB205" s="38" t="str">
        <f>IFERROR(VLOOKUP(Z205,'Geração Equatorial x Medido'!$O$131:$P$142,2,FALSE),"")</f>
        <v/>
      </c>
      <c r="AC205" s="38">
        <f t="shared" si="98"/>
        <v>45474</v>
      </c>
      <c r="AD205" s="38" t="str">
        <f t="shared" si="87"/>
        <v/>
      </c>
      <c r="AE205" s="38">
        <f t="shared" si="97"/>
        <v>45444</v>
      </c>
      <c r="AU205" s="4"/>
      <c r="AX205" s="7">
        <f t="shared" si="96"/>
        <v>45848</v>
      </c>
      <c r="AY205" s="5">
        <v>517</v>
      </c>
      <c r="AZ205" s="145">
        <f t="shared" si="91"/>
        <v>0</v>
      </c>
      <c r="BA205" s="143" t="str">
        <f>IFERROR(VLOOKUP(AX204,'Geração Equatorial x Medido'!$O$130:$P$167,2,FALSE),"")</f>
        <v/>
      </c>
      <c r="BB205" s="38">
        <f t="shared" si="99"/>
        <v>45839</v>
      </c>
      <c r="BC205" s="38" t="str">
        <f t="shared" si="83"/>
        <v/>
      </c>
      <c r="BD205" s="38">
        <f t="shared" si="82"/>
        <v>45839</v>
      </c>
      <c r="BT205" s="4"/>
      <c r="BZ205" s="7">
        <f t="shared" si="92"/>
        <v>46214</v>
      </c>
      <c r="CA205" s="5"/>
      <c r="CB205" s="145">
        <f t="shared" si="93"/>
        <v>1</v>
      </c>
      <c r="CC205" s="141" t="str">
        <f>IFERROR(VLOOKUP(BZ204,'Geração Equatorial x Medido'!$O$130:$P$166,2,FALSE),"")</f>
        <v/>
      </c>
      <c r="CD205" s="38">
        <f t="shared" ref="CD205:CD268" si="100">IF(CC205="",CD206,CC205)</f>
        <v>46204</v>
      </c>
      <c r="CE205" s="38" t="str">
        <f t="shared" si="88"/>
        <v/>
      </c>
      <c r="CF205" s="38">
        <f t="shared" si="89"/>
        <v>46204</v>
      </c>
      <c r="CV205" s="4"/>
    </row>
    <row r="206" spans="2:100" x14ac:dyDescent="0.25">
      <c r="B206" s="7">
        <f t="shared" si="94"/>
        <v>45129</v>
      </c>
      <c r="C206" s="5"/>
      <c r="D206" s="38" t="str">
        <f t="shared" si="86"/>
        <v/>
      </c>
      <c r="E206" s="38">
        <f t="shared" si="84"/>
        <v>44986</v>
      </c>
      <c r="F206" s="38" t="str">
        <f t="shared" si="90"/>
        <v/>
      </c>
      <c r="G206" s="38">
        <f t="shared" si="85"/>
        <v>45078</v>
      </c>
      <c r="Z206" s="7">
        <f t="shared" si="95"/>
        <v>45489</v>
      </c>
      <c r="AA206" s="5">
        <v>497.7</v>
      </c>
      <c r="AB206" s="38" t="str">
        <f>IFERROR(VLOOKUP(Z206,'Geração Equatorial x Medido'!$O$131:$P$142,2,FALSE),"")</f>
        <v/>
      </c>
      <c r="AC206" s="38">
        <f t="shared" si="98"/>
        <v>45474</v>
      </c>
      <c r="AD206" s="38" t="str">
        <f t="shared" si="87"/>
        <v/>
      </c>
      <c r="AE206" s="38">
        <f t="shared" si="97"/>
        <v>45444</v>
      </c>
      <c r="AU206" s="4"/>
      <c r="AX206" s="7">
        <f t="shared" si="96"/>
        <v>45849</v>
      </c>
      <c r="AY206" s="5">
        <v>477.5</v>
      </c>
      <c r="AZ206" s="145">
        <f t="shared" si="91"/>
        <v>0</v>
      </c>
      <c r="BA206" s="143" t="str">
        <f>IFERROR(VLOOKUP(AX205,'Geração Equatorial x Medido'!$O$130:$P$167,2,FALSE),"")</f>
        <v/>
      </c>
      <c r="BB206" s="38">
        <f t="shared" si="99"/>
        <v>45839</v>
      </c>
      <c r="BC206" s="38" t="str">
        <f t="shared" si="83"/>
        <v/>
      </c>
      <c r="BD206" s="38">
        <f t="shared" si="82"/>
        <v>45839</v>
      </c>
      <c r="BT206" s="4"/>
      <c r="BZ206" s="7">
        <f t="shared" si="92"/>
        <v>46215</v>
      </c>
      <c r="CA206" s="5"/>
      <c r="CB206" s="145">
        <f t="shared" si="93"/>
        <v>1</v>
      </c>
      <c r="CC206" s="141" t="str">
        <f>IFERROR(VLOOKUP(BZ205,'Geração Equatorial x Medido'!$O$130:$P$166,2,FALSE),"")</f>
        <v/>
      </c>
      <c r="CD206" s="38">
        <f t="shared" si="100"/>
        <v>46204</v>
      </c>
      <c r="CE206" s="38" t="str">
        <f t="shared" si="88"/>
        <v/>
      </c>
      <c r="CF206" s="38">
        <f t="shared" si="89"/>
        <v>46204</v>
      </c>
      <c r="CV206" s="4"/>
    </row>
    <row r="207" spans="2:100" x14ac:dyDescent="0.25">
      <c r="B207" s="7">
        <f t="shared" si="94"/>
        <v>45130</v>
      </c>
      <c r="C207" s="5"/>
      <c r="D207" s="38" t="str">
        <f t="shared" si="86"/>
        <v/>
      </c>
      <c r="E207" s="38">
        <f t="shared" si="84"/>
        <v>44986</v>
      </c>
      <c r="F207" s="38" t="str">
        <f t="shared" si="90"/>
        <v/>
      </c>
      <c r="G207" s="38">
        <f t="shared" si="85"/>
        <v>45078</v>
      </c>
      <c r="Z207" s="7">
        <f t="shared" si="95"/>
        <v>45490</v>
      </c>
      <c r="AA207" s="5">
        <v>474.5</v>
      </c>
      <c r="AB207" s="38" t="str">
        <f>IFERROR(VLOOKUP(Z207,'Geração Equatorial x Medido'!$O$131:$P$142,2,FALSE),"")</f>
        <v/>
      </c>
      <c r="AC207" s="38">
        <f t="shared" si="98"/>
        <v>45474</v>
      </c>
      <c r="AD207" s="38" t="str">
        <f t="shared" si="87"/>
        <v/>
      </c>
      <c r="AE207" s="38">
        <f t="shared" si="97"/>
        <v>45444</v>
      </c>
      <c r="AU207" s="4"/>
      <c r="AX207" s="7">
        <f t="shared" si="96"/>
        <v>45850</v>
      </c>
      <c r="AY207" s="5">
        <v>526.70000000000005</v>
      </c>
      <c r="AZ207" s="145">
        <f t="shared" si="91"/>
        <v>0</v>
      </c>
      <c r="BA207" s="143" t="str">
        <f>IFERROR(VLOOKUP(AX206,'Geração Equatorial x Medido'!$O$130:$P$167,2,FALSE),"")</f>
        <v/>
      </c>
      <c r="BB207" s="38">
        <f t="shared" si="99"/>
        <v>45839</v>
      </c>
      <c r="BC207" s="38" t="str">
        <f t="shared" si="83"/>
        <v/>
      </c>
      <c r="BD207" s="38">
        <f t="shared" ref="BD207:BD270" si="101">IF(BC207="",BD206,BC207)</f>
        <v>45839</v>
      </c>
      <c r="BT207" s="4"/>
      <c r="BZ207" s="7">
        <f t="shared" si="92"/>
        <v>46216</v>
      </c>
      <c r="CA207" s="5"/>
      <c r="CB207" s="145">
        <f t="shared" si="93"/>
        <v>1</v>
      </c>
      <c r="CC207" s="141" t="str">
        <f>IFERROR(VLOOKUP(BZ206,'Geração Equatorial x Medido'!$O$130:$P$166,2,FALSE),"")</f>
        <v/>
      </c>
      <c r="CD207" s="38">
        <f t="shared" si="100"/>
        <v>46204</v>
      </c>
      <c r="CE207" s="38" t="str">
        <f t="shared" si="88"/>
        <v/>
      </c>
      <c r="CF207" s="38">
        <f t="shared" si="89"/>
        <v>46204</v>
      </c>
      <c r="CV207" s="4"/>
    </row>
    <row r="208" spans="2:100" x14ac:dyDescent="0.25">
      <c r="B208" s="7">
        <f t="shared" si="94"/>
        <v>45131</v>
      </c>
      <c r="C208" s="5"/>
      <c r="D208" s="38" t="str">
        <f t="shared" si="86"/>
        <v/>
      </c>
      <c r="E208" s="38">
        <f t="shared" si="84"/>
        <v>44986</v>
      </c>
      <c r="F208" s="38" t="str">
        <f t="shared" si="90"/>
        <v/>
      </c>
      <c r="G208" s="38">
        <f t="shared" si="85"/>
        <v>45078</v>
      </c>
      <c r="Z208" s="7">
        <f t="shared" si="95"/>
        <v>45491</v>
      </c>
      <c r="AA208" s="5">
        <v>408.4</v>
      </c>
      <c r="AB208" s="38" t="str">
        <f>IFERROR(VLOOKUP(Z208,'Geração Equatorial x Medido'!$O$131:$P$142,2,FALSE),"")</f>
        <v/>
      </c>
      <c r="AC208" s="38">
        <f t="shared" si="98"/>
        <v>45474</v>
      </c>
      <c r="AD208" s="38" t="str">
        <f t="shared" si="87"/>
        <v/>
      </c>
      <c r="AE208" s="38">
        <f t="shared" si="97"/>
        <v>45444</v>
      </c>
      <c r="AU208" s="4"/>
      <c r="AX208" s="7">
        <f t="shared" si="96"/>
        <v>45851</v>
      </c>
      <c r="AY208" s="5">
        <v>460.1</v>
      </c>
      <c r="AZ208" s="145">
        <f t="shared" si="91"/>
        <v>0</v>
      </c>
      <c r="BA208" s="143" t="str">
        <f>IFERROR(VLOOKUP(AX207,'Geração Equatorial x Medido'!$O$130:$P$167,2,FALSE),"")</f>
        <v/>
      </c>
      <c r="BB208" s="38">
        <f t="shared" si="99"/>
        <v>45839</v>
      </c>
      <c r="BC208" s="38" t="str">
        <f t="shared" ref="BC208:BC271" si="102">IFERROR(VLOOKUP(AX238,$I$422:$K$457,3,FALSE),"")</f>
        <v/>
      </c>
      <c r="BD208" s="38">
        <f t="shared" si="101"/>
        <v>45839</v>
      </c>
      <c r="BT208" s="4"/>
      <c r="BZ208" s="7">
        <f t="shared" si="92"/>
        <v>46217</v>
      </c>
      <c r="CA208" s="5"/>
      <c r="CB208" s="145">
        <f t="shared" si="93"/>
        <v>1</v>
      </c>
      <c r="CC208" s="141" t="str">
        <f>IFERROR(VLOOKUP(BZ207,'Geração Equatorial x Medido'!$O$130:$P$166,2,FALSE),"")</f>
        <v/>
      </c>
      <c r="CD208" s="38">
        <f t="shared" si="100"/>
        <v>46204</v>
      </c>
      <c r="CE208" s="38" t="str">
        <f t="shared" si="88"/>
        <v/>
      </c>
      <c r="CF208" s="38">
        <f t="shared" si="89"/>
        <v>46204</v>
      </c>
      <c r="CV208" s="4"/>
    </row>
    <row r="209" spans="2:100" x14ac:dyDescent="0.25">
      <c r="B209" s="7">
        <f t="shared" si="94"/>
        <v>45132</v>
      </c>
      <c r="C209" s="5"/>
      <c r="D209" s="38" t="str">
        <f t="shared" si="86"/>
        <v/>
      </c>
      <c r="E209" s="38">
        <f t="shared" si="84"/>
        <v>44986</v>
      </c>
      <c r="F209" s="38" t="str">
        <f t="shared" si="90"/>
        <v/>
      </c>
      <c r="G209" s="38">
        <f t="shared" si="85"/>
        <v>45078</v>
      </c>
      <c r="Z209" s="7">
        <f t="shared" si="95"/>
        <v>45492</v>
      </c>
      <c r="AA209" s="5">
        <v>463.3</v>
      </c>
      <c r="AB209" s="38" t="str">
        <f>IFERROR(VLOOKUP(Z209,'Geração Equatorial x Medido'!$O$131:$P$142,2,FALSE),"")</f>
        <v/>
      </c>
      <c r="AC209" s="38">
        <f t="shared" si="98"/>
        <v>45474</v>
      </c>
      <c r="AD209" s="38" t="str">
        <f t="shared" si="87"/>
        <v/>
      </c>
      <c r="AE209" s="38">
        <f t="shared" si="97"/>
        <v>45444</v>
      </c>
      <c r="AF209" s="3"/>
      <c r="AU209" s="4"/>
      <c r="AX209" s="7">
        <f t="shared" si="96"/>
        <v>45852</v>
      </c>
      <c r="AY209" s="5">
        <v>494.7</v>
      </c>
      <c r="AZ209" s="145">
        <f t="shared" si="91"/>
        <v>0</v>
      </c>
      <c r="BA209" s="143" t="str">
        <f>IFERROR(VLOOKUP(AX208,'Geração Equatorial x Medido'!$O$130:$P$167,2,FALSE),"")</f>
        <v/>
      </c>
      <c r="BB209" s="38">
        <f t="shared" si="99"/>
        <v>45839</v>
      </c>
      <c r="BC209" s="38" t="str">
        <f t="shared" si="102"/>
        <v/>
      </c>
      <c r="BD209" s="38">
        <f t="shared" si="101"/>
        <v>45839</v>
      </c>
      <c r="BT209" s="4"/>
      <c r="BZ209" s="7">
        <f t="shared" si="92"/>
        <v>46218</v>
      </c>
      <c r="CA209" s="5"/>
      <c r="CB209" s="145">
        <f t="shared" si="93"/>
        <v>1</v>
      </c>
      <c r="CC209" s="141" t="str">
        <f>IFERROR(VLOOKUP(BZ208,'Geração Equatorial x Medido'!$O$130:$P$166,2,FALSE),"")</f>
        <v/>
      </c>
      <c r="CD209" s="38">
        <f t="shared" si="100"/>
        <v>46204</v>
      </c>
      <c r="CE209" s="38" t="str">
        <f t="shared" si="88"/>
        <v/>
      </c>
      <c r="CF209" s="38">
        <f t="shared" si="89"/>
        <v>46204</v>
      </c>
      <c r="CV209" s="4"/>
    </row>
    <row r="210" spans="2:100" x14ac:dyDescent="0.25">
      <c r="B210" s="7">
        <f t="shared" si="94"/>
        <v>45133</v>
      </c>
      <c r="C210" s="5"/>
      <c r="D210" s="38" t="str">
        <f t="shared" si="86"/>
        <v/>
      </c>
      <c r="E210" s="38">
        <f t="shared" si="84"/>
        <v>44986</v>
      </c>
      <c r="F210" s="38" t="str">
        <f t="shared" si="90"/>
        <v/>
      </c>
      <c r="G210" s="38">
        <f t="shared" si="85"/>
        <v>45078</v>
      </c>
      <c r="Z210" s="7">
        <f t="shared" si="95"/>
        <v>45493</v>
      </c>
      <c r="AA210" s="5">
        <v>481.7</v>
      </c>
      <c r="AB210" s="38" t="str">
        <f>IFERROR(VLOOKUP(Z210,'Geração Equatorial x Medido'!$O$131:$P$142,2,FALSE),"")</f>
        <v/>
      </c>
      <c r="AC210" s="38">
        <f t="shared" si="98"/>
        <v>45474</v>
      </c>
      <c r="AD210" s="38" t="str">
        <f t="shared" si="87"/>
        <v/>
      </c>
      <c r="AE210" s="38">
        <f t="shared" si="97"/>
        <v>45444</v>
      </c>
      <c r="AU210" s="4"/>
      <c r="AX210" s="7">
        <f t="shared" si="96"/>
        <v>45853</v>
      </c>
      <c r="AY210" s="5">
        <v>397.8</v>
      </c>
      <c r="AZ210" s="145">
        <f t="shared" si="91"/>
        <v>0</v>
      </c>
      <c r="BA210" s="143" t="str">
        <f>IFERROR(VLOOKUP(AX209,'Geração Equatorial x Medido'!$O$130:$P$167,2,FALSE),"")</f>
        <v/>
      </c>
      <c r="BB210" s="38">
        <f t="shared" si="99"/>
        <v>45839</v>
      </c>
      <c r="BC210" s="38" t="str">
        <f t="shared" si="102"/>
        <v/>
      </c>
      <c r="BD210" s="38">
        <f t="shared" si="101"/>
        <v>45839</v>
      </c>
      <c r="BT210" s="4"/>
      <c r="BZ210" s="7">
        <f t="shared" si="92"/>
        <v>46219</v>
      </c>
      <c r="CA210" s="5"/>
      <c r="CB210" s="145">
        <f t="shared" si="93"/>
        <v>1</v>
      </c>
      <c r="CC210" s="141" t="str">
        <f>IFERROR(VLOOKUP(BZ209,'Geração Equatorial x Medido'!$O$130:$P$166,2,FALSE),"")</f>
        <v/>
      </c>
      <c r="CD210" s="38">
        <f t="shared" si="100"/>
        <v>46204</v>
      </c>
      <c r="CE210" s="38" t="str">
        <f t="shared" si="88"/>
        <v/>
      </c>
      <c r="CF210" s="38">
        <f t="shared" si="89"/>
        <v>46204</v>
      </c>
      <c r="CV210" s="4"/>
    </row>
    <row r="211" spans="2:100" x14ac:dyDescent="0.25">
      <c r="B211" s="7">
        <f t="shared" si="94"/>
        <v>45134</v>
      </c>
      <c r="C211" s="5"/>
      <c r="D211" s="38" t="str">
        <f t="shared" si="86"/>
        <v/>
      </c>
      <c r="E211" s="38">
        <f t="shared" si="84"/>
        <v>44986</v>
      </c>
      <c r="F211" s="38" t="str">
        <f t="shared" si="90"/>
        <v/>
      </c>
      <c r="G211" s="38">
        <f t="shared" si="85"/>
        <v>45078</v>
      </c>
      <c r="Z211" s="7">
        <f t="shared" si="95"/>
        <v>45494</v>
      </c>
      <c r="AA211" s="5">
        <v>576</v>
      </c>
      <c r="AB211" s="38" t="str">
        <f>IFERROR(VLOOKUP(Z211,'Geração Equatorial x Medido'!$O$131:$P$142,2,FALSE),"")</f>
        <v/>
      </c>
      <c r="AC211" s="38">
        <f t="shared" si="98"/>
        <v>45474</v>
      </c>
      <c r="AD211" s="38" t="str">
        <f t="shared" si="87"/>
        <v/>
      </c>
      <c r="AE211" s="38">
        <f t="shared" si="97"/>
        <v>45444</v>
      </c>
      <c r="AU211" s="4"/>
      <c r="AX211" s="7">
        <f t="shared" si="96"/>
        <v>45854</v>
      </c>
      <c r="AY211" s="5">
        <v>414.4</v>
      </c>
      <c r="AZ211" s="145">
        <f t="shared" si="91"/>
        <v>0</v>
      </c>
      <c r="BA211" s="143" t="str">
        <f>IFERROR(VLOOKUP(AX210,'Geração Equatorial x Medido'!$O$130:$P$167,2,FALSE),"")</f>
        <v/>
      </c>
      <c r="BB211" s="38">
        <f t="shared" si="99"/>
        <v>45839</v>
      </c>
      <c r="BC211" s="38" t="str">
        <f t="shared" si="102"/>
        <v/>
      </c>
      <c r="BD211" s="38">
        <f t="shared" si="101"/>
        <v>45839</v>
      </c>
      <c r="BT211" s="4"/>
      <c r="BZ211" s="7">
        <f t="shared" si="92"/>
        <v>46220</v>
      </c>
      <c r="CA211" s="5"/>
      <c r="CB211" s="145">
        <f t="shared" si="93"/>
        <v>1</v>
      </c>
      <c r="CC211" s="141" t="str">
        <f>IFERROR(VLOOKUP(BZ210,'Geração Equatorial x Medido'!$O$130:$P$166,2,FALSE),"")</f>
        <v/>
      </c>
      <c r="CD211" s="38">
        <f t="shared" si="100"/>
        <v>46204</v>
      </c>
      <c r="CE211" s="38" t="str">
        <f t="shared" si="88"/>
        <v/>
      </c>
      <c r="CF211" s="38">
        <f t="shared" si="89"/>
        <v>46204</v>
      </c>
      <c r="CV211" s="4"/>
    </row>
    <row r="212" spans="2:100" x14ac:dyDescent="0.25">
      <c r="B212" s="7">
        <f t="shared" si="94"/>
        <v>45135</v>
      </c>
      <c r="C212" s="5"/>
      <c r="D212" s="38" t="str">
        <f t="shared" si="86"/>
        <v/>
      </c>
      <c r="E212" s="38">
        <f t="shared" si="84"/>
        <v>44986</v>
      </c>
      <c r="F212" s="38" t="str">
        <f t="shared" si="90"/>
        <v/>
      </c>
      <c r="G212" s="38">
        <f t="shared" si="85"/>
        <v>45078</v>
      </c>
      <c r="Z212" s="7">
        <f t="shared" si="95"/>
        <v>45495</v>
      </c>
      <c r="AA212" s="5">
        <v>518.6</v>
      </c>
      <c r="AB212" s="38" t="str">
        <f>IFERROR(VLOOKUP(Z212,'Geração Equatorial x Medido'!$O$131:$P$142,2,FALSE),"")</f>
        <v/>
      </c>
      <c r="AC212" s="38">
        <f t="shared" si="98"/>
        <v>45474</v>
      </c>
      <c r="AD212" s="38" t="str">
        <f t="shared" si="87"/>
        <v/>
      </c>
      <c r="AE212" s="38">
        <f t="shared" si="97"/>
        <v>45444</v>
      </c>
      <c r="AU212" s="4"/>
      <c r="AX212" s="7">
        <f t="shared" si="96"/>
        <v>45855</v>
      </c>
      <c r="AY212" s="5">
        <v>442.4</v>
      </c>
      <c r="AZ212" s="145">
        <f t="shared" si="91"/>
        <v>0</v>
      </c>
      <c r="BA212" s="143" t="str">
        <f>IFERROR(VLOOKUP(AX211,'Geração Equatorial x Medido'!$O$130:$P$167,2,FALSE),"")</f>
        <v/>
      </c>
      <c r="BB212" s="38">
        <f t="shared" si="99"/>
        <v>45839</v>
      </c>
      <c r="BC212" s="38" t="str">
        <f t="shared" si="102"/>
        <v/>
      </c>
      <c r="BD212" s="38">
        <f t="shared" si="101"/>
        <v>45839</v>
      </c>
      <c r="BT212" s="4"/>
      <c r="BZ212" s="7">
        <f t="shared" si="92"/>
        <v>46221</v>
      </c>
      <c r="CA212" s="5"/>
      <c r="CB212" s="145">
        <f t="shared" si="93"/>
        <v>1</v>
      </c>
      <c r="CC212" s="141" t="str">
        <f>IFERROR(VLOOKUP(BZ211,'Geração Equatorial x Medido'!$O$130:$P$166,2,FALSE),"")</f>
        <v/>
      </c>
      <c r="CD212" s="38">
        <f t="shared" si="100"/>
        <v>46204</v>
      </c>
      <c r="CE212" s="38" t="str">
        <f t="shared" si="88"/>
        <v/>
      </c>
      <c r="CF212" s="38">
        <f t="shared" si="89"/>
        <v>46204</v>
      </c>
      <c r="CV212" s="4"/>
    </row>
    <row r="213" spans="2:100" x14ac:dyDescent="0.25">
      <c r="B213" s="7">
        <f t="shared" si="94"/>
        <v>45136</v>
      </c>
      <c r="C213" s="5"/>
      <c r="D213" s="38" t="str">
        <f t="shared" si="86"/>
        <v/>
      </c>
      <c r="E213" s="38">
        <f t="shared" si="84"/>
        <v>44986</v>
      </c>
      <c r="F213" s="38" t="str">
        <f t="shared" si="90"/>
        <v/>
      </c>
      <c r="G213" s="38">
        <f t="shared" si="85"/>
        <v>45078</v>
      </c>
      <c r="Z213" s="7">
        <f t="shared" si="95"/>
        <v>45496</v>
      </c>
      <c r="AA213" s="5">
        <v>510.4</v>
      </c>
      <c r="AB213" s="38" t="str">
        <f>IFERROR(VLOOKUP(Z213,'Geração Equatorial x Medido'!$O$131:$P$142,2,FALSE),"")</f>
        <v/>
      </c>
      <c r="AC213" s="38">
        <f t="shared" si="98"/>
        <v>45474</v>
      </c>
      <c r="AD213" s="38" t="str">
        <f t="shared" si="87"/>
        <v/>
      </c>
      <c r="AE213" s="38">
        <f t="shared" si="97"/>
        <v>45444</v>
      </c>
      <c r="AU213" s="4"/>
      <c r="AX213" s="7">
        <f t="shared" si="96"/>
        <v>45856</v>
      </c>
      <c r="AY213" s="5">
        <v>502.8</v>
      </c>
      <c r="AZ213" s="145">
        <f t="shared" si="91"/>
        <v>0</v>
      </c>
      <c r="BA213" s="143" t="str">
        <f>IFERROR(VLOOKUP(AX212,'Geração Equatorial x Medido'!$O$130:$P$167,2,FALSE),"")</f>
        <v/>
      </c>
      <c r="BB213" s="38">
        <f t="shared" si="99"/>
        <v>45839</v>
      </c>
      <c r="BC213" s="38" t="str">
        <f t="shared" si="102"/>
        <v/>
      </c>
      <c r="BD213" s="38">
        <f t="shared" si="101"/>
        <v>45839</v>
      </c>
      <c r="BT213" s="4"/>
      <c r="BZ213" s="7">
        <f t="shared" si="92"/>
        <v>46222</v>
      </c>
      <c r="CA213" s="5"/>
      <c r="CB213" s="145">
        <f t="shared" si="93"/>
        <v>1</v>
      </c>
      <c r="CC213" s="141" t="str">
        <f>IFERROR(VLOOKUP(BZ212,'Geração Equatorial x Medido'!$O$130:$P$166,2,FALSE),"")</f>
        <v/>
      </c>
      <c r="CD213" s="38">
        <f t="shared" si="100"/>
        <v>46204</v>
      </c>
      <c r="CE213" s="38" t="str">
        <f t="shared" si="88"/>
        <v/>
      </c>
      <c r="CF213" s="38">
        <f t="shared" si="89"/>
        <v>46204</v>
      </c>
      <c r="CV213" s="4"/>
    </row>
    <row r="214" spans="2:100" x14ac:dyDescent="0.25">
      <c r="B214" s="7">
        <f t="shared" si="94"/>
        <v>45137</v>
      </c>
      <c r="C214" s="5"/>
      <c r="D214" s="38" t="str">
        <f t="shared" si="86"/>
        <v/>
      </c>
      <c r="E214" s="38">
        <f t="shared" si="84"/>
        <v>44986</v>
      </c>
      <c r="F214" s="38" t="str">
        <f t="shared" si="90"/>
        <v/>
      </c>
      <c r="G214" s="38">
        <f t="shared" si="85"/>
        <v>45078</v>
      </c>
      <c r="Z214" s="7">
        <f t="shared" si="95"/>
        <v>45497</v>
      </c>
      <c r="AA214" s="5">
        <v>545.79999999999995</v>
      </c>
      <c r="AB214" s="38" t="str">
        <f>IFERROR(VLOOKUP(Z214,'Geração Equatorial x Medido'!$O$131:$P$142,2,FALSE),"")</f>
        <v/>
      </c>
      <c r="AC214" s="38">
        <f t="shared" si="98"/>
        <v>45474</v>
      </c>
      <c r="AD214" s="38" t="str">
        <f t="shared" si="87"/>
        <v/>
      </c>
      <c r="AE214" s="38">
        <f t="shared" si="97"/>
        <v>45444</v>
      </c>
      <c r="AU214" s="4"/>
      <c r="AX214" s="7">
        <f t="shared" si="96"/>
        <v>45857</v>
      </c>
      <c r="AY214" s="5">
        <v>500.4</v>
      </c>
      <c r="AZ214" s="145">
        <f t="shared" si="91"/>
        <v>0</v>
      </c>
      <c r="BA214" s="143" t="str">
        <f>IFERROR(VLOOKUP(AX213,'Geração Equatorial x Medido'!$O$130:$P$167,2,FALSE),"")</f>
        <v/>
      </c>
      <c r="BB214" s="38">
        <f t="shared" si="99"/>
        <v>45839</v>
      </c>
      <c r="BC214" s="38" t="str">
        <f t="shared" si="102"/>
        <v/>
      </c>
      <c r="BD214" s="38">
        <f t="shared" si="101"/>
        <v>45839</v>
      </c>
      <c r="BT214" s="4"/>
      <c r="BZ214" s="7">
        <f t="shared" si="92"/>
        <v>46223</v>
      </c>
      <c r="CA214" s="5"/>
      <c r="CB214" s="145">
        <f t="shared" si="93"/>
        <v>1</v>
      </c>
      <c r="CC214" s="141" t="str">
        <f>IFERROR(VLOOKUP(BZ213,'Geração Equatorial x Medido'!$O$130:$P$166,2,FALSE),"")</f>
        <v/>
      </c>
      <c r="CD214" s="38">
        <f t="shared" si="100"/>
        <v>46204</v>
      </c>
      <c r="CE214" s="38" t="str">
        <f t="shared" si="88"/>
        <v/>
      </c>
      <c r="CF214" s="38">
        <f t="shared" si="89"/>
        <v>46204</v>
      </c>
      <c r="CV214" s="4"/>
    </row>
    <row r="215" spans="2:100" x14ac:dyDescent="0.25">
      <c r="B215" s="7">
        <f t="shared" si="94"/>
        <v>45138</v>
      </c>
      <c r="C215" s="5"/>
      <c r="D215" s="38" t="str">
        <f t="shared" si="86"/>
        <v/>
      </c>
      <c r="E215" s="38">
        <f t="shared" si="84"/>
        <v>44986</v>
      </c>
      <c r="F215" s="38">
        <f t="shared" si="90"/>
        <v>45108</v>
      </c>
      <c r="G215" s="38">
        <f t="shared" si="85"/>
        <v>45108</v>
      </c>
      <c r="Z215" s="7">
        <f t="shared" si="95"/>
        <v>45498</v>
      </c>
      <c r="AA215" s="5">
        <v>480</v>
      </c>
      <c r="AB215" s="38" t="str">
        <f>IFERROR(VLOOKUP(Z215,'Geração Equatorial x Medido'!$O$131:$P$142,2,FALSE),"")</f>
        <v/>
      </c>
      <c r="AC215" s="38">
        <f t="shared" si="98"/>
        <v>45474</v>
      </c>
      <c r="AD215" s="38" t="str">
        <f t="shared" si="87"/>
        <v/>
      </c>
      <c r="AE215" s="38">
        <f t="shared" si="97"/>
        <v>45444</v>
      </c>
      <c r="AU215" s="4"/>
      <c r="AX215" s="7">
        <f t="shared" si="96"/>
        <v>45858</v>
      </c>
      <c r="AY215" s="5">
        <v>511.4</v>
      </c>
      <c r="AZ215" s="145">
        <f t="shared" si="91"/>
        <v>0</v>
      </c>
      <c r="BA215" s="143" t="str">
        <f>IFERROR(VLOOKUP(AX214,'Geração Equatorial x Medido'!$O$130:$P$167,2,FALSE),"")</f>
        <v/>
      </c>
      <c r="BB215" s="38">
        <f t="shared" si="99"/>
        <v>45839</v>
      </c>
      <c r="BC215" s="38" t="str">
        <f t="shared" si="102"/>
        <v/>
      </c>
      <c r="BD215" s="38">
        <f t="shared" si="101"/>
        <v>45839</v>
      </c>
      <c r="BT215" s="4"/>
      <c r="BZ215" s="7">
        <f t="shared" si="92"/>
        <v>46224</v>
      </c>
      <c r="CA215" s="5"/>
      <c r="CB215" s="145">
        <f t="shared" si="93"/>
        <v>1</v>
      </c>
      <c r="CC215" s="141" t="str">
        <f>IFERROR(VLOOKUP(BZ214,'Geração Equatorial x Medido'!$O$130:$P$166,2,FALSE),"")</f>
        <v/>
      </c>
      <c r="CD215" s="38">
        <f t="shared" si="100"/>
        <v>46204</v>
      </c>
      <c r="CE215" s="38" t="str">
        <f t="shared" si="88"/>
        <v/>
      </c>
      <c r="CF215" s="38">
        <f t="shared" si="89"/>
        <v>46204</v>
      </c>
      <c r="CV215" s="4"/>
    </row>
    <row r="216" spans="2:100" x14ac:dyDescent="0.25">
      <c r="B216" s="7">
        <f t="shared" si="94"/>
        <v>45139</v>
      </c>
      <c r="C216" s="5"/>
      <c r="D216" s="38" t="str">
        <f t="shared" si="86"/>
        <v/>
      </c>
      <c r="E216" s="38">
        <f t="shared" si="84"/>
        <v>44986</v>
      </c>
      <c r="F216" s="38" t="str">
        <f t="shared" si="90"/>
        <v/>
      </c>
      <c r="G216" s="38">
        <f t="shared" si="85"/>
        <v>45108</v>
      </c>
      <c r="Z216" s="7">
        <f t="shared" si="95"/>
        <v>45499</v>
      </c>
      <c r="AA216" s="5">
        <v>488.8</v>
      </c>
      <c r="AB216" s="38">
        <f>IFERROR(VLOOKUP(Z216,'Geração Equatorial x Medido'!$O$131:$P$142,2,FALSE),"")</f>
        <v>45474</v>
      </c>
      <c r="AC216" s="38">
        <f t="shared" si="98"/>
        <v>45474</v>
      </c>
      <c r="AD216" s="38" t="str">
        <f t="shared" si="87"/>
        <v/>
      </c>
      <c r="AE216" s="38">
        <f t="shared" si="97"/>
        <v>45444</v>
      </c>
      <c r="AU216" s="4"/>
      <c r="AX216" s="7">
        <f t="shared" si="96"/>
        <v>45859</v>
      </c>
      <c r="AY216" s="5">
        <v>519.29999999999995</v>
      </c>
      <c r="AZ216" s="145">
        <f t="shared" si="91"/>
        <v>0</v>
      </c>
      <c r="BA216" s="143" t="str">
        <f>IFERROR(VLOOKUP(AX215,'Geração Equatorial x Medido'!$O$130:$P$167,2,FALSE),"")</f>
        <v/>
      </c>
      <c r="BB216" s="38">
        <f t="shared" si="99"/>
        <v>45839</v>
      </c>
      <c r="BC216" s="38" t="str">
        <f t="shared" si="102"/>
        <v/>
      </c>
      <c r="BD216" s="38">
        <f t="shared" si="101"/>
        <v>45839</v>
      </c>
      <c r="BT216" s="4"/>
      <c r="BZ216" s="7">
        <f t="shared" si="92"/>
        <v>46225</v>
      </c>
      <c r="CA216" s="5"/>
      <c r="CB216" s="145">
        <f t="shared" si="93"/>
        <v>1</v>
      </c>
      <c r="CC216" s="141" t="str">
        <f>IFERROR(VLOOKUP(BZ215,'Geração Equatorial x Medido'!$O$130:$P$166,2,FALSE),"")</f>
        <v/>
      </c>
      <c r="CD216" s="38">
        <f t="shared" si="100"/>
        <v>46204</v>
      </c>
      <c r="CE216" s="38" t="str">
        <f t="shared" si="88"/>
        <v/>
      </c>
      <c r="CF216" s="38">
        <f t="shared" si="89"/>
        <v>46204</v>
      </c>
      <c r="CV216" s="4"/>
    </row>
    <row r="217" spans="2:100" x14ac:dyDescent="0.25">
      <c r="B217" s="7">
        <f t="shared" si="94"/>
        <v>45140</v>
      </c>
      <c r="C217" s="5"/>
      <c r="D217" s="38" t="str">
        <f t="shared" si="86"/>
        <v/>
      </c>
      <c r="E217" s="38">
        <f t="shared" si="84"/>
        <v>44986</v>
      </c>
      <c r="F217" s="38" t="str">
        <f t="shared" si="90"/>
        <v/>
      </c>
      <c r="G217" s="38">
        <f t="shared" si="85"/>
        <v>45108</v>
      </c>
      <c r="Z217" s="7">
        <f t="shared" si="95"/>
        <v>45500</v>
      </c>
      <c r="AA217" s="5">
        <v>564.70000000000005</v>
      </c>
      <c r="AB217" s="38" t="str">
        <f>IFERROR(VLOOKUP(Z217,'Geração Equatorial x Medido'!$O$131:$P$142,2,FALSE),"")</f>
        <v/>
      </c>
      <c r="AC217" s="38">
        <f t="shared" si="98"/>
        <v>45505</v>
      </c>
      <c r="AD217" s="38" t="str">
        <f t="shared" si="87"/>
        <v/>
      </c>
      <c r="AE217" s="38">
        <f t="shared" si="97"/>
        <v>45444</v>
      </c>
      <c r="AU217" s="4"/>
      <c r="AX217" s="7">
        <f t="shared" si="96"/>
        <v>45860</v>
      </c>
      <c r="AY217" s="5">
        <v>426.5</v>
      </c>
      <c r="AZ217" s="145">
        <f t="shared" si="91"/>
        <v>0</v>
      </c>
      <c r="BA217" s="143" t="str">
        <f>IFERROR(VLOOKUP(AX216,'Geração Equatorial x Medido'!$O$130:$P$167,2,FALSE),"")</f>
        <v/>
      </c>
      <c r="BB217" s="38">
        <f t="shared" si="99"/>
        <v>45839</v>
      </c>
      <c r="BC217" s="38" t="str">
        <f t="shared" si="102"/>
        <v/>
      </c>
      <c r="BD217" s="38">
        <f t="shared" si="101"/>
        <v>45839</v>
      </c>
      <c r="BT217" s="4"/>
      <c r="BZ217" s="7">
        <f t="shared" si="92"/>
        <v>46226</v>
      </c>
      <c r="CA217" s="5"/>
      <c r="CB217" s="145">
        <f t="shared" si="93"/>
        <v>1</v>
      </c>
      <c r="CC217" s="141">
        <f>IFERROR(VLOOKUP(BZ216,'Geração Equatorial x Medido'!$O$130:$P$166,2,FALSE),"")</f>
        <v>46204</v>
      </c>
      <c r="CD217" s="38">
        <f t="shared" si="100"/>
        <v>46204</v>
      </c>
      <c r="CE217" s="38" t="str">
        <f t="shared" si="88"/>
        <v/>
      </c>
      <c r="CF217" s="38">
        <f t="shared" si="89"/>
        <v>46204</v>
      </c>
      <c r="CV217" s="4"/>
    </row>
    <row r="218" spans="2:100" x14ac:dyDescent="0.25">
      <c r="B218" s="7">
        <f t="shared" si="94"/>
        <v>45141</v>
      </c>
      <c r="C218" s="5"/>
      <c r="D218" s="38" t="str">
        <f t="shared" si="86"/>
        <v/>
      </c>
      <c r="E218" s="38">
        <f t="shared" si="84"/>
        <v>44986</v>
      </c>
      <c r="F218" s="38" t="str">
        <f t="shared" si="90"/>
        <v/>
      </c>
      <c r="G218" s="38">
        <f t="shared" si="85"/>
        <v>45108</v>
      </c>
      <c r="Z218" s="7">
        <f t="shared" si="95"/>
        <v>45501</v>
      </c>
      <c r="AA218" s="5">
        <v>470.5</v>
      </c>
      <c r="AB218" s="38" t="str">
        <f>IFERROR(VLOOKUP(Z218,'Geração Equatorial x Medido'!$O$131:$P$142,2,FALSE),"")</f>
        <v/>
      </c>
      <c r="AC218" s="38">
        <f t="shared" si="98"/>
        <v>45505</v>
      </c>
      <c r="AD218" s="38" t="str">
        <f t="shared" si="87"/>
        <v/>
      </c>
      <c r="AE218" s="38">
        <f t="shared" si="97"/>
        <v>45444</v>
      </c>
      <c r="AU218" s="4"/>
      <c r="AX218" s="7">
        <f t="shared" si="96"/>
        <v>45861</v>
      </c>
      <c r="AY218" s="5">
        <v>487.9</v>
      </c>
      <c r="AZ218" s="145">
        <f t="shared" si="91"/>
        <v>0</v>
      </c>
      <c r="BA218" s="143">
        <f>IFERROR(VLOOKUP(AX217,'Geração Equatorial x Medido'!$O$130:$P$167,2,FALSE),"")</f>
        <v>45839</v>
      </c>
      <c r="BB218" s="38">
        <f t="shared" si="99"/>
        <v>45839</v>
      </c>
      <c r="BC218" s="38" t="str">
        <f t="shared" si="102"/>
        <v/>
      </c>
      <c r="BD218" s="38">
        <f t="shared" si="101"/>
        <v>45839</v>
      </c>
      <c r="BT218" s="4"/>
      <c r="BZ218" s="7">
        <f t="shared" si="92"/>
        <v>46227</v>
      </c>
      <c r="CA218" s="5"/>
      <c r="CB218" s="145">
        <f t="shared" si="93"/>
        <v>1</v>
      </c>
      <c r="CC218" s="141" t="str">
        <f>IFERROR(VLOOKUP(BZ217,'Geração Equatorial x Medido'!$O$130:$P$166,2,FALSE),"")</f>
        <v/>
      </c>
      <c r="CD218" s="38">
        <f t="shared" si="100"/>
        <v>46235</v>
      </c>
      <c r="CE218" s="38" t="str">
        <f t="shared" si="88"/>
        <v/>
      </c>
      <c r="CF218" s="38">
        <f t="shared" si="89"/>
        <v>46204</v>
      </c>
      <c r="CV218" s="4"/>
    </row>
    <row r="219" spans="2:100" x14ac:dyDescent="0.25">
      <c r="B219" s="7">
        <f t="shared" si="94"/>
        <v>45142</v>
      </c>
      <c r="C219" s="5"/>
      <c r="D219" s="38" t="str">
        <f t="shared" si="86"/>
        <v/>
      </c>
      <c r="E219" s="38">
        <f t="shared" si="84"/>
        <v>44986</v>
      </c>
      <c r="F219" s="38" t="str">
        <f t="shared" si="90"/>
        <v/>
      </c>
      <c r="G219" s="38">
        <f t="shared" si="85"/>
        <v>45108</v>
      </c>
      <c r="Z219" s="7">
        <f t="shared" si="95"/>
        <v>45502</v>
      </c>
      <c r="AA219" s="5">
        <v>506.2</v>
      </c>
      <c r="AB219" s="38" t="str">
        <f>IFERROR(VLOOKUP(Z219,'Geração Equatorial x Medido'!$O$131:$P$142,2,FALSE),"")</f>
        <v/>
      </c>
      <c r="AC219" s="38">
        <f t="shared" si="98"/>
        <v>45505</v>
      </c>
      <c r="AD219" s="38" t="str">
        <f t="shared" si="87"/>
        <v/>
      </c>
      <c r="AE219" s="38">
        <f t="shared" si="97"/>
        <v>45444</v>
      </c>
      <c r="AU219" s="4"/>
      <c r="AX219" s="7">
        <f t="shared" si="96"/>
        <v>45862</v>
      </c>
      <c r="AY219" s="5">
        <v>534.79999999999995</v>
      </c>
      <c r="AZ219" s="145">
        <f t="shared" si="91"/>
        <v>0</v>
      </c>
      <c r="BA219" s="143" t="str">
        <f>IFERROR(VLOOKUP(AX218,'Geração Equatorial x Medido'!$O$130:$P$167,2,FALSE),"")</f>
        <v/>
      </c>
      <c r="BB219" s="38">
        <f t="shared" si="99"/>
        <v>45870</v>
      </c>
      <c r="BC219" s="38" t="str">
        <f t="shared" si="102"/>
        <v/>
      </c>
      <c r="BD219" s="38">
        <f t="shared" si="101"/>
        <v>45839</v>
      </c>
      <c r="BT219" s="4"/>
      <c r="BZ219" s="7">
        <f t="shared" si="92"/>
        <v>46228</v>
      </c>
      <c r="CA219" s="5"/>
      <c r="CB219" s="145">
        <f t="shared" si="93"/>
        <v>1</v>
      </c>
      <c r="CC219" s="141" t="str">
        <f>IFERROR(VLOOKUP(BZ218,'Geração Equatorial x Medido'!$O$130:$P$166,2,FALSE),"")</f>
        <v/>
      </c>
      <c r="CD219" s="38">
        <f t="shared" si="100"/>
        <v>46235</v>
      </c>
      <c r="CE219" s="38" t="str">
        <f t="shared" si="88"/>
        <v/>
      </c>
      <c r="CF219" s="38">
        <f t="shared" si="89"/>
        <v>46204</v>
      </c>
      <c r="CV219" s="4"/>
    </row>
    <row r="220" spans="2:100" x14ac:dyDescent="0.25">
      <c r="B220" s="7">
        <f t="shared" si="94"/>
        <v>45143</v>
      </c>
      <c r="C220" s="5"/>
      <c r="D220" s="38" t="str">
        <f t="shared" si="86"/>
        <v/>
      </c>
      <c r="E220" s="38">
        <f t="shared" si="84"/>
        <v>44986</v>
      </c>
      <c r="F220" s="38" t="str">
        <f t="shared" si="90"/>
        <v/>
      </c>
      <c r="G220" s="38">
        <f t="shared" si="85"/>
        <v>45108</v>
      </c>
      <c r="Z220" s="7">
        <f t="shared" si="95"/>
        <v>45503</v>
      </c>
      <c r="AA220" s="5">
        <v>535.6</v>
      </c>
      <c r="AB220" s="38" t="str">
        <f>IFERROR(VLOOKUP(Z220,'Geração Equatorial x Medido'!$O$131:$P$142,2,FALSE),"")</f>
        <v/>
      </c>
      <c r="AC220" s="38">
        <f t="shared" si="98"/>
        <v>45505</v>
      </c>
      <c r="AD220" s="38" t="str">
        <f t="shared" si="87"/>
        <v/>
      </c>
      <c r="AE220" s="38">
        <f t="shared" si="97"/>
        <v>45444</v>
      </c>
      <c r="AU220" s="4"/>
      <c r="AX220" s="7">
        <f t="shared" si="96"/>
        <v>45863</v>
      </c>
      <c r="AY220" s="5">
        <v>498.8</v>
      </c>
      <c r="AZ220" s="145">
        <f t="shared" si="91"/>
        <v>0</v>
      </c>
      <c r="BA220" s="143" t="str">
        <f>IFERROR(VLOOKUP(AX219,'Geração Equatorial x Medido'!$O$130:$P$167,2,FALSE),"")</f>
        <v/>
      </c>
      <c r="BB220" s="38">
        <f t="shared" si="99"/>
        <v>45870</v>
      </c>
      <c r="BC220" s="38" t="str">
        <f t="shared" si="102"/>
        <v/>
      </c>
      <c r="BD220" s="38">
        <f t="shared" si="101"/>
        <v>45839</v>
      </c>
      <c r="BT220" s="4"/>
      <c r="BZ220" s="7">
        <f t="shared" si="92"/>
        <v>46229</v>
      </c>
      <c r="CA220" s="5"/>
      <c r="CB220" s="145">
        <f t="shared" si="93"/>
        <v>1</v>
      </c>
      <c r="CC220" s="141" t="str">
        <f>IFERROR(VLOOKUP(BZ219,'Geração Equatorial x Medido'!$O$130:$P$166,2,FALSE),"")</f>
        <v/>
      </c>
      <c r="CD220" s="38">
        <f t="shared" si="100"/>
        <v>46235</v>
      </c>
      <c r="CE220" s="38" t="str">
        <f t="shared" si="88"/>
        <v/>
      </c>
      <c r="CF220" s="38">
        <f t="shared" si="89"/>
        <v>46204</v>
      </c>
      <c r="CV220" s="4"/>
    </row>
    <row r="221" spans="2:100" x14ac:dyDescent="0.25">
      <c r="B221" s="7">
        <f t="shared" si="94"/>
        <v>45144</v>
      </c>
      <c r="C221" s="5"/>
      <c r="D221" s="38" t="str">
        <f t="shared" si="86"/>
        <v/>
      </c>
      <c r="E221" s="38">
        <f t="shared" si="84"/>
        <v>44986</v>
      </c>
      <c r="F221" s="38" t="str">
        <f t="shared" si="90"/>
        <v/>
      </c>
      <c r="G221" s="38">
        <f t="shared" si="85"/>
        <v>45108</v>
      </c>
      <c r="Z221" s="7">
        <f t="shared" si="95"/>
        <v>45504</v>
      </c>
      <c r="AA221" s="5">
        <v>533.79999999999995</v>
      </c>
      <c r="AB221" s="38" t="str">
        <f>IFERROR(VLOOKUP(Z221,'Geração Equatorial x Medido'!$O$131:$P$142,2,FALSE),"")</f>
        <v/>
      </c>
      <c r="AC221" s="38">
        <f t="shared" si="98"/>
        <v>45505</v>
      </c>
      <c r="AD221" s="38">
        <f t="shared" si="87"/>
        <v>45474</v>
      </c>
      <c r="AE221" s="38">
        <f t="shared" si="97"/>
        <v>45474</v>
      </c>
      <c r="AU221" s="4"/>
      <c r="AX221" s="7">
        <f t="shared" si="96"/>
        <v>45864</v>
      </c>
      <c r="AY221" s="5">
        <v>577.4</v>
      </c>
      <c r="AZ221" s="145">
        <f t="shared" si="91"/>
        <v>0</v>
      </c>
      <c r="BA221" s="143" t="str">
        <f>IFERROR(VLOOKUP(AX220,'Geração Equatorial x Medido'!$O$130:$P$167,2,FALSE),"")</f>
        <v/>
      </c>
      <c r="BB221" s="38">
        <f t="shared" si="99"/>
        <v>45870</v>
      </c>
      <c r="BC221" s="38" t="str">
        <f t="shared" si="102"/>
        <v/>
      </c>
      <c r="BD221" s="38">
        <f t="shared" si="101"/>
        <v>45839</v>
      </c>
      <c r="BT221" s="4"/>
      <c r="BZ221" s="7">
        <f t="shared" si="92"/>
        <v>46230</v>
      </c>
      <c r="CA221" s="5"/>
      <c r="CB221" s="145">
        <f t="shared" si="93"/>
        <v>1</v>
      </c>
      <c r="CC221" s="141" t="str">
        <f>IFERROR(VLOOKUP(BZ220,'Geração Equatorial x Medido'!$O$130:$P$166,2,FALSE),"")</f>
        <v/>
      </c>
      <c r="CD221" s="38">
        <f t="shared" si="100"/>
        <v>46235</v>
      </c>
      <c r="CE221" s="38" t="str">
        <f t="shared" si="88"/>
        <v/>
      </c>
      <c r="CF221" s="38">
        <f t="shared" si="89"/>
        <v>46204</v>
      </c>
      <c r="CV221" s="4"/>
    </row>
    <row r="222" spans="2:100" x14ac:dyDescent="0.25">
      <c r="B222" s="7">
        <f t="shared" si="94"/>
        <v>45145</v>
      </c>
      <c r="C222" s="5"/>
      <c r="D222" s="38" t="str">
        <f t="shared" si="86"/>
        <v/>
      </c>
      <c r="E222" s="38">
        <f t="shared" si="84"/>
        <v>44986</v>
      </c>
      <c r="F222" s="38" t="str">
        <f t="shared" si="90"/>
        <v/>
      </c>
      <c r="G222" s="38">
        <f t="shared" si="85"/>
        <v>45108</v>
      </c>
      <c r="Z222" s="7">
        <f t="shared" si="95"/>
        <v>45505</v>
      </c>
      <c r="AA222" s="5">
        <v>408.5</v>
      </c>
      <c r="AB222" s="38" t="str">
        <f>IFERROR(VLOOKUP(Z222,'Geração Equatorial x Medido'!$O$131:$P$142,2,FALSE),"")</f>
        <v/>
      </c>
      <c r="AC222" s="38">
        <f t="shared" si="98"/>
        <v>45505</v>
      </c>
      <c r="AD222" s="38" t="str">
        <f t="shared" si="87"/>
        <v/>
      </c>
      <c r="AE222" s="38">
        <f t="shared" si="97"/>
        <v>45474</v>
      </c>
      <c r="AU222" s="4"/>
      <c r="AX222" s="7">
        <f t="shared" si="96"/>
        <v>45865</v>
      </c>
      <c r="AY222" s="5">
        <v>546.70000000000005</v>
      </c>
      <c r="AZ222" s="145">
        <f t="shared" si="91"/>
        <v>0</v>
      </c>
      <c r="BA222" s="143" t="str">
        <f>IFERROR(VLOOKUP(AX221,'Geração Equatorial x Medido'!$O$130:$P$167,2,FALSE),"")</f>
        <v/>
      </c>
      <c r="BB222" s="38">
        <f t="shared" si="99"/>
        <v>45870</v>
      </c>
      <c r="BC222" s="38" t="str">
        <f t="shared" si="102"/>
        <v/>
      </c>
      <c r="BD222" s="38">
        <f t="shared" si="101"/>
        <v>45839</v>
      </c>
      <c r="BT222" s="4"/>
      <c r="BZ222" s="7">
        <f t="shared" si="92"/>
        <v>46231</v>
      </c>
      <c r="CA222" s="5"/>
      <c r="CB222" s="145">
        <f t="shared" si="93"/>
        <v>1</v>
      </c>
      <c r="CC222" s="141" t="str">
        <f>IFERROR(VLOOKUP(BZ221,'Geração Equatorial x Medido'!$O$130:$P$166,2,FALSE),"")</f>
        <v/>
      </c>
      <c r="CD222" s="38">
        <f t="shared" si="100"/>
        <v>46235</v>
      </c>
      <c r="CE222" s="38" t="str">
        <f t="shared" si="88"/>
        <v/>
      </c>
      <c r="CF222" s="38">
        <f t="shared" si="89"/>
        <v>46204</v>
      </c>
      <c r="CV222" s="4"/>
    </row>
    <row r="223" spans="2:100" x14ac:dyDescent="0.25">
      <c r="B223" s="7">
        <f t="shared" si="94"/>
        <v>45146</v>
      </c>
      <c r="C223" s="5"/>
      <c r="D223" s="38" t="str">
        <f t="shared" si="86"/>
        <v/>
      </c>
      <c r="E223" s="38">
        <f t="shared" si="84"/>
        <v>44986</v>
      </c>
      <c r="F223" s="38" t="str">
        <f t="shared" si="90"/>
        <v/>
      </c>
      <c r="G223" s="38">
        <f t="shared" si="85"/>
        <v>45108</v>
      </c>
      <c r="Z223" s="7">
        <f t="shared" si="95"/>
        <v>45506</v>
      </c>
      <c r="AA223" s="5">
        <v>522.20000000000005</v>
      </c>
      <c r="AB223" s="38" t="str">
        <f>IFERROR(VLOOKUP(Z223,'Geração Equatorial x Medido'!$O$131:$P$142,2,FALSE),"")</f>
        <v/>
      </c>
      <c r="AC223" s="38">
        <f t="shared" si="98"/>
        <v>45505</v>
      </c>
      <c r="AD223" s="38" t="str">
        <f t="shared" si="87"/>
        <v/>
      </c>
      <c r="AE223" s="38">
        <f t="shared" si="97"/>
        <v>45474</v>
      </c>
      <c r="AU223" s="4"/>
      <c r="AX223" s="7">
        <f t="shared" si="96"/>
        <v>45866</v>
      </c>
      <c r="AY223" s="5">
        <v>445.5</v>
      </c>
      <c r="AZ223" s="145">
        <f t="shared" si="91"/>
        <v>0</v>
      </c>
      <c r="BA223" s="143" t="str">
        <f>IFERROR(VLOOKUP(AX222,'Geração Equatorial x Medido'!$O$130:$P$167,2,FALSE),"")</f>
        <v/>
      </c>
      <c r="BB223" s="38">
        <f t="shared" si="99"/>
        <v>45870</v>
      </c>
      <c r="BC223" s="38" t="str">
        <f t="shared" si="102"/>
        <v/>
      </c>
      <c r="BD223" s="38">
        <f t="shared" si="101"/>
        <v>45839</v>
      </c>
      <c r="BT223" s="4"/>
      <c r="BZ223" s="7">
        <f t="shared" si="92"/>
        <v>46232</v>
      </c>
      <c r="CA223" s="5"/>
      <c r="CB223" s="145">
        <f t="shared" si="93"/>
        <v>1</v>
      </c>
      <c r="CC223" s="141" t="str">
        <f>IFERROR(VLOOKUP(BZ222,'Geração Equatorial x Medido'!$O$130:$P$166,2,FALSE),"")</f>
        <v/>
      </c>
      <c r="CD223" s="38">
        <f t="shared" si="100"/>
        <v>46235</v>
      </c>
      <c r="CE223" s="38" t="str">
        <f t="shared" si="88"/>
        <v/>
      </c>
      <c r="CF223" s="38">
        <f t="shared" si="89"/>
        <v>46204</v>
      </c>
      <c r="CV223" s="4"/>
    </row>
    <row r="224" spans="2:100" x14ac:dyDescent="0.25">
      <c r="B224" s="7">
        <f t="shared" si="94"/>
        <v>45147</v>
      </c>
      <c r="C224" s="5"/>
      <c r="D224" s="38" t="str">
        <f t="shared" si="86"/>
        <v/>
      </c>
      <c r="E224" s="38">
        <f t="shared" si="84"/>
        <v>44986</v>
      </c>
      <c r="F224" s="38" t="str">
        <f t="shared" si="90"/>
        <v/>
      </c>
      <c r="G224" s="38">
        <f t="shared" si="85"/>
        <v>45108</v>
      </c>
      <c r="Z224" s="7">
        <f t="shared" si="95"/>
        <v>45507</v>
      </c>
      <c r="AA224" s="5">
        <v>525.29999999999995</v>
      </c>
      <c r="AB224" s="38" t="str">
        <f>IFERROR(VLOOKUP(Z224,'Geração Equatorial x Medido'!$O$131:$P$142,2,FALSE),"")</f>
        <v/>
      </c>
      <c r="AC224" s="38">
        <f t="shared" si="98"/>
        <v>45505</v>
      </c>
      <c r="AD224" s="38" t="str">
        <f t="shared" si="87"/>
        <v/>
      </c>
      <c r="AE224" s="38">
        <f t="shared" si="97"/>
        <v>45474</v>
      </c>
      <c r="AU224" s="4"/>
      <c r="AX224" s="7">
        <f t="shared" si="96"/>
        <v>45867</v>
      </c>
      <c r="AY224" s="5">
        <v>445.3</v>
      </c>
      <c r="AZ224" s="145">
        <f t="shared" si="91"/>
        <v>0</v>
      </c>
      <c r="BA224" s="143" t="str">
        <f>IFERROR(VLOOKUP(AX223,'Geração Equatorial x Medido'!$O$130:$P$167,2,FALSE),"")</f>
        <v/>
      </c>
      <c r="BB224" s="38">
        <f t="shared" si="99"/>
        <v>45870</v>
      </c>
      <c r="BC224" s="38" t="str">
        <f t="shared" si="102"/>
        <v/>
      </c>
      <c r="BD224" s="38">
        <f t="shared" si="101"/>
        <v>45839</v>
      </c>
      <c r="BT224" s="4"/>
      <c r="BZ224" s="7">
        <f t="shared" si="92"/>
        <v>46233</v>
      </c>
      <c r="CA224" s="5"/>
      <c r="CB224" s="145">
        <f t="shared" si="93"/>
        <v>1</v>
      </c>
      <c r="CC224" s="141" t="str">
        <f>IFERROR(VLOOKUP(BZ223,'Geração Equatorial x Medido'!$O$130:$P$166,2,FALSE),"")</f>
        <v/>
      </c>
      <c r="CD224" s="38">
        <f t="shared" si="100"/>
        <v>46235</v>
      </c>
      <c r="CE224" s="38" t="str">
        <f t="shared" si="88"/>
        <v/>
      </c>
      <c r="CF224" s="38">
        <f t="shared" si="89"/>
        <v>46204</v>
      </c>
      <c r="CV224" s="4"/>
    </row>
    <row r="225" spans="2:100" x14ac:dyDescent="0.25">
      <c r="B225" s="7">
        <f t="shared" si="94"/>
        <v>45148</v>
      </c>
      <c r="C225" s="5"/>
      <c r="D225" s="38" t="str">
        <f t="shared" si="86"/>
        <v/>
      </c>
      <c r="E225" s="38">
        <f t="shared" si="84"/>
        <v>44986</v>
      </c>
      <c r="F225" s="38" t="str">
        <f t="shared" si="90"/>
        <v/>
      </c>
      <c r="G225" s="38">
        <f t="shared" si="85"/>
        <v>45108</v>
      </c>
      <c r="Z225" s="7">
        <f t="shared" si="95"/>
        <v>45508</v>
      </c>
      <c r="AA225" s="5">
        <v>415.5</v>
      </c>
      <c r="AB225" s="38" t="str">
        <f>IFERROR(VLOOKUP(Z225,'Geração Equatorial x Medido'!$O$131:$P$142,2,FALSE),"")</f>
        <v/>
      </c>
      <c r="AC225" s="38">
        <f t="shared" si="98"/>
        <v>45505</v>
      </c>
      <c r="AD225" s="38" t="str">
        <f t="shared" si="87"/>
        <v/>
      </c>
      <c r="AE225" s="38">
        <f t="shared" si="97"/>
        <v>45474</v>
      </c>
      <c r="AU225" s="4"/>
      <c r="AX225" s="7">
        <f t="shared" si="96"/>
        <v>45868</v>
      </c>
      <c r="AY225" s="5">
        <v>364.3</v>
      </c>
      <c r="AZ225" s="145">
        <f t="shared" si="91"/>
        <v>0</v>
      </c>
      <c r="BA225" s="143" t="str">
        <f>IFERROR(VLOOKUP(AX224,'Geração Equatorial x Medido'!$O$130:$P$167,2,FALSE),"")</f>
        <v/>
      </c>
      <c r="BB225" s="38">
        <f t="shared" si="99"/>
        <v>45870</v>
      </c>
      <c r="BC225" s="38" t="str">
        <f t="shared" si="102"/>
        <v/>
      </c>
      <c r="BD225" s="38">
        <f t="shared" si="101"/>
        <v>45839</v>
      </c>
      <c r="BT225" s="4"/>
      <c r="BZ225" s="7">
        <f t="shared" si="92"/>
        <v>46234</v>
      </c>
      <c r="CA225" s="5"/>
      <c r="CB225" s="145">
        <f t="shared" si="93"/>
        <v>1</v>
      </c>
      <c r="CC225" s="141" t="str">
        <f>IFERROR(VLOOKUP(BZ224,'Geração Equatorial x Medido'!$O$130:$P$166,2,FALSE),"")</f>
        <v/>
      </c>
      <c r="CD225" s="38">
        <f t="shared" si="100"/>
        <v>46235</v>
      </c>
      <c r="CE225" s="38" t="str">
        <f t="shared" si="88"/>
        <v/>
      </c>
      <c r="CF225" s="38">
        <f t="shared" si="89"/>
        <v>46204</v>
      </c>
      <c r="CV225" s="4"/>
    </row>
    <row r="226" spans="2:100" x14ac:dyDescent="0.25">
      <c r="B226" s="7">
        <f t="shared" si="94"/>
        <v>45149</v>
      </c>
      <c r="C226" s="5"/>
      <c r="D226" s="38" t="str">
        <f t="shared" si="86"/>
        <v/>
      </c>
      <c r="E226" s="38">
        <f t="shared" si="84"/>
        <v>44986</v>
      </c>
      <c r="F226" s="38" t="str">
        <f t="shared" si="90"/>
        <v/>
      </c>
      <c r="G226" s="38">
        <f t="shared" si="85"/>
        <v>45108</v>
      </c>
      <c r="Z226" s="7">
        <f t="shared" si="95"/>
        <v>45509</v>
      </c>
      <c r="AA226" s="5">
        <v>468.6</v>
      </c>
      <c r="AB226" s="38" t="str">
        <f>IFERROR(VLOOKUP(Z226,'Geração Equatorial x Medido'!$O$131:$P$142,2,FALSE),"")</f>
        <v/>
      </c>
      <c r="AC226" s="38">
        <f t="shared" si="98"/>
        <v>45505</v>
      </c>
      <c r="AD226" s="38" t="str">
        <f t="shared" si="87"/>
        <v/>
      </c>
      <c r="AE226" s="38">
        <f t="shared" si="97"/>
        <v>45474</v>
      </c>
      <c r="AU226" s="4"/>
      <c r="AX226" s="7">
        <f t="shared" si="96"/>
        <v>45869</v>
      </c>
      <c r="AY226" s="5">
        <v>527.70000000000005</v>
      </c>
      <c r="AZ226" s="145">
        <f t="shared" si="91"/>
        <v>0</v>
      </c>
      <c r="BA226" s="143" t="str">
        <f>IFERROR(VLOOKUP(AX225,'Geração Equatorial x Medido'!$O$130:$P$167,2,FALSE),"")</f>
        <v/>
      </c>
      <c r="BB226" s="38">
        <f t="shared" si="99"/>
        <v>45870</v>
      </c>
      <c r="BC226" s="38" t="str">
        <f t="shared" si="102"/>
        <v/>
      </c>
      <c r="BD226" s="38">
        <f t="shared" si="101"/>
        <v>45839</v>
      </c>
      <c r="BT226" s="4"/>
      <c r="BZ226" s="7">
        <f t="shared" si="92"/>
        <v>46235</v>
      </c>
      <c r="CA226" s="5"/>
      <c r="CB226" s="145">
        <f t="shared" si="93"/>
        <v>1</v>
      </c>
      <c r="CC226" s="141" t="str">
        <f>IFERROR(VLOOKUP(BZ225,'Geração Equatorial x Medido'!$O$130:$P$166,2,FALSE),"")</f>
        <v/>
      </c>
      <c r="CD226" s="38">
        <f t="shared" si="100"/>
        <v>46235</v>
      </c>
      <c r="CE226" s="38">
        <f t="shared" si="88"/>
        <v>46235</v>
      </c>
      <c r="CF226" s="38">
        <f t="shared" si="89"/>
        <v>46235</v>
      </c>
      <c r="CV226" s="4"/>
    </row>
    <row r="227" spans="2:100" x14ac:dyDescent="0.25">
      <c r="B227" s="7">
        <f t="shared" si="94"/>
        <v>45150</v>
      </c>
      <c r="C227" s="5"/>
      <c r="D227" s="38" t="str">
        <f t="shared" si="86"/>
        <v/>
      </c>
      <c r="E227" s="38">
        <f t="shared" si="84"/>
        <v>44986</v>
      </c>
      <c r="F227" s="38" t="str">
        <f t="shared" si="90"/>
        <v/>
      </c>
      <c r="G227" s="38">
        <f t="shared" si="85"/>
        <v>45108</v>
      </c>
      <c r="Z227" s="7">
        <f t="shared" si="95"/>
        <v>45510</v>
      </c>
      <c r="AA227" s="5">
        <v>467.5</v>
      </c>
      <c r="AB227" s="38" t="str">
        <f>IFERROR(VLOOKUP(Z227,'Geração Equatorial x Medido'!$O$131:$P$142,2,FALSE),"")</f>
        <v/>
      </c>
      <c r="AC227" s="38">
        <f t="shared" si="98"/>
        <v>45505</v>
      </c>
      <c r="AD227" s="38" t="str">
        <f t="shared" si="87"/>
        <v/>
      </c>
      <c r="AE227" s="38">
        <f t="shared" si="97"/>
        <v>45474</v>
      </c>
      <c r="AU227" s="4"/>
      <c r="AX227" s="7">
        <f t="shared" si="96"/>
        <v>45870</v>
      </c>
      <c r="AY227" s="5">
        <v>501.2</v>
      </c>
      <c r="AZ227" s="145">
        <f t="shared" si="91"/>
        <v>0</v>
      </c>
      <c r="BA227" s="143" t="str">
        <f>IFERROR(VLOOKUP(AX226,'Geração Equatorial x Medido'!$O$130:$P$167,2,FALSE),"")</f>
        <v/>
      </c>
      <c r="BB227" s="38">
        <f t="shared" si="99"/>
        <v>45870</v>
      </c>
      <c r="BC227" s="38">
        <f t="shared" si="102"/>
        <v>45870</v>
      </c>
      <c r="BD227" s="38">
        <f t="shared" si="101"/>
        <v>45870</v>
      </c>
      <c r="BT227" s="4"/>
      <c r="BZ227" s="7">
        <f t="shared" si="92"/>
        <v>46236</v>
      </c>
      <c r="CA227" s="5"/>
      <c r="CB227" s="145">
        <f t="shared" si="93"/>
        <v>1</v>
      </c>
      <c r="CC227" s="141" t="str">
        <f>IFERROR(VLOOKUP(BZ226,'Geração Equatorial x Medido'!$O$130:$P$166,2,FALSE),"")</f>
        <v/>
      </c>
      <c r="CD227" s="38">
        <f t="shared" si="100"/>
        <v>46235</v>
      </c>
      <c r="CE227" s="38" t="str">
        <f t="shared" si="88"/>
        <v/>
      </c>
      <c r="CF227" s="38">
        <f t="shared" si="89"/>
        <v>46235</v>
      </c>
      <c r="CV227" s="4"/>
    </row>
    <row r="228" spans="2:100" x14ac:dyDescent="0.25">
      <c r="B228" s="7">
        <f t="shared" si="94"/>
        <v>45151</v>
      </c>
      <c r="C228" s="5"/>
      <c r="D228" s="38" t="str">
        <f t="shared" si="86"/>
        <v/>
      </c>
      <c r="E228" s="38">
        <f t="shared" si="84"/>
        <v>44986</v>
      </c>
      <c r="F228" s="38" t="str">
        <f t="shared" si="90"/>
        <v/>
      </c>
      <c r="G228" s="38">
        <f t="shared" si="85"/>
        <v>45108</v>
      </c>
      <c r="Z228" s="7">
        <f t="shared" si="95"/>
        <v>45511</v>
      </c>
      <c r="AA228" s="5">
        <v>458.3</v>
      </c>
      <c r="AB228" s="38" t="str">
        <f>IFERROR(VLOOKUP(Z228,'Geração Equatorial x Medido'!$O$131:$P$142,2,FALSE),"")</f>
        <v/>
      </c>
      <c r="AC228" s="38">
        <f t="shared" si="98"/>
        <v>45505</v>
      </c>
      <c r="AD228" s="38" t="str">
        <f t="shared" si="87"/>
        <v/>
      </c>
      <c r="AE228" s="38">
        <f t="shared" si="97"/>
        <v>45474</v>
      </c>
      <c r="AU228" s="4"/>
      <c r="AX228" s="7">
        <f t="shared" si="96"/>
        <v>45871</v>
      </c>
      <c r="AY228" s="5">
        <v>514.6</v>
      </c>
      <c r="AZ228" s="145">
        <f t="shared" si="91"/>
        <v>0</v>
      </c>
      <c r="BA228" s="143" t="str">
        <f>IFERROR(VLOOKUP(AX227,'Geração Equatorial x Medido'!$O$130:$P$167,2,FALSE),"")</f>
        <v/>
      </c>
      <c r="BB228" s="38">
        <f t="shared" si="99"/>
        <v>45870</v>
      </c>
      <c r="BC228" s="38" t="str">
        <f t="shared" si="102"/>
        <v/>
      </c>
      <c r="BD228" s="38">
        <f t="shared" si="101"/>
        <v>45870</v>
      </c>
      <c r="BT228" s="4"/>
      <c r="BZ228" s="7">
        <f t="shared" si="92"/>
        <v>46237</v>
      </c>
      <c r="CA228" s="5"/>
      <c r="CB228" s="145">
        <f t="shared" si="93"/>
        <v>1</v>
      </c>
      <c r="CC228" s="141" t="str">
        <f>IFERROR(VLOOKUP(BZ227,'Geração Equatorial x Medido'!$O$130:$P$166,2,FALSE),"")</f>
        <v/>
      </c>
      <c r="CD228" s="38">
        <f t="shared" si="100"/>
        <v>46235</v>
      </c>
      <c r="CE228" s="38" t="str">
        <f t="shared" si="88"/>
        <v/>
      </c>
      <c r="CF228" s="38">
        <f t="shared" si="89"/>
        <v>46235</v>
      </c>
      <c r="CV228" s="4"/>
    </row>
    <row r="229" spans="2:100" x14ac:dyDescent="0.25">
      <c r="B229" s="7">
        <f t="shared" si="94"/>
        <v>45152</v>
      </c>
      <c r="C229" s="5"/>
      <c r="D229" s="38" t="str">
        <f t="shared" si="86"/>
        <v/>
      </c>
      <c r="E229" s="38">
        <f t="shared" si="84"/>
        <v>44986</v>
      </c>
      <c r="F229" s="38" t="str">
        <f t="shared" si="90"/>
        <v/>
      </c>
      <c r="G229" s="38">
        <f t="shared" si="85"/>
        <v>45108</v>
      </c>
      <c r="Z229" s="7">
        <f t="shared" si="95"/>
        <v>45512</v>
      </c>
      <c r="AA229" s="5">
        <v>417.3</v>
      </c>
      <c r="AB229" s="38" t="str">
        <f>IFERROR(VLOOKUP(Z229,'Geração Equatorial x Medido'!$O$131:$P$142,2,FALSE),"")</f>
        <v/>
      </c>
      <c r="AC229" s="38">
        <f t="shared" si="98"/>
        <v>45505</v>
      </c>
      <c r="AD229" s="38" t="str">
        <f t="shared" si="87"/>
        <v/>
      </c>
      <c r="AE229" s="38">
        <f t="shared" si="97"/>
        <v>45474</v>
      </c>
      <c r="AU229" s="4"/>
      <c r="AX229" s="7">
        <f t="shared" si="96"/>
        <v>45872</v>
      </c>
      <c r="AY229" s="5">
        <v>435.5</v>
      </c>
      <c r="AZ229" s="145">
        <f t="shared" si="91"/>
        <v>0</v>
      </c>
      <c r="BA229" s="143" t="str">
        <f>IFERROR(VLOOKUP(AX228,'Geração Equatorial x Medido'!$O$130:$P$167,2,FALSE),"")</f>
        <v/>
      </c>
      <c r="BB229" s="38">
        <f t="shared" si="99"/>
        <v>45870</v>
      </c>
      <c r="BC229" s="38" t="str">
        <f t="shared" si="102"/>
        <v/>
      </c>
      <c r="BD229" s="38">
        <f t="shared" si="101"/>
        <v>45870</v>
      </c>
      <c r="BT229" s="4"/>
      <c r="BZ229" s="7">
        <f t="shared" si="92"/>
        <v>46238</v>
      </c>
      <c r="CA229" s="5"/>
      <c r="CB229" s="145">
        <f t="shared" si="93"/>
        <v>1</v>
      </c>
      <c r="CC229" s="141" t="str">
        <f>IFERROR(VLOOKUP(BZ228,'Geração Equatorial x Medido'!$O$130:$P$166,2,FALSE),"")</f>
        <v/>
      </c>
      <c r="CD229" s="38">
        <f t="shared" si="100"/>
        <v>46235</v>
      </c>
      <c r="CE229" s="38" t="str">
        <f t="shared" si="88"/>
        <v/>
      </c>
      <c r="CF229" s="38">
        <f t="shared" si="89"/>
        <v>46235</v>
      </c>
      <c r="CV229" s="4"/>
    </row>
    <row r="230" spans="2:100" x14ac:dyDescent="0.25">
      <c r="B230" s="7">
        <f t="shared" si="94"/>
        <v>45153</v>
      </c>
      <c r="C230" s="5"/>
      <c r="D230" s="38" t="str">
        <f t="shared" si="86"/>
        <v/>
      </c>
      <c r="E230" s="38">
        <f t="shared" si="84"/>
        <v>44986</v>
      </c>
      <c r="F230" s="38" t="str">
        <f t="shared" si="90"/>
        <v/>
      </c>
      <c r="G230" s="38">
        <f t="shared" si="85"/>
        <v>45108</v>
      </c>
      <c r="Z230" s="7">
        <f t="shared" si="95"/>
        <v>45513</v>
      </c>
      <c r="AA230" s="5">
        <v>556.70000000000005</v>
      </c>
      <c r="AB230" s="38" t="str">
        <f>IFERROR(VLOOKUP(Z230,'Geração Equatorial x Medido'!$O$131:$P$142,2,FALSE),"")</f>
        <v/>
      </c>
      <c r="AC230" s="38">
        <f t="shared" si="98"/>
        <v>45505</v>
      </c>
      <c r="AD230" s="38" t="str">
        <f t="shared" si="87"/>
        <v/>
      </c>
      <c r="AE230" s="38">
        <f t="shared" si="97"/>
        <v>45474</v>
      </c>
      <c r="AU230" s="4"/>
      <c r="AX230" s="7">
        <f t="shared" si="96"/>
        <v>45873</v>
      </c>
      <c r="AY230" s="5">
        <v>493.9</v>
      </c>
      <c r="AZ230" s="145">
        <f t="shared" si="91"/>
        <v>0</v>
      </c>
      <c r="BA230" s="143" t="str">
        <f>IFERROR(VLOOKUP(AX229,'Geração Equatorial x Medido'!$O$130:$P$167,2,FALSE),"")</f>
        <v/>
      </c>
      <c r="BB230" s="38">
        <f t="shared" si="99"/>
        <v>45870</v>
      </c>
      <c r="BC230" s="38" t="str">
        <f t="shared" si="102"/>
        <v/>
      </c>
      <c r="BD230" s="38">
        <f t="shared" si="101"/>
        <v>45870</v>
      </c>
      <c r="BT230" s="4"/>
      <c r="BZ230" s="7">
        <f t="shared" si="92"/>
        <v>46239</v>
      </c>
      <c r="CA230" s="5"/>
      <c r="CB230" s="145">
        <f t="shared" si="93"/>
        <v>1</v>
      </c>
      <c r="CC230" s="141" t="str">
        <f>IFERROR(VLOOKUP(BZ229,'Geração Equatorial x Medido'!$O$130:$P$166,2,FALSE),"")</f>
        <v/>
      </c>
      <c r="CD230" s="38">
        <f t="shared" si="100"/>
        <v>46235</v>
      </c>
      <c r="CE230" s="38" t="str">
        <f t="shared" si="88"/>
        <v/>
      </c>
      <c r="CF230" s="38">
        <f t="shared" si="89"/>
        <v>46235</v>
      </c>
      <c r="CV230" s="4"/>
    </row>
    <row r="231" spans="2:100" x14ac:dyDescent="0.25">
      <c r="B231" s="7">
        <f t="shared" si="94"/>
        <v>45154</v>
      </c>
      <c r="C231" s="5"/>
      <c r="D231" s="38" t="str">
        <f t="shared" si="86"/>
        <v/>
      </c>
      <c r="E231" s="38">
        <f t="shared" si="84"/>
        <v>44986</v>
      </c>
      <c r="F231" s="38" t="str">
        <f t="shared" si="90"/>
        <v/>
      </c>
      <c r="G231" s="38">
        <f t="shared" si="85"/>
        <v>45108</v>
      </c>
      <c r="Z231" s="7">
        <f t="shared" si="95"/>
        <v>45514</v>
      </c>
      <c r="AA231" s="5">
        <v>458.2</v>
      </c>
      <c r="AB231" s="38" t="str">
        <f>IFERROR(VLOOKUP(Z231,'Geração Equatorial x Medido'!$O$131:$P$142,2,FALSE),"")</f>
        <v/>
      </c>
      <c r="AC231" s="38">
        <f t="shared" si="98"/>
        <v>45505</v>
      </c>
      <c r="AD231" s="38" t="str">
        <f t="shared" si="87"/>
        <v/>
      </c>
      <c r="AE231" s="38">
        <f t="shared" si="97"/>
        <v>45474</v>
      </c>
      <c r="AU231" s="4"/>
      <c r="AX231" s="7">
        <f t="shared" si="96"/>
        <v>45874</v>
      </c>
      <c r="AY231" s="5">
        <v>514.5</v>
      </c>
      <c r="AZ231" s="145">
        <f>IF('USINA 06 - Barreirinhas'!AY230=0,1,0)</f>
        <v>0</v>
      </c>
      <c r="BA231" s="143" t="str">
        <f>IFERROR(VLOOKUP(AX230,'Geração Equatorial x Medido'!$O$130:$P$167,2,FALSE),"")</f>
        <v/>
      </c>
      <c r="BB231" s="38">
        <f t="shared" si="99"/>
        <v>45870</v>
      </c>
      <c r="BC231" s="38" t="str">
        <f t="shared" si="102"/>
        <v/>
      </c>
      <c r="BD231" s="38">
        <f t="shared" si="101"/>
        <v>45870</v>
      </c>
      <c r="BT231" s="4"/>
      <c r="BZ231" s="7">
        <f t="shared" si="92"/>
        <v>46240</v>
      </c>
      <c r="CA231" s="5"/>
      <c r="CB231" s="145">
        <f t="shared" si="93"/>
        <v>1</v>
      </c>
      <c r="CC231" s="141" t="str">
        <f>IFERROR(VLOOKUP(BZ230,'Geração Equatorial x Medido'!$O$130:$P$166,2,FALSE),"")</f>
        <v/>
      </c>
      <c r="CD231" s="38">
        <f t="shared" si="100"/>
        <v>46235</v>
      </c>
      <c r="CE231" s="38" t="str">
        <f t="shared" si="88"/>
        <v/>
      </c>
      <c r="CF231" s="38">
        <f t="shared" si="89"/>
        <v>46235</v>
      </c>
      <c r="CV231" s="4"/>
    </row>
    <row r="232" spans="2:100" x14ac:dyDescent="0.25">
      <c r="B232" s="7">
        <f t="shared" si="94"/>
        <v>45155</v>
      </c>
      <c r="C232" s="5"/>
      <c r="D232" s="38" t="str">
        <f t="shared" si="86"/>
        <v/>
      </c>
      <c r="E232" s="38">
        <f t="shared" si="84"/>
        <v>44986</v>
      </c>
      <c r="F232" s="38" t="str">
        <f t="shared" si="90"/>
        <v/>
      </c>
      <c r="G232" s="38">
        <f t="shared" si="85"/>
        <v>45108</v>
      </c>
      <c r="Z232" s="7">
        <f t="shared" si="95"/>
        <v>45515</v>
      </c>
      <c r="AA232" s="5">
        <v>451.8</v>
      </c>
      <c r="AB232" s="38" t="str">
        <f>IFERROR(VLOOKUP(Z232,'Geração Equatorial x Medido'!$O$131:$P$142,2,FALSE),"")</f>
        <v/>
      </c>
      <c r="AC232" s="38">
        <f t="shared" si="98"/>
        <v>45505</v>
      </c>
      <c r="AD232" s="38" t="str">
        <f t="shared" si="87"/>
        <v/>
      </c>
      <c r="AE232" s="38">
        <f t="shared" si="97"/>
        <v>45474</v>
      </c>
      <c r="AU232" s="4"/>
      <c r="AX232" s="7">
        <f t="shared" si="96"/>
        <v>45875</v>
      </c>
      <c r="AY232" s="5">
        <v>525.70000000000005</v>
      </c>
      <c r="AZ232" s="145">
        <f>IF('USINA 06 - Barreirinhas'!AY231=0,1,0)</f>
        <v>0</v>
      </c>
      <c r="BA232" s="143" t="str">
        <f>IFERROR(VLOOKUP(AX231,'Geração Equatorial x Medido'!$O$130:$P$167,2,FALSE),"")</f>
        <v/>
      </c>
      <c r="BB232" s="38">
        <f t="shared" si="99"/>
        <v>45870</v>
      </c>
      <c r="BC232" s="38" t="str">
        <f t="shared" si="102"/>
        <v/>
      </c>
      <c r="BD232" s="38">
        <f t="shared" si="101"/>
        <v>45870</v>
      </c>
      <c r="BT232" s="4"/>
      <c r="BZ232" s="7">
        <f t="shared" si="92"/>
        <v>46241</v>
      </c>
      <c r="CA232" s="5"/>
      <c r="CB232" s="145">
        <f t="shared" si="93"/>
        <v>1</v>
      </c>
      <c r="CC232" s="141" t="str">
        <f>IFERROR(VLOOKUP(BZ231,'Geração Equatorial x Medido'!$O$130:$P$166,2,FALSE),"")</f>
        <v/>
      </c>
      <c r="CD232" s="38">
        <f t="shared" si="100"/>
        <v>46235</v>
      </c>
      <c r="CE232" s="38" t="str">
        <f t="shared" si="88"/>
        <v/>
      </c>
      <c r="CF232" s="38">
        <f t="shared" si="89"/>
        <v>46235</v>
      </c>
      <c r="CV232" s="4"/>
    </row>
    <row r="233" spans="2:100" x14ac:dyDescent="0.25">
      <c r="B233" s="7">
        <f t="shared" si="94"/>
        <v>45156</v>
      </c>
      <c r="C233" s="5"/>
      <c r="D233" s="38" t="str">
        <f t="shared" si="86"/>
        <v/>
      </c>
      <c r="E233" s="38">
        <f t="shared" si="84"/>
        <v>44986</v>
      </c>
      <c r="F233" s="38" t="str">
        <f t="shared" si="90"/>
        <v/>
      </c>
      <c r="G233" s="38">
        <f t="shared" si="85"/>
        <v>45108</v>
      </c>
      <c r="Z233" s="7">
        <f t="shared" si="95"/>
        <v>45516</v>
      </c>
      <c r="AA233" s="5">
        <v>466.9</v>
      </c>
      <c r="AB233" s="38" t="str">
        <f>IFERROR(VLOOKUP(Z233,'Geração Equatorial x Medido'!$O$131:$P$142,2,FALSE),"")</f>
        <v/>
      </c>
      <c r="AC233" s="38">
        <f t="shared" si="98"/>
        <v>45505</v>
      </c>
      <c r="AD233" s="38" t="str">
        <f t="shared" si="87"/>
        <v/>
      </c>
      <c r="AE233" s="38">
        <f t="shared" si="97"/>
        <v>45474</v>
      </c>
      <c r="AU233" s="4"/>
      <c r="AX233" s="7">
        <f t="shared" si="96"/>
        <v>45876</v>
      </c>
      <c r="AY233" s="5">
        <v>523.29999999999995</v>
      </c>
      <c r="AZ233" s="145">
        <f t="shared" ref="AZ233:AZ260" si="103">IF(AY233=0,1,0)</f>
        <v>0</v>
      </c>
      <c r="BA233" s="143" t="str">
        <f>IFERROR(VLOOKUP(AX232,'Geração Equatorial x Medido'!$O$130:$P$167,2,FALSE),"")</f>
        <v/>
      </c>
      <c r="BB233" s="38">
        <f t="shared" si="99"/>
        <v>45870</v>
      </c>
      <c r="BC233" s="38" t="str">
        <f t="shared" si="102"/>
        <v/>
      </c>
      <c r="BD233" s="38">
        <f t="shared" si="101"/>
        <v>45870</v>
      </c>
      <c r="BT233" s="4"/>
      <c r="BZ233" s="7">
        <f t="shared" si="92"/>
        <v>46242</v>
      </c>
      <c r="CA233" s="5"/>
      <c r="CB233" s="145">
        <f t="shared" si="93"/>
        <v>1</v>
      </c>
      <c r="CC233" s="141" t="str">
        <f>IFERROR(VLOOKUP(BZ232,'Geração Equatorial x Medido'!$O$130:$P$166,2,FALSE),"")</f>
        <v/>
      </c>
      <c r="CD233" s="38">
        <f t="shared" si="100"/>
        <v>46235</v>
      </c>
      <c r="CE233" s="38" t="str">
        <f t="shared" si="88"/>
        <v/>
      </c>
      <c r="CF233" s="38">
        <f t="shared" si="89"/>
        <v>46235</v>
      </c>
      <c r="CV233" s="4"/>
    </row>
    <row r="234" spans="2:100" x14ac:dyDescent="0.25">
      <c r="B234" s="7">
        <f t="shared" si="94"/>
        <v>45157</v>
      </c>
      <c r="C234" s="5"/>
      <c r="D234" s="38" t="str">
        <f t="shared" si="86"/>
        <v/>
      </c>
      <c r="E234" s="38">
        <f t="shared" si="84"/>
        <v>44986</v>
      </c>
      <c r="F234" s="38" t="str">
        <f t="shared" si="90"/>
        <v/>
      </c>
      <c r="G234" s="38">
        <f t="shared" si="85"/>
        <v>45108</v>
      </c>
      <c r="Z234" s="7">
        <f t="shared" si="95"/>
        <v>45517</v>
      </c>
      <c r="AA234" s="5">
        <v>179.6</v>
      </c>
      <c r="AB234" s="38" t="str">
        <f>IFERROR(VLOOKUP(Z234,'Geração Equatorial x Medido'!$O$131:$P$142,2,FALSE),"")</f>
        <v/>
      </c>
      <c r="AC234" s="38">
        <f t="shared" si="98"/>
        <v>45505</v>
      </c>
      <c r="AD234" s="38" t="str">
        <f t="shared" si="87"/>
        <v/>
      </c>
      <c r="AE234" s="38">
        <f t="shared" si="97"/>
        <v>45474</v>
      </c>
      <c r="AU234" s="4"/>
      <c r="AX234" s="7">
        <f t="shared" si="96"/>
        <v>45877</v>
      </c>
      <c r="AY234" s="5">
        <v>525.20000000000005</v>
      </c>
      <c r="AZ234" s="145">
        <f t="shared" si="103"/>
        <v>0</v>
      </c>
      <c r="BA234" s="143" t="str">
        <f>IFERROR(VLOOKUP(AX233,'Geração Equatorial x Medido'!$O$130:$P$167,2,FALSE),"")</f>
        <v/>
      </c>
      <c r="BB234" s="38">
        <f t="shared" si="99"/>
        <v>45870</v>
      </c>
      <c r="BC234" s="38" t="str">
        <f t="shared" si="102"/>
        <v/>
      </c>
      <c r="BD234" s="38">
        <f t="shared" si="101"/>
        <v>45870</v>
      </c>
      <c r="BT234" s="4"/>
      <c r="BZ234" s="7">
        <f t="shared" si="92"/>
        <v>46243</v>
      </c>
      <c r="CA234" s="5"/>
      <c r="CB234" s="145">
        <f t="shared" si="93"/>
        <v>1</v>
      </c>
      <c r="CC234" s="141" t="str">
        <f>IFERROR(VLOOKUP(BZ233,'Geração Equatorial x Medido'!$O$130:$P$166,2,FALSE),"")</f>
        <v/>
      </c>
      <c r="CD234" s="38">
        <f t="shared" si="100"/>
        <v>46235</v>
      </c>
      <c r="CE234" s="38" t="str">
        <f t="shared" si="88"/>
        <v/>
      </c>
      <c r="CF234" s="38">
        <f t="shared" si="89"/>
        <v>46235</v>
      </c>
      <c r="CV234" s="4"/>
    </row>
    <row r="235" spans="2:100" x14ac:dyDescent="0.25">
      <c r="B235" s="7">
        <f t="shared" si="94"/>
        <v>45158</v>
      </c>
      <c r="C235" s="5"/>
      <c r="D235" s="38" t="str">
        <f t="shared" si="86"/>
        <v/>
      </c>
      <c r="E235" s="38">
        <f t="shared" ref="E235:E298" si="104">IF(D235="",E234,D235)</f>
        <v>44986</v>
      </c>
      <c r="F235" s="38" t="str">
        <f t="shared" si="90"/>
        <v/>
      </c>
      <c r="G235" s="38">
        <f t="shared" si="85"/>
        <v>45108</v>
      </c>
      <c r="Z235" s="7">
        <f t="shared" si="95"/>
        <v>45518</v>
      </c>
      <c r="AA235" s="5">
        <v>472.2</v>
      </c>
      <c r="AB235" s="38" t="str">
        <f>IFERROR(VLOOKUP(Z235,'Geração Equatorial x Medido'!$O$131:$P$142,2,FALSE),"")</f>
        <v/>
      </c>
      <c r="AC235" s="38">
        <f t="shared" si="98"/>
        <v>45505</v>
      </c>
      <c r="AD235" s="38" t="str">
        <f t="shared" si="87"/>
        <v/>
      </c>
      <c r="AE235" s="38">
        <f t="shared" si="97"/>
        <v>45474</v>
      </c>
      <c r="AU235" s="4"/>
      <c r="AX235" s="7">
        <f t="shared" si="96"/>
        <v>45878</v>
      </c>
      <c r="AY235" s="5">
        <v>492.2</v>
      </c>
      <c r="AZ235" s="145">
        <f t="shared" si="103"/>
        <v>0</v>
      </c>
      <c r="BA235" s="143" t="str">
        <f>IFERROR(VLOOKUP(AX234,'Geração Equatorial x Medido'!$O$130:$P$167,2,FALSE),"")</f>
        <v/>
      </c>
      <c r="BB235" s="38">
        <f t="shared" si="99"/>
        <v>45870</v>
      </c>
      <c r="BC235" s="38" t="str">
        <f t="shared" si="102"/>
        <v/>
      </c>
      <c r="BD235" s="38">
        <f t="shared" si="101"/>
        <v>45870</v>
      </c>
      <c r="BT235" s="4"/>
      <c r="BZ235" s="7">
        <f t="shared" si="92"/>
        <v>46244</v>
      </c>
      <c r="CA235" s="5"/>
      <c r="CB235" s="145">
        <f t="shared" si="93"/>
        <v>1</v>
      </c>
      <c r="CC235" s="141" t="str">
        <f>IFERROR(VLOOKUP(BZ234,'Geração Equatorial x Medido'!$O$130:$P$166,2,FALSE),"")</f>
        <v/>
      </c>
      <c r="CD235" s="38">
        <f t="shared" si="100"/>
        <v>46235</v>
      </c>
      <c r="CE235" s="38" t="str">
        <f t="shared" si="88"/>
        <v/>
      </c>
      <c r="CF235" s="38">
        <f t="shared" si="89"/>
        <v>46235</v>
      </c>
      <c r="CV235" s="4"/>
    </row>
    <row r="236" spans="2:100" x14ac:dyDescent="0.25">
      <c r="B236" s="7">
        <f t="shared" si="94"/>
        <v>45159</v>
      </c>
      <c r="C236" s="5"/>
      <c r="D236" s="38" t="str">
        <f t="shared" si="86"/>
        <v/>
      </c>
      <c r="E236" s="38">
        <f t="shared" si="104"/>
        <v>44986</v>
      </c>
      <c r="F236" s="38" t="str">
        <f t="shared" si="90"/>
        <v/>
      </c>
      <c r="G236" s="38">
        <f t="shared" si="85"/>
        <v>45108</v>
      </c>
      <c r="Z236" s="7">
        <f t="shared" si="95"/>
        <v>45519</v>
      </c>
      <c r="AA236" s="5">
        <v>347.1</v>
      </c>
      <c r="AB236" s="38" t="str">
        <f>IFERROR(VLOOKUP(Z236,'Geração Equatorial x Medido'!$O$131:$P$142,2,FALSE),"")</f>
        <v/>
      </c>
      <c r="AC236" s="38">
        <f t="shared" si="98"/>
        <v>45505</v>
      </c>
      <c r="AD236" s="38" t="str">
        <f t="shared" si="87"/>
        <v/>
      </c>
      <c r="AE236" s="38">
        <f t="shared" si="97"/>
        <v>45474</v>
      </c>
      <c r="AU236" s="4"/>
      <c r="AX236" s="7">
        <f t="shared" si="96"/>
        <v>45879</v>
      </c>
      <c r="AY236" s="5">
        <v>551.6</v>
      </c>
      <c r="AZ236" s="145">
        <f t="shared" si="103"/>
        <v>0</v>
      </c>
      <c r="BA236" s="143" t="str">
        <f>IFERROR(VLOOKUP(AX235,'Geração Equatorial x Medido'!$O$130:$P$167,2,FALSE),"")</f>
        <v/>
      </c>
      <c r="BB236" s="38">
        <f t="shared" si="99"/>
        <v>45870</v>
      </c>
      <c r="BC236" s="38" t="str">
        <f t="shared" si="102"/>
        <v/>
      </c>
      <c r="BD236" s="38">
        <f t="shared" si="101"/>
        <v>45870</v>
      </c>
      <c r="BT236" s="4"/>
      <c r="BZ236" s="7">
        <f t="shared" si="92"/>
        <v>46245</v>
      </c>
      <c r="CA236" s="5"/>
      <c r="CB236" s="145">
        <f t="shared" si="93"/>
        <v>1</v>
      </c>
      <c r="CC236" s="141" t="str">
        <f>IFERROR(VLOOKUP(BZ235,'Geração Equatorial x Medido'!$O$130:$P$166,2,FALSE),"")</f>
        <v/>
      </c>
      <c r="CD236" s="38">
        <f t="shared" si="100"/>
        <v>46235</v>
      </c>
      <c r="CE236" s="38" t="str">
        <f t="shared" si="88"/>
        <v/>
      </c>
      <c r="CF236" s="38">
        <f t="shared" si="89"/>
        <v>46235</v>
      </c>
      <c r="CV236" s="4"/>
    </row>
    <row r="237" spans="2:100" x14ac:dyDescent="0.25">
      <c r="B237" s="7">
        <f t="shared" si="94"/>
        <v>45160</v>
      </c>
      <c r="C237" s="5"/>
      <c r="D237" s="38" t="str">
        <f t="shared" si="86"/>
        <v/>
      </c>
      <c r="E237" s="38">
        <f t="shared" si="104"/>
        <v>44986</v>
      </c>
      <c r="F237" s="38" t="str">
        <f t="shared" si="90"/>
        <v/>
      </c>
      <c r="G237" s="38">
        <f t="shared" si="85"/>
        <v>45108</v>
      </c>
      <c r="Z237" s="7">
        <f t="shared" si="95"/>
        <v>45520</v>
      </c>
      <c r="AA237" s="5">
        <v>313.3</v>
      </c>
      <c r="AB237" s="38" t="str">
        <f>IFERROR(VLOOKUP(Z237,'Geração Equatorial x Medido'!$O$131:$P$142,2,FALSE),"")</f>
        <v/>
      </c>
      <c r="AC237" s="38">
        <f t="shared" si="98"/>
        <v>45505</v>
      </c>
      <c r="AD237" s="38" t="str">
        <f t="shared" si="87"/>
        <v/>
      </c>
      <c r="AE237" s="38">
        <f t="shared" si="97"/>
        <v>45474</v>
      </c>
      <c r="AU237" s="4"/>
      <c r="AX237" s="7">
        <f t="shared" si="96"/>
        <v>45880</v>
      </c>
      <c r="AY237" s="5">
        <v>327.7</v>
      </c>
      <c r="AZ237" s="145">
        <f t="shared" si="103"/>
        <v>0</v>
      </c>
      <c r="BA237" s="143" t="str">
        <f>IFERROR(VLOOKUP(AX236,'Geração Equatorial x Medido'!$O$130:$P$167,2,FALSE),"")</f>
        <v/>
      </c>
      <c r="BB237" s="38">
        <f t="shared" si="99"/>
        <v>45870</v>
      </c>
      <c r="BC237" s="38" t="str">
        <f t="shared" si="102"/>
        <v/>
      </c>
      <c r="BD237" s="38">
        <f t="shared" si="101"/>
        <v>45870</v>
      </c>
      <c r="BT237" s="4"/>
      <c r="BZ237" s="7">
        <f t="shared" si="92"/>
        <v>46246</v>
      </c>
      <c r="CA237" s="5"/>
      <c r="CB237" s="145">
        <f t="shared" si="93"/>
        <v>1</v>
      </c>
      <c r="CC237" s="141" t="str">
        <f>IFERROR(VLOOKUP(BZ236,'Geração Equatorial x Medido'!$O$130:$P$166,2,FALSE),"")</f>
        <v/>
      </c>
      <c r="CD237" s="38">
        <f t="shared" si="100"/>
        <v>46235</v>
      </c>
      <c r="CE237" s="38" t="str">
        <f t="shared" si="88"/>
        <v/>
      </c>
      <c r="CF237" s="38">
        <f t="shared" si="89"/>
        <v>46235</v>
      </c>
      <c r="CV237" s="4"/>
    </row>
    <row r="238" spans="2:100" x14ac:dyDescent="0.25">
      <c r="B238" s="7">
        <f t="shared" si="94"/>
        <v>45161</v>
      </c>
      <c r="C238" s="5"/>
      <c r="D238" s="38" t="str">
        <f t="shared" si="86"/>
        <v/>
      </c>
      <c r="E238" s="38">
        <f t="shared" si="104"/>
        <v>44986</v>
      </c>
      <c r="F238" s="38" t="str">
        <f t="shared" si="90"/>
        <v/>
      </c>
      <c r="G238" s="38">
        <f t="shared" si="85"/>
        <v>45108</v>
      </c>
      <c r="Z238" s="7">
        <f t="shared" si="95"/>
        <v>45521</v>
      </c>
      <c r="AA238" s="5">
        <v>408</v>
      </c>
      <c r="AB238" s="38" t="str">
        <f>IFERROR(VLOOKUP(Z238,'Geração Equatorial x Medido'!$O$131:$P$142,2,FALSE),"")</f>
        <v/>
      </c>
      <c r="AC238" s="38">
        <f t="shared" si="98"/>
        <v>45505</v>
      </c>
      <c r="AD238" s="38" t="str">
        <f t="shared" si="87"/>
        <v/>
      </c>
      <c r="AE238" s="38">
        <f t="shared" si="97"/>
        <v>45474</v>
      </c>
      <c r="AU238" s="4"/>
      <c r="AX238" s="7">
        <f t="shared" si="96"/>
        <v>45881</v>
      </c>
      <c r="AY238" s="5">
        <v>204.7</v>
      </c>
      <c r="AZ238" s="145">
        <f t="shared" si="103"/>
        <v>0</v>
      </c>
      <c r="BA238" s="143" t="str">
        <f>IFERROR(VLOOKUP(AX237,'Geração Equatorial x Medido'!$O$130:$P$167,2,FALSE),"")</f>
        <v/>
      </c>
      <c r="BB238" s="38">
        <f t="shared" si="99"/>
        <v>45870</v>
      </c>
      <c r="BC238" s="38" t="str">
        <f t="shared" si="102"/>
        <v/>
      </c>
      <c r="BD238" s="38">
        <f t="shared" si="101"/>
        <v>45870</v>
      </c>
      <c r="BT238" s="4"/>
      <c r="BZ238" s="7">
        <f t="shared" si="92"/>
        <v>46247</v>
      </c>
      <c r="CA238" s="5"/>
      <c r="CB238" s="145">
        <f t="shared" si="93"/>
        <v>1</v>
      </c>
      <c r="CC238" s="141" t="str">
        <f>IFERROR(VLOOKUP(BZ237,'Geração Equatorial x Medido'!$O$130:$P$166,2,FALSE),"")</f>
        <v/>
      </c>
      <c r="CD238" s="38">
        <f t="shared" si="100"/>
        <v>46235</v>
      </c>
      <c r="CE238" s="38" t="str">
        <f t="shared" si="88"/>
        <v/>
      </c>
      <c r="CF238" s="38">
        <f t="shared" si="89"/>
        <v>46235</v>
      </c>
      <c r="CV238" s="4"/>
    </row>
    <row r="239" spans="2:100" x14ac:dyDescent="0.25">
      <c r="B239" s="7">
        <f t="shared" si="94"/>
        <v>45162</v>
      </c>
      <c r="C239" s="5"/>
      <c r="D239" s="38" t="str">
        <f t="shared" si="86"/>
        <v/>
      </c>
      <c r="E239" s="38">
        <f t="shared" si="104"/>
        <v>44986</v>
      </c>
      <c r="F239" s="38" t="str">
        <f t="shared" si="90"/>
        <v/>
      </c>
      <c r="G239" s="38">
        <f t="shared" si="85"/>
        <v>45108</v>
      </c>
      <c r="Z239" s="7">
        <f t="shared" si="95"/>
        <v>45522</v>
      </c>
      <c r="AA239" s="5">
        <v>327.39999999999998</v>
      </c>
      <c r="AB239" s="38" t="str">
        <f>IFERROR(VLOOKUP(Z239,'Geração Equatorial x Medido'!$O$131:$P$142,2,FALSE),"")</f>
        <v/>
      </c>
      <c r="AC239" s="38">
        <f t="shared" si="98"/>
        <v>45505</v>
      </c>
      <c r="AD239" s="38" t="str">
        <f t="shared" si="87"/>
        <v/>
      </c>
      <c r="AE239" s="38">
        <f t="shared" si="97"/>
        <v>45474</v>
      </c>
      <c r="AU239" s="4"/>
      <c r="AX239" s="7">
        <f t="shared" si="96"/>
        <v>45882</v>
      </c>
      <c r="AY239" s="5">
        <v>500.2</v>
      </c>
      <c r="AZ239" s="145">
        <f t="shared" si="103"/>
        <v>0</v>
      </c>
      <c r="BA239" s="143" t="str">
        <f>IFERROR(VLOOKUP(AX238,'Geração Equatorial x Medido'!$O$130:$P$167,2,FALSE),"")</f>
        <v/>
      </c>
      <c r="BB239" s="38">
        <f t="shared" si="99"/>
        <v>45870</v>
      </c>
      <c r="BC239" s="38" t="str">
        <f t="shared" si="102"/>
        <v/>
      </c>
      <c r="BD239" s="38">
        <f t="shared" si="101"/>
        <v>45870</v>
      </c>
      <c r="BT239" s="4"/>
      <c r="BZ239" s="7">
        <f t="shared" si="92"/>
        <v>46248</v>
      </c>
      <c r="CA239" s="5"/>
      <c r="CB239" s="145">
        <f t="shared" si="93"/>
        <v>1</v>
      </c>
      <c r="CC239" s="141" t="str">
        <f>IFERROR(VLOOKUP(BZ238,'Geração Equatorial x Medido'!$O$130:$P$166,2,FALSE),"")</f>
        <v/>
      </c>
      <c r="CD239" s="38">
        <f t="shared" si="100"/>
        <v>46235</v>
      </c>
      <c r="CE239" s="38" t="str">
        <f t="shared" si="88"/>
        <v/>
      </c>
      <c r="CF239" s="38">
        <f t="shared" si="89"/>
        <v>46235</v>
      </c>
      <c r="CV239" s="4"/>
    </row>
    <row r="240" spans="2:100" x14ac:dyDescent="0.25">
      <c r="B240" s="7">
        <f t="shared" si="94"/>
        <v>45163</v>
      </c>
      <c r="C240" s="5"/>
      <c r="D240" s="38" t="str">
        <f t="shared" si="86"/>
        <v/>
      </c>
      <c r="E240" s="38">
        <f t="shared" si="104"/>
        <v>44986</v>
      </c>
      <c r="F240" s="38" t="str">
        <f t="shared" si="90"/>
        <v/>
      </c>
      <c r="G240" s="38">
        <f t="shared" si="85"/>
        <v>45108</v>
      </c>
      <c r="Z240" s="7">
        <f t="shared" si="95"/>
        <v>45523</v>
      </c>
      <c r="AA240" s="5">
        <v>346.4</v>
      </c>
      <c r="AB240" s="38" t="str">
        <f>IFERROR(VLOOKUP(Z240,'Geração Equatorial x Medido'!$O$131:$P$142,2,FALSE),"")</f>
        <v/>
      </c>
      <c r="AC240" s="38">
        <f t="shared" si="98"/>
        <v>45505</v>
      </c>
      <c r="AD240" s="38" t="str">
        <f t="shared" si="87"/>
        <v/>
      </c>
      <c r="AE240" s="38">
        <f t="shared" si="97"/>
        <v>45474</v>
      </c>
      <c r="AU240" s="4"/>
      <c r="AX240" s="7">
        <f t="shared" si="96"/>
        <v>45883</v>
      </c>
      <c r="AY240" s="5">
        <v>592.29999999999995</v>
      </c>
      <c r="AZ240" s="145">
        <f t="shared" si="103"/>
        <v>0</v>
      </c>
      <c r="BA240" s="143" t="str">
        <f>IFERROR(VLOOKUP(AX239,'Geração Equatorial x Medido'!$O$130:$P$167,2,FALSE),"")</f>
        <v/>
      </c>
      <c r="BB240" s="38">
        <f t="shared" si="99"/>
        <v>45870</v>
      </c>
      <c r="BC240" s="38" t="str">
        <f t="shared" si="102"/>
        <v/>
      </c>
      <c r="BD240" s="38">
        <f t="shared" si="101"/>
        <v>45870</v>
      </c>
      <c r="BT240" s="4"/>
      <c r="BZ240" s="7">
        <f t="shared" si="92"/>
        <v>46249</v>
      </c>
      <c r="CA240" s="5"/>
      <c r="CB240" s="145">
        <f t="shared" si="93"/>
        <v>1</v>
      </c>
      <c r="CC240" s="141" t="str">
        <f>IFERROR(VLOOKUP(BZ239,'Geração Equatorial x Medido'!$O$130:$P$166,2,FALSE),"")</f>
        <v/>
      </c>
      <c r="CD240" s="38">
        <f t="shared" si="100"/>
        <v>46235</v>
      </c>
      <c r="CE240" s="38" t="str">
        <f t="shared" si="88"/>
        <v/>
      </c>
      <c r="CF240" s="38">
        <f t="shared" si="89"/>
        <v>46235</v>
      </c>
      <c r="CV240" s="4"/>
    </row>
    <row r="241" spans="2:100" x14ac:dyDescent="0.25">
      <c r="B241" s="7">
        <f t="shared" si="94"/>
        <v>45164</v>
      </c>
      <c r="C241" s="5"/>
      <c r="D241" s="38" t="str">
        <f t="shared" si="86"/>
        <v/>
      </c>
      <c r="E241" s="38">
        <f t="shared" si="104"/>
        <v>44986</v>
      </c>
      <c r="F241" s="38" t="str">
        <f t="shared" si="90"/>
        <v/>
      </c>
      <c r="G241" s="38">
        <f t="shared" si="85"/>
        <v>45108</v>
      </c>
      <c r="Z241" s="7">
        <f t="shared" si="95"/>
        <v>45524</v>
      </c>
      <c r="AA241" s="5">
        <v>367.2</v>
      </c>
      <c r="AB241" s="38" t="str">
        <f>IFERROR(VLOOKUP(Z241,'Geração Equatorial x Medido'!$O$131:$P$142,2,FALSE),"")</f>
        <v/>
      </c>
      <c r="AC241" s="38">
        <f t="shared" si="98"/>
        <v>45505</v>
      </c>
      <c r="AD241" s="38" t="str">
        <f t="shared" si="87"/>
        <v/>
      </c>
      <c r="AE241" s="38">
        <f t="shared" si="97"/>
        <v>45474</v>
      </c>
      <c r="AU241" s="4"/>
      <c r="AX241" s="7">
        <f t="shared" si="96"/>
        <v>45884</v>
      </c>
      <c r="AY241" s="5">
        <v>473.9</v>
      </c>
      <c r="AZ241" s="145">
        <f t="shared" si="103"/>
        <v>0</v>
      </c>
      <c r="BA241" s="143" t="str">
        <f>IFERROR(VLOOKUP(AX240,'Geração Equatorial x Medido'!$O$130:$P$167,2,FALSE),"")</f>
        <v/>
      </c>
      <c r="BB241" s="38">
        <f t="shared" si="99"/>
        <v>45870</v>
      </c>
      <c r="BC241" s="38" t="str">
        <f t="shared" si="102"/>
        <v/>
      </c>
      <c r="BD241" s="38">
        <f t="shared" si="101"/>
        <v>45870</v>
      </c>
      <c r="BT241" s="4"/>
      <c r="BZ241" s="7">
        <f t="shared" si="92"/>
        <v>46250</v>
      </c>
      <c r="CA241" s="5"/>
      <c r="CB241" s="145">
        <f t="shared" si="93"/>
        <v>1</v>
      </c>
      <c r="CC241" s="141" t="str">
        <f>IFERROR(VLOOKUP(BZ240,'Geração Equatorial x Medido'!$O$130:$P$166,2,FALSE),"")</f>
        <v/>
      </c>
      <c r="CD241" s="38">
        <f t="shared" si="100"/>
        <v>46235</v>
      </c>
      <c r="CE241" s="38" t="str">
        <f t="shared" si="88"/>
        <v/>
      </c>
      <c r="CF241" s="38">
        <f t="shared" si="89"/>
        <v>46235</v>
      </c>
      <c r="CV241" s="4"/>
    </row>
    <row r="242" spans="2:100" x14ac:dyDescent="0.25">
      <c r="B242" s="7">
        <f t="shared" si="94"/>
        <v>45165</v>
      </c>
      <c r="C242" s="5"/>
      <c r="D242" s="38" t="str">
        <f t="shared" si="86"/>
        <v/>
      </c>
      <c r="E242" s="38">
        <f t="shared" si="104"/>
        <v>44986</v>
      </c>
      <c r="F242" s="38" t="str">
        <f t="shared" si="90"/>
        <v/>
      </c>
      <c r="G242" s="38">
        <f t="shared" si="85"/>
        <v>45108</v>
      </c>
      <c r="Z242" s="7">
        <f t="shared" si="95"/>
        <v>45525</v>
      </c>
      <c r="AA242" s="5">
        <v>423.4</v>
      </c>
      <c r="AB242" s="38" t="str">
        <f>IFERROR(VLOOKUP(Z242,'Geração Equatorial x Medido'!$O$131:$P$142,2,FALSE),"")</f>
        <v/>
      </c>
      <c r="AC242" s="38">
        <f t="shared" si="98"/>
        <v>45505</v>
      </c>
      <c r="AD242" s="38" t="str">
        <f t="shared" si="87"/>
        <v/>
      </c>
      <c r="AE242" s="38">
        <f t="shared" si="97"/>
        <v>45474</v>
      </c>
      <c r="AU242" s="4"/>
      <c r="AX242" s="7">
        <f t="shared" si="96"/>
        <v>45885</v>
      </c>
      <c r="AY242" s="5">
        <v>467</v>
      </c>
      <c r="AZ242" s="145">
        <f t="shared" si="103"/>
        <v>0</v>
      </c>
      <c r="BA242" s="143" t="str">
        <f>IFERROR(VLOOKUP(AX241,'Geração Equatorial x Medido'!$O$130:$P$167,2,FALSE),"")</f>
        <v/>
      </c>
      <c r="BB242" s="38">
        <f t="shared" si="99"/>
        <v>45870</v>
      </c>
      <c r="BC242" s="38" t="str">
        <f t="shared" si="102"/>
        <v/>
      </c>
      <c r="BD242" s="38">
        <f t="shared" si="101"/>
        <v>45870</v>
      </c>
      <c r="BT242" s="4"/>
      <c r="BZ242" s="7">
        <f t="shared" si="92"/>
        <v>46251</v>
      </c>
      <c r="CA242" s="5"/>
      <c r="CB242" s="145">
        <f t="shared" si="93"/>
        <v>1</v>
      </c>
      <c r="CC242" s="141" t="str">
        <f>IFERROR(VLOOKUP(BZ241,'Geração Equatorial x Medido'!$O$130:$P$166,2,FALSE),"")</f>
        <v/>
      </c>
      <c r="CD242" s="38">
        <f t="shared" si="100"/>
        <v>46235</v>
      </c>
      <c r="CE242" s="38" t="str">
        <f t="shared" si="88"/>
        <v/>
      </c>
      <c r="CF242" s="38">
        <f t="shared" si="89"/>
        <v>46235</v>
      </c>
      <c r="CV242" s="4"/>
    </row>
    <row r="243" spans="2:100" x14ac:dyDescent="0.25">
      <c r="B243" s="7">
        <f t="shared" si="94"/>
        <v>45166</v>
      </c>
      <c r="C243" s="5"/>
      <c r="D243" s="38" t="str">
        <f t="shared" si="86"/>
        <v/>
      </c>
      <c r="E243" s="38">
        <f t="shared" si="104"/>
        <v>44986</v>
      </c>
      <c r="F243" s="38" t="str">
        <f t="shared" si="90"/>
        <v/>
      </c>
      <c r="G243" s="38">
        <f t="shared" si="85"/>
        <v>45108</v>
      </c>
      <c r="Z243" s="7">
        <f t="shared" si="95"/>
        <v>45526</v>
      </c>
      <c r="AA243" s="5">
        <v>432.7</v>
      </c>
      <c r="AB243" s="38" t="str">
        <f>IFERROR(VLOOKUP(Z243,'Geração Equatorial x Medido'!$O$131:$P$142,2,FALSE),"")</f>
        <v/>
      </c>
      <c r="AC243" s="38">
        <f t="shared" si="98"/>
        <v>45505</v>
      </c>
      <c r="AD243" s="38" t="str">
        <f t="shared" si="87"/>
        <v/>
      </c>
      <c r="AE243" s="38">
        <f t="shared" si="97"/>
        <v>45474</v>
      </c>
      <c r="AU243" s="4"/>
      <c r="AX243" s="7">
        <f t="shared" si="96"/>
        <v>45886</v>
      </c>
      <c r="AY243" s="5">
        <v>505.4</v>
      </c>
      <c r="AZ243" s="145">
        <f t="shared" si="103"/>
        <v>0</v>
      </c>
      <c r="BA243" s="143" t="str">
        <f>IFERROR(VLOOKUP(AX242,'Geração Equatorial x Medido'!$O$130:$P$167,2,FALSE),"")</f>
        <v/>
      </c>
      <c r="BB243" s="38">
        <f t="shared" si="99"/>
        <v>45870</v>
      </c>
      <c r="BC243" s="38" t="str">
        <f t="shared" si="102"/>
        <v/>
      </c>
      <c r="BD243" s="38">
        <f t="shared" si="101"/>
        <v>45870</v>
      </c>
      <c r="BT243" s="4"/>
      <c r="BZ243" s="7">
        <f t="shared" si="92"/>
        <v>46252</v>
      </c>
      <c r="CA243" s="5"/>
      <c r="CB243" s="145">
        <f t="shared" si="93"/>
        <v>1</v>
      </c>
      <c r="CC243" s="141" t="str">
        <f>IFERROR(VLOOKUP(BZ242,'Geração Equatorial x Medido'!$O$130:$P$166,2,FALSE),"")</f>
        <v/>
      </c>
      <c r="CD243" s="38">
        <f t="shared" si="100"/>
        <v>46235</v>
      </c>
      <c r="CE243" s="38" t="str">
        <f t="shared" si="88"/>
        <v/>
      </c>
      <c r="CF243" s="38">
        <f t="shared" si="89"/>
        <v>46235</v>
      </c>
      <c r="CV243" s="4"/>
    </row>
    <row r="244" spans="2:100" x14ac:dyDescent="0.25">
      <c r="B244" s="7">
        <f t="shared" si="94"/>
        <v>45167</v>
      </c>
      <c r="C244" s="5"/>
      <c r="D244" s="38" t="str">
        <f t="shared" si="86"/>
        <v/>
      </c>
      <c r="E244" s="38">
        <f t="shared" si="104"/>
        <v>44986</v>
      </c>
      <c r="F244" s="38" t="str">
        <f t="shared" si="90"/>
        <v/>
      </c>
      <c r="G244" s="38">
        <f t="shared" si="85"/>
        <v>45108</v>
      </c>
      <c r="Z244" s="7">
        <f t="shared" si="95"/>
        <v>45527</v>
      </c>
      <c r="AA244" s="5">
        <v>407.1</v>
      </c>
      <c r="AB244" s="38" t="str">
        <f>IFERROR(VLOOKUP(Z244,'Geração Equatorial x Medido'!$O$131:$P$142,2,FALSE),"")</f>
        <v/>
      </c>
      <c r="AC244" s="38">
        <f t="shared" si="98"/>
        <v>45505</v>
      </c>
      <c r="AD244" s="38" t="str">
        <f t="shared" si="87"/>
        <v/>
      </c>
      <c r="AE244" s="38">
        <f t="shared" si="97"/>
        <v>45474</v>
      </c>
      <c r="AU244" s="4"/>
      <c r="AX244" s="7">
        <f t="shared" si="96"/>
        <v>45887</v>
      </c>
      <c r="AY244" s="5">
        <v>543.70000000000005</v>
      </c>
      <c r="AZ244" s="145">
        <f t="shared" si="103"/>
        <v>0</v>
      </c>
      <c r="BA244" s="143" t="str">
        <f>IFERROR(VLOOKUP(AX243,'Geração Equatorial x Medido'!$O$130:$P$167,2,FALSE),"")</f>
        <v/>
      </c>
      <c r="BB244" s="38">
        <f t="shared" si="99"/>
        <v>45870</v>
      </c>
      <c r="BC244" s="38" t="str">
        <f t="shared" si="102"/>
        <v/>
      </c>
      <c r="BD244" s="38">
        <f t="shared" si="101"/>
        <v>45870</v>
      </c>
      <c r="BT244" s="4"/>
      <c r="BZ244" s="7">
        <f t="shared" si="92"/>
        <v>46253</v>
      </c>
      <c r="CA244" s="5"/>
      <c r="CB244" s="145">
        <f t="shared" si="93"/>
        <v>1</v>
      </c>
      <c r="CC244" s="141" t="str">
        <f>IFERROR(VLOOKUP(BZ243,'Geração Equatorial x Medido'!$O$130:$P$166,2,FALSE),"")</f>
        <v/>
      </c>
      <c r="CD244" s="38">
        <f t="shared" si="100"/>
        <v>46235</v>
      </c>
      <c r="CE244" s="38" t="str">
        <f t="shared" si="88"/>
        <v/>
      </c>
      <c r="CF244" s="38">
        <f t="shared" si="89"/>
        <v>46235</v>
      </c>
      <c r="CV244" s="4"/>
    </row>
    <row r="245" spans="2:100" x14ac:dyDescent="0.25">
      <c r="B245" s="7">
        <f t="shared" si="94"/>
        <v>45168</v>
      </c>
      <c r="C245" s="5"/>
      <c r="D245" s="38" t="str">
        <f t="shared" si="86"/>
        <v/>
      </c>
      <c r="E245" s="38">
        <f t="shared" si="104"/>
        <v>44986</v>
      </c>
      <c r="F245" s="38" t="str">
        <f t="shared" si="90"/>
        <v/>
      </c>
      <c r="G245" s="38">
        <f t="shared" ref="G245:G308" si="105">IF(F245="",G244,F245)</f>
        <v>45108</v>
      </c>
      <c r="Z245" s="7">
        <f t="shared" si="95"/>
        <v>45528</v>
      </c>
      <c r="AA245" s="5">
        <v>385.1</v>
      </c>
      <c r="AB245" s="38" t="str">
        <f>IFERROR(VLOOKUP(Z245,'Geração Equatorial x Medido'!$O$131:$P$142,2,FALSE),"")</f>
        <v/>
      </c>
      <c r="AC245" s="38">
        <f t="shared" si="98"/>
        <v>45505</v>
      </c>
      <c r="AD245" s="38" t="str">
        <f t="shared" si="87"/>
        <v/>
      </c>
      <c r="AE245" s="38">
        <f t="shared" si="97"/>
        <v>45474</v>
      </c>
      <c r="AU245" s="4"/>
      <c r="AX245" s="7">
        <f t="shared" si="96"/>
        <v>45888</v>
      </c>
      <c r="AY245" s="5">
        <v>585.79999999999995</v>
      </c>
      <c r="AZ245" s="145">
        <f t="shared" si="103"/>
        <v>0</v>
      </c>
      <c r="BA245" s="143" t="str">
        <f>IFERROR(VLOOKUP(AX244,'Geração Equatorial x Medido'!$O$130:$P$167,2,FALSE),"")</f>
        <v/>
      </c>
      <c r="BB245" s="38">
        <f t="shared" si="99"/>
        <v>45870</v>
      </c>
      <c r="BC245" s="38" t="str">
        <f t="shared" si="102"/>
        <v/>
      </c>
      <c r="BD245" s="38">
        <f t="shared" si="101"/>
        <v>45870</v>
      </c>
      <c r="BT245" s="4"/>
      <c r="BZ245" s="7">
        <f t="shared" si="92"/>
        <v>46254</v>
      </c>
      <c r="CA245" s="5"/>
      <c r="CB245" s="145">
        <f t="shared" si="93"/>
        <v>1</v>
      </c>
      <c r="CC245" s="141" t="str">
        <f>IFERROR(VLOOKUP(BZ244,'Geração Equatorial x Medido'!$O$130:$P$166,2,FALSE),"")</f>
        <v/>
      </c>
      <c r="CD245" s="38">
        <f t="shared" si="100"/>
        <v>46235</v>
      </c>
      <c r="CE245" s="38" t="str">
        <f t="shared" si="88"/>
        <v/>
      </c>
      <c r="CF245" s="38">
        <f t="shared" si="89"/>
        <v>46235</v>
      </c>
      <c r="CV245" s="4"/>
    </row>
    <row r="246" spans="2:100" x14ac:dyDescent="0.25">
      <c r="B246" s="7">
        <f t="shared" si="94"/>
        <v>45169</v>
      </c>
      <c r="C246" s="5"/>
      <c r="D246" s="38" t="str">
        <f t="shared" si="86"/>
        <v/>
      </c>
      <c r="E246" s="38">
        <f t="shared" si="104"/>
        <v>44986</v>
      </c>
      <c r="F246" s="38">
        <f t="shared" si="90"/>
        <v>45139</v>
      </c>
      <c r="G246" s="38">
        <f t="shared" si="105"/>
        <v>45139</v>
      </c>
      <c r="Z246" s="7">
        <f t="shared" si="95"/>
        <v>45529</v>
      </c>
      <c r="AA246" s="5">
        <v>355.9</v>
      </c>
      <c r="AB246" s="38" t="str">
        <f>IFERROR(VLOOKUP(Z246,'Geração Equatorial x Medido'!$O$131:$P$142,2,FALSE),"")</f>
        <v/>
      </c>
      <c r="AC246" s="38">
        <f t="shared" si="98"/>
        <v>45505</v>
      </c>
      <c r="AD246" s="38" t="str">
        <f t="shared" si="87"/>
        <v/>
      </c>
      <c r="AE246" s="38">
        <f t="shared" si="97"/>
        <v>45474</v>
      </c>
      <c r="AU246" s="4"/>
      <c r="AX246" s="7">
        <f t="shared" si="96"/>
        <v>45889</v>
      </c>
      <c r="AY246" s="5">
        <v>580.4</v>
      </c>
      <c r="AZ246" s="145">
        <f t="shared" si="103"/>
        <v>0</v>
      </c>
      <c r="BA246" s="143" t="str">
        <f>IFERROR(VLOOKUP(AX245,'Geração Equatorial x Medido'!$O$130:$P$167,2,FALSE),"")</f>
        <v/>
      </c>
      <c r="BB246" s="38">
        <f t="shared" si="99"/>
        <v>45870</v>
      </c>
      <c r="BC246" s="38" t="str">
        <f t="shared" si="102"/>
        <v/>
      </c>
      <c r="BD246" s="38">
        <f t="shared" si="101"/>
        <v>45870</v>
      </c>
      <c r="BT246" s="4"/>
      <c r="BZ246" s="7">
        <f t="shared" si="92"/>
        <v>46255</v>
      </c>
      <c r="CA246" s="5"/>
      <c r="CB246" s="145">
        <f t="shared" si="93"/>
        <v>1</v>
      </c>
      <c r="CC246" s="141" t="str">
        <f>IFERROR(VLOOKUP(BZ245,'Geração Equatorial x Medido'!$O$130:$P$166,2,FALSE),"")</f>
        <v/>
      </c>
      <c r="CD246" s="38">
        <f t="shared" si="100"/>
        <v>46235</v>
      </c>
      <c r="CE246" s="38" t="str">
        <f t="shared" si="88"/>
        <v/>
      </c>
      <c r="CF246" s="38">
        <f t="shared" si="89"/>
        <v>46235</v>
      </c>
      <c r="CV246" s="4"/>
    </row>
    <row r="247" spans="2:100" x14ac:dyDescent="0.25">
      <c r="B247" s="7">
        <f t="shared" si="94"/>
        <v>45170</v>
      </c>
      <c r="C247" s="5"/>
      <c r="D247" s="38" t="str">
        <f t="shared" si="86"/>
        <v/>
      </c>
      <c r="E247" s="38">
        <f t="shared" si="104"/>
        <v>44986</v>
      </c>
      <c r="F247" s="38" t="str">
        <f t="shared" si="90"/>
        <v/>
      </c>
      <c r="G247" s="38">
        <f t="shared" si="105"/>
        <v>45139</v>
      </c>
      <c r="Z247" s="7">
        <f t="shared" si="95"/>
        <v>45530</v>
      </c>
      <c r="AA247" s="5">
        <v>381.4</v>
      </c>
      <c r="AB247" s="38">
        <f>IFERROR(VLOOKUP(Z247,'Geração Equatorial x Medido'!$O$131:$P$142,2,FALSE),"")</f>
        <v>45505</v>
      </c>
      <c r="AC247" s="38">
        <f t="shared" si="98"/>
        <v>45505</v>
      </c>
      <c r="AD247" s="38" t="str">
        <f t="shared" si="87"/>
        <v/>
      </c>
      <c r="AE247" s="38">
        <f t="shared" si="97"/>
        <v>45474</v>
      </c>
      <c r="AU247" s="4"/>
      <c r="AX247" s="7">
        <f t="shared" si="96"/>
        <v>45890</v>
      </c>
      <c r="AY247" s="5">
        <v>525.4</v>
      </c>
      <c r="AZ247" s="145">
        <f t="shared" si="103"/>
        <v>0</v>
      </c>
      <c r="BA247" s="143" t="str">
        <f>IFERROR(VLOOKUP(AX246,'Geração Equatorial x Medido'!$O$130:$P$167,2,FALSE),"")</f>
        <v/>
      </c>
      <c r="BB247" s="38">
        <f t="shared" si="99"/>
        <v>45870</v>
      </c>
      <c r="BC247" s="38" t="str">
        <f t="shared" si="102"/>
        <v/>
      </c>
      <c r="BD247" s="38">
        <f t="shared" si="101"/>
        <v>45870</v>
      </c>
      <c r="BT247" s="4"/>
      <c r="BZ247" s="7">
        <f t="shared" si="92"/>
        <v>46256</v>
      </c>
      <c r="CA247" s="5"/>
      <c r="CB247" s="145">
        <f t="shared" si="93"/>
        <v>1</v>
      </c>
      <c r="CC247" s="141" t="str">
        <f>IFERROR(VLOOKUP(BZ246,'Geração Equatorial x Medido'!$O$130:$P$166,2,FALSE),"")</f>
        <v/>
      </c>
      <c r="CD247" s="38">
        <f t="shared" si="100"/>
        <v>46235</v>
      </c>
      <c r="CE247" s="38" t="str">
        <f t="shared" si="88"/>
        <v/>
      </c>
      <c r="CF247" s="38">
        <f t="shared" si="89"/>
        <v>46235</v>
      </c>
      <c r="CV247" s="4"/>
    </row>
    <row r="248" spans="2:100" x14ac:dyDescent="0.25">
      <c r="B248" s="7">
        <f t="shared" si="94"/>
        <v>45171</v>
      </c>
      <c r="C248" s="5"/>
      <c r="D248" s="38" t="str">
        <f t="shared" si="86"/>
        <v/>
      </c>
      <c r="E248" s="38">
        <f t="shared" si="104"/>
        <v>44986</v>
      </c>
      <c r="F248" s="38" t="str">
        <f t="shared" si="90"/>
        <v/>
      </c>
      <c r="G248" s="38">
        <f t="shared" si="105"/>
        <v>45139</v>
      </c>
      <c r="Z248" s="7">
        <f t="shared" si="95"/>
        <v>45531</v>
      </c>
      <c r="AA248" s="5">
        <v>339.9</v>
      </c>
      <c r="AB248" s="38" t="str">
        <f>IFERROR(VLOOKUP(Z248,'Geração Equatorial x Medido'!$O$131:$P$142,2,FALSE),"")</f>
        <v/>
      </c>
      <c r="AC248" s="38">
        <f t="shared" si="98"/>
        <v>45536</v>
      </c>
      <c r="AD248" s="38" t="str">
        <f t="shared" si="87"/>
        <v/>
      </c>
      <c r="AE248" s="38">
        <f t="shared" si="97"/>
        <v>45474</v>
      </c>
      <c r="AU248" s="4"/>
      <c r="AX248" s="7">
        <f t="shared" si="96"/>
        <v>45891</v>
      </c>
      <c r="AY248" s="5">
        <v>575.70000000000005</v>
      </c>
      <c r="AZ248" s="145">
        <f t="shared" si="103"/>
        <v>0</v>
      </c>
      <c r="BA248" s="143" t="str">
        <f>IFERROR(VLOOKUP(AX247,'Geração Equatorial x Medido'!$O$130:$P$167,2,FALSE),"")</f>
        <v/>
      </c>
      <c r="BB248" s="38">
        <f t="shared" si="99"/>
        <v>45870</v>
      </c>
      <c r="BC248" s="38" t="str">
        <f t="shared" si="102"/>
        <v/>
      </c>
      <c r="BD248" s="38">
        <f t="shared" si="101"/>
        <v>45870</v>
      </c>
      <c r="BT248" s="4"/>
      <c r="BZ248" s="7">
        <f t="shared" si="92"/>
        <v>46257</v>
      </c>
      <c r="CA248" s="5"/>
      <c r="CB248" s="145">
        <f t="shared" si="93"/>
        <v>1</v>
      </c>
      <c r="CC248" s="141">
        <f>IFERROR(VLOOKUP(BZ247,'Geração Equatorial x Medido'!$O$130:$P$166,2,FALSE),"")</f>
        <v>46235</v>
      </c>
      <c r="CD248" s="38">
        <f t="shared" si="100"/>
        <v>46235</v>
      </c>
      <c r="CE248" s="38" t="str">
        <f t="shared" si="88"/>
        <v/>
      </c>
      <c r="CF248" s="38">
        <f t="shared" si="89"/>
        <v>46235</v>
      </c>
      <c r="CV248" s="4"/>
    </row>
    <row r="249" spans="2:100" x14ac:dyDescent="0.25">
      <c r="B249" s="7">
        <f t="shared" si="94"/>
        <v>45172</v>
      </c>
      <c r="C249" s="5"/>
      <c r="D249" s="38" t="str">
        <f t="shared" si="86"/>
        <v/>
      </c>
      <c r="E249" s="38">
        <f t="shared" si="104"/>
        <v>44986</v>
      </c>
      <c r="F249" s="38" t="str">
        <f t="shared" si="90"/>
        <v/>
      </c>
      <c r="G249" s="38">
        <f t="shared" si="105"/>
        <v>45139</v>
      </c>
      <c r="Z249" s="7">
        <f t="shared" si="95"/>
        <v>45532</v>
      </c>
      <c r="AA249" s="5">
        <v>337.6</v>
      </c>
      <c r="AB249" s="38" t="str">
        <f>IFERROR(VLOOKUP(Z249,'Geração Equatorial x Medido'!$O$131:$P$142,2,FALSE),"")</f>
        <v/>
      </c>
      <c r="AC249" s="38">
        <f t="shared" si="98"/>
        <v>45536</v>
      </c>
      <c r="AD249" s="38" t="str">
        <f t="shared" si="87"/>
        <v/>
      </c>
      <c r="AE249" s="38">
        <f t="shared" si="97"/>
        <v>45474</v>
      </c>
      <c r="AU249" s="4"/>
      <c r="AX249" s="7">
        <f t="shared" si="96"/>
        <v>45892</v>
      </c>
      <c r="AY249" s="5">
        <v>556.5</v>
      </c>
      <c r="AZ249" s="145">
        <f t="shared" si="103"/>
        <v>0</v>
      </c>
      <c r="BA249" s="143">
        <f>IFERROR(VLOOKUP(AX248,'Geração Equatorial x Medido'!$O$130:$P$167,2,FALSE),"")</f>
        <v>45870</v>
      </c>
      <c r="BB249" s="38">
        <f t="shared" si="99"/>
        <v>45870</v>
      </c>
      <c r="BC249" s="38" t="str">
        <f t="shared" si="102"/>
        <v/>
      </c>
      <c r="BD249" s="38">
        <f t="shared" si="101"/>
        <v>45870</v>
      </c>
      <c r="BT249" s="4"/>
      <c r="BZ249" s="7">
        <f t="shared" si="92"/>
        <v>46258</v>
      </c>
      <c r="CA249" s="5"/>
      <c r="CB249" s="145">
        <f t="shared" si="93"/>
        <v>1</v>
      </c>
      <c r="CC249" s="141" t="str">
        <f>IFERROR(VLOOKUP(BZ248,'Geração Equatorial x Medido'!$O$130:$P$166,2,FALSE),"")</f>
        <v/>
      </c>
      <c r="CD249" s="38">
        <f t="shared" si="100"/>
        <v>46266</v>
      </c>
      <c r="CE249" s="38" t="str">
        <f t="shared" si="88"/>
        <v/>
      </c>
      <c r="CF249" s="38">
        <f t="shared" si="89"/>
        <v>46235</v>
      </c>
      <c r="CV249" s="4"/>
    </row>
    <row r="250" spans="2:100" x14ac:dyDescent="0.25">
      <c r="B250" s="7">
        <f t="shared" si="94"/>
        <v>45173</v>
      </c>
      <c r="C250" s="5"/>
      <c r="D250" s="38" t="str">
        <f t="shared" si="86"/>
        <v/>
      </c>
      <c r="E250" s="38">
        <f t="shared" si="104"/>
        <v>44986</v>
      </c>
      <c r="F250" s="38" t="str">
        <f t="shared" si="90"/>
        <v/>
      </c>
      <c r="G250" s="38">
        <f t="shared" si="105"/>
        <v>45139</v>
      </c>
      <c r="Z250" s="7">
        <f t="shared" si="95"/>
        <v>45533</v>
      </c>
      <c r="AA250" s="5">
        <v>245.1</v>
      </c>
      <c r="AB250" s="38" t="str">
        <f>IFERROR(VLOOKUP(Z250,'Geração Equatorial x Medido'!$O$131:$P$142,2,FALSE),"")</f>
        <v/>
      </c>
      <c r="AC250" s="38">
        <f t="shared" si="98"/>
        <v>45536</v>
      </c>
      <c r="AD250" s="38" t="str">
        <f t="shared" si="87"/>
        <v/>
      </c>
      <c r="AE250" s="38">
        <f t="shared" si="97"/>
        <v>45474</v>
      </c>
      <c r="AU250" s="4"/>
      <c r="AX250" s="7">
        <f t="shared" si="96"/>
        <v>45893</v>
      </c>
      <c r="AY250" s="5">
        <v>591.79999999999995</v>
      </c>
      <c r="AZ250" s="145">
        <f t="shared" si="103"/>
        <v>0</v>
      </c>
      <c r="BA250" s="143" t="str">
        <f>IFERROR(VLOOKUP(AX249,'Geração Equatorial x Medido'!$O$130:$P$167,2,FALSE),"")</f>
        <v/>
      </c>
      <c r="BB250" s="38">
        <f t="shared" si="99"/>
        <v>45901</v>
      </c>
      <c r="BC250" s="38" t="str">
        <f t="shared" si="102"/>
        <v/>
      </c>
      <c r="BD250" s="38">
        <f t="shared" si="101"/>
        <v>45870</v>
      </c>
      <c r="BT250" s="4"/>
      <c r="BZ250" s="7">
        <f t="shared" si="92"/>
        <v>46259</v>
      </c>
      <c r="CA250" s="5"/>
      <c r="CB250" s="145">
        <f t="shared" si="93"/>
        <v>1</v>
      </c>
      <c r="CC250" s="141" t="str">
        <f>IFERROR(VLOOKUP(BZ249,'Geração Equatorial x Medido'!$O$130:$P$166,2,FALSE),"")</f>
        <v/>
      </c>
      <c r="CD250" s="38">
        <f t="shared" si="100"/>
        <v>46266</v>
      </c>
      <c r="CE250" s="38" t="str">
        <f t="shared" si="88"/>
        <v/>
      </c>
      <c r="CF250" s="38">
        <f t="shared" si="89"/>
        <v>46235</v>
      </c>
      <c r="CV250" s="4"/>
    </row>
    <row r="251" spans="2:100" x14ac:dyDescent="0.25">
      <c r="B251" s="7">
        <f t="shared" si="94"/>
        <v>45174</v>
      </c>
      <c r="C251" s="5"/>
      <c r="D251" s="38" t="str">
        <f t="shared" si="86"/>
        <v/>
      </c>
      <c r="E251" s="38">
        <f t="shared" si="104"/>
        <v>44986</v>
      </c>
      <c r="F251" s="38" t="str">
        <f t="shared" si="90"/>
        <v/>
      </c>
      <c r="G251" s="38">
        <f t="shared" si="105"/>
        <v>45139</v>
      </c>
      <c r="Z251" s="7">
        <f t="shared" si="95"/>
        <v>45534</v>
      </c>
      <c r="AA251" s="5">
        <v>329.8</v>
      </c>
      <c r="AB251" s="38" t="str">
        <f>IFERROR(VLOOKUP(Z251,'Geração Equatorial x Medido'!$O$131:$P$142,2,FALSE),"")</f>
        <v/>
      </c>
      <c r="AC251" s="38">
        <f t="shared" si="98"/>
        <v>45536</v>
      </c>
      <c r="AD251" s="38" t="str">
        <f t="shared" si="87"/>
        <v/>
      </c>
      <c r="AE251" s="38">
        <f t="shared" si="97"/>
        <v>45474</v>
      </c>
      <c r="AU251" s="4"/>
      <c r="AX251" s="7">
        <f t="shared" si="96"/>
        <v>45894</v>
      </c>
      <c r="AY251" s="5">
        <v>534.9</v>
      </c>
      <c r="AZ251" s="145">
        <f t="shared" si="103"/>
        <v>0</v>
      </c>
      <c r="BA251" s="143" t="str">
        <f>IFERROR(VLOOKUP(AX250,'Geração Equatorial x Medido'!$O$130:$P$167,2,FALSE),"")</f>
        <v/>
      </c>
      <c r="BB251" s="38">
        <f t="shared" si="99"/>
        <v>45901</v>
      </c>
      <c r="BC251" s="38" t="str">
        <f t="shared" si="102"/>
        <v/>
      </c>
      <c r="BD251" s="38">
        <f t="shared" si="101"/>
        <v>45870</v>
      </c>
      <c r="BT251" s="4"/>
      <c r="BZ251" s="7">
        <f t="shared" si="92"/>
        <v>46260</v>
      </c>
      <c r="CA251" s="5"/>
      <c r="CB251" s="145">
        <f t="shared" si="93"/>
        <v>1</v>
      </c>
      <c r="CC251" s="141" t="str">
        <f>IFERROR(VLOOKUP(BZ250,'Geração Equatorial x Medido'!$O$130:$P$166,2,FALSE),"")</f>
        <v/>
      </c>
      <c r="CD251" s="38">
        <f t="shared" si="100"/>
        <v>46266</v>
      </c>
      <c r="CE251" s="38" t="str">
        <f t="shared" si="88"/>
        <v/>
      </c>
      <c r="CF251" s="38">
        <f t="shared" si="89"/>
        <v>46235</v>
      </c>
      <c r="CV251" s="4"/>
    </row>
    <row r="252" spans="2:100" x14ac:dyDescent="0.25">
      <c r="B252" s="7">
        <f t="shared" si="94"/>
        <v>45175</v>
      </c>
      <c r="C252" s="5"/>
      <c r="D252" s="38" t="str">
        <f t="shared" si="86"/>
        <v/>
      </c>
      <c r="E252" s="38">
        <f t="shared" si="104"/>
        <v>44986</v>
      </c>
      <c r="F252" s="38" t="str">
        <f t="shared" si="90"/>
        <v/>
      </c>
      <c r="G252" s="38">
        <f t="shared" si="105"/>
        <v>45139</v>
      </c>
      <c r="Z252" s="7">
        <f t="shared" si="95"/>
        <v>45535</v>
      </c>
      <c r="AA252" s="5">
        <v>529.70000000000005</v>
      </c>
      <c r="AB252" s="38" t="str">
        <f>IFERROR(VLOOKUP(Z252,'Geração Equatorial x Medido'!$O$131:$P$142,2,FALSE),"")</f>
        <v/>
      </c>
      <c r="AC252" s="38">
        <f t="shared" si="98"/>
        <v>45536</v>
      </c>
      <c r="AD252" s="38">
        <f t="shared" si="87"/>
        <v>45505</v>
      </c>
      <c r="AE252" s="38">
        <f t="shared" si="97"/>
        <v>45505</v>
      </c>
      <c r="AU252" s="4"/>
      <c r="AX252" s="7">
        <f t="shared" si="96"/>
        <v>45895</v>
      </c>
      <c r="AY252" s="5">
        <v>508.2</v>
      </c>
      <c r="AZ252" s="145">
        <f t="shared" si="103"/>
        <v>0</v>
      </c>
      <c r="BA252" s="143" t="str">
        <f>IFERROR(VLOOKUP(AX251,'Geração Equatorial x Medido'!$O$130:$P$167,2,FALSE),"")</f>
        <v/>
      </c>
      <c r="BB252" s="38">
        <f t="shared" si="99"/>
        <v>45901</v>
      </c>
      <c r="BC252" s="38" t="str">
        <f t="shared" si="102"/>
        <v/>
      </c>
      <c r="BD252" s="38">
        <f t="shared" si="101"/>
        <v>45870</v>
      </c>
      <c r="BT252" s="4"/>
      <c r="BZ252" s="7">
        <f t="shared" si="92"/>
        <v>46261</v>
      </c>
      <c r="CA252" s="5"/>
      <c r="CB252" s="145">
        <f t="shared" si="93"/>
        <v>1</v>
      </c>
      <c r="CC252" s="141" t="str">
        <f>IFERROR(VLOOKUP(BZ251,'Geração Equatorial x Medido'!$O$130:$P$166,2,FALSE),"")</f>
        <v/>
      </c>
      <c r="CD252" s="38">
        <f t="shared" si="100"/>
        <v>46266</v>
      </c>
      <c r="CE252" s="38" t="str">
        <f t="shared" si="88"/>
        <v/>
      </c>
      <c r="CF252" s="38">
        <f t="shared" si="89"/>
        <v>46235</v>
      </c>
      <c r="CV252" s="4"/>
    </row>
    <row r="253" spans="2:100" x14ac:dyDescent="0.25">
      <c r="B253" s="7">
        <f t="shared" si="94"/>
        <v>45176</v>
      </c>
      <c r="C253" s="5"/>
      <c r="D253" s="38" t="str">
        <f t="shared" si="86"/>
        <v/>
      </c>
      <c r="E253" s="38">
        <f t="shared" si="104"/>
        <v>44986</v>
      </c>
      <c r="F253" s="38" t="str">
        <f t="shared" si="90"/>
        <v/>
      </c>
      <c r="G253" s="38">
        <f t="shared" si="105"/>
        <v>45139</v>
      </c>
      <c r="Z253" s="7">
        <f t="shared" si="95"/>
        <v>45536</v>
      </c>
      <c r="AA253" s="5">
        <v>582.4</v>
      </c>
      <c r="AB253" s="38" t="str">
        <f>IFERROR(VLOOKUP(Z253,'Geração Equatorial x Medido'!$O$131:$P$142,2,FALSE),"")</f>
        <v/>
      </c>
      <c r="AC253" s="38">
        <f t="shared" si="98"/>
        <v>45536</v>
      </c>
      <c r="AD253" s="38" t="str">
        <f t="shared" si="87"/>
        <v/>
      </c>
      <c r="AE253" s="38">
        <f t="shared" si="97"/>
        <v>45505</v>
      </c>
      <c r="AU253" s="4"/>
      <c r="AX253" s="7">
        <f t="shared" si="96"/>
        <v>45896</v>
      </c>
      <c r="AY253" s="5">
        <v>485.9</v>
      </c>
      <c r="AZ253" s="145">
        <f t="shared" si="103"/>
        <v>0</v>
      </c>
      <c r="BA253" s="143" t="str">
        <f>IFERROR(VLOOKUP(AX252,'Geração Equatorial x Medido'!$O$130:$P$167,2,FALSE),"")</f>
        <v/>
      </c>
      <c r="BB253" s="38">
        <f t="shared" si="99"/>
        <v>45901</v>
      </c>
      <c r="BC253" s="38" t="str">
        <f t="shared" si="102"/>
        <v/>
      </c>
      <c r="BD253" s="38">
        <f t="shared" si="101"/>
        <v>45870</v>
      </c>
      <c r="BT253" s="4"/>
      <c r="BZ253" s="7">
        <f t="shared" si="92"/>
        <v>46262</v>
      </c>
      <c r="CA253" s="5"/>
      <c r="CB253" s="145">
        <f t="shared" si="93"/>
        <v>1</v>
      </c>
      <c r="CC253" s="141" t="str">
        <f>IFERROR(VLOOKUP(BZ252,'Geração Equatorial x Medido'!$O$130:$P$166,2,FALSE),"")</f>
        <v/>
      </c>
      <c r="CD253" s="38">
        <f t="shared" si="100"/>
        <v>46266</v>
      </c>
      <c r="CE253" s="38" t="str">
        <f t="shared" si="88"/>
        <v/>
      </c>
      <c r="CF253" s="38">
        <f t="shared" si="89"/>
        <v>46235</v>
      </c>
      <c r="CV253" s="4"/>
    </row>
    <row r="254" spans="2:100" x14ac:dyDescent="0.25">
      <c r="B254" s="7">
        <f t="shared" si="94"/>
        <v>45177</v>
      </c>
      <c r="C254" s="5"/>
      <c r="D254" s="38" t="str">
        <f t="shared" si="86"/>
        <v/>
      </c>
      <c r="E254" s="38">
        <f t="shared" si="104"/>
        <v>44986</v>
      </c>
      <c r="F254" s="38" t="str">
        <f t="shared" si="90"/>
        <v/>
      </c>
      <c r="G254" s="38">
        <f t="shared" si="105"/>
        <v>45139</v>
      </c>
      <c r="Z254" s="7">
        <f t="shared" si="95"/>
        <v>45537</v>
      </c>
      <c r="AA254" s="5">
        <v>553.29999999999995</v>
      </c>
      <c r="AB254" s="38" t="str">
        <f>IFERROR(VLOOKUP(Z254,'Geração Equatorial x Medido'!$O$131:$P$142,2,FALSE),"")</f>
        <v/>
      </c>
      <c r="AC254" s="38">
        <f t="shared" si="98"/>
        <v>45536</v>
      </c>
      <c r="AD254" s="38" t="str">
        <f t="shared" si="87"/>
        <v/>
      </c>
      <c r="AE254" s="38">
        <f t="shared" si="97"/>
        <v>45505</v>
      </c>
      <c r="AU254" s="4"/>
      <c r="AX254" s="7">
        <f t="shared" si="96"/>
        <v>45897</v>
      </c>
      <c r="AY254" s="5">
        <v>508.6</v>
      </c>
      <c r="AZ254" s="145">
        <f t="shared" si="103"/>
        <v>0</v>
      </c>
      <c r="BA254" s="143" t="str">
        <f>IFERROR(VLOOKUP(AX253,'Geração Equatorial x Medido'!$O$130:$P$167,2,FALSE),"")</f>
        <v/>
      </c>
      <c r="BB254" s="38">
        <f t="shared" si="99"/>
        <v>45901</v>
      </c>
      <c r="BC254" s="38" t="str">
        <f t="shared" si="102"/>
        <v/>
      </c>
      <c r="BD254" s="38">
        <f t="shared" si="101"/>
        <v>45870</v>
      </c>
      <c r="BT254" s="4"/>
      <c r="BZ254" s="7">
        <f t="shared" si="92"/>
        <v>46263</v>
      </c>
      <c r="CA254" s="5"/>
      <c r="CB254" s="145">
        <f t="shared" si="93"/>
        <v>1</v>
      </c>
      <c r="CC254" s="141" t="str">
        <f>IFERROR(VLOOKUP(BZ253,'Geração Equatorial x Medido'!$O$130:$P$166,2,FALSE),"")</f>
        <v/>
      </c>
      <c r="CD254" s="38">
        <f t="shared" si="100"/>
        <v>46266</v>
      </c>
      <c r="CE254" s="38" t="str">
        <f t="shared" si="88"/>
        <v/>
      </c>
      <c r="CF254" s="38">
        <f t="shared" si="89"/>
        <v>46235</v>
      </c>
      <c r="CV254" s="4"/>
    </row>
    <row r="255" spans="2:100" x14ac:dyDescent="0.25">
      <c r="B255" s="7">
        <f t="shared" si="94"/>
        <v>45178</v>
      </c>
      <c r="C255" s="5"/>
      <c r="D255" s="38" t="str">
        <f t="shared" si="86"/>
        <v/>
      </c>
      <c r="E255" s="38">
        <f t="shared" si="104"/>
        <v>44986</v>
      </c>
      <c r="F255" s="38" t="str">
        <f t="shared" si="90"/>
        <v/>
      </c>
      <c r="G255" s="38">
        <f t="shared" si="105"/>
        <v>45139</v>
      </c>
      <c r="Z255" s="7">
        <f t="shared" si="95"/>
        <v>45538</v>
      </c>
      <c r="AA255" s="5">
        <v>590.79999999999995</v>
      </c>
      <c r="AB255" s="38" t="str">
        <f>IFERROR(VLOOKUP(Z255,'Geração Equatorial x Medido'!$O$131:$P$142,2,FALSE),"")</f>
        <v/>
      </c>
      <c r="AC255" s="38">
        <f t="shared" si="98"/>
        <v>45536</v>
      </c>
      <c r="AD255" s="38" t="str">
        <f t="shared" si="87"/>
        <v/>
      </c>
      <c r="AE255" s="38">
        <f t="shared" si="97"/>
        <v>45505</v>
      </c>
      <c r="AU255" s="4"/>
      <c r="AX255" s="7">
        <f t="shared" si="96"/>
        <v>45898</v>
      </c>
      <c r="AY255" s="5">
        <v>458.9</v>
      </c>
      <c r="AZ255" s="145">
        <f t="shared" si="103"/>
        <v>0</v>
      </c>
      <c r="BA255" s="143" t="str">
        <f>IFERROR(VLOOKUP(AX254,'Geração Equatorial x Medido'!$O$130:$P$167,2,FALSE),"")</f>
        <v/>
      </c>
      <c r="BB255" s="38">
        <f t="shared" si="99"/>
        <v>45901</v>
      </c>
      <c r="BC255" s="38" t="str">
        <f t="shared" si="102"/>
        <v/>
      </c>
      <c r="BD255" s="38">
        <f t="shared" si="101"/>
        <v>45870</v>
      </c>
      <c r="BT255" s="4"/>
      <c r="BZ255" s="7">
        <f t="shared" si="92"/>
        <v>46264</v>
      </c>
      <c r="CA255" s="5"/>
      <c r="CB255" s="145">
        <f t="shared" si="93"/>
        <v>1</v>
      </c>
      <c r="CC255" s="141" t="str">
        <f>IFERROR(VLOOKUP(BZ254,'Geração Equatorial x Medido'!$O$130:$P$166,2,FALSE),"")</f>
        <v/>
      </c>
      <c r="CD255" s="38">
        <f t="shared" si="100"/>
        <v>46266</v>
      </c>
      <c r="CE255" s="38" t="str">
        <f t="shared" si="88"/>
        <v/>
      </c>
      <c r="CF255" s="38">
        <f t="shared" si="89"/>
        <v>46235</v>
      </c>
      <c r="CV255" s="4"/>
    </row>
    <row r="256" spans="2:100" x14ac:dyDescent="0.25">
      <c r="B256" s="7">
        <f t="shared" si="94"/>
        <v>45179</v>
      </c>
      <c r="C256" s="5"/>
      <c r="D256" s="38" t="str">
        <f t="shared" si="86"/>
        <v/>
      </c>
      <c r="E256" s="38">
        <f t="shared" si="104"/>
        <v>44986</v>
      </c>
      <c r="F256" s="38" t="str">
        <f t="shared" si="90"/>
        <v/>
      </c>
      <c r="G256" s="38">
        <f t="shared" si="105"/>
        <v>45139</v>
      </c>
      <c r="Z256" s="7">
        <f t="shared" si="95"/>
        <v>45539</v>
      </c>
      <c r="AA256" s="5">
        <v>590.20000000000005</v>
      </c>
      <c r="AB256" s="38" t="str">
        <f>IFERROR(VLOOKUP(Z256,'Geração Equatorial x Medido'!$O$131:$P$142,2,FALSE),"")</f>
        <v/>
      </c>
      <c r="AC256" s="38">
        <f t="shared" si="98"/>
        <v>45536</v>
      </c>
      <c r="AD256" s="38" t="str">
        <f t="shared" si="87"/>
        <v/>
      </c>
      <c r="AE256" s="38">
        <f t="shared" si="97"/>
        <v>45505</v>
      </c>
      <c r="AU256" s="4"/>
      <c r="AX256" s="7">
        <f t="shared" si="96"/>
        <v>45899</v>
      </c>
      <c r="AY256" s="5">
        <v>504.3</v>
      </c>
      <c r="AZ256" s="145">
        <f t="shared" si="103"/>
        <v>0</v>
      </c>
      <c r="BA256" s="143" t="str">
        <f>IFERROR(VLOOKUP(AX255,'Geração Equatorial x Medido'!$O$130:$P$167,2,FALSE),"")</f>
        <v/>
      </c>
      <c r="BB256" s="38">
        <f t="shared" si="99"/>
        <v>45901</v>
      </c>
      <c r="BC256" s="38" t="str">
        <f t="shared" si="102"/>
        <v/>
      </c>
      <c r="BD256" s="38">
        <f t="shared" si="101"/>
        <v>45870</v>
      </c>
      <c r="BT256" s="4"/>
      <c r="BZ256" s="7">
        <f t="shared" si="92"/>
        <v>46265</v>
      </c>
      <c r="CA256" s="5"/>
      <c r="CB256" s="145">
        <f t="shared" si="93"/>
        <v>1</v>
      </c>
      <c r="CC256" s="141" t="str">
        <f>IFERROR(VLOOKUP(BZ255,'Geração Equatorial x Medido'!$O$130:$P$166,2,FALSE),"")</f>
        <v/>
      </c>
      <c r="CD256" s="38">
        <f t="shared" si="100"/>
        <v>46266</v>
      </c>
      <c r="CE256" s="38" t="str">
        <f t="shared" si="88"/>
        <v/>
      </c>
      <c r="CF256" s="38">
        <f t="shared" si="89"/>
        <v>46235</v>
      </c>
      <c r="CV256" s="4"/>
    </row>
    <row r="257" spans="2:100" x14ac:dyDescent="0.25">
      <c r="B257" s="7">
        <f t="shared" si="94"/>
        <v>45180</v>
      </c>
      <c r="C257" s="5"/>
      <c r="D257" s="38" t="str">
        <f t="shared" si="86"/>
        <v/>
      </c>
      <c r="E257" s="38">
        <f t="shared" si="104"/>
        <v>44986</v>
      </c>
      <c r="F257" s="38" t="str">
        <f t="shared" si="90"/>
        <v/>
      </c>
      <c r="G257" s="38">
        <f t="shared" si="105"/>
        <v>45139</v>
      </c>
      <c r="Z257" s="7">
        <f t="shared" si="95"/>
        <v>45540</v>
      </c>
      <c r="AA257" s="5">
        <v>566.4</v>
      </c>
      <c r="AB257" s="38" t="str">
        <f>IFERROR(VLOOKUP(Z257,'Geração Equatorial x Medido'!$O$131:$P$142,2,FALSE),"")</f>
        <v/>
      </c>
      <c r="AC257" s="38">
        <f t="shared" si="98"/>
        <v>45536</v>
      </c>
      <c r="AD257" s="38" t="str">
        <f t="shared" si="87"/>
        <v/>
      </c>
      <c r="AE257" s="38">
        <f t="shared" si="97"/>
        <v>45505</v>
      </c>
      <c r="AU257" s="4"/>
      <c r="AX257" s="7">
        <f t="shared" si="96"/>
        <v>45900</v>
      </c>
      <c r="AY257" s="5">
        <v>508.2</v>
      </c>
      <c r="AZ257" s="145">
        <f t="shared" si="103"/>
        <v>0</v>
      </c>
      <c r="BA257" s="143" t="str">
        <f>IFERROR(VLOOKUP(AX256,'Geração Equatorial x Medido'!$O$130:$P$167,2,FALSE),"")</f>
        <v/>
      </c>
      <c r="BB257" s="38">
        <f t="shared" si="99"/>
        <v>45901</v>
      </c>
      <c r="BD257" s="38">
        <f t="shared" si="101"/>
        <v>45870</v>
      </c>
      <c r="BT257" s="4"/>
      <c r="BZ257" s="7">
        <f t="shared" si="92"/>
        <v>46266</v>
      </c>
      <c r="CA257" s="5"/>
      <c r="CB257" s="145">
        <f t="shared" si="93"/>
        <v>1</v>
      </c>
      <c r="CC257" s="141" t="str">
        <f>IFERROR(VLOOKUP(BZ256,'Geração Equatorial x Medido'!$O$130:$P$166,2,FALSE),"")</f>
        <v/>
      </c>
      <c r="CD257" s="38">
        <f t="shared" si="100"/>
        <v>46266</v>
      </c>
      <c r="CE257" s="38">
        <f t="shared" si="88"/>
        <v>46266</v>
      </c>
      <c r="CF257" s="38">
        <f t="shared" si="89"/>
        <v>46266</v>
      </c>
      <c r="CV257" s="4"/>
    </row>
    <row r="258" spans="2:100" x14ac:dyDescent="0.25">
      <c r="B258" s="7">
        <f t="shared" si="94"/>
        <v>45181</v>
      </c>
      <c r="C258" s="5"/>
      <c r="D258" s="38" t="str">
        <f t="shared" si="86"/>
        <v/>
      </c>
      <c r="E258" s="38">
        <f t="shared" si="104"/>
        <v>44986</v>
      </c>
      <c r="F258" s="38" t="str">
        <f t="shared" si="90"/>
        <v/>
      </c>
      <c r="G258" s="38">
        <f t="shared" si="105"/>
        <v>45139</v>
      </c>
      <c r="Z258" s="7">
        <f t="shared" si="95"/>
        <v>45541</v>
      </c>
      <c r="AA258" s="5">
        <v>556.70000000000005</v>
      </c>
      <c r="AB258" s="38" t="str">
        <f>IFERROR(VLOOKUP(Z258,'Geração Equatorial x Medido'!$O$131:$P$142,2,FALSE),"")</f>
        <v/>
      </c>
      <c r="AC258" s="38">
        <f t="shared" si="98"/>
        <v>45536</v>
      </c>
      <c r="AD258" s="38" t="str">
        <f t="shared" si="87"/>
        <v/>
      </c>
      <c r="AE258" s="38">
        <f t="shared" si="97"/>
        <v>45505</v>
      </c>
      <c r="AU258" s="4"/>
      <c r="AX258" s="7">
        <f t="shared" si="96"/>
        <v>45901</v>
      </c>
      <c r="AY258" s="5">
        <v>483.3</v>
      </c>
      <c r="AZ258" s="145">
        <f t="shared" si="103"/>
        <v>0</v>
      </c>
      <c r="BA258" s="143" t="str">
        <f>IFERROR(VLOOKUP(AX257,'Geração Equatorial x Medido'!$O$130:$P$167,2,FALSE),"")</f>
        <v/>
      </c>
      <c r="BB258" s="38">
        <f t="shared" si="99"/>
        <v>45901</v>
      </c>
      <c r="BC258" s="38">
        <f>IFERROR(VLOOKUP(AX287,$I$422:$K$457,3,FALSE),"")</f>
        <v>45901</v>
      </c>
      <c r="BD258" s="38">
        <f t="shared" si="101"/>
        <v>45901</v>
      </c>
      <c r="BT258" s="4"/>
      <c r="BZ258" s="7">
        <f t="shared" si="92"/>
        <v>46267</v>
      </c>
      <c r="CA258" s="5"/>
      <c r="CB258" s="145">
        <f t="shared" si="93"/>
        <v>1</v>
      </c>
      <c r="CC258" s="141" t="str">
        <f>IFERROR(VLOOKUP(BZ257,'Geração Equatorial x Medido'!$O$130:$P$166,2,FALSE),"")</f>
        <v/>
      </c>
      <c r="CD258" s="38">
        <f t="shared" si="100"/>
        <v>46266</v>
      </c>
      <c r="CE258" s="38" t="str">
        <f t="shared" si="88"/>
        <v/>
      </c>
      <c r="CF258" s="38">
        <f t="shared" si="89"/>
        <v>46266</v>
      </c>
      <c r="CV258" s="4"/>
    </row>
    <row r="259" spans="2:100" x14ac:dyDescent="0.25">
      <c r="B259" s="7">
        <f t="shared" si="94"/>
        <v>45182</v>
      </c>
      <c r="C259" s="5"/>
      <c r="D259" s="38" t="str">
        <f t="shared" si="86"/>
        <v/>
      </c>
      <c r="E259" s="38">
        <f t="shared" si="104"/>
        <v>44986</v>
      </c>
      <c r="F259" s="38" t="str">
        <f t="shared" si="90"/>
        <v/>
      </c>
      <c r="G259" s="38">
        <f t="shared" si="105"/>
        <v>45139</v>
      </c>
      <c r="Z259" s="7">
        <f t="shared" si="95"/>
        <v>45542</v>
      </c>
      <c r="AA259" s="5">
        <v>579.9</v>
      </c>
      <c r="AB259" s="38" t="str">
        <f>IFERROR(VLOOKUP(Z259,'Geração Equatorial x Medido'!$O$131:$P$142,2,FALSE),"")</f>
        <v/>
      </c>
      <c r="AC259" s="38">
        <f t="shared" si="98"/>
        <v>45536</v>
      </c>
      <c r="AD259" s="38" t="str">
        <f t="shared" si="87"/>
        <v/>
      </c>
      <c r="AE259" s="38">
        <f t="shared" si="97"/>
        <v>45505</v>
      </c>
      <c r="AU259" s="4"/>
      <c r="AX259" s="7">
        <f t="shared" si="96"/>
        <v>45902</v>
      </c>
      <c r="AY259" s="5">
        <v>532.20000000000005</v>
      </c>
      <c r="AZ259" s="145">
        <f t="shared" si="103"/>
        <v>0</v>
      </c>
      <c r="BA259" s="143" t="str">
        <f>IFERROR(VLOOKUP(AX258,'Geração Equatorial x Medido'!$O$130:$P$167,2,FALSE),"")</f>
        <v/>
      </c>
      <c r="BB259" s="38">
        <f t="shared" si="99"/>
        <v>45901</v>
      </c>
      <c r="BC259" s="38" t="str">
        <f t="shared" si="102"/>
        <v/>
      </c>
      <c r="BD259" s="38">
        <f t="shared" si="101"/>
        <v>45901</v>
      </c>
      <c r="BT259" s="4"/>
      <c r="BZ259" s="7">
        <f t="shared" si="92"/>
        <v>46268</v>
      </c>
      <c r="CA259" s="5"/>
      <c r="CB259" s="145">
        <f t="shared" si="93"/>
        <v>1</v>
      </c>
      <c r="CC259" s="141" t="str">
        <f>IFERROR(VLOOKUP(BZ258,'Geração Equatorial x Medido'!$O$130:$P$166,2,FALSE),"")</f>
        <v/>
      </c>
      <c r="CD259" s="38">
        <f t="shared" si="100"/>
        <v>46266</v>
      </c>
      <c r="CE259" s="38" t="str">
        <f t="shared" si="88"/>
        <v/>
      </c>
      <c r="CF259" s="38">
        <f t="shared" si="89"/>
        <v>46266</v>
      </c>
      <c r="CV259" s="4"/>
    </row>
    <row r="260" spans="2:100" x14ac:dyDescent="0.25">
      <c r="B260" s="7">
        <f t="shared" si="94"/>
        <v>45183</v>
      </c>
      <c r="C260" s="5"/>
      <c r="D260" s="38" t="str">
        <f t="shared" ref="D260:D323" si="106">IFERROR(VLOOKUP(B259,$I$381:$O$415,5,FALSE),"")</f>
        <v/>
      </c>
      <c r="E260" s="38">
        <f t="shared" si="104"/>
        <v>44986</v>
      </c>
      <c r="F260" s="38" t="str">
        <f t="shared" si="90"/>
        <v/>
      </c>
      <c r="G260" s="38">
        <f t="shared" si="105"/>
        <v>45139</v>
      </c>
      <c r="Z260" s="7">
        <f t="shared" si="95"/>
        <v>45543</v>
      </c>
      <c r="AA260" s="5">
        <v>558.4</v>
      </c>
      <c r="AB260" s="38" t="str">
        <f>IFERROR(VLOOKUP(Z260,'Geração Equatorial x Medido'!$O$131:$P$142,2,FALSE),"")</f>
        <v/>
      </c>
      <c r="AC260" s="38">
        <f t="shared" si="98"/>
        <v>45536</v>
      </c>
      <c r="AD260" s="38" t="str">
        <f t="shared" ref="AD260:AD323" si="107">IFERROR(VLOOKUP(Z260,$I$422:$K$457,3,FALSE),"")</f>
        <v/>
      </c>
      <c r="AE260" s="38">
        <f t="shared" si="97"/>
        <v>45505</v>
      </c>
      <c r="AU260" s="4"/>
      <c r="AX260" s="7">
        <f t="shared" si="96"/>
        <v>45903</v>
      </c>
      <c r="AY260" s="5">
        <v>528</v>
      </c>
      <c r="AZ260" s="145">
        <f t="shared" si="103"/>
        <v>0</v>
      </c>
      <c r="BA260" s="143" t="str">
        <f>IFERROR(VLOOKUP(AX259,'Geração Equatorial x Medido'!$O$130:$P$167,2,FALSE),"")</f>
        <v/>
      </c>
      <c r="BB260" s="38">
        <f t="shared" si="99"/>
        <v>45901</v>
      </c>
      <c r="BC260" s="38" t="str">
        <f t="shared" si="102"/>
        <v/>
      </c>
      <c r="BD260" s="38">
        <f t="shared" si="101"/>
        <v>45901</v>
      </c>
      <c r="BT260" s="4"/>
      <c r="BZ260" s="7">
        <f t="shared" si="92"/>
        <v>46269</v>
      </c>
      <c r="CA260" s="5"/>
      <c r="CB260" s="145">
        <f t="shared" si="93"/>
        <v>1</v>
      </c>
      <c r="CC260" s="141" t="str">
        <f>IFERROR(VLOOKUP(BZ259,'Geração Equatorial x Medido'!$O$130:$P$166,2,FALSE),"")</f>
        <v/>
      </c>
      <c r="CD260" s="38">
        <f t="shared" si="100"/>
        <v>46266</v>
      </c>
      <c r="CE260" s="38" t="str">
        <f t="shared" ref="CE260:CE323" si="108">IFERROR(VLOOKUP(BZ260,$H$422:$J$469,3,FALSE),"")</f>
        <v/>
      </c>
      <c r="CF260" s="38">
        <f t="shared" ref="CF260:CF323" si="109">IF(CE260="",CF259,CE260)</f>
        <v>46266</v>
      </c>
      <c r="CV260" s="4"/>
    </row>
    <row r="261" spans="2:100" x14ac:dyDescent="0.25">
      <c r="B261" s="7">
        <f t="shared" si="94"/>
        <v>45184</v>
      </c>
      <c r="C261" s="5"/>
      <c r="D261" s="38" t="str">
        <f t="shared" si="106"/>
        <v/>
      </c>
      <c r="E261" s="38">
        <f t="shared" si="104"/>
        <v>44986</v>
      </c>
      <c r="F261" s="38" t="str">
        <f t="shared" ref="F261:F324" si="110">IFERROR(VLOOKUP(B261,$I$422:$K$433,3,FALSE),"")</f>
        <v/>
      </c>
      <c r="G261" s="38">
        <f t="shared" si="105"/>
        <v>45139</v>
      </c>
      <c r="Z261" s="7">
        <f t="shared" si="95"/>
        <v>45544</v>
      </c>
      <c r="AA261" s="5">
        <v>529.6</v>
      </c>
      <c r="AB261" s="38" t="str">
        <f>IFERROR(VLOOKUP(Z261,'Geração Equatorial x Medido'!$O$131:$P$142,2,FALSE),"")</f>
        <v/>
      </c>
      <c r="AC261" s="38">
        <f t="shared" si="98"/>
        <v>45536</v>
      </c>
      <c r="AD261" s="38" t="str">
        <f t="shared" si="107"/>
        <v/>
      </c>
      <c r="AE261" s="38">
        <f t="shared" si="97"/>
        <v>45505</v>
      </c>
      <c r="AU261" s="4"/>
      <c r="AX261" s="7">
        <f t="shared" si="96"/>
        <v>45904</v>
      </c>
      <c r="AY261" s="5">
        <v>487.1</v>
      </c>
      <c r="AZ261" s="145">
        <f t="shared" ref="AZ261:AZ279" si="111">IF(AY261=0,1,0)</f>
        <v>0</v>
      </c>
      <c r="BA261" s="143" t="str">
        <f>IFERROR(VLOOKUP(AX260,'Geração Equatorial x Medido'!$O$130:$P$167,2,FALSE),"")</f>
        <v/>
      </c>
      <c r="BB261" s="38">
        <f t="shared" si="99"/>
        <v>45901</v>
      </c>
      <c r="BC261" s="38" t="str">
        <f t="shared" si="102"/>
        <v/>
      </c>
      <c r="BD261" s="38">
        <f t="shared" si="101"/>
        <v>45901</v>
      </c>
      <c r="BT261" s="4"/>
      <c r="BZ261" s="7">
        <f t="shared" ref="BZ261:BZ324" si="112">BZ260+1</f>
        <v>46270</v>
      </c>
      <c r="CA261" s="5"/>
      <c r="CB261" s="145">
        <f t="shared" ref="CB261:CB324" si="113">IF(CA261=0,1,0)</f>
        <v>1</v>
      </c>
      <c r="CC261" s="141" t="str">
        <f>IFERROR(VLOOKUP(BZ260,'Geração Equatorial x Medido'!$O$130:$P$166,2,FALSE),"")</f>
        <v/>
      </c>
      <c r="CD261" s="38">
        <f t="shared" si="100"/>
        <v>46266</v>
      </c>
      <c r="CE261" s="38" t="str">
        <f t="shared" si="108"/>
        <v/>
      </c>
      <c r="CF261" s="38">
        <f t="shared" si="109"/>
        <v>46266</v>
      </c>
      <c r="CV261" s="4"/>
    </row>
    <row r="262" spans="2:100" x14ac:dyDescent="0.25">
      <c r="B262" s="7">
        <f t="shared" ref="B262:B325" si="114">B261+1</f>
        <v>45185</v>
      </c>
      <c r="C262" s="5"/>
      <c r="D262" s="38" t="str">
        <f t="shared" si="106"/>
        <v/>
      </c>
      <c r="E262" s="38">
        <f t="shared" si="104"/>
        <v>44986</v>
      </c>
      <c r="F262" s="38" t="str">
        <f t="shared" si="110"/>
        <v/>
      </c>
      <c r="G262" s="38">
        <f t="shared" si="105"/>
        <v>45139</v>
      </c>
      <c r="Z262" s="7">
        <f t="shared" ref="Z262:Z325" si="115">Z261+1</f>
        <v>45545</v>
      </c>
      <c r="AA262" s="5">
        <v>564</v>
      </c>
      <c r="AB262" s="38" t="str">
        <f>IFERROR(VLOOKUP(Z262,'Geração Equatorial x Medido'!$O$131:$P$142,2,FALSE),"")</f>
        <v/>
      </c>
      <c r="AC262" s="38">
        <f t="shared" si="98"/>
        <v>45536</v>
      </c>
      <c r="AD262" s="38" t="str">
        <f t="shared" si="107"/>
        <v/>
      </c>
      <c r="AE262" s="38">
        <f t="shared" si="97"/>
        <v>45505</v>
      </c>
      <c r="AU262" s="4"/>
      <c r="AX262" s="7">
        <f t="shared" ref="AX262:AX325" si="116">AX261+1</f>
        <v>45905</v>
      </c>
      <c r="AY262" s="5">
        <v>489.1</v>
      </c>
      <c r="AZ262" s="145">
        <f t="shared" si="111"/>
        <v>0</v>
      </c>
      <c r="BA262" s="143" t="str">
        <f>IFERROR(VLOOKUP(AX261,'Geração Equatorial x Medido'!$O$130:$P$167,2,FALSE),"")</f>
        <v/>
      </c>
      <c r="BB262" s="38">
        <f t="shared" si="99"/>
        <v>45901</v>
      </c>
      <c r="BC262" s="38" t="str">
        <f t="shared" si="102"/>
        <v/>
      </c>
      <c r="BD262" s="38">
        <f t="shared" si="101"/>
        <v>45901</v>
      </c>
      <c r="BT262" s="4"/>
      <c r="BZ262" s="7">
        <f t="shared" si="112"/>
        <v>46271</v>
      </c>
      <c r="CA262" s="5"/>
      <c r="CB262" s="145">
        <f t="shared" si="113"/>
        <v>1</v>
      </c>
      <c r="CC262" s="141" t="str">
        <f>IFERROR(VLOOKUP(BZ261,'Geração Equatorial x Medido'!$O$130:$P$166,2,FALSE),"")</f>
        <v/>
      </c>
      <c r="CD262" s="38">
        <f t="shared" si="100"/>
        <v>46266</v>
      </c>
      <c r="CE262" s="38" t="str">
        <f t="shared" si="108"/>
        <v/>
      </c>
      <c r="CF262" s="38">
        <f t="shared" si="109"/>
        <v>46266</v>
      </c>
      <c r="CV262" s="4"/>
    </row>
    <row r="263" spans="2:100" x14ac:dyDescent="0.25">
      <c r="B263" s="7">
        <f t="shared" si="114"/>
        <v>45186</v>
      </c>
      <c r="C263" s="5"/>
      <c r="D263" s="38" t="str">
        <f t="shared" si="106"/>
        <v/>
      </c>
      <c r="E263" s="38">
        <f t="shared" si="104"/>
        <v>44986</v>
      </c>
      <c r="F263" s="38" t="str">
        <f t="shared" si="110"/>
        <v/>
      </c>
      <c r="G263" s="38">
        <f t="shared" si="105"/>
        <v>45139</v>
      </c>
      <c r="Z263" s="7">
        <f t="shared" si="115"/>
        <v>45546</v>
      </c>
      <c r="AA263" s="5">
        <v>555.29999999999995</v>
      </c>
      <c r="AB263" s="38" t="str">
        <f>IFERROR(VLOOKUP(Z263,'Geração Equatorial x Medido'!$O$131:$P$142,2,FALSE),"")</f>
        <v/>
      </c>
      <c r="AC263" s="38">
        <f t="shared" si="98"/>
        <v>45536</v>
      </c>
      <c r="AD263" s="38" t="str">
        <f t="shared" si="107"/>
        <v/>
      </c>
      <c r="AE263" s="38">
        <f t="shared" si="97"/>
        <v>45505</v>
      </c>
      <c r="AU263" s="4"/>
      <c r="AX263" s="7">
        <f t="shared" si="116"/>
        <v>45906</v>
      </c>
      <c r="AY263" s="5">
        <v>534</v>
      </c>
      <c r="AZ263" s="145">
        <f t="shared" si="111"/>
        <v>0</v>
      </c>
      <c r="BA263" s="143" t="str">
        <f>IFERROR(VLOOKUP(AX262,'Geração Equatorial x Medido'!$O$130:$P$167,2,FALSE),"")</f>
        <v/>
      </c>
      <c r="BB263" s="38">
        <f t="shared" si="99"/>
        <v>45901</v>
      </c>
      <c r="BC263" s="38" t="str">
        <f t="shared" si="102"/>
        <v/>
      </c>
      <c r="BD263" s="38">
        <f t="shared" si="101"/>
        <v>45901</v>
      </c>
      <c r="BT263" s="4"/>
      <c r="BZ263" s="7">
        <f t="shared" si="112"/>
        <v>46272</v>
      </c>
      <c r="CA263" s="5"/>
      <c r="CB263" s="145">
        <f t="shared" si="113"/>
        <v>1</v>
      </c>
      <c r="CC263" s="141" t="str">
        <f>IFERROR(VLOOKUP(BZ262,'Geração Equatorial x Medido'!$O$130:$P$166,2,FALSE),"")</f>
        <v/>
      </c>
      <c r="CD263" s="38">
        <f t="shared" si="100"/>
        <v>46266</v>
      </c>
      <c r="CE263" s="38" t="str">
        <f t="shared" si="108"/>
        <v/>
      </c>
      <c r="CF263" s="38">
        <f t="shared" si="109"/>
        <v>46266</v>
      </c>
      <c r="CV263" s="4"/>
    </row>
    <row r="264" spans="2:100" x14ac:dyDescent="0.25">
      <c r="B264" s="7">
        <f t="shared" si="114"/>
        <v>45187</v>
      </c>
      <c r="C264" s="5"/>
      <c r="D264" s="38" t="str">
        <f t="shared" si="106"/>
        <v/>
      </c>
      <c r="E264" s="38">
        <f t="shared" si="104"/>
        <v>44986</v>
      </c>
      <c r="F264" s="38" t="str">
        <f t="shared" si="110"/>
        <v/>
      </c>
      <c r="G264" s="38">
        <f t="shared" si="105"/>
        <v>45139</v>
      </c>
      <c r="Z264" s="7">
        <f t="shared" si="115"/>
        <v>45547</v>
      </c>
      <c r="AA264" s="5">
        <v>565.29999999999995</v>
      </c>
      <c r="AB264" s="38" t="str">
        <f>IFERROR(VLOOKUP(Z264,'Geração Equatorial x Medido'!$O$131:$P$142,2,FALSE),"")</f>
        <v/>
      </c>
      <c r="AC264" s="38">
        <f t="shared" si="98"/>
        <v>45536</v>
      </c>
      <c r="AD264" s="38" t="str">
        <f t="shared" si="107"/>
        <v/>
      </c>
      <c r="AE264" s="38">
        <f t="shared" si="97"/>
        <v>45505</v>
      </c>
      <c r="AU264" s="4"/>
      <c r="AX264" s="7">
        <f t="shared" si="116"/>
        <v>45907</v>
      </c>
      <c r="AY264" s="5">
        <v>556.5</v>
      </c>
      <c r="AZ264" s="145">
        <f t="shared" si="111"/>
        <v>0</v>
      </c>
      <c r="BA264" s="143" t="str">
        <f>IFERROR(VLOOKUP(AX263,'Geração Equatorial x Medido'!$O$130:$P$167,2,FALSE),"")</f>
        <v/>
      </c>
      <c r="BB264" s="38">
        <f t="shared" si="99"/>
        <v>45901</v>
      </c>
      <c r="BC264" s="38" t="str">
        <f t="shared" si="102"/>
        <v/>
      </c>
      <c r="BD264" s="38">
        <f t="shared" si="101"/>
        <v>45901</v>
      </c>
      <c r="BT264" s="4"/>
      <c r="BZ264" s="7">
        <f t="shared" si="112"/>
        <v>46273</v>
      </c>
      <c r="CA264" s="5"/>
      <c r="CB264" s="145">
        <f t="shared" si="113"/>
        <v>1</v>
      </c>
      <c r="CC264" s="141" t="str">
        <f>IFERROR(VLOOKUP(BZ263,'Geração Equatorial x Medido'!$O$130:$P$166,2,FALSE),"")</f>
        <v/>
      </c>
      <c r="CD264" s="38">
        <f t="shared" si="100"/>
        <v>46266</v>
      </c>
      <c r="CE264" s="38" t="str">
        <f t="shared" si="108"/>
        <v/>
      </c>
      <c r="CF264" s="38">
        <f t="shared" si="109"/>
        <v>46266</v>
      </c>
      <c r="CV264" s="4"/>
    </row>
    <row r="265" spans="2:100" x14ac:dyDescent="0.25">
      <c r="B265" s="7">
        <f t="shared" si="114"/>
        <v>45188</v>
      </c>
      <c r="C265" s="5"/>
      <c r="D265" s="38" t="str">
        <f t="shared" si="106"/>
        <v/>
      </c>
      <c r="E265" s="38">
        <f t="shared" si="104"/>
        <v>44986</v>
      </c>
      <c r="F265" s="38" t="str">
        <f t="shared" si="110"/>
        <v/>
      </c>
      <c r="G265" s="38">
        <f t="shared" si="105"/>
        <v>45139</v>
      </c>
      <c r="Z265" s="7">
        <f t="shared" si="115"/>
        <v>45548</v>
      </c>
      <c r="AA265" s="5">
        <v>556.9</v>
      </c>
      <c r="AB265" s="38" t="str">
        <f>IFERROR(VLOOKUP(Z265,'Geração Equatorial x Medido'!$O$131:$P$142,2,FALSE),"")</f>
        <v/>
      </c>
      <c r="AC265" s="38">
        <f t="shared" si="98"/>
        <v>45536</v>
      </c>
      <c r="AD265" s="38" t="str">
        <f t="shared" si="107"/>
        <v/>
      </c>
      <c r="AE265" s="38">
        <f t="shared" ref="AE265:AE328" si="117">IF(AD265="",AE264,AD265)</f>
        <v>45505</v>
      </c>
      <c r="AU265" s="4"/>
      <c r="AX265" s="7">
        <f t="shared" si="116"/>
        <v>45908</v>
      </c>
      <c r="AY265" s="5">
        <v>534.4</v>
      </c>
      <c r="AZ265" s="145">
        <f t="shared" si="111"/>
        <v>0</v>
      </c>
      <c r="BA265" s="143" t="str">
        <f>IFERROR(VLOOKUP(AX264,'Geração Equatorial x Medido'!$O$130:$P$167,2,FALSE),"")</f>
        <v/>
      </c>
      <c r="BB265" s="38">
        <f t="shared" si="99"/>
        <v>45901</v>
      </c>
      <c r="BC265" s="38" t="str">
        <f t="shared" si="102"/>
        <v/>
      </c>
      <c r="BD265" s="38">
        <f t="shared" si="101"/>
        <v>45901</v>
      </c>
      <c r="BT265" s="4"/>
      <c r="BZ265" s="7">
        <f t="shared" si="112"/>
        <v>46274</v>
      </c>
      <c r="CA265" s="5"/>
      <c r="CB265" s="145">
        <f t="shared" si="113"/>
        <v>1</v>
      </c>
      <c r="CC265" s="141" t="str">
        <f>IFERROR(VLOOKUP(BZ264,'Geração Equatorial x Medido'!$O$130:$P$166,2,FALSE),"")</f>
        <v/>
      </c>
      <c r="CD265" s="38">
        <f t="shared" si="100"/>
        <v>46266</v>
      </c>
      <c r="CE265" s="38" t="str">
        <f t="shared" si="108"/>
        <v/>
      </c>
      <c r="CF265" s="38">
        <f t="shared" si="109"/>
        <v>46266</v>
      </c>
      <c r="CV265" s="4"/>
    </row>
    <row r="266" spans="2:100" x14ac:dyDescent="0.25">
      <c r="B266" s="7">
        <f t="shared" si="114"/>
        <v>45189</v>
      </c>
      <c r="C266" s="5"/>
      <c r="D266" s="38" t="str">
        <f t="shared" si="106"/>
        <v/>
      </c>
      <c r="E266" s="38">
        <f t="shared" si="104"/>
        <v>44986</v>
      </c>
      <c r="F266" s="38" t="str">
        <f t="shared" si="110"/>
        <v/>
      </c>
      <c r="G266" s="38">
        <f t="shared" si="105"/>
        <v>45139</v>
      </c>
      <c r="Z266" s="7">
        <f t="shared" si="115"/>
        <v>45549</v>
      </c>
      <c r="AA266" s="5">
        <v>562.20000000000005</v>
      </c>
      <c r="AB266" s="38" t="str">
        <f>IFERROR(VLOOKUP(Z266,'Geração Equatorial x Medido'!$O$131:$P$142,2,FALSE),"")</f>
        <v/>
      </c>
      <c r="AC266" s="38">
        <f t="shared" si="98"/>
        <v>45536</v>
      </c>
      <c r="AD266" s="38" t="str">
        <f t="shared" si="107"/>
        <v/>
      </c>
      <c r="AE266" s="38">
        <f t="shared" si="117"/>
        <v>45505</v>
      </c>
      <c r="AU266" s="4"/>
      <c r="AX266" s="7">
        <f t="shared" si="116"/>
        <v>45909</v>
      </c>
      <c r="AY266" s="5">
        <v>503.7</v>
      </c>
      <c r="AZ266" s="145">
        <f t="shared" si="111"/>
        <v>0</v>
      </c>
      <c r="BA266" s="143" t="str">
        <f>IFERROR(VLOOKUP(AX265,'Geração Equatorial x Medido'!$O$130:$P$167,2,FALSE),"")</f>
        <v/>
      </c>
      <c r="BB266" s="38">
        <f t="shared" si="99"/>
        <v>45901</v>
      </c>
      <c r="BC266" s="38" t="str">
        <f t="shared" si="102"/>
        <v/>
      </c>
      <c r="BD266" s="38">
        <f t="shared" si="101"/>
        <v>45901</v>
      </c>
      <c r="BT266" s="4"/>
      <c r="BZ266" s="7">
        <f t="shared" si="112"/>
        <v>46275</v>
      </c>
      <c r="CA266" s="5"/>
      <c r="CB266" s="145">
        <f t="shared" si="113"/>
        <v>1</v>
      </c>
      <c r="CC266" s="141" t="str">
        <f>IFERROR(VLOOKUP(BZ265,'Geração Equatorial x Medido'!$O$130:$P$166,2,FALSE),"")</f>
        <v/>
      </c>
      <c r="CD266" s="38">
        <f t="shared" si="100"/>
        <v>46266</v>
      </c>
      <c r="CE266" s="38" t="str">
        <f t="shared" si="108"/>
        <v/>
      </c>
      <c r="CF266" s="38">
        <f t="shared" si="109"/>
        <v>46266</v>
      </c>
      <c r="CV266" s="4"/>
    </row>
    <row r="267" spans="2:100" x14ac:dyDescent="0.25">
      <c r="B267" s="7">
        <f t="shared" si="114"/>
        <v>45190</v>
      </c>
      <c r="C267" s="5"/>
      <c r="D267" s="38" t="str">
        <f t="shared" si="106"/>
        <v/>
      </c>
      <c r="E267" s="38">
        <f t="shared" si="104"/>
        <v>44986</v>
      </c>
      <c r="F267" s="38" t="str">
        <f t="shared" si="110"/>
        <v/>
      </c>
      <c r="G267" s="38">
        <f t="shared" si="105"/>
        <v>45139</v>
      </c>
      <c r="Z267" s="7">
        <f t="shared" si="115"/>
        <v>45550</v>
      </c>
      <c r="AA267" s="5">
        <v>586.9</v>
      </c>
      <c r="AB267" s="38" t="str">
        <f>IFERROR(VLOOKUP(Z267,'Geração Equatorial x Medido'!$O$131:$P$142,2,FALSE),"")</f>
        <v/>
      </c>
      <c r="AC267" s="38">
        <f t="shared" si="98"/>
        <v>45536</v>
      </c>
      <c r="AD267" s="38" t="str">
        <f t="shared" si="107"/>
        <v/>
      </c>
      <c r="AE267" s="38">
        <f t="shared" si="117"/>
        <v>45505</v>
      </c>
      <c r="AU267" s="4"/>
      <c r="AX267" s="7">
        <f t="shared" si="116"/>
        <v>45910</v>
      </c>
      <c r="AY267" s="5">
        <v>582.20000000000005</v>
      </c>
      <c r="AZ267" s="145">
        <f t="shared" si="111"/>
        <v>0</v>
      </c>
      <c r="BA267" s="143" t="str">
        <f>IFERROR(VLOOKUP(AX266,'Geração Equatorial x Medido'!$O$130:$P$167,2,FALSE),"")</f>
        <v/>
      </c>
      <c r="BB267" s="38">
        <f t="shared" si="99"/>
        <v>45901</v>
      </c>
      <c r="BC267" s="38" t="str">
        <f t="shared" si="102"/>
        <v/>
      </c>
      <c r="BD267" s="38">
        <f t="shared" si="101"/>
        <v>45901</v>
      </c>
      <c r="BT267" s="4"/>
      <c r="BZ267" s="7">
        <f t="shared" si="112"/>
        <v>46276</v>
      </c>
      <c r="CA267" s="5"/>
      <c r="CB267" s="145">
        <f t="shared" si="113"/>
        <v>1</v>
      </c>
      <c r="CC267" s="141" t="str">
        <f>IFERROR(VLOOKUP(BZ266,'Geração Equatorial x Medido'!$O$130:$P$166,2,FALSE),"")</f>
        <v/>
      </c>
      <c r="CD267" s="38">
        <f t="shared" si="100"/>
        <v>46266</v>
      </c>
      <c r="CE267" s="38" t="str">
        <f t="shared" si="108"/>
        <v/>
      </c>
      <c r="CF267" s="38">
        <f t="shared" si="109"/>
        <v>46266</v>
      </c>
      <c r="CV267" s="4"/>
    </row>
    <row r="268" spans="2:100" x14ac:dyDescent="0.25">
      <c r="B268" s="7">
        <f t="shared" si="114"/>
        <v>45191</v>
      </c>
      <c r="C268" s="5"/>
      <c r="D268" s="38" t="str">
        <f t="shared" si="106"/>
        <v/>
      </c>
      <c r="E268" s="38">
        <f t="shared" si="104"/>
        <v>44986</v>
      </c>
      <c r="F268" s="38" t="str">
        <f t="shared" si="110"/>
        <v/>
      </c>
      <c r="G268" s="38">
        <f t="shared" si="105"/>
        <v>45139</v>
      </c>
      <c r="Z268" s="7">
        <f t="shared" si="115"/>
        <v>45551</v>
      </c>
      <c r="AA268" s="5">
        <v>587.9</v>
      </c>
      <c r="AB268" s="38" t="str">
        <f>IFERROR(VLOOKUP(Z268,'Geração Equatorial x Medido'!$O$131:$P$142,2,FALSE),"")</f>
        <v/>
      </c>
      <c r="AC268" s="38">
        <f t="shared" ref="AC268:AC331" si="118">IF(AB268="",AC269,AB268)</f>
        <v>45536</v>
      </c>
      <c r="AD268" s="38" t="str">
        <f t="shared" si="107"/>
        <v/>
      </c>
      <c r="AE268" s="38">
        <f t="shared" si="117"/>
        <v>45505</v>
      </c>
      <c r="AU268" s="4"/>
      <c r="AX268" s="7">
        <f t="shared" si="116"/>
        <v>45911</v>
      </c>
      <c r="AY268" s="5">
        <v>539.20000000000005</v>
      </c>
      <c r="AZ268" s="145">
        <f t="shared" si="111"/>
        <v>0</v>
      </c>
      <c r="BA268" s="143" t="str">
        <f>IFERROR(VLOOKUP(AX267,'Geração Equatorial x Medido'!$O$130:$P$167,2,FALSE),"")</f>
        <v/>
      </c>
      <c r="BB268" s="38">
        <f t="shared" ref="BB268:BB331" si="119">IF(BA268="",BB269,BA268)</f>
        <v>45901</v>
      </c>
      <c r="BC268" s="38" t="str">
        <f t="shared" si="102"/>
        <v/>
      </c>
      <c r="BD268" s="38">
        <f t="shared" si="101"/>
        <v>45901</v>
      </c>
      <c r="BT268" s="4"/>
      <c r="BZ268" s="7">
        <f t="shared" si="112"/>
        <v>46277</v>
      </c>
      <c r="CA268" s="5"/>
      <c r="CB268" s="145">
        <f t="shared" si="113"/>
        <v>1</v>
      </c>
      <c r="CC268" s="141" t="str">
        <f>IFERROR(VLOOKUP(BZ267,'Geração Equatorial x Medido'!$O$130:$P$166,2,FALSE),"")</f>
        <v/>
      </c>
      <c r="CD268" s="38">
        <f t="shared" si="100"/>
        <v>46266</v>
      </c>
      <c r="CE268" s="38" t="str">
        <f t="shared" si="108"/>
        <v/>
      </c>
      <c r="CF268" s="38">
        <f t="shared" si="109"/>
        <v>46266</v>
      </c>
      <c r="CV268" s="4"/>
    </row>
    <row r="269" spans="2:100" x14ac:dyDescent="0.25">
      <c r="B269" s="7">
        <f t="shared" si="114"/>
        <v>45192</v>
      </c>
      <c r="C269" s="5"/>
      <c r="D269" s="38" t="str">
        <f t="shared" si="106"/>
        <v/>
      </c>
      <c r="E269" s="38">
        <f t="shared" si="104"/>
        <v>44986</v>
      </c>
      <c r="F269" s="38" t="str">
        <f t="shared" si="110"/>
        <v/>
      </c>
      <c r="G269" s="38">
        <f t="shared" si="105"/>
        <v>45139</v>
      </c>
      <c r="Z269" s="7">
        <f t="shared" si="115"/>
        <v>45552</v>
      </c>
      <c r="AA269" s="5">
        <v>577</v>
      </c>
      <c r="AB269" s="38" t="str">
        <f>IFERROR(VLOOKUP(Z269,'Geração Equatorial x Medido'!$O$131:$P$142,2,FALSE),"")</f>
        <v/>
      </c>
      <c r="AC269" s="38">
        <f t="shared" si="118"/>
        <v>45536</v>
      </c>
      <c r="AD269" s="38" t="str">
        <f t="shared" si="107"/>
        <v/>
      </c>
      <c r="AE269" s="38">
        <f t="shared" si="117"/>
        <v>45505</v>
      </c>
      <c r="AU269" s="4"/>
      <c r="AX269" s="7">
        <f t="shared" si="116"/>
        <v>45912</v>
      </c>
      <c r="AY269" s="5">
        <v>547.4</v>
      </c>
      <c r="AZ269" s="145">
        <f t="shared" si="111"/>
        <v>0</v>
      </c>
      <c r="BA269" s="143" t="str">
        <f>IFERROR(VLOOKUP(AX268,'Geração Equatorial x Medido'!$O$130:$P$167,2,FALSE),"")</f>
        <v/>
      </c>
      <c r="BB269" s="38">
        <f t="shared" si="119"/>
        <v>45901</v>
      </c>
      <c r="BC269" s="38" t="str">
        <f t="shared" si="102"/>
        <v/>
      </c>
      <c r="BD269" s="38">
        <f t="shared" si="101"/>
        <v>45901</v>
      </c>
      <c r="BT269" s="4"/>
      <c r="BZ269" s="7">
        <f t="shared" si="112"/>
        <v>46278</v>
      </c>
      <c r="CA269" s="5"/>
      <c r="CB269" s="145">
        <f t="shared" si="113"/>
        <v>1</v>
      </c>
      <c r="CC269" s="141" t="str">
        <f>IFERROR(VLOOKUP(BZ268,'Geração Equatorial x Medido'!$O$130:$P$166,2,FALSE),"")</f>
        <v/>
      </c>
      <c r="CD269" s="38">
        <f t="shared" ref="CD269:CD332" si="120">IF(CC269="",CD270,CC269)</f>
        <v>46266</v>
      </c>
      <c r="CE269" s="38" t="str">
        <f t="shared" si="108"/>
        <v/>
      </c>
      <c r="CF269" s="38">
        <f t="shared" si="109"/>
        <v>46266</v>
      </c>
      <c r="CV269" s="4"/>
    </row>
    <row r="270" spans="2:100" x14ac:dyDescent="0.25">
      <c r="B270" s="7">
        <f t="shared" si="114"/>
        <v>45193</v>
      </c>
      <c r="C270" s="5"/>
      <c r="D270" s="38" t="str">
        <f t="shared" si="106"/>
        <v/>
      </c>
      <c r="E270" s="38">
        <f t="shared" si="104"/>
        <v>44986</v>
      </c>
      <c r="F270" s="38" t="str">
        <f t="shared" si="110"/>
        <v/>
      </c>
      <c r="G270" s="38">
        <f t="shared" si="105"/>
        <v>45139</v>
      </c>
      <c r="Z270" s="7">
        <f t="shared" si="115"/>
        <v>45553</v>
      </c>
      <c r="AA270" s="5">
        <v>539.1</v>
      </c>
      <c r="AB270" s="38" t="str">
        <f>IFERROR(VLOOKUP(Z270,'Geração Equatorial x Medido'!$O$131:$P$142,2,FALSE),"")</f>
        <v/>
      </c>
      <c r="AC270" s="38">
        <f t="shared" si="118"/>
        <v>45536</v>
      </c>
      <c r="AD270" s="38" t="str">
        <f t="shared" si="107"/>
        <v/>
      </c>
      <c r="AE270" s="38">
        <f t="shared" si="117"/>
        <v>45505</v>
      </c>
      <c r="AU270" s="4"/>
      <c r="AX270" s="7">
        <f t="shared" si="116"/>
        <v>45913</v>
      </c>
      <c r="AY270" s="5">
        <v>485.5</v>
      </c>
      <c r="AZ270" s="145">
        <f t="shared" si="111"/>
        <v>0</v>
      </c>
      <c r="BA270" s="143" t="str">
        <f>IFERROR(VLOOKUP(AX269,'Geração Equatorial x Medido'!$O$130:$P$167,2,FALSE),"")</f>
        <v/>
      </c>
      <c r="BB270" s="38">
        <f t="shared" si="119"/>
        <v>45901</v>
      </c>
      <c r="BC270" s="38" t="str">
        <f t="shared" si="102"/>
        <v/>
      </c>
      <c r="BD270" s="38">
        <f t="shared" si="101"/>
        <v>45901</v>
      </c>
      <c r="BT270" s="4"/>
      <c r="BZ270" s="7">
        <f t="shared" si="112"/>
        <v>46279</v>
      </c>
      <c r="CA270" s="5"/>
      <c r="CB270" s="145">
        <f t="shared" si="113"/>
        <v>1</v>
      </c>
      <c r="CC270" s="141" t="str">
        <f>IFERROR(VLOOKUP(BZ269,'Geração Equatorial x Medido'!$O$130:$P$166,2,FALSE),"")</f>
        <v/>
      </c>
      <c r="CD270" s="38">
        <f t="shared" si="120"/>
        <v>46266</v>
      </c>
      <c r="CE270" s="38" t="str">
        <f t="shared" si="108"/>
        <v/>
      </c>
      <c r="CF270" s="38">
        <f t="shared" si="109"/>
        <v>46266</v>
      </c>
      <c r="CV270" s="4"/>
    </row>
    <row r="271" spans="2:100" x14ac:dyDescent="0.25">
      <c r="B271" s="7">
        <f t="shared" si="114"/>
        <v>45194</v>
      </c>
      <c r="C271" s="5"/>
      <c r="D271" s="38" t="str">
        <f t="shared" si="106"/>
        <v/>
      </c>
      <c r="E271" s="38">
        <f t="shared" si="104"/>
        <v>44986</v>
      </c>
      <c r="F271" s="38" t="str">
        <f t="shared" si="110"/>
        <v/>
      </c>
      <c r="G271" s="38">
        <f t="shared" si="105"/>
        <v>45139</v>
      </c>
      <c r="Z271" s="7">
        <f t="shared" si="115"/>
        <v>45554</v>
      </c>
      <c r="AA271" s="5">
        <v>567.79999999999995</v>
      </c>
      <c r="AB271" s="38" t="str">
        <f>IFERROR(VLOOKUP(Z271,'Geração Equatorial x Medido'!$O$131:$P$142,2,FALSE),"")</f>
        <v/>
      </c>
      <c r="AC271" s="38">
        <f t="shared" si="118"/>
        <v>45536</v>
      </c>
      <c r="AD271" s="38" t="str">
        <f t="shared" si="107"/>
        <v/>
      </c>
      <c r="AE271" s="38">
        <f t="shared" si="117"/>
        <v>45505</v>
      </c>
      <c r="AU271" s="4"/>
      <c r="AX271" s="7">
        <f t="shared" si="116"/>
        <v>45914</v>
      </c>
      <c r="AY271" s="5">
        <v>518</v>
      </c>
      <c r="AZ271" s="145">
        <f t="shared" si="111"/>
        <v>0</v>
      </c>
      <c r="BA271" s="143" t="str">
        <f>IFERROR(VLOOKUP(AX270,'Geração Equatorial x Medido'!$O$130:$P$167,2,FALSE),"")</f>
        <v/>
      </c>
      <c r="BB271" s="38">
        <f t="shared" si="119"/>
        <v>45901</v>
      </c>
      <c r="BC271" s="38" t="str">
        <f t="shared" si="102"/>
        <v/>
      </c>
      <c r="BD271" s="38">
        <f t="shared" ref="BD271:BD334" si="121">IF(BC271="",BD270,BC271)</f>
        <v>45901</v>
      </c>
      <c r="BT271" s="4"/>
      <c r="BZ271" s="7">
        <f t="shared" si="112"/>
        <v>46280</v>
      </c>
      <c r="CA271" s="5"/>
      <c r="CB271" s="145">
        <f t="shared" si="113"/>
        <v>1</v>
      </c>
      <c r="CC271" s="141" t="str">
        <f>IFERROR(VLOOKUP(BZ270,'Geração Equatorial x Medido'!$O$130:$P$166,2,FALSE),"")</f>
        <v/>
      </c>
      <c r="CD271" s="38">
        <f t="shared" si="120"/>
        <v>46266</v>
      </c>
      <c r="CE271" s="38" t="str">
        <f t="shared" si="108"/>
        <v/>
      </c>
      <c r="CF271" s="38">
        <f t="shared" si="109"/>
        <v>46266</v>
      </c>
      <c r="CV271" s="4"/>
    </row>
    <row r="272" spans="2:100" x14ac:dyDescent="0.25">
      <c r="B272" s="7">
        <f t="shared" si="114"/>
        <v>45195</v>
      </c>
      <c r="C272" s="5"/>
      <c r="D272" s="38" t="str">
        <f t="shared" si="106"/>
        <v/>
      </c>
      <c r="E272" s="38">
        <f t="shared" si="104"/>
        <v>44986</v>
      </c>
      <c r="F272" s="38" t="str">
        <f t="shared" si="110"/>
        <v/>
      </c>
      <c r="G272" s="38">
        <f t="shared" si="105"/>
        <v>45139</v>
      </c>
      <c r="Z272" s="7">
        <f t="shared" si="115"/>
        <v>45555</v>
      </c>
      <c r="AA272" s="5">
        <v>568.6</v>
      </c>
      <c r="AB272" s="38">
        <f>IFERROR(VLOOKUP(Z272,'Geração Equatorial x Medido'!$O$131:$P$142,2,FALSE),"")</f>
        <v>45536</v>
      </c>
      <c r="AC272" s="38">
        <f t="shared" si="118"/>
        <v>45536</v>
      </c>
      <c r="AD272" s="38" t="str">
        <f t="shared" si="107"/>
        <v/>
      </c>
      <c r="AE272" s="38">
        <f t="shared" si="117"/>
        <v>45505</v>
      </c>
      <c r="AU272" s="4"/>
      <c r="AX272" s="7">
        <f t="shared" si="116"/>
        <v>45915</v>
      </c>
      <c r="AY272" s="5">
        <v>548.1</v>
      </c>
      <c r="AZ272" s="145">
        <f t="shared" si="111"/>
        <v>0</v>
      </c>
      <c r="BA272" s="143" t="str">
        <f>IFERROR(VLOOKUP(AX271,'Geração Equatorial x Medido'!$O$130:$P$167,2,FALSE),"")</f>
        <v/>
      </c>
      <c r="BB272" s="38">
        <f t="shared" si="119"/>
        <v>45901</v>
      </c>
      <c r="BC272" s="38" t="str">
        <f t="shared" ref="BC272:BC335" si="122">IFERROR(VLOOKUP(AX302,$I$422:$K$457,3,FALSE),"")</f>
        <v/>
      </c>
      <c r="BD272" s="38">
        <f t="shared" si="121"/>
        <v>45901</v>
      </c>
      <c r="BT272" s="4"/>
      <c r="BZ272" s="7">
        <f t="shared" si="112"/>
        <v>46281</v>
      </c>
      <c r="CA272" s="5"/>
      <c r="CB272" s="145">
        <f t="shared" si="113"/>
        <v>1</v>
      </c>
      <c r="CC272" s="141" t="str">
        <f>IFERROR(VLOOKUP(BZ271,'Geração Equatorial x Medido'!$O$130:$P$166,2,FALSE),"")</f>
        <v/>
      </c>
      <c r="CD272" s="38">
        <f t="shared" si="120"/>
        <v>46266</v>
      </c>
      <c r="CE272" s="38" t="str">
        <f t="shared" si="108"/>
        <v/>
      </c>
      <c r="CF272" s="38">
        <f t="shared" si="109"/>
        <v>46266</v>
      </c>
      <c r="CV272" s="4"/>
    </row>
    <row r="273" spans="2:100" x14ac:dyDescent="0.25">
      <c r="B273" s="7">
        <f t="shared" si="114"/>
        <v>45196</v>
      </c>
      <c r="C273" s="5"/>
      <c r="D273" s="38" t="str">
        <f t="shared" si="106"/>
        <v/>
      </c>
      <c r="E273" s="38">
        <f t="shared" si="104"/>
        <v>44986</v>
      </c>
      <c r="F273" s="38" t="str">
        <f t="shared" si="110"/>
        <v/>
      </c>
      <c r="G273" s="38">
        <f t="shared" si="105"/>
        <v>45139</v>
      </c>
      <c r="Z273" s="7">
        <f t="shared" si="115"/>
        <v>45556</v>
      </c>
      <c r="AA273" s="5">
        <v>533.29999999999995</v>
      </c>
      <c r="AB273" s="38" t="str">
        <f>IFERROR(VLOOKUP(Z273,'Geração Equatorial x Medido'!$O$131:$P$142,2,FALSE),"")</f>
        <v/>
      </c>
      <c r="AC273" s="38">
        <f t="shared" si="118"/>
        <v>45566</v>
      </c>
      <c r="AD273" s="38" t="str">
        <f t="shared" si="107"/>
        <v/>
      </c>
      <c r="AE273" s="38">
        <f t="shared" si="117"/>
        <v>45505</v>
      </c>
      <c r="AU273" s="4"/>
      <c r="AX273" s="7">
        <f t="shared" si="116"/>
        <v>45916</v>
      </c>
      <c r="AY273" s="5">
        <v>561.9</v>
      </c>
      <c r="AZ273" s="145">
        <f t="shared" si="111"/>
        <v>0</v>
      </c>
      <c r="BA273" s="143" t="str">
        <f>IFERROR(VLOOKUP(AX272,'Geração Equatorial x Medido'!$O$130:$P$167,2,FALSE),"")</f>
        <v/>
      </c>
      <c r="BB273" s="38">
        <f t="shared" si="119"/>
        <v>45901</v>
      </c>
      <c r="BC273" s="38" t="str">
        <f t="shared" si="122"/>
        <v/>
      </c>
      <c r="BD273" s="38">
        <f t="shared" si="121"/>
        <v>45901</v>
      </c>
      <c r="BT273" s="4"/>
      <c r="BZ273" s="7">
        <f t="shared" si="112"/>
        <v>46282</v>
      </c>
      <c r="CA273" s="5"/>
      <c r="CB273" s="145">
        <f t="shared" si="113"/>
        <v>1</v>
      </c>
      <c r="CC273" s="141" t="str">
        <f>IFERROR(VLOOKUP(BZ272,'Geração Equatorial x Medido'!$O$130:$P$166,2,FALSE),"")</f>
        <v/>
      </c>
      <c r="CD273" s="38">
        <f t="shared" si="120"/>
        <v>46266</v>
      </c>
      <c r="CE273" s="38" t="str">
        <f t="shared" si="108"/>
        <v/>
      </c>
      <c r="CF273" s="38">
        <f t="shared" si="109"/>
        <v>46266</v>
      </c>
      <c r="CV273" s="4"/>
    </row>
    <row r="274" spans="2:100" x14ac:dyDescent="0.25">
      <c r="B274" s="7">
        <f t="shared" si="114"/>
        <v>45197</v>
      </c>
      <c r="C274" s="5"/>
      <c r="D274" s="38" t="str">
        <f t="shared" si="106"/>
        <v/>
      </c>
      <c r="E274" s="38">
        <f t="shared" si="104"/>
        <v>44986</v>
      </c>
      <c r="F274" s="38" t="str">
        <f t="shared" si="110"/>
        <v/>
      </c>
      <c r="G274" s="38">
        <f t="shared" si="105"/>
        <v>45139</v>
      </c>
      <c r="Z274" s="7">
        <f t="shared" si="115"/>
        <v>45557</v>
      </c>
      <c r="AA274" s="5">
        <v>577.9</v>
      </c>
      <c r="AB274" s="38" t="str">
        <f>IFERROR(VLOOKUP(Z274,'Geração Equatorial x Medido'!$O$131:$P$142,2,FALSE),"")</f>
        <v/>
      </c>
      <c r="AC274" s="38">
        <f t="shared" si="118"/>
        <v>45566</v>
      </c>
      <c r="AD274" s="38" t="str">
        <f t="shared" si="107"/>
        <v/>
      </c>
      <c r="AE274" s="38">
        <f t="shared" si="117"/>
        <v>45505</v>
      </c>
      <c r="AU274" s="4"/>
      <c r="AX274" s="7">
        <f t="shared" si="116"/>
        <v>45917</v>
      </c>
      <c r="AY274" s="5">
        <v>555.5</v>
      </c>
      <c r="AZ274" s="145">
        <f t="shared" si="111"/>
        <v>0</v>
      </c>
      <c r="BA274" s="143" t="str">
        <f>IFERROR(VLOOKUP(AX273,'Geração Equatorial x Medido'!$O$130:$P$167,2,FALSE),"")</f>
        <v/>
      </c>
      <c r="BB274" s="38">
        <f t="shared" si="119"/>
        <v>45901</v>
      </c>
      <c r="BC274" s="38" t="str">
        <f t="shared" si="122"/>
        <v/>
      </c>
      <c r="BD274" s="38">
        <f t="shared" si="121"/>
        <v>45901</v>
      </c>
      <c r="BT274" s="4"/>
      <c r="BZ274" s="7">
        <f t="shared" si="112"/>
        <v>46283</v>
      </c>
      <c r="CA274" s="5"/>
      <c r="CB274" s="145">
        <f t="shared" si="113"/>
        <v>1</v>
      </c>
      <c r="CC274" s="141" t="str">
        <f>IFERROR(VLOOKUP(BZ273,'Geração Equatorial x Medido'!$O$130:$P$166,2,FALSE),"")</f>
        <v/>
      </c>
      <c r="CD274" s="38">
        <f t="shared" si="120"/>
        <v>46266</v>
      </c>
      <c r="CE274" s="38" t="str">
        <f t="shared" si="108"/>
        <v/>
      </c>
      <c r="CF274" s="38">
        <f t="shared" si="109"/>
        <v>46266</v>
      </c>
      <c r="CV274" s="4"/>
    </row>
    <row r="275" spans="2:100" x14ac:dyDescent="0.25">
      <c r="B275" s="7">
        <f t="shared" si="114"/>
        <v>45198</v>
      </c>
      <c r="C275" s="5"/>
      <c r="D275" s="38" t="str">
        <f t="shared" si="106"/>
        <v/>
      </c>
      <c r="E275" s="38">
        <f t="shared" si="104"/>
        <v>44986</v>
      </c>
      <c r="F275" s="38" t="str">
        <f t="shared" si="110"/>
        <v/>
      </c>
      <c r="G275" s="38">
        <f t="shared" si="105"/>
        <v>45139</v>
      </c>
      <c r="Z275" s="7">
        <f t="shared" si="115"/>
        <v>45558</v>
      </c>
      <c r="AA275" s="5">
        <v>553</v>
      </c>
      <c r="AB275" s="38" t="str">
        <f>IFERROR(VLOOKUP(Z275,'Geração Equatorial x Medido'!$O$131:$P$142,2,FALSE),"")</f>
        <v/>
      </c>
      <c r="AC275" s="38">
        <f t="shared" si="118"/>
        <v>45566</v>
      </c>
      <c r="AD275" s="38" t="str">
        <f t="shared" si="107"/>
        <v/>
      </c>
      <c r="AE275" s="38">
        <f t="shared" si="117"/>
        <v>45505</v>
      </c>
      <c r="AU275" s="4"/>
      <c r="AX275" s="7">
        <f t="shared" si="116"/>
        <v>45918</v>
      </c>
      <c r="AY275" s="5">
        <v>556.79999999999995</v>
      </c>
      <c r="AZ275" s="145">
        <f t="shared" si="111"/>
        <v>0</v>
      </c>
      <c r="BA275" s="143" t="str">
        <f>IFERROR(VLOOKUP(AX274,'Geração Equatorial x Medido'!$O$130:$P$167,2,FALSE),"")</f>
        <v/>
      </c>
      <c r="BB275" s="38">
        <f t="shared" si="119"/>
        <v>45901</v>
      </c>
      <c r="BC275" s="38" t="str">
        <f t="shared" si="122"/>
        <v/>
      </c>
      <c r="BD275" s="38">
        <f t="shared" si="121"/>
        <v>45901</v>
      </c>
      <c r="BT275" s="4"/>
      <c r="BZ275" s="7">
        <f t="shared" si="112"/>
        <v>46284</v>
      </c>
      <c r="CA275" s="5"/>
      <c r="CB275" s="145">
        <f t="shared" si="113"/>
        <v>1</v>
      </c>
      <c r="CC275" s="141" t="str">
        <f>IFERROR(VLOOKUP(BZ274,'Geração Equatorial x Medido'!$O$130:$P$166,2,FALSE),"")</f>
        <v/>
      </c>
      <c r="CD275" s="38">
        <f t="shared" si="120"/>
        <v>46266</v>
      </c>
      <c r="CE275" s="38" t="str">
        <f t="shared" si="108"/>
        <v/>
      </c>
      <c r="CF275" s="38">
        <f t="shared" si="109"/>
        <v>46266</v>
      </c>
      <c r="CV275" s="4"/>
    </row>
    <row r="276" spans="2:100" x14ac:dyDescent="0.25">
      <c r="B276" s="7">
        <f t="shared" si="114"/>
        <v>45199</v>
      </c>
      <c r="C276" s="5"/>
      <c r="D276" s="38" t="str">
        <f t="shared" si="106"/>
        <v/>
      </c>
      <c r="E276" s="38">
        <f t="shared" si="104"/>
        <v>44986</v>
      </c>
      <c r="F276" s="38">
        <f t="shared" si="110"/>
        <v>45170</v>
      </c>
      <c r="G276" s="38">
        <f t="shared" si="105"/>
        <v>45170</v>
      </c>
      <c r="Z276" s="7">
        <f t="shared" si="115"/>
        <v>45559</v>
      </c>
      <c r="AA276" s="5">
        <v>557.79999999999995</v>
      </c>
      <c r="AB276" s="38" t="str">
        <f>IFERROR(VLOOKUP(Z276,'Geração Equatorial x Medido'!$O$131:$P$142,2,FALSE),"")</f>
        <v/>
      </c>
      <c r="AC276" s="38">
        <f t="shared" si="118"/>
        <v>45566</v>
      </c>
      <c r="AD276" s="38" t="str">
        <f t="shared" si="107"/>
        <v/>
      </c>
      <c r="AE276" s="38">
        <f t="shared" si="117"/>
        <v>45505</v>
      </c>
      <c r="AU276" s="4"/>
      <c r="AX276" s="7">
        <f t="shared" si="116"/>
        <v>45919</v>
      </c>
      <c r="AY276" s="5">
        <v>518.6</v>
      </c>
      <c r="AZ276" s="145">
        <f t="shared" si="111"/>
        <v>0</v>
      </c>
      <c r="BA276" s="143" t="str">
        <f>IFERROR(VLOOKUP(AX275,'Geração Equatorial x Medido'!$O$130:$P$167,2,FALSE),"")</f>
        <v/>
      </c>
      <c r="BB276" s="38">
        <f t="shared" si="119"/>
        <v>45901</v>
      </c>
      <c r="BC276" s="38" t="str">
        <f t="shared" si="122"/>
        <v/>
      </c>
      <c r="BD276" s="38">
        <f t="shared" si="121"/>
        <v>45901</v>
      </c>
      <c r="BT276" s="4"/>
      <c r="BZ276" s="7">
        <f t="shared" si="112"/>
        <v>46285</v>
      </c>
      <c r="CA276" s="5"/>
      <c r="CB276" s="145">
        <f t="shared" si="113"/>
        <v>1</v>
      </c>
      <c r="CC276" s="141" t="str">
        <f>IFERROR(VLOOKUP(BZ275,'Geração Equatorial x Medido'!$O$130:$P$166,2,FALSE),"")</f>
        <v/>
      </c>
      <c r="CD276" s="38">
        <f t="shared" si="120"/>
        <v>46266</v>
      </c>
      <c r="CE276" s="38" t="str">
        <f t="shared" si="108"/>
        <v/>
      </c>
      <c r="CF276" s="38">
        <f t="shared" si="109"/>
        <v>46266</v>
      </c>
      <c r="CV276" s="4"/>
    </row>
    <row r="277" spans="2:100" x14ac:dyDescent="0.25">
      <c r="B277" s="7">
        <f t="shared" si="114"/>
        <v>45200</v>
      </c>
      <c r="C277" s="5"/>
      <c r="D277" s="38" t="str">
        <f t="shared" si="106"/>
        <v/>
      </c>
      <c r="E277" s="38">
        <f t="shared" si="104"/>
        <v>44986</v>
      </c>
      <c r="F277" s="38" t="str">
        <f t="shared" si="110"/>
        <v/>
      </c>
      <c r="G277" s="38">
        <f t="shared" si="105"/>
        <v>45170</v>
      </c>
      <c r="Z277" s="7">
        <f t="shared" si="115"/>
        <v>45560</v>
      </c>
      <c r="AA277" s="5">
        <v>551.70000000000005</v>
      </c>
      <c r="AB277" s="38" t="str">
        <f>IFERROR(VLOOKUP(Z277,'Geração Equatorial x Medido'!$O$131:$P$142,2,FALSE),"")</f>
        <v/>
      </c>
      <c r="AC277" s="38">
        <f t="shared" si="118"/>
        <v>45566</v>
      </c>
      <c r="AD277" s="38" t="str">
        <f t="shared" si="107"/>
        <v/>
      </c>
      <c r="AE277" s="38">
        <f t="shared" si="117"/>
        <v>45505</v>
      </c>
      <c r="AU277" s="4"/>
      <c r="AX277" s="7">
        <f t="shared" si="116"/>
        <v>45920</v>
      </c>
      <c r="AY277" s="5">
        <v>564.5</v>
      </c>
      <c r="AZ277" s="145">
        <f t="shared" si="111"/>
        <v>0</v>
      </c>
      <c r="BA277" s="143" t="str">
        <f>IFERROR(VLOOKUP(AX276,'Geração Equatorial x Medido'!$O$130:$P$167,2,FALSE),"")</f>
        <v/>
      </c>
      <c r="BB277" s="38">
        <f t="shared" si="119"/>
        <v>45901</v>
      </c>
      <c r="BC277" s="38" t="str">
        <f t="shared" si="122"/>
        <v/>
      </c>
      <c r="BD277" s="38">
        <f t="shared" si="121"/>
        <v>45901</v>
      </c>
      <c r="BT277" s="4"/>
      <c r="BZ277" s="7">
        <f t="shared" si="112"/>
        <v>46286</v>
      </c>
      <c r="CA277" s="5"/>
      <c r="CB277" s="145">
        <f t="shared" si="113"/>
        <v>1</v>
      </c>
      <c r="CC277" s="141" t="str">
        <f>IFERROR(VLOOKUP(BZ276,'Geração Equatorial x Medido'!$O$130:$P$166,2,FALSE),"")</f>
        <v/>
      </c>
      <c r="CD277" s="38">
        <f t="shared" si="120"/>
        <v>46266</v>
      </c>
      <c r="CE277" s="38" t="str">
        <f t="shared" si="108"/>
        <v/>
      </c>
      <c r="CF277" s="38">
        <f t="shared" si="109"/>
        <v>46266</v>
      </c>
      <c r="CV277" s="4"/>
    </row>
    <row r="278" spans="2:100" x14ac:dyDescent="0.25">
      <c r="B278" s="7">
        <f t="shared" si="114"/>
        <v>45201</v>
      </c>
      <c r="C278" s="5"/>
      <c r="D278" s="38" t="str">
        <f t="shared" si="106"/>
        <v/>
      </c>
      <c r="E278" s="38">
        <f t="shared" si="104"/>
        <v>44986</v>
      </c>
      <c r="F278" s="38" t="str">
        <f t="shared" si="110"/>
        <v/>
      </c>
      <c r="G278" s="38">
        <f t="shared" si="105"/>
        <v>45170</v>
      </c>
      <c r="Z278" s="7">
        <f t="shared" si="115"/>
        <v>45561</v>
      </c>
      <c r="AA278" s="5">
        <v>511.8</v>
      </c>
      <c r="AB278" s="38" t="str">
        <f>IFERROR(VLOOKUP(Z278,'Geração Equatorial x Medido'!$O$131:$P$142,2,FALSE),"")</f>
        <v/>
      </c>
      <c r="AC278" s="38">
        <f t="shared" si="118"/>
        <v>45566</v>
      </c>
      <c r="AD278" s="38" t="str">
        <f t="shared" si="107"/>
        <v/>
      </c>
      <c r="AE278" s="38">
        <f t="shared" si="117"/>
        <v>45505</v>
      </c>
      <c r="AU278" s="4"/>
      <c r="AX278" s="7">
        <f t="shared" si="116"/>
        <v>45921</v>
      </c>
      <c r="AY278" s="5">
        <v>579.70000000000005</v>
      </c>
      <c r="AZ278" s="145">
        <f t="shared" si="111"/>
        <v>0</v>
      </c>
      <c r="BA278" s="143" t="str">
        <f>IFERROR(VLOOKUP(AX277,'Geração Equatorial x Medido'!$O$130:$P$167,2,FALSE),"")</f>
        <v/>
      </c>
      <c r="BB278" s="38">
        <f t="shared" si="119"/>
        <v>45901</v>
      </c>
      <c r="BC278" s="38" t="str">
        <f t="shared" si="122"/>
        <v/>
      </c>
      <c r="BD278" s="38">
        <f t="shared" si="121"/>
        <v>45901</v>
      </c>
      <c r="BT278" s="4"/>
      <c r="BZ278" s="7">
        <f t="shared" si="112"/>
        <v>46287</v>
      </c>
      <c r="CA278" s="5"/>
      <c r="CB278" s="145">
        <f t="shared" si="113"/>
        <v>1</v>
      </c>
      <c r="CC278" s="141" t="str">
        <f>IFERROR(VLOOKUP(BZ277,'Geração Equatorial x Medido'!$O$130:$P$166,2,FALSE),"")</f>
        <v/>
      </c>
      <c r="CD278" s="38">
        <f t="shared" si="120"/>
        <v>46266</v>
      </c>
      <c r="CE278" s="38" t="str">
        <f t="shared" si="108"/>
        <v/>
      </c>
      <c r="CF278" s="38">
        <f t="shared" si="109"/>
        <v>46266</v>
      </c>
      <c r="CV278" s="4"/>
    </row>
    <row r="279" spans="2:100" x14ac:dyDescent="0.25">
      <c r="B279" s="7">
        <f t="shared" si="114"/>
        <v>45202</v>
      </c>
      <c r="C279" s="5"/>
      <c r="D279" s="38" t="str">
        <f t="shared" si="106"/>
        <v/>
      </c>
      <c r="E279" s="38">
        <f t="shared" si="104"/>
        <v>44986</v>
      </c>
      <c r="F279" s="38" t="str">
        <f t="shared" si="110"/>
        <v/>
      </c>
      <c r="G279" s="38">
        <f t="shared" si="105"/>
        <v>45170</v>
      </c>
      <c r="Z279" s="7">
        <f t="shared" si="115"/>
        <v>45562</v>
      </c>
      <c r="AA279" s="5">
        <v>528.70000000000005</v>
      </c>
      <c r="AB279" s="38" t="str">
        <f>IFERROR(VLOOKUP(Z279,'Geração Equatorial x Medido'!$O$131:$P$142,2,FALSE),"")</f>
        <v/>
      </c>
      <c r="AC279" s="38">
        <f t="shared" si="118"/>
        <v>45566</v>
      </c>
      <c r="AD279" s="38" t="str">
        <f t="shared" si="107"/>
        <v/>
      </c>
      <c r="AE279" s="38">
        <f t="shared" si="117"/>
        <v>45505</v>
      </c>
      <c r="AU279" s="4"/>
      <c r="AX279" s="7">
        <f t="shared" si="116"/>
        <v>45922</v>
      </c>
      <c r="AY279" s="5">
        <v>534.9</v>
      </c>
      <c r="AZ279" s="145">
        <f t="shared" si="111"/>
        <v>0</v>
      </c>
      <c r="BA279" s="143" t="str">
        <f>IFERROR(VLOOKUP(AX278,'Geração Equatorial x Medido'!$O$130:$P$167,2,FALSE),"")</f>
        <v/>
      </c>
      <c r="BB279" s="38">
        <f t="shared" si="119"/>
        <v>45901</v>
      </c>
      <c r="BC279" s="38" t="str">
        <f t="shared" si="122"/>
        <v/>
      </c>
      <c r="BD279" s="38">
        <f t="shared" si="121"/>
        <v>45901</v>
      </c>
      <c r="BT279" s="4"/>
      <c r="BZ279" s="7">
        <f t="shared" si="112"/>
        <v>46288</v>
      </c>
      <c r="CA279" s="5"/>
      <c r="CB279" s="145">
        <f t="shared" si="113"/>
        <v>1</v>
      </c>
      <c r="CC279" s="141">
        <f>IFERROR(VLOOKUP(BZ278,'Geração Equatorial x Medido'!$O$130:$P$166,2,FALSE),"")</f>
        <v>46266</v>
      </c>
      <c r="CD279" s="38">
        <f t="shared" si="120"/>
        <v>46266</v>
      </c>
      <c r="CE279" s="38" t="str">
        <f t="shared" si="108"/>
        <v/>
      </c>
      <c r="CF279" s="38">
        <f t="shared" si="109"/>
        <v>46266</v>
      </c>
      <c r="CV279" s="4"/>
    </row>
    <row r="280" spans="2:100" x14ac:dyDescent="0.25">
      <c r="B280" s="7">
        <f t="shared" si="114"/>
        <v>45203</v>
      </c>
      <c r="C280" s="5"/>
      <c r="D280" s="38" t="str">
        <f t="shared" si="106"/>
        <v/>
      </c>
      <c r="E280" s="38">
        <f t="shared" si="104"/>
        <v>44986</v>
      </c>
      <c r="F280" s="38" t="str">
        <f t="shared" si="110"/>
        <v/>
      </c>
      <c r="G280" s="38">
        <f t="shared" si="105"/>
        <v>45170</v>
      </c>
      <c r="Z280" s="7">
        <f t="shared" si="115"/>
        <v>45563</v>
      </c>
      <c r="AA280" s="5">
        <v>512.9</v>
      </c>
      <c r="AB280" s="38" t="str">
        <f>IFERROR(VLOOKUP(Z280,'Geração Equatorial x Medido'!$O$131:$P$142,2,FALSE),"")</f>
        <v/>
      </c>
      <c r="AC280" s="38">
        <f t="shared" si="118"/>
        <v>45566</v>
      </c>
      <c r="AD280" s="38" t="str">
        <f t="shared" si="107"/>
        <v/>
      </c>
      <c r="AE280" s="38">
        <f t="shared" si="117"/>
        <v>45505</v>
      </c>
      <c r="AU280" s="4"/>
      <c r="AX280" s="7">
        <f t="shared" si="116"/>
        <v>45923</v>
      </c>
      <c r="AY280" s="5">
        <v>507.7</v>
      </c>
      <c r="AZ280" s="145"/>
      <c r="BA280" s="143">
        <f>IFERROR(VLOOKUP(AX279,'Geração Equatorial x Medido'!$O$130:$P$167,2,FALSE),"")</f>
        <v>45901</v>
      </c>
      <c r="BB280" s="38">
        <f t="shared" si="119"/>
        <v>45901</v>
      </c>
      <c r="BC280" s="38" t="str">
        <f t="shared" si="122"/>
        <v/>
      </c>
      <c r="BD280" s="38">
        <f t="shared" si="121"/>
        <v>45901</v>
      </c>
      <c r="BT280" s="4"/>
      <c r="BZ280" s="7">
        <f t="shared" si="112"/>
        <v>46289</v>
      </c>
      <c r="CA280" s="5"/>
      <c r="CB280" s="145">
        <f t="shared" si="113"/>
        <v>1</v>
      </c>
      <c r="CC280" s="141" t="str">
        <f>IFERROR(VLOOKUP(BZ279,'Geração Equatorial x Medido'!$O$130:$P$166,2,FALSE),"")</f>
        <v/>
      </c>
      <c r="CD280" s="38">
        <f t="shared" si="120"/>
        <v>46296</v>
      </c>
      <c r="CE280" s="38" t="str">
        <f t="shared" si="108"/>
        <v/>
      </c>
      <c r="CF280" s="38">
        <f t="shared" si="109"/>
        <v>46266</v>
      </c>
      <c r="CV280" s="4"/>
    </row>
    <row r="281" spans="2:100" x14ac:dyDescent="0.25">
      <c r="B281" s="7">
        <f t="shared" si="114"/>
        <v>45204</v>
      </c>
      <c r="C281" s="5"/>
      <c r="D281" s="38" t="str">
        <f t="shared" si="106"/>
        <v/>
      </c>
      <c r="E281" s="38">
        <f t="shared" si="104"/>
        <v>44986</v>
      </c>
      <c r="F281" s="38" t="str">
        <f t="shared" si="110"/>
        <v/>
      </c>
      <c r="G281" s="38">
        <f t="shared" si="105"/>
        <v>45170</v>
      </c>
      <c r="Z281" s="7">
        <f t="shared" si="115"/>
        <v>45564</v>
      </c>
      <c r="AA281" s="5">
        <v>522.29999999999995</v>
      </c>
      <c r="AB281" s="38" t="str">
        <f>IFERROR(VLOOKUP(Z281,'Geração Equatorial x Medido'!$O$131:$P$142,2,FALSE),"")</f>
        <v/>
      </c>
      <c r="AC281" s="38">
        <f t="shared" si="118"/>
        <v>45566</v>
      </c>
      <c r="AD281" s="38" t="str">
        <f t="shared" si="107"/>
        <v/>
      </c>
      <c r="AE281" s="38">
        <f t="shared" si="117"/>
        <v>45505</v>
      </c>
      <c r="AU281" s="4"/>
      <c r="AX281" s="7">
        <f t="shared" si="116"/>
        <v>45924</v>
      </c>
      <c r="AY281" s="5">
        <v>589.79999999999995</v>
      </c>
      <c r="AZ281" s="145">
        <f t="shared" ref="AZ281:AZ314" si="123">IF(AY281=0,1,0)</f>
        <v>0</v>
      </c>
      <c r="BA281" s="143" t="str">
        <f>IFERROR(VLOOKUP(AX280,'Geração Equatorial x Medido'!$O$130:$P$167,2,FALSE),"")</f>
        <v/>
      </c>
      <c r="BB281" s="38">
        <f t="shared" si="119"/>
        <v>45931</v>
      </c>
      <c r="BC281" s="38" t="str">
        <f t="shared" si="122"/>
        <v/>
      </c>
      <c r="BD281" s="38">
        <f t="shared" si="121"/>
        <v>45901</v>
      </c>
      <c r="BT281" s="4"/>
      <c r="BZ281" s="7">
        <f t="shared" si="112"/>
        <v>46290</v>
      </c>
      <c r="CA281" s="5"/>
      <c r="CB281" s="145">
        <f t="shared" si="113"/>
        <v>1</v>
      </c>
      <c r="CC281" s="141" t="str">
        <f>IFERROR(VLOOKUP(BZ280,'Geração Equatorial x Medido'!$O$130:$P$166,2,FALSE),"")</f>
        <v/>
      </c>
      <c r="CD281" s="38">
        <f t="shared" si="120"/>
        <v>46296</v>
      </c>
      <c r="CE281" s="38" t="str">
        <f t="shared" si="108"/>
        <v/>
      </c>
      <c r="CF281" s="38">
        <f t="shared" si="109"/>
        <v>46266</v>
      </c>
      <c r="CV281" s="4"/>
    </row>
    <row r="282" spans="2:100" x14ac:dyDescent="0.25">
      <c r="B282" s="7">
        <f t="shared" si="114"/>
        <v>45205</v>
      </c>
      <c r="C282" s="5"/>
      <c r="D282" s="38" t="str">
        <f t="shared" si="106"/>
        <v/>
      </c>
      <c r="E282" s="38">
        <f t="shared" si="104"/>
        <v>44986</v>
      </c>
      <c r="F282" s="38" t="str">
        <f t="shared" si="110"/>
        <v/>
      </c>
      <c r="G282" s="38">
        <f t="shared" si="105"/>
        <v>45170</v>
      </c>
      <c r="Z282" s="7">
        <f t="shared" si="115"/>
        <v>45565</v>
      </c>
      <c r="AA282" s="5">
        <v>543.5</v>
      </c>
      <c r="AB282" s="38" t="str">
        <f>IFERROR(VLOOKUP(Z282,'Geração Equatorial x Medido'!$O$131:$P$142,2,FALSE),"")</f>
        <v/>
      </c>
      <c r="AC282" s="38">
        <f t="shared" si="118"/>
        <v>45566</v>
      </c>
      <c r="AD282" s="38">
        <f t="shared" si="107"/>
        <v>45536</v>
      </c>
      <c r="AE282" s="38">
        <f t="shared" si="117"/>
        <v>45536</v>
      </c>
      <c r="AU282" s="4"/>
      <c r="AX282" s="7">
        <f t="shared" si="116"/>
        <v>45925</v>
      </c>
      <c r="AY282" s="5">
        <v>560.29999999999995</v>
      </c>
      <c r="AZ282" s="145">
        <f t="shared" si="123"/>
        <v>0</v>
      </c>
      <c r="BA282" s="143" t="str">
        <f>IFERROR(VLOOKUP(AX281,'Geração Equatorial x Medido'!$O$130:$P$167,2,FALSE),"")</f>
        <v/>
      </c>
      <c r="BB282" s="38">
        <f t="shared" si="119"/>
        <v>45931</v>
      </c>
      <c r="BC282" s="38" t="str">
        <f t="shared" si="122"/>
        <v/>
      </c>
      <c r="BD282" s="38">
        <f t="shared" si="121"/>
        <v>45901</v>
      </c>
      <c r="BT282" s="4"/>
      <c r="BZ282" s="7">
        <f t="shared" si="112"/>
        <v>46291</v>
      </c>
      <c r="CA282" s="5"/>
      <c r="CB282" s="145">
        <f t="shared" si="113"/>
        <v>1</v>
      </c>
      <c r="CC282" s="141" t="str">
        <f>IFERROR(VLOOKUP(BZ281,'Geração Equatorial x Medido'!$O$130:$P$166,2,FALSE),"")</f>
        <v/>
      </c>
      <c r="CD282" s="38">
        <f t="shared" si="120"/>
        <v>46296</v>
      </c>
      <c r="CE282" s="38" t="str">
        <f t="shared" si="108"/>
        <v/>
      </c>
      <c r="CF282" s="38">
        <f t="shared" si="109"/>
        <v>46266</v>
      </c>
      <c r="CV282" s="4"/>
    </row>
    <row r="283" spans="2:100" x14ac:dyDescent="0.25">
      <c r="B283" s="7">
        <f t="shared" si="114"/>
        <v>45206</v>
      </c>
      <c r="C283" s="5"/>
      <c r="D283" s="38" t="str">
        <f t="shared" si="106"/>
        <v/>
      </c>
      <c r="E283" s="38">
        <f t="shared" si="104"/>
        <v>44986</v>
      </c>
      <c r="F283" s="38" t="str">
        <f t="shared" si="110"/>
        <v/>
      </c>
      <c r="G283" s="38">
        <f t="shared" si="105"/>
        <v>45170</v>
      </c>
      <c r="Z283" s="7">
        <f t="shared" si="115"/>
        <v>45566</v>
      </c>
      <c r="AA283" s="5">
        <v>499.8</v>
      </c>
      <c r="AB283" s="38" t="str">
        <f>IFERROR(VLOOKUP(Z283,'Geração Equatorial x Medido'!$O$131:$P$142,2,FALSE),"")</f>
        <v/>
      </c>
      <c r="AC283" s="38">
        <f t="shared" si="118"/>
        <v>45566</v>
      </c>
      <c r="AD283" s="38" t="str">
        <f t="shared" si="107"/>
        <v/>
      </c>
      <c r="AE283" s="38">
        <f t="shared" si="117"/>
        <v>45536</v>
      </c>
      <c r="AU283" s="4"/>
      <c r="AX283" s="7">
        <f t="shared" si="116"/>
        <v>45926</v>
      </c>
      <c r="AY283" s="5">
        <v>534.1</v>
      </c>
      <c r="AZ283" s="145">
        <f t="shared" si="123"/>
        <v>0</v>
      </c>
      <c r="BA283" s="143" t="str">
        <f>IFERROR(VLOOKUP(AX282,'Geração Equatorial x Medido'!$O$130:$P$167,2,FALSE),"")</f>
        <v/>
      </c>
      <c r="BB283" s="38">
        <f t="shared" si="119"/>
        <v>45931</v>
      </c>
      <c r="BC283" s="38" t="str">
        <f t="shared" si="122"/>
        <v/>
      </c>
      <c r="BD283" s="38">
        <f t="shared" si="121"/>
        <v>45901</v>
      </c>
      <c r="BT283" s="4"/>
      <c r="BZ283" s="7">
        <f t="shared" si="112"/>
        <v>46292</v>
      </c>
      <c r="CA283" s="5"/>
      <c r="CB283" s="145">
        <f t="shared" si="113"/>
        <v>1</v>
      </c>
      <c r="CC283" s="141" t="str">
        <f>IFERROR(VLOOKUP(BZ282,'Geração Equatorial x Medido'!$O$130:$P$166,2,FALSE),"")</f>
        <v/>
      </c>
      <c r="CD283" s="38">
        <f t="shared" si="120"/>
        <v>46296</v>
      </c>
      <c r="CE283" s="38" t="str">
        <f t="shared" si="108"/>
        <v/>
      </c>
      <c r="CF283" s="38">
        <f t="shared" si="109"/>
        <v>46266</v>
      </c>
      <c r="CV283" s="4"/>
    </row>
    <row r="284" spans="2:100" x14ac:dyDescent="0.25">
      <c r="B284" s="7">
        <f t="shared" si="114"/>
        <v>45207</v>
      </c>
      <c r="C284" s="5"/>
      <c r="D284" s="38" t="str">
        <f t="shared" si="106"/>
        <v/>
      </c>
      <c r="E284" s="38">
        <f t="shared" si="104"/>
        <v>44986</v>
      </c>
      <c r="F284" s="38" t="str">
        <f t="shared" si="110"/>
        <v/>
      </c>
      <c r="G284" s="38">
        <f t="shared" si="105"/>
        <v>45170</v>
      </c>
      <c r="Z284" s="7">
        <f t="shared" si="115"/>
        <v>45567</v>
      </c>
      <c r="AA284" s="5">
        <v>483.3</v>
      </c>
      <c r="AB284" s="38" t="str">
        <f>IFERROR(VLOOKUP(Z284,'Geração Equatorial x Medido'!$O$131:$P$142,2,FALSE),"")</f>
        <v/>
      </c>
      <c r="AC284" s="38">
        <f t="shared" si="118"/>
        <v>45566</v>
      </c>
      <c r="AD284" s="38" t="str">
        <f t="shared" si="107"/>
        <v/>
      </c>
      <c r="AE284" s="38">
        <f t="shared" si="117"/>
        <v>45536</v>
      </c>
      <c r="AU284" s="4"/>
      <c r="AX284" s="7">
        <f t="shared" si="116"/>
        <v>45927</v>
      </c>
      <c r="AY284" s="5">
        <v>577.5</v>
      </c>
      <c r="AZ284" s="145">
        <f t="shared" si="123"/>
        <v>0</v>
      </c>
      <c r="BA284" s="143" t="str">
        <f>IFERROR(VLOOKUP(AX283,'Geração Equatorial x Medido'!$O$130:$P$167,2,FALSE),"")</f>
        <v/>
      </c>
      <c r="BB284" s="38">
        <f t="shared" si="119"/>
        <v>45931</v>
      </c>
      <c r="BC284" s="38" t="str">
        <f t="shared" si="122"/>
        <v/>
      </c>
      <c r="BD284" s="38">
        <f t="shared" si="121"/>
        <v>45901</v>
      </c>
      <c r="BT284" s="4"/>
      <c r="BZ284" s="7">
        <f t="shared" si="112"/>
        <v>46293</v>
      </c>
      <c r="CA284" s="5"/>
      <c r="CB284" s="145">
        <f t="shared" si="113"/>
        <v>1</v>
      </c>
      <c r="CC284" s="141" t="str">
        <f>IFERROR(VLOOKUP(BZ283,'Geração Equatorial x Medido'!$O$130:$P$166,2,FALSE),"")</f>
        <v/>
      </c>
      <c r="CD284" s="38">
        <f t="shared" si="120"/>
        <v>46296</v>
      </c>
      <c r="CE284" s="38" t="str">
        <f t="shared" si="108"/>
        <v/>
      </c>
      <c r="CF284" s="38">
        <f t="shared" si="109"/>
        <v>46266</v>
      </c>
      <c r="CV284" s="4"/>
    </row>
    <row r="285" spans="2:100" x14ac:dyDescent="0.25">
      <c r="B285" s="7">
        <f t="shared" si="114"/>
        <v>45208</v>
      </c>
      <c r="C285" s="5"/>
      <c r="D285" s="38" t="str">
        <f t="shared" si="106"/>
        <v/>
      </c>
      <c r="E285" s="38">
        <f t="shared" si="104"/>
        <v>44986</v>
      </c>
      <c r="F285" s="38" t="str">
        <f t="shared" si="110"/>
        <v/>
      </c>
      <c r="G285" s="38">
        <f t="shared" si="105"/>
        <v>45170</v>
      </c>
      <c r="Z285" s="7">
        <f t="shared" si="115"/>
        <v>45568</v>
      </c>
      <c r="AA285" s="5">
        <v>582.29999999999995</v>
      </c>
      <c r="AB285" s="38" t="str">
        <f>IFERROR(VLOOKUP(Z285,'Geração Equatorial x Medido'!$O$131:$P$142,2,FALSE),"")</f>
        <v/>
      </c>
      <c r="AC285" s="38">
        <f t="shared" si="118"/>
        <v>45566</v>
      </c>
      <c r="AD285" s="38" t="str">
        <f t="shared" si="107"/>
        <v/>
      </c>
      <c r="AE285" s="38">
        <f t="shared" si="117"/>
        <v>45536</v>
      </c>
      <c r="AU285" s="4"/>
      <c r="AX285" s="7">
        <f t="shared" si="116"/>
        <v>45928</v>
      </c>
      <c r="AY285" s="5">
        <v>558.4</v>
      </c>
      <c r="AZ285" s="145">
        <f t="shared" si="123"/>
        <v>0</v>
      </c>
      <c r="BA285" s="143" t="str">
        <f>IFERROR(VLOOKUP(AX284,'Geração Equatorial x Medido'!$O$130:$P$167,2,FALSE),"")</f>
        <v/>
      </c>
      <c r="BB285" s="38">
        <f t="shared" si="119"/>
        <v>45931</v>
      </c>
      <c r="BC285" s="38" t="str">
        <f t="shared" si="122"/>
        <v/>
      </c>
      <c r="BD285" s="38">
        <f t="shared" si="121"/>
        <v>45901</v>
      </c>
      <c r="BT285" s="4"/>
      <c r="BZ285" s="7">
        <f t="shared" si="112"/>
        <v>46294</v>
      </c>
      <c r="CA285" s="5"/>
      <c r="CB285" s="145">
        <f t="shared" si="113"/>
        <v>1</v>
      </c>
      <c r="CC285" s="141" t="str">
        <f>IFERROR(VLOOKUP(BZ284,'Geração Equatorial x Medido'!$O$130:$P$166,2,FALSE),"")</f>
        <v/>
      </c>
      <c r="CD285" s="38">
        <f t="shared" si="120"/>
        <v>46296</v>
      </c>
      <c r="CE285" s="38" t="str">
        <f t="shared" si="108"/>
        <v/>
      </c>
      <c r="CF285" s="38">
        <f t="shared" si="109"/>
        <v>46266</v>
      </c>
      <c r="CV285" s="4"/>
    </row>
    <row r="286" spans="2:100" x14ac:dyDescent="0.25">
      <c r="B286" s="7">
        <f t="shared" si="114"/>
        <v>45209</v>
      </c>
      <c r="C286" s="5"/>
      <c r="D286" s="38" t="str">
        <f t="shared" si="106"/>
        <v/>
      </c>
      <c r="E286" s="38">
        <f t="shared" si="104"/>
        <v>44986</v>
      </c>
      <c r="F286" s="38" t="str">
        <f t="shared" si="110"/>
        <v/>
      </c>
      <c r="G286" s="38">
        <f t="shared" si="105"/>
        <v>45170</v>
      </c>
      <c r="Z286" s="7">
        <f t="shared" si="115"/>
        <v>45569</v>
      </c>
      <c r="AA286" s="5">
        <v>532.6</v>
      </c>
      <c r="AB286" s="38" t="str">
        <f>IFERROR(VLOOKUP(Z286,'Geração Equatorial x Medido'!$O$131:$P$142,2,FALSE),"")</f>
        <v/>
      </c>
      <c r="AC286" s="38">
        <f t="shared" si="118"/>
        <v>45566</v>
      </c>
      <c r="AD286" s="38" t="str">
        <f t="shared" si="107"/>
        <v/>
      </c>
      <c r="AE286" s="38">
        <f t="shared" si="117"/>
        <v>45536</v>
      </c>
      <c r="AU286" s="4"/>
      <c r="AX286" s="7">
        <f t="shared" si="116"/>
        <v>45929</v>
      </c>
      <c r="AY286" s="5">
        <v>563.5</v>
      </c>
      <c r="AZ286" s="145">
        <f t="shared" si="123"/>
        <v>0</v>
      </c>
      <c r="BA286" s="143" t="str">
        <f>IFERROR(VLOOKUP(AX285,'Geração Equatorial x Medido'!$O$130:$P$167,2,FALSE),"")</f>
        <v/>
      </c>
      <c r="BB286" s="38">
        <f t="shared" si="119"/>
        <v>45931</v>
      </c>
      <c r="BC286" s="38" t="str">
        <f t="shared" si="122"/>
        <v/>
      </c>
      <c r="BD286" s="38">
        <f t="shared" si="121"/>
        <v>45901</v>
      </c>
      <c r="BT286" s="4"/>
      <c r="BZ286" s="7">
        <f t="shared" si="112"/>
        <v>46295</v>
      </c>
      <c r="CA286" s="5"/>
      <c r="CB286" s="145">
        <f t="shared" si="113"/>
        <v>1</v>
      </c>
      <c r="CC286" s="141" t="str">
        <f>IFERROR(VLOOKUP(BZ285,'Geração Equatorial x Medido'!$O$130:$P$166,2,FALSE),"")</f>
        <v/>
      </c>
      <c r="CD286" s="38">
        <f t="shared" si="120"/>
        <v>46296</v>
      </c>
      <c r="CE286" s="38" t="str">
        <f t="shared" si="108"/>
        <v/>
      </c>
      <c r="CF286" s="38">
        <f t="shared" si="109"/>
        <v>46266</v>
      </c>
      <c r="CV286" s="4"/>
    </row>
    <row r="287" spans="2:100" x14ac:dyDescent="0.25">
      <c r="B287" s="7">
        <f t="shared" si="114"/>
        <v>45210</v>
      </c>
      <c r="C287" s="5"/>
      <c r="D287" s="38" t="str">
        <f t="shared" si="106"/>
        <v/>
      </c>
      <c r="E287" s="38">
        <f t="shared" si="104"/>
        <v>44986</v>
      </c>
      <c r="F287" s="38" t="str">
        <f t="shared" si="110"/>
        <v/>
      </c>
      <c r="G287" s="38">
        <f t="shared" si="105"/>
        <v>45170</v>
      </c>
      <c r="Z287" s="7">
        <f t="shared" si="115"/>
        <v>45570</v>
      </c>
      <c r="AA287" s="5">
        <v>508.4</v>
      </c>
      <c r="AB287" s="38" t="str">
        <f>IFERROR(VLOOKUP(Z287,'Geração Equatorial x Medido'!$O$131:$P$142,2,FALSE),"")</f>
        <v/>
      </c>
      <c r="AC287" s="38">
        <f t="shared" si="118"/>
        <v>45566</v>
      </c>
      <c r="AD287" s="38" t="str">
        <f t="shared" si="107"/>
        <v/>
      </c>
      <c r="AE287" s="38">
        <f t="shared" si="117"/>
        <v>45536</v>
      </c>
      <c r="AU287" s="4"/>
      <c r="AX287" s="7">
        <f t="shared" si="116"/>
        <v>45930</v>
      </c>
      <c r="AY287" s="5">
        <v>579.4</v>
      </c>
      <c r="AZ287" s="145">
        <f t="shared" si="123"/>
        <v>0</v>
      </c>
      <c r="BA287" s="143" t="str">
        <f>IFERROR(VLOOKUP(AX286,'Geração Equatorial x Medido'!$O$130:$P$167,2,FALSE),"")</f>
        <v/>
      </c>
      <c r="BB287" s="38">
        <f t="shared" si="119"/>
        <v>45931</v>
      </c>
      <c r="BC287" s="38" t="str">
        <f t="shared" si="122"/>
        <v/>
      </c>
      <c r="BD287" s="38">
        <f t="shared" si="121"/>
        <v>45901</v>
      </c>
      <c r="BT287" s="4"/>
      <c r="BZ287" s="7">
        <f t="shared" si="112"/>
        <v>46296</v>
      </c>
      <c r="CA287" s="5"/>
      <c r="CB287" s="145">
        <f t="shared" si="113"/>
        <v>1</v>
      </c>
      <c r="CC287" s="141" t="str">
        <f>IFERROR(VLOOKUP(BZ286,'Geração Equatorial x Medido'!$O$130:$P$166,2,FALSE),"")</f>
        <v/>
      </c>
      <c r="CD287" s="38">
        <f t="shared" si="120"/>
        <v>46296</v>
      </c>
      <c r="CE287" s="38">
        <f t="shared" si="108"/>
        <v>46296</v>
      </c>
      <c r="CF287" s="38">
        <f t="shared" si="109"/>
        <v>46296</v>
      </c>
      <c r="CV287" s="4"/>
    </row>
    <row r="288" spans="2:100" x14ac:dyDescent="0.25">
      <c r="B288" s="7">
        <f t="shared" si="114"/>
        <v>45211</v>
      </c>
      <c r="C288" s="5"/>
      <c r="D288" s="38" t="str">
        <f t="shared" si="106"/>
        <v/>
      </c>
      <c r="E288" s="38">
        <f t="shared" si="104"/>
        <v>44986</v>
      </c>
      <c r="F288" s="38" t="str">
        <f t="shared" si="110"/>
        <v/>
      </c>
      <c r="G288" s="38">
        <f t="shared" si="105"/>
        <v>45170</v>
      </c>
      <c r="Z288" s="7">
        <f t="shared" si="115"/>
        <v>45571</v>
      </c>
      <c r="AA288" s="5">
        <v>477.9</v>
      </c>
      <c r="AB288" s="38" t="str">
        <f>IFERROR(VLOOKUP(Z288,'Geração Equatorial x Medido'!$O$131:$P$142,2,FALSE),"")</f>
        <v/>
      </c>
      <c r="AC288" s="38">
        <f t="shared" si="118"/>
        <v>45566</v>
      </c>
      <c r="AD288" s="38" t="str">
        <f t="shared" si="107"/>
        <v/>
      </c>
      <c r="AE288" s="38">
        <f t="shared" si="117"/>
        <v>45536</v>
      </c>
      <c r="AU288" s="4"/>
      <c r="AX288" s="7">
        <f t="shared" si="116"/>
        <v>45931</v>
      </c>
      <c r="AY288" s="5">
        <v>529.1</v>
      </c>
      <c r="AZ288" s="145">
        <f t="shared" si="123"/>
        <v>0</v>
      </c>
      <c r="BA288" s="143" t="str">
        <f>IFERROR(VLOOKUP(AX287,'Geração Equatorial x Medido'!$O$130:$P$167,2,FALSE),"")</f>
        <v/>
      </c>
      <c r="BB288" s="38">
        <f t="shared" si="119"/>
        <v>45931</v>
      </c>
      <c r="BC288" s="38">
        <f t="shared" si="122"/>
        <v>45931</v>
      </c>
      <c r="BD288" s="38">
        <f t="shared" si="121"/>
        <v>45931</v>
      </c>
      <c r="BT288" s="4"/>
      <c r="BZ288" s="7">
        <f t="shared" si="112"/>
        <v>46297</v>
      </c>
      <c r="CA288" s="5"/>
      <c r="CB288" s="145">
        <f t="shared" si="113"/>
        <v>1</v>
      </c>
      <c r="CC288" s="141" t="str">
        <f>IFERROR(VLOOKUP(BZ287,'Geração Equatorial x Medido'!$O$130:$P$166,2,FALSE),"")</f>
        <v/>
      </c>
      <c r="CD288" s="38">
        <f t="shared" si="120"/>
        <v>46296</v>
      </c>
      <c r="CE288" s="38" t="str">
        <f t="shared" si="108"/>
        <v/>
      </c>
      <c r="CF288" s="38">
        <f t="shared" si="109"/>
        <v>46296</v>
      </c>
      <c r="CV288" s="4"/>
    </row>
    <row r="289" spans="2:100" x14ac:dyDescent="0.25">
      <c r="B289" s="7">
        <f t="shared" si="114"/>
        <v>45212</v>
      </c>
      <c r="C289" s="5"/>
      <c r="D289" s="38" t="str">
        <f t="shared" si="106"/>
        <v/>
      </c>
      <c r="E289" s="38">
        <f t="shared" si="104"/>
        <v>44986</v>
      </c>
      <c r="F289" s="38" t="str">
        <f t="shared" si="110"/>
        <v/>
      </c>
      <c r="G289" s="38">
        <f t="shared" si="105"/>
        <v>45170</v>
      </c>
      <c r="Z289" s="7">
        <f t="shared" si="115"/>
        <v>45572</v>
      </c>
      <c r="AA289" s="5">
        <v>497.5</v>
      </c>
      <c r="AB289" s="38" t="str">
        <f>IFERROR(VLOOKUP(Z289,'Geração Equatorial x Medido'!$O$131:$P$142,2,FALSE),"")</f>
        <v/>
      </c>
      <c r="AC289" s="38">
        <f t="shared" si="118"/>
        <v>45566</v>
      </c>
      <c r="AD289" s="38" t="str">
        <f t="shared" si="107"/>
        <v/>
      </c>
      <c r="AE289" s="38">
        <f t="shared" si="117"/>
        <v>45536</v>
      </c>
      <c r="AU289" s="4"/>
      <c r="AX289" s="7">
        <f t="shared" si="116"/>
        <v>45932</v>
      </c>
      <c r="AY289" s="5">
        <v>534.1</v>
      </c>
      <c r="AZ289" s="145">
        <f t="shared" si="123"/>
        <v>0</v>
      </c>
      <c r="BA289" s="143" t="str">
        <f>IFERROR(VLOOKUP(AX288,'Geração Equatorial x Medido'!$O$130:$P$167,2,FALSE),"")</f>
        <v/>
      </c>
      <c r="BB289" s="38">
        <f t="shared" si="119"/>
        <v>45931</v>
      </c>
      <c r="BC289" s="38" t="str">
        <f t="shared" si="122"/>
        <v/>
      </c>
      <c r="BD289" s="38">
        <f t="shared" si="121"/>
        <v>45931</v>
      </c>
      <c r="BT289" s="4"/>
      <c r="BZ289" s="7">
        <f t="shared" si="112"/>
        <v>46298</v>
      </c>
      <c r="CA289" s="5"/>
      <c r="CB289" s="145">
        <f t="shared" si="113"/>
        <v>1</v>
      </c>
      <c r="CC289" s="141" t="str">
        <f>IFERROR(VLOOKUP(BZ288,'Geração Equatorial x Medido'!$O$130:$P$166,2,FALSE),"")</f>
        <v/>
      </c>
      <c r="CD289" s="38">
        <f t="shared" si="120"/>
        <v>46296</v>
      </c>
      <c r="CE289" s="38" t="str">
        <f t="shared" si="108"/>
        <v/>
      </c>
      <c r="CF289" s="38">
        <f t="shared" si="109"/>
        <v>46296</v>
      </c>
      <c r="CV289" s="4"/>
    </row>
    <row r="290" spans="2:100" x14ac:dyDescent="0.25">
      <c r="B290" s="7">
        <f t="shared" si="114"/>
        <v>45213</v>
      </c>
      <c r="C290" s="5"/>
      <c r="D290" s="38" t="str">
        <f t="shared" si="106"/>
        <v/>
      </c>
      <c r="E290" s="38">
        <f t="shared" si="104"/>
        <v>44986</v>
      </c>
      <c r="F290" s="38" t="str">
        <f t="shared" si="110"/>
        <v/>
      </c>
      <c r="G290" s="38">
        <f t="shared" si="105"/>
        <v>45170</v>
      </c>
      <c r="Z290" s="7">
        <f t="shared" si="115"/>
        <v>45573</v>
      </c>
      <c r="AA290" s="5">
        <v>466.5</v>
      </c>
      <c r="AB290" s="38" t="str">
        <f>IFERROR(VLOOKUP(Z290,'Geração Equatorial x Medido'!$O$131:$P$142,2,FALSE),"")</f>
        <v/>
      </c>
      <c r="AC290" s="38">
        <f t="shared" si="118"/>
        <v>45566</v>
      </c>
      <c r="AD290" s="38" t="str">
        <f t="shared" si="107"/>
        <v/>
      </c>
      <c r="AE290" s="38">
        <f t="shared" si="117"/>
        <v>45536</v>
      </c>
      <c r="AU290" s="4"/>
      <c r="AX290" s="7">
        <f t="shared" si="116"/>
        <v>45933</v>
      </c>
      <c r="AY290" s="5">
        <v>508.6</v>
      </c>
      <c r="AZ290" s="145">
        <f t="shared" si="123"/>
        <v>0</v>
      </c>
      <c r="BA290" s="143" t="str">
        <f>IFERROR(VLOOKUP(AX289,'Geração Equatorial x Medido'!$O$130:$P$167,2,FALSE),"")</f>
        <v/>
      </c>
      <c r="BB290" s="38">
        <f t="shared" si="119"/>
        <v>45931</v>
      </c>
      <c r="BC290" s="38" t="str">
        <f t="shared" si="122"/>
        <v/>
      </c>
      <c r="BD290" s="38">
        <f t="shared" si="121"/>
        <v>45931</v>
      </c>
      <c r="BT290" s="4"/>
      <c r="BZ290" s="7">
        <f t="shared" si="112"/>
        <v>46299</v>
      </c>
      <c r="CA290" s="5"/>
      <c r="CB290" s="145">
        <f t="shared" si="113"/>
        <v>1</v>
      </c>
      <c r="CC290" s="141" t="str">
        <f>IFERROR(VLOOKUP(BZ289,'Geração Equatorial x Medido'!$O$130:$P$166,2,FALSE),"")</f>
        <v/>
      </c>
      <c r="CD290" s="38">
        <f t="shared" si="120"/>
        <v>46296</v>
      </c>
      <c r="CE290" s="38" t="str">
        <f t="shared" si="108"/>
        <v/>
      </c>
      <c r="CF290" s="38">
        <f t="shared" si="109"/>
        <v>46296</v>
      </c>
      <c r="CV290" s="4"/>
    </row>
    <row r="291" spans="2:100" x14ac:dyDescent="0.25">
      <c r="B291" s="7">
        <f t="shared" si="114"/>
        <v>45214</v>
      </c>
      <c r="C291" s="5"/>
      <c r="D291" s="38" t="str">
        <f t="shared" si="106"/>
        <v/>
      </c>
      <c r="E291" s="38">
        <f t="shared" si="104"/>
        <v>44986</v>
      </c>
      <c r="F291" s="38" t="str">
        <f t="shared" si="110"/>
        <v/>
      </c>
      <c r="G291" s="38">
        <f t="shared" si="105"/>
        <v>45170</v>
      </c>
      <c r="Z291" s="7">
        <f t="shared" si="115"/>
        <v>45574</v>
      </c>
      <c r="AA291" s="5">
        <v>575.9</v>
      </c>
      <c r="AB291" s="38" t="str">
        <f>IFERROR(VLOOKUP(Z291,'Geração Equatorial x Medido'!$O$131:$P$142,2,FALSE),"")</f>
        <v/>
      </c>
      <c r="AC291" s="38">
        <f t="shared" si="118"/>
        <v>45566</v>
      </c>
      <c r="AD291" s="38" t="str">
        <f t="shared" si="107"/>
        <v/>
      </c>
      <c r="AE291" s="38">
        <f t="shared" si="117"/>
        <v>45536</v>
      </c>
      <c r="AU291" s="4"/>
      <c r="AX291" s="7">
        <f t="shared" si="116"/>
        <v>45934</v>
      </c>
      <c r="AY291" s="5">
        <v>534.4</v>
      </c>
      <c r="AZ291" s="145">
        <f t="shared" si="123"/>
        <v>0</v>
      </c>
      <c r="BA291" s="143" t="str">
        <f>IFERROR(VLOOKUP(AX290,'Geração Equatorial x Medido'!$O$130:$P$167,2,FALSE),"")</f>
        <v/>
      </c>
      <c r="BB291" s="38">
        <f t="shared" si="119"/>
        <v>45931</v>
      </c>
      <c r="BC291" s="38" t="str">
        <f t="shared" si="122"/>
        <v/>
      </c>
      <c r="BD291" s="38">
        <f t="shared" si="121"/>
        <v>45931</v>
      </c>
      <c r="BT291" s="4"/>
      <c r="BZ291" s="7">
        <f t="shared" si="112"/>
        <v>46300</v>
      </c>
      <c r="CA291" s="5"/>
      <c r="CB291" s="145">
        <f t="shared" si="113"/>
        <v>1</v>
      </c>
      <c r="CC291" s="141" t="str">
        <f>IFERROR(VLOOKUP(BZ290,'Geração Equatorial x Medido'!$O$130:$P$166,2,FALSE),"")</f>
        <v/>
      </c>
      <c r="CD291" s="38">
        <f t="shared" si="120"/>
        <v>46296</v>
      </c>
      <c r="CE291" s="38" t="str">
        <f t="shared" si="108"/>
        <v/>
      </c>
      <c r="CF291" s="38">
        <f t="shared" si="109"/>
        <v>46296</v>
      </c>
      <c r="CV291" s="4"/>
    </row>
    <row r="292" spans="2:100" x14ac:dyDescent="0.25">
      <c r="B292" s="7">
        <f t="shared" si="114"/>
        <v>45215</v>
      </c>
      <c r="C292" s="5"/>
      <c r="D292" s="38" t="str">
        <f t="shared" si="106"/>
        <v/>
      </c>
      <c r="E292" s="38">
        <f t="shared" si="104"/>
        <v>44986</v>
      </c>
      <c r="F292" s="38" t="str">
        <f t="shared" si="110"/>
        <v/>
      </c>
      <c r="G292" s="38">
        <f t="shared" si="105"/>
        <v>45170</v>
      </c>
      <c r="Z292" s="7">
        <f t="shared" si="115"/>
        <v>45575</v>
      </c>
      <c r="AA292" s="5">
        <v>529.5</v>
      </c>
      <c r="AB292" s="38" t="str">
        <f>IFERROR(VLOOKUP(Z292,'Geração Equatorial x Medido'!$O$131:$P$142,2,FALSE),"")</f>
        <v/>
      </c>
      <c r="AC292" s="38">
        <f t="shared" si="118"/>
        <v>45566</v>
      </c>
      <c r="AD292" s="38" t="str">
        <f t="shared" si="107"/>
        <v/>
      </c>
      <c r="AE292" s="38">
        <f t="shared" si="117"/>
        <v>45536</v>
      </c>
      <c r="AU292" s="4"/>
      <c r="AX292" s="7">
        <f t="shared" si="116"/>
        <v>45935</v>
      </c>
      <c r="AY292" s="5">
        <v>540.9</v>
      </c>
      <c r="AZ292" s="145">
        <f t="shared" si="123"/>
        <v>0</v>
      </c>
      <c r="BA292" s="143" t="str">
        <f>IFERROR(VLOOKUP(AX291,'Geração Equatorial x Medido'!$O$130:$P$167,2,FALSE),"")</f>
        <v/>
      </c>
      <c r="BB292" s="38">
        <f t="shared" si="119"/>
        <v>45931</v>
      </c>
      <c r="BC292" s="38" t="str">
        <f t="shared" si="122"/>
        <v/>
      </c>
      <c r="BD292" s="38">
        <f t="shared" si="121"/>
        <v>45931</v>
      </c>
      <c r="BT292" s="4"/>
      <c r="BZ292" s="7">
        <f t="shared" si="112"/>
        <v>46301</v>
      </c>
      <c r="CA292" s="5"/>
      <c r="CB292" s="145">
        <f t="shared" si="113"/>
        <v>1</v>
      </c>
      <c r="CC292" s="141" t="str">
        <f>IFERROR(VLOOKUP(BZ291,'Geração Equatorial x Medido'!$O$130:$P$166,2,FALSE),"")</f>
        <v/>
      </c>
      <c r="CD292" s="38">
        <f t="shared" si="120"/>
        <v>46296</v>
      </c>
      <c r="CE292" s="38" t="str">
        <f t="shared" si="108"/>
        <v/>
      </c>
      <c r="CF292" s="38">
        <f t="shared" si="109"/>
        <v>46296</v>
      </c>
      <c r="CV292" s="4"/>
    </row>
    <row r="293" spans="2:100" x14ac:dyDescent="0.25">
      <c r="B293" s="7">
        <f t="shared" si="114"/>
        <v>45216</v>
      </c>
      <c r="C293" s="5"/>
      <c r="D293" s="38" t="str">
        <f t="shared" si="106"/>
        <v/>
      </c>
      <c r="E293" s="38">
        <f t="shared" si="104"/>
        <v>44986</v>
      </c>
      <c r="F293" s="38" t="str">
        <f t="shared" si="110"/>
        <v/>
      </c>
      <c r="G293" s="38">
        <f t="shared" si="105"/>
        <v>45170</v>
      </c>
      <c r="Z293" s="7">
        <f t="shared" si="115"/>
        <v>45576</v>
      </c>
      <c r="AA293" s="5">
        <v>422.6</v>
      </c>
      <c r="AB293" s="38" t="str">
        <f>IFERROR(VLOOKUP(Z293,'Geração Equatorial x Medido'!$O$131:$P$142,2,FALSE),"")</f>
        <v/>
      </c>
      <c r="AC293" s="38">
        <f t="shared" si="118"/>
        <v>45566</v>
      </c>
      <c r="AD293" s="38" t="str">
        <f t="shared" si="107"/>
        <v/>
      </c>
      <c r="AE293" s="38">
        <f t="shared" si="117"/>
        <v>45536</v>
      </c>
      <c r="AU293" s="4"/>
      <c r="AX293" s="7">
        <f t="shared" si="116"/>
        <v>45936</v>
      </c>
      <c r="AY293" s="5">
        <v>552.5</v>
      </c>
      <c r="AZ293" s="145">
        <f t="shared" si="123"/>
        <v>0</v>
      </c>
      <c r="BA293" s="143" t="str">
        <f>IFERROR(VLOOKUP(AX292,'Geração Equatorial x Medido'!$O$130:$P$167,2,FALSE),"")</f>
        <v/>
      </c>
      <c r="BB293" s="38">
        <f t="shared" si="119"/>
        <v>45931</v>
      </c>
      <c r="BC293" s="38" t="str">
        <f t="shared" si="122"/>
        <v/>
      </c>
      <c r="BD293" s="38">
        <f t="shared" si="121"/>
        <v>45931</v>
      </c>
      <c r="BT293" s="4"/>
      <c r="BZ293" s="7">
        <f t="shared" si="112"/>
        <v>46302</v>
      </c>
      <c r="CA293" s="5"/>
      <c r="CB293" s="145">
        <f t="shared" si="113"/>
        <v>1</v>
      </c>
      <c r="CC293" s="141" t="str">
        <f>IFERROR(VLOOKUP(BZ292,'Geração Equatorial x Medido'!$O$130:$P$166,2,FALSE),"")</f>
        <v/>
      </c>
      <c r="CD293" s="38">
        <f t="shared" si="120"/>
        <v>46296</v>
      </c>
      <c r="CE293" s="38" t="str">
        <f t="shared" si="108"/>
        <v/>
      </c>
      <c r="CF293" s="38">
        <f t="shared" si="109"/>
        <v>46296</v>
      </c>
      <c r="CV293" s="4"/>
    </row>
    <row r="294" spans="2:100" x14ac:dyDescent="0.25">
      <c r="B294" s="7">
        <f t="shared" si="114"/>
        <v>45217</v>
      </c>
      <c r="C294" s="5"/>
      <c r="D294" s="38" t="str">
        <f t="shared" si="106"/>
        <v/>
      </c>
      <c r="E294" s="38">
        <f t="shared" si="104"/>
        <v>44986</v>
      </c>
      <c r="F294" s="38" t="str">
        <f t="shared" si="110"/>
        <v/>
      </c>
      <c r="G294" s="38">
        <f t="shared" si="105"/>
        <v>45170</v>
      </c>
      <c r="Z294" s="7">
        <f t="shared" si="115"/>
        <v>45577</v>
      </c>
      <c r="AA294" s="5">
        <v>502.4</v>
      </c>
      <c r="AB294" s="38" t="str">
        <f>IFERROR(VLOOKUP(Z294,'Geração Equatorial x Medido'!$O$131:$P$142,2,FALSE),"")</f>
        <v/>
      </c>
      <c r="AC294" s="38">
        <f t="shared" si="118"/>
        <v>45566</v>
      </c>
      <c r="AD294" s="38" t="str">
        <f t="shared" si="107"/>
        <v/>
      </c>
      <c r="AE294" s="38">
        <f t="shared" si="117"/>
        <v>45536</v>
      </c>
      <c r="AU294" s="4"/>
      <c r="AX294" s="7">
        <f t="shared" si="116"/>
        <v>45937</v>
      </c>
      <c r="AY294" s="5">
        <v>565.20000000000005</v>
      </c>
      <c r="AZ294" s="145">
        <f t="shared" si="123"/>
        <v>0</v>
      </c>
      <c r="BA294" s="143" t="str">
        <f>IFERROR(VLOOKUP(AX293,'Geração Equatorial x Medido'!$O$130:$P$167,2,FALSE),"")</f>
        <v/>
      </c>
      <c r="BB294" s="38">
        <f t="shared" si="119"/>
        <v>45931</v>
      </c>
      <c r="BC294" s="38" t="str">
        <f t="shared" si="122"/>
        <v/>
      </c>
      <c r="BD294" s="38">
        <f t="shared" si="121"/>
        <v>45931</v>
      </c>
      <c r="BT294" s="4"/>
      <c r="BZ294" s="7">
        <f t="shared" si="112"/>
        <v>46303</v>
      </c>
      <c r="CA294" s="5"/>
      <c r="CB294" s="145">
        <f t="shared" si="113"/>
        <v>1</v>
      </c>
      <c r="CC294" s="141" t="str">
        <f>IFERROR(VLOOKUP(BZ293,'Geração Equatorial x Medido'!$O$130:$P$166,2,FALSE),"")</f>
        <v/>
      </c>
      <c r="CD294" s="38">
        <f t="shared" si="120"/>
        <v>46296</v>
      </c>
      <c r="CE294" s="38" t="str">
        <f t="shared" si="108"/>
        <v/>
      </c>
      <c r="CF294" s="38">
        <f t="shared" si="109"/>
        <v>46296</v>
      </c>
      <c r="CV294" s="4"/>
    </row>
    <row r="295" spans="2:100" x14ac:dyDescent="0.25">
      <c r="B295" s="7">
        <f t="shared" si="114"/>
        <v>45218</v>
      </c>
      <c r="C295" s="5"/>
      <c r="D295" s="38" t="str">
        <f t="shared" si="106"/>
        <v/>
      </c>
      <c r="E295" s="38">
        <f t="shared" si="104"/>
        <v>44986</v>
      </c>
      <c r="F295" s="38" t="str">
        <f t="shared" si="110"/>
        <v/>
      </c>
      <c r="G295" s="38">
        <f t="shared" si="105"/>
        <v>45170</v>
      </c>
      <c r="Z295" s="7">
        <f t="shared" si="115"/>
        <v>45578</v>
      </c>
      <c r="AA295" s="5">
        <v>566</v>
      </c>
      <c r="AB295" s="38" t="str">
        <f>IFERROR(VLOOKUP(Z295,'Geração Equatorial x Medido'!$O$131:$P$142,2,FALSE),"")</f>
        <v/>
      </c>
      <c r="AC295" s="38">
        <f t="shared" si="118"/>
        <v>45566</v>
      </c>
      <c r="AD295" s="38" t="str">
        <f t="shared" si="107"/>
        <v/>
      </c>
      <c r="AE295" s="38">
        <f t="shared" si="117"/>
        <v>45536</v>
      </c>
      <c r="AU295" s="4"/>
      <c r="AX295" s="7">
        <f t="shared" si="116"/>
        <v>45938</v>
      </c>
      <c r="AY295" s="5">
        <v>509.2</v>
      </c>
      <c r="AZ295" s="145">
        <f t="shared" si="123"/>
        <v>0</v>
      </c>
      <c r="BA295" s="143" t="str">
        <f>IFERROR(VLOOKUP(AX294,'Geração Equatorial x Medido'!$O$130:$P$167,2,FALSE),"")</f>
        <v/>
      </c>
      <c r="BB295" s="38">
        <f t="shared" si="119"/>
        <v>45931</v>
      </c>
      <c r="BC295" s="38" t="str">
        <f t="shared" si="122"/>
        <v/>
      </c>
      <c r="BD295" s="38">
        <f t="shared" si="121"/>
        <v>45931</v>
      </c>
      <c r="BT295" s="4"/>
      <c r="BZ295" s="7">
        <f t="shared" si="112"/>
        <v>46304</v>
      </c>
      <c r="CA295" s="5"/>
      <c r="CB295" s="145">
        <f t="shared" si="113"/>
        <v>1</v>
      </c>
      <c r="CC295" s="141" t="str">
        <f>IFERROR(VLOOKUP(BZ294,'Geração Equatorial x Medido'!$O$130:$P$166,2,FALSE),"")</f>
        <v/>
      </c>
      <c r="CD295" s="38">
        <f t="shared" si="120"/>
        <v>46296</v>
      </c>
      <c r="CE295" s="38" t="str">
        <f t="shared" si="108"/>
        <v/>
      </c>
      <c r="CF295" s="38">
        <f t="shared" si="109"/>
        <v>46296</v>
      </c>
      <c r="CV295" s="4"/>
    </row>
    <row r="296" spans="2:100" x14ac:dyDescent="0.25">
      <c r="B296" s="7">
        <f t="shared" si="114"/>
        <v>45219</v>
      </c>
      <c r="C296" s="5"/>
      <c r="D296" s="38" t="str">
        <f t="shared" si="106"/>
        <v/>
      </c>
      <c r="E296" s="38">
        <f t="shared" si="104"/>
        <v>44986</v>
      </c>
      <c r="F296" s="38" t="str">
        <f t="shared" si="110"/>
        <v/>
      </c>
      <c r="G296" s="38">
        <f t="shared" si="105"/>
        <v>45170</v>
      </c>
      <c r="Z296" s="7">
        <f t="shared" si="115"/>
        <v>45579</v>
      </c>
      <c r="AA296" s="5">
        <v>554.29999999999995</v>
      </c>
      <c r="AB296" s="38" t="str">
        <f>IFERROR(VLOOKUP(Z296,'Geração Equatorial x Medido'!$O$131:$P$142,2,FALSE),"")</f>
        <v/>
      </c>
      <c r="AC296" s="38">
        <f t="shared" si="118"/>
        <v>45566</v>
      </c>
      <c r="AD296" s="38" t="str">
        <f t="shared" si="107"/>
        <v/>
      </c>
      <c r="AE296" s="38">
        <f t="shared" si="117"/>
        <v>45536</v>
      </c>
      <c r="AU296" s="4"/>
      <c r="AX296" s="7">
        <f t="shared" si="116"/>
        <v>45939</v>
      </c>
      <c r="AY296" s="5">
        <v>499.3</v>
      </c>
      <c r="AZ296" s="145">
        <f t="shared" si="123"/>
        <v>0</v>
      </c>
      <c r="BA296" s="143" t="str">
        <f>IFERROR(VLOOKUP(AX295,'Geração Equatorial x Medido'!$O$130:$P$167,2,FALSE),"")</f>
        <v/>
      </c>
      <c r="BB296" s="38">
        <f t="shared" si="119"/>
        <v>45931</v>
      </c>
      <c r="BC296" s="38" t="str">
        <f t="shared" si="122"/>
        <v/>
      </c>
      <c r="BD296" s="38">
        <f t="shared" si="121"/>
        <v>45931</v>
      </c>
      <c r="BT296" s="4"/>
      <c r="BZ296" s="7">
        <f t="shared" si="112"/>
        <v>46305</v>
      </c>
      <c r="CA296" s="5"/>
      <c r="CB296" s="145">
        <f t="shared" si="113"/>
        <v>1</v>
      </c>
      <c r="CC296" s="141" t="str">
        <f>IFERROR(VLOOKUP(BZ295,'Geração Equatorial x Medido'!$O$130:$P$166,2,FALSE),"")</f>
        <v/>
      </c>
      <c r="CD296" s="38">
        <f t="shared" si="120"/>
        <v>46296</v>
      </c>
      <c r="CE296" s="38" t="str">
        <f t="shared" si="108"/>
        <v/>
      </c>
      <c r="CF296" s="38">
        <f t="shared" si="109"/>
        <v>46296</v>
      </c>
      <c r="CV296" s="4"/>
    </row>
    <row r="297" spans="2:100" x14ac:dyDescent="0.25">
      <c r="B297" s="7">
        <f t="shared" si="114"/>
        <v>45220</v>
      </c>
      <c r="C297" s="5"/>
      <c r="D297" s="38" t="str">
        <f t="shared" si="106"/>
        <v/>
      </c>
      <c r="E297" s="38">
        <f t="shared" si="104"/>
        <v>44986</v>
      </c>
      <c r="F297" s="38" t="str">
        <f t="shared" si="110"/>
        <v/>
      </c>
      <c r="G297" s="38">
        <f t="shared" si="105"/>
        <v>45170</v>
      </c>
      <c r="Z297" s="7">
        <f t="shared" si="115"/>
        <v>45580</v>
      </c>
      <c r="AA297" s="5">
        <v>503.2</v>
      </c>
      <c r="AB297" s="38" t="str">
        <f>IFERROR(VLOOKUP(Z297,'Geração Equatorial x Medido'!$O$131:$P$142,2,FALSE),"")</f>
        <v/>
      </c>
      <c r="AC297" s="38">
        <f t="shared" si="118"/>
        <v>45566</v>
      </c>
      <c r="AD297" s="38" t="str">
        <f t="shared" si="107"/>
        <v/>
      </c>
      <c r="AE297" s="38">
        <f t="shared" si="117"/>
        <v>45536</v>
      </c>
      <c r="AU297" s="4"/>
      <c r="AX297" s="7">
        <f t="shared" si="116"/>
        <v>45940</v>
      </c>
      <c r="AY297" s="5">
        <v>540.1</v>
      </c>
      <c r="AZ297" s="145">
        <f t="shared" si="123"/>
        <v>0</v>
      </c>
      <c r="BA297" s="143" t="str">
        <f>IFERROR(VLOOKUP(AX296,'Geração Equatorial x Medido'!$O$130:$P$167,2,FALSE),"")</f>
        <v/>
      </c>
      <c r="BB297" s="38">
        <f t="shared" si="119"/>
        <v>45931</v>
      </c>
      <c r="BC297" s="38" t="str">
        <f t="shared" si="122"/>
        <v/>
      </c>
      <c r="BD297" s="38">
        <f t="shared" si="121"/>
        <v>45931</v>
      </c>
      <c r="BT297" s="4"/>
      <c r="BZ297" s="7">
        <f t="shared" si="112"/>
        <v>46306</v>
      </c>
      <c r="CA297" s="5"/>
      <c r="CB297" s="145">
        <f t="shared" si="113"/>
        <v>1</v>
      </c>
      <c r="CC297" s="141" t="str">
        <f>IFERROR(VLOOKUP(BZ296,'Geração Equatorial x Medido'!$O$130:$P$166,2,FALSE),"")</f>
        <v/>
      </c>
      <c r="CD297" s="38">
        <f t="shared" si="120"/>
        <v>46296</v>
      </c>
      <c r="CE297" s="38" t="str">
        <f t="shared" si="108"/>
        <v/>
      </c>
      <c r="CF297" s="38">
        <f t="shared" si="109"/>
        <v>46296</v>
      </c>
      <c r="CV297" s="4"/>
    </row>
    <row r="298" spans="2:100" x14ac:dyDescent="0.25">
      <c r="B298" s="7">
        <f t="shared" si="114"/>
        <v>45221</v>
      </c>
      <c r="C298" s="5"/>
      <c r="D298" s="38" t="str">
        <f t="shared" si="106"/>
        <v/>
      </c>
      <c r="E298" s="38">
        <f t="shared" si="104"/>
        <v>44986</v>
      </c>
      <c r="F298" s="38" t="str">
        <f t="shared" si="110"/>
        <v/>
      </c>
      <c r="G298" s="38">
        <f t="shared" si="105"/>
        <v>45170</v>
      </c>
      <c r="Z298" s="7">
        <f t="shared" si="115"/>
        <v>45581</v>
      </c>
      <c r="AA298" s="5">
        <v>429.1</v>
      </c>
      <c r="AB298" s="38" t="str">
        <f>IFERROR(VLOOKUP(Z298,'Geração Equatorial x Medido'!$O$131:$P$142,2,FALSE),"")</f>
        <v/>
      </c>
      <c r="AC298" s="38">
        <f t="shared" si="118"/>
        <v>45566</v>
      </c>
      <c r="AD298" s="38" t="str">
        <f t="shared" si="107"/>
        <v/>
      </c>
      <c r="AE298" s="38">
        <f t="shared" si="117"/>
        <v>45536</v>
      </c>
      <c r="AU298" s="4"/>
      <c r="AX298" s="7">
        <f t="shared" si="116"/>
        <v>45941</v>
      </c>
      <c r="AY298" s="5">
        <v>522.4</v>
      </c>
      <c r="AZ298" s="145">
        <f t="shared" si="123"/>
        <v>0</v>
      </c>
      <c r="BA298" s="143" t="str">
        <f>IFERROR(VLOOKUP(AX297,'Geração Equatorial x Medido'!$O$130:$P$167,2,FALSE),"")</f>
        <v/>
      </c>
      <c r="BB298" s="38">
        <f t="shared" si="119"/>
        <v>45931</v>
      </c>
      <c r="BC298" s="38" t="str">
        <f t="shared" si="122"/>
        <v/>
      </c>
      <c r="BD298" s="38">
        <f t="shared" si="121"/>
        <v>45931</v>
      </c>
      <c r="BT298" s="4"/>
      <c r="BZ298" s="7">
        <f t="shared" si="112"/>
        <v>46307</v>
      </c>
      <c r="CA298" s="5"/>
      <c r="CB298" s="145">
        <f t="shared" si="113"/>
        <v>1</v>
      </c>
      <c r="CC298" s="141" t="str">
        <f>IFERROR(VLOOKUP(BZ297,'Geração Equatorial x Medido'!$O$130:$P$166,2,FALSE),"")</f>
        <v/>
      </c>
      <c r="CD298" s="38">
        <f t="shared" si="120"/>
        <v>46296</v>
      </c>
      <c r="CE298" s="38" t="str">
        <f t="shared" si="108"/>
        <v/>
      </c>
      <c r="CF298" s="38">
        <f t="shared" si="109"/>
        <v>46296</v>
      </c>
      <c r="CV298" s="4"/>
    </row>
    <row r="299" spans="2:100" x14ac:dyDescent="0.25">
      <c r="B299" s="7">
        <f t="shared" si="114"/>
        <v>45222</v>
      </c>
      <c r="C299" s="5"/>
      <c r="D299" s="38" t="str">
        <f t="shared" si="106"/>
        <v/>
      </c>
      <c r="E299" s="38">
        <f t="shared" ref="E299:E362" si="124">IF(D299="",E298,D299)</f>
        <v>44986</v>
      </c>
      <c r="F299" s="38" t="str">
        <f t="shared" si="110"/>
        <v/>
      </c>
      <c r="G299" s="38">
        <f t="shared" si="105"/>
        <v>45170</v>
      </c>
      <c r="Z299" s="7">
        <f t="shared" si="115"/>
        <v>45582</v>
      </c>
      <c r="AA299" s="5">
        <v>506.3</v>
      </c>
      <c r="AB299" s="38" t="str">
        <f>IFERROR(VLOOKUP(Z299,'Geração Equatorial x Medido'!$O$131:$P$142,2,FALSE),"")</f>
        <v/>
      </c>
      <c r="AC299" s="38">
        <f t="shared" si="118"/>
        <v>45566</v>
      </c>
      <c r="AD299" s="38" t="str">
        <f t="shared" si="107"/>
        <v/>
      </c>
      <c r="AE299" s="38">
        <f t="shared" si="117"/>
        <v>45536</v>
      </c>
      <c r="AU299" s="4"/>
      <c r="AX299" s="7">
        <f t="shared" si="116"/>
        <v>45942</v>
      </c>
      <c r="AY299" s="5">
        <v>558</v>
      </c>
      <c r="AZ299" s="145">
        <f t="shared" si="123"/>
        <v>0</v>
      </c>
      <c r="BA299" s="143" t="str">
        <f>IFERROR(VLOOKUP(AX298,'Geração Equatorial x Medido'!$O$130:$P$167,2,FALSE),"")</f>
        <v/>
      </c>
      <c r="BB299" s="38">
        <f t="shared" si="119"/>
        <v>45931</v>
      </c>
      <c r="BC299" s="38" t="str">
        <f t="shared" si="122"/>
        <v/>
      </c>
      <c r="BD299" s="38">
        <f t="shared" si="121"/>
        <v>45931</v>
      </c>
      <c r="BT299" s="4"/>
      <c r="BZ299" s="7">
        <f t="shared" si="112"/>
        <v>46308</v>
      </c>
      <c r="CA299" s="5"/>
      <c r="CB299" s="145">
        <f t="shared" si="113"/>
        <v>1</v>
      </c>
      <c r="CC299" s="141" t="str">
        <f>IFERROR(VLOOKUP(BZ298,'Geração Equatorial x Medido'!$O$130:$P$166,2,FALSE),"")</f>
        <v/>
      </c>
      <c r="CD299" s="38">
        <f t="shared" si="120"/>
        <v>46296</v>
      </c>
      <c r="CE299" s="38" t="str">
        <f t="shared" si="108"/>
        <v/>
      </c>
      <c r="CF299" s="38">
        <f t="shared" si="109"/>
        <v>46296</v>
      </c>
      <c r="CV299" s="4"/>
    </row>
    <row r="300" spans="2:100" x14ac:dyDescent="0.25">
      <c r="B300" s="7">
        <f t="shared" si="114"/>
        <v>45223</v>
      </c>
      <c r="C300" s="5"/>
      <c r="D300" s="38" t="str">
        <f t="shared" si="106"/>
        <v/>
      </c>
      <c r="E300" s="38">
        <f t="shared" si="124"/>
        <v>44986</v>
      </c>
      <c r="F300" s="38" t="str">
        <f t="shared" si="110"/>
        <v/>
      </c>
      <c r="G300" s="38">
        <f t="shared" si="105"/>
        <v>45170</v>
      </c>
      <c r="Z300" s="7">
        <f t="shared" si="115"/>
        <v>45583</v>
      </c>
      <c r="AA300" s="5">
        <v>502.9</v>
      </c>
      <c r="AB300" s="38" t="str">
        <f>IFERROR(VLOOKUP(Z300,'Geração Equatorial x Medido'!$O$131:$P$142,2,FALSE),"")</f>
        <v/>
      </c>
      <c r="AC300" s="38">
        <f t="shared" si="118"/>
        <v>45566</v>
      </c>
      <c r="AD300" s="38" t="str">
        <f t="shared" si="107"/>
        <v/>
      </c>
      <c r="AE300" s="38">
        <f t="shared" si="117"/>
        <v>45536</v>
      </c>
      <c r="AU300" s="4"/>
      <c r="AX300" s="7">
        <f t="shared" si="116"/>
        <v>45943</v>
      </c>
      <c r="AY300" s="5">
        <v>546.1</v>
      </c>
      <c r="AZ300" s="145">
        <f t="shared" si="123"/>
        <v>0</v>
      </c>
      <c r="BA300" s="143" t="str">
        <f>IFERROR(VLOOKUP(AX299,'Geração Equatorial x Medido'!$O$130:$P$167,2,FALSE),"")</f>
        <v/>
      </c>
      <c r="BB300" s="38">
        <f t="shared" si="119"/>
        <v>45931</v>
      </c>
      <c r="BC300" s="38" t="str">
        <f t="shared" si="122"/>
        <v/>
      </c>
      <c r="BD300" s="38">
        <f t="shared" si="121"/>
        <v>45931</v>
      </c>
      <c r="BT300" s="4"/>
      <c r="BZ300" s="7">
        <f t="shared" si="112"/>
        <v>46309</v>
      </c>
      <c r="CA300" s="5"/>
      <c r="CB300" s="145">
        <f t="shared" si="113"/>
        <v>1</v>
      </c>
      <c r="CC300" s="141" t="str">
        <f>IFERROR(VLOOKUP(BZ299,'Geração Equatorial x Medido'!$O$130:$P$166,2,FALSE),"")</f>
        <v/>
      </c>
      <c r="CD300" s="38">
        <f t="shared" si="120"/>
        <v>46296</v>
      </c>
      <c r="CE300" s="38" t="str">
        <f t="shared" si="108"/>
        <v/>
      </c>
      <c r="CF300" s="38">
        <f t="shared" si="109"/>
        <v>46296</v>
      </c>
      <c r="CV300" s="4"/>
    </row>
    <row r="301" spans="2:100" x14ac:dyDescent="0.25">
      <c r="B301" s="7">
        <f t="shared" si="114"/>
        <v>45224</v>
      </c>
      <c r="C301" s="5"/>
      <c r="D301" s="38" t="str">
        <f t="shared" si="106"/>
        <v/>
      </c>
      <c r="E301" s="38">
        <f t="shared" si="124"/>
        <v>44986</v>
      </c>
      <c r="F301" s="38" t="str">
        <f t="shared" si="110"/>
        <v/>
      </c>
      <c r="G301" s="38">
        <f t="shared" si="105"/>
        <v>45170</v>
      </c>
      <c r="I301" s="3"/>
      <c r="Z301" s="7">
        <f t="shared" si="115"/>
        <v>45584</v>
      </c>
      <c r="AA301" s="5">
        <v>560.6</v>
      </c>
      <c r="AB301" s="38" t="str">
        <f>IFERROR(VLOOKUP(Z301,'Geração Equatorial x Medido'!$O$131:$P$142,2,FALSE),"")</f>
        <v/>
      </c>
      <c r="AC301" s="38">
        <f t="shared" si="118"/>
        <v>45566</v>
      </c>
      <c r="AD301" s="38" t="str">
        <f t="shared" si="107"/>
        <v/>
      </c>
      <c r="AE301" s="38">
        <f t="shared" si="117"/>
        <v>45536</v>
      </c>
      <c r="AG301" s="3"/>
      <c r="AU301" s="4"/>
      <c r="AX301" s="7">
        <f t="shared" si="116"/>
        <v>45944</v>
      </c>
      <c r="AY301" s="5">
        <v>550.79999999999995</v>
      </c>
      <c r="AZ301" s="145">
        <f t="shared" si="123"/>
        <v>0</v>
      </c>
      <c r="BA301" s="143" t="str">
        <f>IFERROR(VLOOKUP(AX300,'Geração Equatorial x Medido'!$O$130:$P$167,2,FALSE),"")</f>
        <v/>
      </c>
      <c r="BB301" s="38">
        <f t="shared" si="119"/>
        <v>45931</v>
      </c>
      <c r="BC301" s="38" t="str">
        <f t="shared" si="122"/>
        <v/>
      </c>
      <c r="BD301" s="38">
        <f t="shared" si="121"/>
        <v>45931</v>
      </c>
      <c r="BF301" s="3"/>
      <c r="BT301" s="4"/>
      <c r="BZ301" s="7">
        <f t="shared" si="112"/>
        <v>46310</v>
      </c>
      <c r="CA301" s="5"/>
      <c r="CB301" s="145">
        <f t="shared" si="113"/>
        <v>1</v>
      </c>
      <c r="CC301" s="141" t="str">
        <f>IFERROR(VLOOKUP(BZ300,'Geração Equatorial x Medido'!$O$130:$P$166,2,FALSE),"")</f>
        <v/>
      </c>
      <c r="CD301" s="38">
        <f t="shared" si="120"/>
        <v>46296</v>
      </c>
      <c r="CE301" s="38" t="str">
        <f t="shared" si="108"/>
        <v/>
      </c>
      <c r="CF301" s="38">
        <f t="shared" si="109"/>
        <v>46296</v>
      </c>
      <c r="CH301" s="3"/>
      <c r="CV301" s="4"/>
    </row>
    <row r="302" spans="2:100" x14ac:dyDescent="0.25">
      <c r="B302" s="7">
        <f t="shared" si="114"/>
        <v>45225</v>
      </c>
      <c r="C302" s="5"/>
      <c r="D302" s="38" t="str">
        <f t="shared" si="106"/>
        <v/>
      </c>
      <c r="E302" s="38">
        <f t="shared" si="124"/>
        <v>44986</v>
      </c>
      <c r="F302" s="38" t="str">
        <f t="shared" si="110"/>
        <v/>
      </c>
      <c r="G302" s="38">
        <f t="shared" si="105"/>
        <v>45170</v>
      </c>
      <c r="I302" s="3"/>
      <c r="Z302" s="7">
        <f t="shared" si="115"/>
        <v>45585</v>
      </c>
      <c r="AA302" s="5">
        <v>473.3</v>
      </c>
      <c r="AB302" s="38" t="str">
        <f>IFERROR(VLOOKUP(Z302,'Geração Equatorial x Medido'!$O$131:$P$142,2,FALSE),"")</f>
        <v/>
      </c>
      <c r="AC302" s="38">
        <f t="shared" si="118"/>
        <v>45566</v>
      </c>
      <c r="AD302" s="38" t="str">
        <f t="shared" si="107"/>
        <v/>
      </c>
      <c r="AE302" s="38">
        <f t="shared" si="117"/>
        <v>45536</v>
      </c>
      <c r="AG302" s="3"/>
      <c r="AU302" s="4"/>
      <c r="AX302" s="7">
        <f t="shared" si="116"/>
        <v>45945</v>
      </c>
      <c r="AY302" s="5">
        <v>584.5</v>
      </c>
      <c r="AZ302" s="145">
        <f t="shared" si="123"/>
        <v>0</v>
      </c>
      <c r="BA302" s="143" t="str">
        <f>IFERROR(VLOOKUP(AX301,'Geração Equatorial x Medido'!$O$130:$P$167,2,FALSE),"")</f>
        <v/>
      </c>
      <c r="BB302" s="38">
        <f t="shared" si="119"/>
        <v>45931</v>
      </c>
      <c r="BC302" s="38" t="str">
        <f t="shared" si="122"/>
        <v/>
      </c>
      <c r="BD302" s="38">
        <f t="shared" si="121"/>
        <v>45931</v>
      </c>
      <c r="BF302" s="3"/>
      <c r="BT302" s="4"/>
      <c r="BZ302" s="7">
        <f t="shared" si="112"/>
        <v>46311</v>
      </c>
      <c r="CA302" s="5"/>
      <c r="CB302" s="145">
        <f t="shared" si="113"/>
        <v>1</v>
      </c>
      <c r="CC302" s="141" t="str">
        <f>IFERROR(VLOOKUP(BZ301,'Geração Equatorial x Medido'!$O$130:$P$166,2,FALSE),"")</f>
        <v/>
      </c>
      <c r="CD302" s="38">
        <f t="shared" si="120"/>
        <v>46296</v>
      </c>
      <c r="CE302" s="38" t="str">
        <f t="shared" si="108"/>
        <v/>
      </c>
      <c r="CF302" s="38">
        <f t="shared" si="109"/>
        <v>46296</v>
      </c>
      <c r="CH302" s="3"/>
      <c r="CV302" s="4"/>
    </row>
    <row r="303" spans="2:100" x14ac:dyDescent="0.25">
      <c r="B303" s="7">
        <f t="shared" si="114"/>
        <v>45226</v>
      </c>
      <c r="C303" s="5"/>
      <c r="D303" s="38" t="str">
        <f t="shared" si="106"/>
        <v/>
      </c>
      <c r="E303" s="38">
        <f t="shared" si="124"/>
        <v>44986</v>
      </c>
      <c r="F303" s="38" t="str">
        <f t="shared" si="110"/>
        <v/>
      </c>
      <c r="G303" s="38">
        <f t="shared" si="105"/>
        <v>45170</v>
      </c>
      <c r="Z303" s="7">
        <f t="shared" si="115"/>
        <v>45586</v>
      </c>
      <c r="AA303" s="5">
        <v>583.29999999999995</v>
      </c>
      <c r="AB303" s="38" t="str">
        <f>IFERROR(VLOOKUP(Z303,'Geração Equatorial x Medido'!$O$131:$P$142,2,FALSE),"")</f>
        <v/>
      </c>
      <c r="AC303" s="38">
        <f t="shared" si="118"/>
        <v>45566</v>
      </c>
      <c r="AD303" s="38" t="str">
        <f t="shared" si="107"/>
        <v/>
      </c>
      <c r="AE303" s="38">
        <f t="shared" si="117"/>
        <v>45536</v>
      </c>
      <c r="AU303" s="4"/>
      <c r="AX303" s="7">
        <f t="shared" si="116"/>
        <v>45946</v>
      </c>
      <c r="AY303" s="5">
        <v>513</v>
      </c>
      <c r="AZ303" s="145">
        <f t="shared" si="123"/>
        <v>0</v>
      </c>
      <c r="BA303" s="143" t="str">
        <f>IFERROR(VLOOKUP(AX302,'Geração Equatorial x Medido'!$O$130:$P$167,2,FALSE),"")</f>
        <v/>
      </c>
      <c r="BB303" s="38">
        <f t="shared" si="119"/>
        <v>45931</v>
      </c>
      <c r="BC303" s="38" t="str">
        <f t="shared" si="122"/>
        <v/>
      </c>
      <c r="BD303" s="38">
        <f t="shared" si="121"/>
        <v>45931</v>
      </c>
      <c r="BT303" s="4"/>
      <c r="BZ303" s="7">
        <f t="shared" si="112"/>
        <v>46312</v>
      </c>
      <c r="CA303" s="5"/>
      <c r="CB303" s="145">
        <f t="shared" si="113"/>
        <v>1</v>
      </c>
      <c r="CC303" s="141" t="str">
        <f>IFERROR(VLOOKUP(BZ302,'Geração Equatorial x Medido'!$O$130:$P$166,2,FALSE),"")</f>
        <v/>
      </c>
      <c r="CD303" s="38">
        <f t="shared" si="120"/>
        <v>46296</v>
      </c>
      <c r="CE303" s="38" t="str">
        <f t="shared" si="108"/>
        <v/>
      </c>
      <c r="CF303" s="38">
        <f t="shared" si="109"/>
        <v>46296</v>
      </c>
      <c r="CV303" s="4"/>
    </row>
    <row r="304" spans="2:100" x14ac:dyDescent="0.25">
      <c r="B304" s="7">
        <f t="shared" si="114"/>
        <v>45227</v>
      </c>
      <c r="C304" s="5"/>
      <c r="D304" s="38" t="str">
        <f t="shared" si="106"/>
        <v/>
      </c>
      <c r="E304" s="38">
        <f t="shared" si="124"/>
        <v>44986</v>
      </c>
      <c r="F304" s="38" t="str">
        <f t="shared" si="110"/>
        <v/>
      </c>
      <c r="G304" s="38">
        <f t="shared" si="105"/>
        <v>45170</v>
      </c>
      <c r="Z304" s="7">
        <f t="shared" si="115"/>
        <v>45587</v>
      </c>
      <c r="AA304" s="5">
        <v>570.70000000000005</v>
      </c>
      <c r="AB304" s="38">
        <f>IFERROR(VLOOKUP(Z304,'Geração Equatorial x Medido'!$O$131:$P$142,2,FALSE),"")</f>
        <v>45566</v>
      </c>
      <c r="AC304" s="38">
        <f t="shared" si="118"/>
        <v>45566</v>
      </c>
      <c r="AD304" s="38" t="str">
        <f t="shared" si="107"/>
        <v/>
      </c>
      <c r="AE304" s="38">
        <f t="shared" si="117"/>
        <v>45536</v>
      </c>
      <c r="AU304" s="4"/>
      <c r="AX304" s="7">
        <f t="shared" si="116"/>
        <v>45947</v>
      </c>
      <c r="AY304" s="5">
        <v>551.6</v>
      </c>
      <c r="AZ304" s="145">
        <f t="shared" si="123"/>
        <v>0</v>
      </c>
      <c r="BA304" s="143" t="str">
        <f>IFERROR(VLOOKUP(AX303,'Geração Equatorial x Medido'!$O$130:$P$167,2,FALSE),"")</f>
        <v/>
      </c>
      <c r="BB304" s="38">
        <f t="shared" si="119"/>
        <v>45931</v>
      </c>
      <c r="BC304" s="38" t="str">
        <f t="shared" si="122"/>
        <v/>
      </c>
      <c r="BD304" s="38">
        <f t="shared" si="121"/>
        <v>45931</v>
      </c>
      <c r="BT304" s="4"/>
      <c r="BZ304" s="7">
        <f t="shared" si="112"/>
        <v>46313</v>
      </c>
      <c r="CA304" s="5"/>
      <c r="CB304" s="145">
        <f t="shared" si="113"/>
        <v>1</v>
      </c>
      <c r="CC304" s="141" t="str">
        <f>IFERROR(VLOOKUP(BZ303,'Geração Equatorial x Medido'!$O$130:$P$166,2,FALSE),"")</f>
        <v/>
      </c>
      <c r="CD304" s="38">
        <f t="shared" si="120"/>
        <v>46296</v>
      </c>
      <c r="CE304" s="38" t="str">
        <f t="shared" si="108"/>
        <v/>
      </c>
      <c r="CF304" s="38">
        <f t="shared" si="109"/>
        <v>46296</v>
      </c>
      <c r="CV304" s="4"/>
    </row>
    <row r="305" spans="2:100" x14ac:dyDescent="0.25">
      <c r="B305" s="7">
        <f t="shared" si="114"/>
        <v>45228</v>
      </c>
      <c r="C305" s="5"/>
      <c r="D305" s="38" t="str">
        <f t="shared" si="106"/>
        <v/>
      </c>
      <c r="E305" s="38">
        <f t="shared" si="124"/>
        <v>44986</v>
      </c>
      <c r="F305" s="38" t="str">
        <f t="shared" si="110"/>
        <v/>
      </c>
      <c r="G305" s="38">
        <f t="shared" si="105"/>
        <v>45170</v>
      </c>
      <c r="Z305" s="7">
        <f t="shared" si="115"/>
        <v>45588</v>
      </c>
      <c r="AA305" s="5">
        <v>497.1</v>
      </c>
      <c r="AB305" s="38" t="str">
        <f>IFERROR(VLOOKUP(Z305,'Geração Equatorial x Medido'!$O$131:$P$142,2,FALSE),"")</f>
        <v/>
      </c>
      <c r="AC305" s="38">
        <f t="shared" si="118"/>
        <v>45597</v>
      </c>
      <c r="AD305" s="38" t="str">
        <f t="shared" si="107"/>
        <v/>
      </c>
      <c r="AE305" s="38">
        <f t="shared" si="117"/>
        <v>45536</v>
      </c>
      <c r="AU305" s="4"/>
      <c r="AX305" s="7">
        <f t="shared" si="116"/>
        <v>45948</v>
      </c>
      <c r="AY305" s="5">
        <v>514.4</v>
      </c>
      <c r="AZ305" s="145">
        <f t="shared" si="123"/>
        <v>0</v>
      </c>
      <c r="BA305" s="143" t="str">
        <f>IFERROR(VLOOKUP(AX304,'Geração Equatorial x Medido'!$O$130:$P$167,2,FALSE),"")</f>
        <v/>
      </c>
      <c r="BB305" s="38">
        <f t="shared" si="119"/>
        <v>45931</v>
      </c>
      <c r="BC305" s="38" t="str">
        <f t="shared" si="122"/>
        <v/>
      </c>
      <c r="BD305" s="38">
        <f t="shared" si="121"/>
        <v>45931</v>
      </c>
      <c r="BT305" s="4"/>
      <c r="BZ305" s="7">
        <f t="shared" si="112"/>
        <v>46314</v>
      </c>
      <c r="CA305" s="5"/>
      <c r="CB305" s="145">
        <f t="shared" si="113"/>
        <v>1</v>
      </c>
      <c r="CC305" s="141" t="str">
        <f>IFERROR(VLOOKUP(BZ304,'Geração Equatorial x Medido'!$O$130:$P$166,2,FALSE),"")</f>
        <v/>
      </c>
      <c r="CD305" s="38">
        <f t="shared" si="120"/>
        <v>46296</v>
      </c>
      <c r="CE305" s="38" t="str">
        <f t="shared" si="108"/>
        <v/>
      </c>
      <c r="CF305" s="38">
        <f t="shared" si="109"/>
        <v>46296</v>
      </c>
      <c r="CV305" s="4"/>
    </row>
    <row r="306" spans="2:100" x14ac:dyDescent="0.25">
      <c r="B306" s="7">
        <f t="shared" si="114"/>
        <v>45229</v>
      </c>
      <c r="C306" s="5"/>
      <c r="D306" s="38" t="str">
        <f t="shared" si="106"/>
        <v/>
      </c>
      <c r="E306" s="38">
        <f t="shared" si="124"/>
        <v>44986</v>
      </c>
      <c r="F306" s="38" t="str">
        <f t="shared" si="110"/>
        <v/>
      </c>
      <c r="G306" s="38">
        <f t="shared" si="105"/>
        <v>45170</v>
      </c>
      <c r="Z306" s="7">
        <f t="shared" si="115"/>
        <v>45589</v>
      </c>
      <c r="AA306" s="5">
        <v>513.1</v>
      </c>
      <c r="AB306" s="38" t="str">
        <f>IFERROR(VLOOKUP(Z306,'Geração Equatorial x Medido'!$O$131:$P$142,2,FALSE),"")</f>
        <v/>
      </c>
      <c r="AC306" s="38">
        <f t="shared" si="118"/>
        <v>45597</v>
      </c>
      <c r="AD306" s="38" t="str">
        <f t="shared" si="107"/>
        <v/>
      </c>
      <c r="AE306" s="38">
        <f t="shared" si="117"/>
        <v>45536</v>
      </c>
      <c r="AU306" s="4"/>
      <c r="AX306" s="7">
        <f t="shared" si="116"/>
        <v>45949</v>
      </c>
      <c r="AY306" s="5">
        <v>449.9</v>
      </c>
      <c r="AZ306" s="145">
        <f t="shared" si="123"/>
        <v>0</v>
      </c>
      <c r="BA306" s="143" t="str">
        <f>IFERROR(VLOOKUP(AX305,'Geração Equatorial x Medido'!$O$130:$P$167,2,FALSE),"")</f>
        <v/>
      </c>
      <c r="BB306" s="38">
        <f t="shared" si="119"/>
        <v>45931</v>
      </c>
      <c r="BC306" s="38" t="str">
        <f t="shared" si="122"/>
        <v/>
      </c>
      <c r="BD306" s="38">
        <f t="shared" si="121"/>
        <v>45931</v>
      </c>
      <c r="BT306" s="4"/>
      <c r="BZ306" s="7">
        <f t="shared" si="112"/>
        <v>46315</v>
      </c>
      <c r="CA306" s="5"/>
      <c r="CB306" s="145">
        <f t="shared" si="113"/>
        <v>1</v>
      </c>
      <c r="CC306" s="141" t="str">
        <f>IFERROR(VLOOKUP(BZ305,'Geração Equatorial x Medido'!$O$130:$P$166,2,FALSE),"")</f>
        <v/>
      </c>
      <c r="CD306" s="38">
        <f t="shared" si="120"/>
        <v>46296</v>
      </c>
      <c r="CE306" s="38" t="str">
        <f t="shared" si="108"/>
        <v/>
      </c>
      <c r="CF306" s="38">
        <f t="shared" si="109"/>
        <v>46296</v>
      </c>
      <c r="CV306" s="4"/>
    </row>
    <row r="307" spans="2:100" x14ac:dyDescent="0.25">
      <c r="B307" s="7">
        <f t="shared" si="114"/>
        <v>45230</v>
      </c>
      <c r="C307" s="5"/>
      <c r="D307" s="38" t="str">
        <f t="shared" si="106"/>
        <v/>
      </c>
      <c r="E307" s="38">
        <f t="shared" si="124"/>
        <v>44986</v>
      </c>
      <c r="F307" s="38">
        <f t="shared" si="110"/>
        <v>45200</v>
      </c>
      <c r="G307" s="38">
        <f t="shared" si="105"/>
        <v>45200</v>
      </c>
      <c r="Z307" s="7">
        <f t="shared" si="115"/>
        <v>45590</v>
      </c>
      <c r="AA307" s="5">
        <v>505.8</v>
      </c>
      <c r="AB307" s="38" t="str">
        <f>IFERROR(VLOOKUP(Z307,'Geração Equatorial x Medido'!$O$131:$P$142,2,FALSE),"")</f>
        <v/>
      </c>
      <c r="AC307" s="38">
        <f t="shared" si="118"/>
        <v>45597</v>
      </c>
      <c r="AD307" s="38" t="str">
        <f t="shared" si="107"/>
        <v/>
      </c>
      <c r="AE307" s="38">
        <f t="shared" si="117"/>
        <v>45536</v>
      </c>
      <c r="AU307" s="4"/>
      <c r="AX307" s="7">
        <f t="shared" si="116"/>
        <v>45950</v>
      </c>
      <c r="AY307" s="5">
        <v>471.9</v>
      </c>
      <c r="AZ307" s="145">
        <f t="shared" si="123"/>
        <v>0</v>
      </c>
      <c r="BA307" s="143" t="str">
        <f>IFERROR(VLOOKUP(AX306,'Geração Equatorial x Medido'!$O$130:$P$167,2,FALSE),"")</f>
        <v/>
      </c>
      <c r="BB307" s="38">
        <f t="shared" si="119"/>
        <v>45931</v>
      </c>
      <c r="BC307" s="38" t="str">
        <f t="shared" si="122"/>
        <v/>
      </c>
      <c r="BD307" s="38">
        <f t="shared" si="121"/>
        <v>45931</v>
      </c>
      <c r="BT307" s="4"/>
      <c r="BZ307" s="7">
        <f t="shared" si="112"/>
        <v>46316</v>
      </c>
      <c r="CA307" s="5"/>
      <c r="CB307" s="145">
        <f t="shared" si="113"/>
        <v>1</v>
      </c>
      <c r="CC307" s="141" t="str">
        <f>IFERROR(VLOOKUP(BZ306,'Geração Equatorial x Medido'!$O$130:$P$166,2,FALSE),"")</f>
        <v/>
      </c>
      <c r="CD307" s="38">
        <f t="shared" si="120"/>
        <v>46296</v>
      </c>
      <c r="CE307" s="38" t="str">
        <f t="shared" si="108"/>
        <v/>
      </c>
      <c r="CF307" s="38">
        <f t="shared" si="109"/>
        <v>46296</v>
      </c>
      <c r="CV307" s="4"/>
    </row>
    <row r="308" spans="2:100" x14ac:dyDescent="0.25">
      <c r="B308" s="7">
        <f t="shared" si="114"/>
        <v>45231</v>
      </c>
      <c r="C308" s="5"/>
      <c r="D308" s="38" t="str">
        <f t="shared" si="106"/>
        <v/>
      </c>
      <c r="E308" s="38">
        <f t="shared" si="124"/>
        <v>44986</v>
      </c>
      <c r="F308" s="38" t="str">
        <f t="shared" si="110"/>
        <v/>
      </c>
      <c r="G308" s="38">
        <f t="shared" si="105"/>
        <v>45200</v>
      </c>
      <c r="Z308" s="7">
        <f t="shared" si="115"/>
        <v>45591</v>
      </c>
      <c r="AA308" s="5">
        <v>525</v>
      </c>
      <c r="AB308" s="38" t="str">
        <f>IFERROR(VLOOKUP(Z308,'Geração Equatorial x Medido'!$O$131:$P$142,2,FALSE),"")</f>
        <v/>
      </c>
      <c r="AC308" s="38">
        <f t="shared" si="118"/>
        <v>45597</v>
      </c>
      <c r="AD308" s="38" t="str">
        <f t="shared" si="107"/>
        <v/>
      </c>
      <c r="AE308" s="38">
        <f t="shared" si="117"/>
        <v>45536</v>
      </c>
      <c r="AU308" s="4"/>
      <c r="AX308" s="7">
        <f t="shared" si="116"/>
        <v>45951</v>
      </c>
      <c r="AY308" s="5">
        <v>422.3</v>
      </c>
      <c r="AZ308" s="145">
        <f t="shared" si="123"/>
        <v>0</v>
      </c>
      <c r="BA308" s="143" t="str">
        <f>IFERROR(VLOOKUP(AX307,'Geração Equatorial x Medido'!$O$130:$P$167,2,FALSE),"")</f>
        <v/>
      </c>
      <c r="BB308" s="38">
        <f t="shared" si="119"/>
        <v>45931</v>
      </c>
      <c r="BC308" s="38" t="str">
        <f t="shared" si="122"/>
        <v/>
      </c>
      <c r="BD308" s="38">
        <f t="shared" si="121"/>
        <v>45931</v>
      </c>
      <c r="BT308" s="4"/>
      <c r="BZ308" s="7">
        <f t="shared" si="112"/>
        <v>46317</v>
      </c>
      <c r="CA308" s="5"/>
      <c r="CB308" s="145">
        <f t="shared" si="113"/>
        <v>1</v>
      </c>
      <c r="CC308" s="141" t="str">
        <f>IFERROR(VLOOKUP(BZ307,'Geração Equatorial x Medido'!$O$130:$P$166,2,FALSE),"")</f>
        <v/>
      </c>
      <c r="CD308" s="38">
        <f t="shared" si="120"/>
        <v>46296</v>
      </c>
      <c r="CE308" s="38" t="str">
        <f t="shared" si="108"/>
        <v/>
      </c>
      <c r="CF308" s="38">
        <f t="shared" si="109"/>
        <v>46296</v>
      </c>
      <c r="CV308" s="4"/>
    </row>
    <row r="309" spans="2:100" x14ac:dyDescent="0.25">
      <c r="B309" s="7">
        <f t="shared" si="114"/>
        <v>45232</v>
      </c>
      <c r="C309" s="5"/>
      <c r="D309" s="38" t="str">
        <f t="shared" si="106"/>
        <v/>
      </c>
      <c r="E309" s="38">
        <f t="shared" si="124"/>
        <v>44986</v>
      </c>
      <c r="F309" s="38" t="str">
        <f t="shared" si="110"/>
        <v/>
      </c>
      <c r="G309" s="38">
        <f t="shared" ref="G309:G368" si="125">IF(F309="",G308,F309)</f>
        <v>45200</v>
      </c>
      <c r="Z309" s="7">
        <f t="shared" si="115"/>
        <v>45592</v>
      </c>
      <c r="AA309" s="5">
        <v>520.9</v>
      </c>
      <c r="AB309" s="38" t="str">
        <f>IFERROR(VLOOKUP(Z309,'Geração Equatorial x Medido'!$O$131:$P$142,2,FALSE),"")</f>
        <v/>
      </c>
      <c r="AC309" s="38">
        <f t="shared" si="118"/>
        <v>45597</v>
      </c>
      <c r="AD309" s="38" t="str">
        <f t="shared" si="107"/>
        <v/>
      </c>
      <c r="AE309" s="38">
        <f t="shared" si="117"/>
        <v>45536</v>
      </c>
      <c r="AU309" s="4"/>
      <c r="AX309" s="7">
        <f t="shared" si="116"/>
        <v>45952</v>
      </c>
      <c r="AY309" s="5">
        <v>522.20000000000005</v>
      </c>
      <c r="AZ309" s="145">
        <f t="shared" si="123"/>
        <v>0</v>
      </c>
      <c r="BA309" s="143">
        <f>IFERROR(VLOOKUP(AX308,'Geração Equatorial x Medido'!$O$130:$P$167,2,FALSE),"")</f>
        <v>45931</v>
      </c>
      <c r="BB309" s="38">
        <f t="shared" si="119"/>
        <v>45931</v>
      </c>
      <c r="BC309" s="38" t="str">
        <f t="shared" si="122"/>
        <v/>
      </c>
      <c r="BD309" s="38">
        <f t="shared" si="121"/>
        <v>45931</v>
      </c>
      <c r="BT309" s="4"/>
      <c r="BZ309" s="7">
        <f t="shared" si="112"/>
        <v>46318</v>
      </c>
      <c r="CA309" s="5"/>
      <c r="CB309" s="145">
        <f t="shared" si="113"/>
        <v>1</v>
      </c>
      <c r="CC309" s="141">
        <f>IFERROR(VLOOKUP(BZ308,'Geração Equatorial x Medido'!$O$130:$P$166,2,FALSE),"")</f>
        <v>46296</v>
      </c>
      <c r="CD309" s="38">
        <f t="shared" si="120"/>
        <v>46296</v>
      </c>
      <c r="CE309" s="38" t="str">
        <f t="shared" si="108"/>
        <v/>
      </c>
      <c r="CF309" s="38">
        <f t="shared" si="109"/>
        <v>46296</v>
      </c>
      <c r="CV309" s="4"/>
    </row>
    <row r="310" spans="2:100" x14ac:dyDescent="0.25">
      <c r="B310" s="7">
        <f t="shared" si="114"/>
        <v>45233</v>
      </c>
      <c r="C310" s="5"/>
      <c r="D310" s="38" t="str">
        <f t="shared" si="106"/>
        <v/>
      </c>
      <c r="E310" s="38">
        <f t="shared" si="124"/>
        <v>44986</v>
      </c>
      <c r="F310" s="38" t="str">
        <f t="shared" si="110"/>
        <v/>
      </c>
      <c r="G310" s="38">
        <f t="shared" si="125"/>
        <v>45200</v>
      </c>
      <c r="Z310" s="7">
        <f t="shared" si="115"/>
        <v>45593</v>
      </c>
      <c r="AA310" s="5">
        <v>571.79999999999995</v>
      </c>
      <c r="AB310" s="38" t="str">
        <f>IFERROR(VLOOKUP(Z310,'Geração Equatorial x Medido'!$O$131:$P$142,2,FALSE),"")</f>
        <v/>
      </c>
      <c r="AC310" s="38">
        <f t="shared" si="118"/>
        <v>45597</v>
      </c>
      <c r="AD310" s="38" t="str">
        <f t="shared" si="107"/>
        <v/>
      </c>
      <c r="AE310" s="38">
        <f t="shared" si="117"/>
        <v>45536</v>
      </c>
      <c r="AU310" s="4"/>
      <c r="AX310" s="7">
        <f t="shared" si="116"/>
        <v>45953</v>
      </c>
      <c r="AY310" s="5">
        <v>562.5</v>
      </c>
      <c r="AZ310" s="145">
        <f t="shared" si="123"/>
        <v>0</v>
      </c>
      <c r="BA310" s="143" t="str">
        <f>IFERROR(VLOOKUP(AX309,'Geração Equatorial x Medido'!$O$130:$P$167,2,FALSE),"")</f>
        <v/>
      </c>
      <c r="BB310" s="38">
        <f t="shared" si="119"/>
        <v>45962</v>
      </c>
      <c r="BC310" s="38" t="str">
        <f t="shared" si="122"/>
        <v/>
      </c>
      <c r="BD310" s="38">
        <f t="shared" si="121"/>
        <v>45931</v>
      </c>
      <c r="BT310" s="4"/>
      <c r="BZ310" s="7">
        <f t="shared" si="112"/>
        <v>46319</v>
      </c>
      <c r="CA310" s="5"/>
      <c r="CB310" s="145">
        <f t="shared" si="113"/>
        <v>1</v>
      </c>
      <c r="CC310" s="141" t="str">
        <f>IFERROR(VLOOKUP(BZ309,'Geração Equatorial x Medido'!$O$130:$P$166,2,FALSE),"")</f>
        <v/>
      </c>
      <c r="CD310" s="38">
        <f t="shared" si="120"/>
        <v>46327</v>
      </c>
      <c r="CE310" s="38" t="str">
        <f t="shared" si="108"/>
        <v/>
      </c>
      <c r="CF310" s="38">
        <f t="shared" si="109"/>
        <v>46296</v>
      </c>
      <c r="CV310" s="4"/>
    </row>
    <row r="311" spans="2:100" x14ac:dyDescent="0.25">
      <c r="B311" s="7">
        <f t="shared" si="114"/>
        <v>45234</v>
      </c>
      <c r="C311" s="5"/>
      <c r="D311" s="38" t="str">
        <f t="shared" si="106"/>
        <v/>
      </c>
      <c r="E311" s="38">
        <f t="shared" si="124"/>
        <v>44986</v>
      </c>
      <c r="F311" s="38" t="str">
        <f t="shared" si="110"/>
        <v/>
      </c>
      <c r="G311" s="38">
        <f t="shared" si="125"/>
        <v>45200</v>
      </c>
      <c r="Z311" s="7">
        <f t="shared" si="115"/>
        <v>45594</v>
      </c>
      <c r="AA311" s="5">
        <v>541.20000000000005</v>
      </c>
      <c r="AB311" s="38" t="str">
        <f>IFERROR(VLOOKUP(Z311,'Geração Equatorial x Medido'!$O$131:$P$142,2,FALSE),"")</f>
        <v/>
      </c>
      <c r="AC311" s="38">
        <f t="shared" si="118"/>
        <v>45597</v>
      </c>
      <c r="AD311" s="38" t="str">
        <f t="shared" si="107"/>
        <v/>
      </c>
      <c r="AE311" s="38">
        <f t="shared" si="117"/>
        <v>45536</v>
      </c>
      <c r="AU311" s="4"/>
      <c r="AX311" s="7">
        <f t="shared" si="116"/>
        <v>45954</v>
      </c>
      <c r="AY311" s="5">
        <v>515.29999999999995</v>
      </c>
      <c r="AZ311" s="145">
        <f t="shared" si="123"/>
        <v>0</v>
      </c>
      <c r="BA311" s="143" t="str">
        <f>IFERROR(VLOOKUP(AX310,'Geração Equatorial x Medido'!$O$130:$P$167,2,FALSE),"")</f>
        <v/>
      </c>
      <c r="BB311" s="38">
        <f t="shared" si="119"/>
        <v>45962</v>
      </c>
      <c r="BC311" s="38" t="str">
        <f t="shared" si="122"/>
        <v/>
      </c>
      <c r="BD311" s="38">
        <f t="shared" si="121"/>
        <v>45931</v>
      </c>
      <c r="BT311" s="4"/>
      <c r="BZ311" s="7">
        <f t="shared" si="112"/>
        <v>46320</v>
      </c>
      <c r="CA311" s="5"/>
      <c r="CB311" s="145">
        <f t="shared" si="113"/>
        <v>1</v>
      </c>
      <c r="CC311" s="141" t="str">
        <f>IFERROR(VLOOKUP(BZ310,'Geração Equatorial x Medido'!$O$130:$P$166,2,FALSE),"")</f>
        <v/>
      </c>
      <c r="CD311" s="38">
        <f t="shared" si="120"/>
        <v>46327</v>
      </c>
      <c r="CE311" s="38" t="str">
        <f t="shared" si="108"/>
        <v/>
      </c>
      <c r="CF311" s="38">
        <f t="shared" si="109"/>
        <v>46296</v>
      </c>
      <c r="CV311" s="4"/>
    </row>
    <row r="312" spans="2:100" x14ac:dyDescent="0.25">
      <c r="B312" s="7">
        <f t="shared" si="114"/>
        <v>45235</v>
      </c>
      <c r="C312" s="5"/>
      <c r="D312" s="38" t="str">
        <f t="shared" si="106"/>
        <v/>
      </c>
      <c r="E312" s="38">
        <f t="shared" si="124"/>
        <v>44986</v>
      </c>
      <c r="F312" s="38" t="str">
        <f t="shared" si="110"/>
        <v/>
      </c>
      <c r="G312" s="38">
        <f t="shared" si="125"/>
        <v>45200</v>
      </c>
      <c r="Z312" s="7">
        <f t="shared" si="115"/>
        <v>45595</v>
      </c>
      <c r="AA312" s="5">
        <v>441.8</v>
      </c>
      <c r="AB312" s="38" t="str">
        <f>IFERROR(VLOOKUP(Z312,'Geração Equatorial x Medido'!$O$131:$P$142,2,FALSE),"")</f>
        <v/>
      </c>
      <c r="AC312" s="38">
        <f t="shared" si="118"/>
        <v>45597</v>
      </c>
      <c r="AD312" s="38" t="str">
        <f t="shared" si="107"/>
        <v/>
      </c>
      <c r="AE312" s="38">
        <f t="shared" si="117"/>
        <v>45536</v>
      </c>
      <c r="AU312" s="4"/>
      <c r="AX312" s="7">
        <f t="shared" si="116"/>
        <v>45955</v>
      </c>
      <c r="AY312" s="5">
        <v>541.5</v>
      </c>
      <c r="AZ312" s="145">
        <f t="shared" si="123"/>
        <v>0</v>
      </c>
      <c r="BA312" s="143" t="str">
        <f>IFERROR(VLOOKUP(AX311,'Geração Equatorial x Medido'!$O$130:$P$167,2,FALSE),"")</f>
        <v/>
      </c>
      <c r="BB312" s="38">
        <f t="shared" si="119"/>
        <v>45962</v>
      </c>
      <c r="BC312" s="38" t="str">
        <f t="shared" si="122"/>
        <v/>
      </c>
      <c r="BD312" s="38">
        <f t="shared" si="121"/>
        <v>45931</v>
      </c>
      <c r="BT312" s="4"/>
      <c r="BZ312" s="7">
        <f t="shared" si="112"/>
        <v>46321</v>
      </c>
      <c r="CA312" s="5"/>
      <c r="CB312" s="145">
        <f t="shared" si="113"/>
        <v>1</v>
      </c>
      <c r="CC312" s="141" t="str">
        <f>IFERROR(VLOOKUP(BZ311,'Geração Equatorial x Medido'!$O$130:$P$166,2,FALSE),"")</f>
        <v/>
      </c>
      <c r="CD312" s="38">
        <f t="shared" si="120"/>
        <v>46327</v>
      </c>
      <c r="CE312" s="38" t="str">
        <f t="shared" si="108"/>
        <v/>
      </c>
      <c r="CF312" s="38">
        <f t="shared" si="109"/>
        <v>46296</v>
      </c>
      <c r="CV312" s="4"/>
    </row>
    <row r="313" spans="2:100" x14ac:dyDescent="0.25">
      <c r="B313" s="7">
        <f t="shared" si="114"/>
        <v>45236</v>
      </c>
      <c r="C313" s="5"/>
      <c r="D313" s="38" t="str">
        <f t="shared" si="106"/>
        <v/>
      </c>
      <c r="E313" s="38">
        <f t="shared" si="124"/>
        <v>44986</v>
      </c>
      <c r="F313" s="38" t="str">
        <f t="shared" si="110"/>
        <v/>
      </c>
      <c r="G313" s="38">
        <f t="shared" si="125"/>
        <v>45200</v>
      </c>
      <c r="Z313" s="7">
        <f t="shared" si="115"/>
        <v>45596</v>
      </c>
      <c r="AA313" s="5">
        <v>455.3</v>
      </c>
      <c r="AB313" s="38" t="str">
        <f>IFERROR(VLOOKUP(Z313,'Geração Equatorial x Medido'!$O$131:$P$142,2,FALSE),"")</f>
        <v/>
      </c>
      <c r="AC313" s="38">
        <f t="shared" si="118"/>
        <v>45597</v>
      </c>
      <c r="AD313" s="38">
        <f t="shared" si="107"/>
        <v>45566</v>
      </c>
      <c r="AE313" s="38">
        <f t="shared" si="117"/>
        <v>45566</v>
      </c>
      <c r="AU313" s="4"/>
      <c r="AX313" s="7">
        <f t="shared" si="116"/>
        <v>45956</v>
      </c>
      <c r="AY313" s="5">
        <v>557.79999999999995</v>
      </c>
      <c r="AZ313" s="145">
        <f t="shared" si="123"/>
        <v>0</v>
      </c>
      <c r="BA313" s="143" t="str">
        <f>IFERROR(VLOOKUP(AX312,'Geração Equatorial x Medido'!$O$130:$P$167,2,FALSE),"")</f>
        <v/>
      </c>
      <c r="BB313" s="38">
        <f t="shared" si="119"/>
        <v>45962</v>
      </c>
      <c r="BC313" s="38" t="str">
        <f t="shared" si="122"/>
        <v/>
      </c>
      <c r="BD313" s="38">
        <f t="shared" si="121"/>
        <v>45931</v>
      </c>
      <c r="BT313" s="4"/>
      <c r="BZ313" s="7">
        <f t="shared" si="112"/>
        <v>46322</v>
      </c>
      <c r="CA313" s="5"/>
      <c r="CB313" s="145">
        <f t="shared" si="113"/>
        <v>1</v>
      </c>
      <c r="CC313" s="141" t="str">
        <f>IFERROR(VLOOKUP(BZ312,'Geração Equatorial x Medido'!$O$130:$P$166,2,FALSE),"")</f>
        <v/>
      </c>
      <c r="CD313" s="38">
        <f t="shared" si="120"/>
        <v>46327</v>
      </c>
      <c r="CE313" s="38" t="str">
        <f t="shared" si="108"/>
        <v/>
      </c>
      <c r="CF313" s="38">
        <f t="shared" si="109"/>
        <v>46296</v>
      </c>
      <c r="CV313" s="4"/>
    </row>
    <row r="314" spans="2:100" x14ac:dyDescent="0.25">
      <c r="B314" s="7">
        <f t="shared" si="114"/>
        <v>45237</v>
      </c>
      <c r="C314" s="5"/>
      <c r="D314" s="38" t="str">
        <f t="shared" si="106"/>
        <v/>
      </c>
      <c r="E314" s="38">
        <f t="shared" si="124"/>
        <v>44986</v>
      </c>
      <c r="F314" s="38" t="str">
        <f t="shared" si="110"/>
        <v/>
      </c>
      <c r="G314" s="38">
        <f t="shared" si="125"/>
        <v>45200</v>
      </c>
      <c r="Z314" s="7">
        <f t="shared" si="115"/>
        <v>45597</v>
      </c>
      <c r="AA314" s="5">
        <v>470.3</v>
      </c>
      <c r="AB314" s="38" t="str">
        <f>IFERROR(VLOOKUP(Z314,'Geração Equatorial x Medido'!$O$131:$P$142,2,FALSE),"")</f>
        <v/>
      </c>
      <c r="AC314" s="38">
        <f t="shared" si="118"/>
        <v>45597</v>
      </c>
      <c r="AD314" s="38" t="str">
        <f t="shared" si="107"/>
        <v/>
      </c>
      <c r="AE314" s="38">
        <f t="shared" si="117"/>
        <v>45566</v>
      </c>
      <c r="AU314" s="4"/>
      <c r="AX314" s="7">
        <f t="shared" si="116"/>
        <v>45957</v>
      </c>
      <c r="AY314" s="5">
        <v>159.69999999999999</v>
      </c>
      <c r="AZ314" s="145">
        <f t="shared" si="123"/>
        <v>0</v>
      </c>
      <c r="BA314" s="143" t="str">
        <f>IFERROR(VLOOKUP(AX313,'Geração Equatorial x Medido'!$O$130:$P$167,2,FALSE),"")</f>
        <v/>
      </c>
      <c r="BB314" s="38">
        <f t="shared" si="119"/>
        <v>45962</v>
      </c>
      <c r="BC314" s="38" t="str">
        <f t="shared" si="122"/>
        <v/>
      </c>
      <c r="BD314" s="38">
        <f t="shared" si="121"/>
        <v>45931</v>
      </c>
      <c r="BT314" s="4"/>
      <c r="BZ314" s="7">
        <f t="shared" si="112"/>
        <v>46323</v>
      </c>
      <c r="CA314" s="5"/>
      <c r="CB314" s="145">
        <f t="shared" si="113"/>
        <v>1</v>
      </c>
      <c r="CC314" s="141" t="str">
        <f>IFERROR(VLOOKUP(BZ313,'Geração Equatorial x Medido'!$O$130:$P$166,2,FALSE),"")</f>
        <v/>
      </c>
      <c r="CD314" s="38">
        <f t="shared" si="120"/>
        <v>46327</v>
      </c>
      <c r="CE314" s="38" t="str">
        <f t="shared" si="108"/>
        <v/>
      </c>
      <c r="CF314" s="38">
        <f t="shared" si="109"/>
        <v>46296</v>
      </c>
      <c r="CV314" s="4"/>
    </row>
    <row r="315" spans="2:100" x14ac:dyDescent="0.25">
      <c r="B315" s="7">
        <f t="shared" si="114"/>
        <v>45238</v>
      </c>
      <c r="C315" s="5"/>
      <c r="D315" s="38" t="str">
        <f t="shared" si="106"/>
        <v/>
      </c>
      <c r="E315" s="38">
        <f t="shared" si="124"/>
        <v>44986</v>
      </c>
      <c r="F315" s="38" t="str">
        <f t="shared" si="110"/>
        <v/>
      </c>
      <c r="G315" s="38">
        <f t="shared" si="125"/>
        <v>45200</v>
      </c>
      <c r="Z315" s="7">
        <f t="shared" si="115"/>
        <v>45598</v>
      </c>
      <c r="AA315" s="5">
        <v>483.9</v>
      </c>
      <c r="AB315" s="38" t="str">
        <f>IFERROR(VLOOKUP(Z315,'Geração Equatorial x Medido'!$O$131:$P$142,2,FALSE),"")</f>
        <v/>
      </c>
      <c r="AC315" s="38">
        <f t="shared" si="118"/>
        <v>45597</v>
      </c>
      <c r="AD315" s="38" t="str">
        <f t="shared" si="107"/>
        <v/>
      </c>
      <c r="AE315" s="38">
        <f t="shared" si="117"/>
        <v>45566</v>
      </c>
      <c r="AU315" s="4"/>
      <c r="AX315" s="7">
        <f t="shared" si="116"/>
        <v>45958</v>
      </c>
      <c r="AY315" s="5">
        <v>0</v>
      </c>
      <c r="AZ315" s="145">
        <f>IF('USINA 03 - Barreirinhas'!AY314=0,1,0)</f>
        <v>0</v>
      </c>
      <c r="BA315" s="143" t="str">
        <f>IFERROR(VLOOKUP(AX314,'Geração Equatorial x Medido'!$O$130:$P$167,2,FALSE),"")</f>
        <v/>
      </c>
      <c r="BB315" s="38">
        <f t="shared" si="119"/>
        <v>45962</v>
      </c>
      <c r="BC315" s="38" t="str">
        <f t="shared" si="122"/>
        <v/>
      </c>
      <c r="BD315" s="38">
        <f t="shared" si="121"/>
        <v>45931</v>
      </c>
      <c r="BT315" s="4"/>
      <c r="BZ315" s="7">
        <f t="shared" si="112"/>
        <v>46324</v>
      </c>
      <c r="CA315" s="5"/>
      <c r="CB315" s="145">
        <f t="shared" si="113"/>
        <v>1</v>
      </c>
      <c r="CC315" s="141" t="str">
        <f>IFERROR(VLOOKUP(BZ314,'Geração Equatorial x Medido'!$O$130:$P$166,2,FALSE),"")</f>
        <v/>
      </c>
      <c r="CD315" s="38">
        <f t="shared" si="120"/>
        <v>46327</v>
      </c>
      <c r="CE315" s="38" t="str">
        <f t="shared" si="108"/>
        <v/>
      </c>
      <c r="CF315" s="38">
        <f t="shared" si="109"/>
        <v>46296</v>
      </c>
      <c r="CV315" s="4"/>
    </row>
    <row r="316" spans="2:100" x14ac:dyDescent="0.25">
      <c r="B316" s="7">
        <f t="shared" si="114"/>
        <v>45239</v>
      </c>
      <c r="C316" s="5"/>
      <c r="D316" s="38" t="str">
        <f t="shared" si="106"/>
        <v/>
      </c>
      <c r="E316" s="38">
        <f t="shared" si="124"/>
        <v>44986</v>
      </c>
      <c r="F316" s="38" t="str">
        <f t="shared" si="110"/>
        <v/>
      </c>
      <c r="G316" s="38">
        <f t="shared" si="125"/>
        <v>45200</v>
      </c>
      <c r="Z316" s="7">
        <f t="shared" si="115"/>
        <v>45599</v>
      </c>
      <c r="AA316" s="5">
        <v>557.1</v>
      </c>
      <c r="AB316" s="38" t="str">
        <f>IFERROR(VLOOKUP(Z316,'Geração Equatorial x Medido'!$O$131:$P$142,2,FALSE),"")</f>
        <v/>
      </c>
      <c r="AC316" s="38">
        <f t="shared" si="118"/>
        <v>45597</v>
      </c>
      <c r="AD316" s="38" t="str">
        <f t="shared" si="107"/>
        <v/>
      </c>
      <c r="AE316" s="38">
        <f t="shared" si="117"/>
        <v>45566</v>
      </c>
      <c r="AU316" s="4"/>
      <c r="AX316" s="7">
        <f t="shared" si="116"/>
        <v>45959</v>
      </c>
      <c r="AY316" s="5">
        <v>0</v>
      </c>
      <c r="AZ316" s="145">
        <f>IF('USINA 03 - Barreirinhas'!AY315=0,1,0)</f>
        <v>0</v>
      </c>
      <c r="BA316" s="143" t="str">
        <f>IFERROR(VLOOKUP(AX315,'Geração Equatorial x Medido'!$O$130:$P$167,2,FALSE),"")</f>
        <v/>
      </c>
      <c r="BB316" s="38">
        <f t="shared" si="119"/>
        <v>45962</v>
      </c>
      <c r="BC316" s="38" t="str">
        <f t="shared" si="122"/>
        <v/>
      </c>
      <c r="BD316" s="38">
        <f t="shared" si="121"/>
        <v>45931</v>
      </c>
      <c r="BT316" s="4"/>
      <c r="BZ316" s="7">
        <f t="shared" si="112"/>
        <v>46325</v>
      </c>
      <c r="CA316" s="5"/>
      <c r="CB316" s="145">
        <f t="shared" si="113"/>
        <v>1</v>
      </c>
      <c r="CC316" s="141" t="str">
        <f>IFERROR(VLOOKUP(BZ315,'Geração Equatorial x Medido'!$O$130:$P$166,2,FALSE),"")</f>
        <v/>
      </c>
      <c r="CD316" s="38">
        <f t="shared" si="120"/>
        <v>46327</v>
      </c>
      <c r="CE316" s="38" t="str">
        <f t="shared" si="108"/>
        <v/>
      </c>
      <c r="CF316" s="38">
        <f t="shared" si="109"/>
        <v>46296</v>
      </c>
      <c r="CV316" s="4"/>
    </row>
    <row r="317" spans="2:100" x14ac:dyDescent="0.25">
      <c r="B317" s="7">
        <f t="shared" si="114"/>
        <v>45240</v>
      </c>
      <c r="C317" s="5"/>
      <c r="D317" s="38" t="str">
        <f t="shared" si="106"/>
        <v/>
      </c>
      <c r="E317" s="38">
        <f t="shared" si="124"/>
        <v>44986</v>
      </c>
      <c r="F317" s="38" t="str">
        <f t="shared" si="110"/>
        <v/>
      </c>
      <c r="G317" s="38">
        <f t="shared" si="125"/>
        <v>45200</v>
      </c>
      <c r="Z317" s="7">
        <f t="shared" si="115"/>
        <v>45600</v>
      </c>
      <c r="AA317" s="5">
        <v>545.70000000000005</v>
      </c>
      <c r="AB317" s="38" t="str">
        <f>IFERROR(VLOOKUP(Z317,'Geração Equatorial x Medido'!$O$131:$P$142,2,FALSE),"")</f>
        <v/>
      </c>
      <c r="AC317" s="38">
        <f t="shared" si="118"/>
        <v>45597</v>
      </c>
      <c r="AD317" s="38" t="str">
        <f t="shared" si="107"/>
        <v/>
      </c>
      <c r="AE317" s="38">
        <f t="shared" si="117"/>
        <v>45566</v>
      </c>
      <c r="AU317" s="4"/>
      <c r="AX317" s="7">
        <f t="shared" si="116"/>
        <v>45960</v>
      </c>
      <c r="AY317" s="5">
        <v>517.29999999999995</v>
      </c>
      <c r="AZ317" s="145">
        <f>IF('USINA 03 - Barreirinhas'!AY316=0,1,0)</f>
        <v>0</v>
      </c>
      <c r="BA317" s="143" t="str">
        <f>IFERROR(VLOOKUP(AX316,'Geração Equatorial x Medido'!$O$130:$P$167,2,FALSE),"")</f>
        <v/>
      </c>
      <c r="BB317" s="38">
        <f t="shared" si="119"/>
        <v>45962</v>
      </c>
      <c r="BC317" s="38" t="str">
        <f t="shared" si="122"/>
        <v/>
      </c>
      <c r="BD317" s="38">
        <f t="shared" si="121"/>
        <v>45931</v>
      </c>
      <c r="BT317" s="4"/>
      <c r="BZ317" s="7">
        <f t="shared" si="112"/>
        <v>46326</v>
      </c>
      <c r="CA317" s="5"/>
      <c r="CB317" s="145">
        <f t="shared" si="113"/>
        <v>1</v>
      </c>
      <c r="CC317" s="141" t="str">
        <f>IFERROR(VLOOKUP(BZ316,'Geração Equatorial x Medido'!$O$130:$P$166,2,FALSE),"")</f>
        <v/>
      </c>
      <c r="CD317" s="38">
        <f t="shared" si="120"/>
        <v>46327</v>
      </c>
      <c r="CE317" s="38" t="str">
        <f t="shared" si="108"/>
        <v/>
      </c>
      <c r="CF317" s="38">
        <f t="shared" si="109"/>
        <v>46296</v>
      </c>
      <c r="CV317" s="4"/>
    </row>
    <row r="318" spans="2:100" x14ac:dyDescent="0.25">
      <c r="B318" s="7">
        <f t="shared" si="114"/>
        <v>45241</v>
      </c>
      <c r="C318" s="5"/>
      <c r="D318" s="38" t="str">
        <f t="shared" si="106"/>
        <v/>
      </c>
      <c r="E318" s="38">
        <f t="shared" si="124"/>
        <v>44986</v>
      </c>
      <c r="F318" s="38" t="str">
        <f t="shared" si="110"/>
        <v/>
      </c>
      <c r="G318" s="38">
        <f t="shared" si="125"/>
        <v>45200</v>
      </c>
      <c r="Z318" s="7">
        <f t="shared" si="115"/>
        <v>45601</v>
      </c>
      <c r="AA318" s="5">
        <v>524</v>
      </c>
      <c r="AB318" s="38" t="str">
        <f>IFERROR(VLOOKUP(Z318,'Geração Equatorial x Medido'!$O$131:$P$142,2,FALSE),"")</f>
        <v/>
      </c>
      <c r="AC318" s="38">
        <f t="shared" si="118"/>
        <v>45597</v>
      </c>
      <c r="AD318" s="38" t="str">
        <f t="shared" si="107"/>
        <v/>
      </c>
      <c r="AE318" s="38">
        <f t="shared" si="117"/>
        <v>45566</v>
      </c>
      <c r="AU318" s="4"/>
      <c r="AX318" s="7">
        <f t="shared" si="116"/>
        <v>45961</v>
      </c>
      <c r="AY318" s="5">
        <v>395.7</v>
      </c>
      <c r="AZ318" s="145">
        <f>IF('USINA 03 - Barreirinhas'!AY317=0,1,0)</f>
        <v>0</v>
      </c>
      <c r="BA318" s="143" t="str">
        <f>IFERROR(VLOOKUP(AX317,'Geração Equatorial x Medido'!$O$130:$P$167,2,FALSE),"")</f>
        <v/>
      </c>
      <c r="BB318" s="38">
        <f t="shared" si="119"/>
        <v>45962</v>
      </c>
      <c r="BD318" s="38">
        <f t="shared" si="121"/>
        <v>45931</v>
      </c>
      <c r="BT318" s="4"/>
      <c r="BZ318" s="7">
        <f t="shared" si="112"/>
        <v>46327</v>
      </c>
      <c r="CA318" s="5"/>
      <c r="CB318" s="145">
        <f t="shared" si="113"/>
        <v>1</v>
      </c>
      <c r="CC318" s="141" t="str">
        <f>IFERROR(VLOOKUP(BZ317,'Geração Equatorial x Medido'!$O$130:$P$166,2,FALSE),"")</f>
        <v/>
      </c>
      <c r="CD318" s="38">
        <f t="shared" si="120"/>
        <v>46327</v>
      </c>
      <c r="CE318" s="38">
        <f t="shared" si="108"/>
        <v>46327</v>
      </c>
      <c r="CF318" s="38">
        <f t="shared" si="109"/>
        <v>46327</v>
      </c>
      <c r="CV318" s="4"/>
    </row>
    <row r="319" spans="2:100" x14ac:dyDescent="0.25">
      <c r="B319" s="7">
        <f t="shared" si="114"/>
        <v>45242</v>
      </c>
      <c r="C319" s="5"/>
      <c r="D319" s="38" t="str">
        <f t="shared" si="106"/>
        <v/>
      </c>
      <c r="E319" s="38">
        <f t="shared" si="124"/>
        <v>44986</v>
      </c>
      <c r="F319" s="38" t="str">
        <f t="shared" si="110"/>
        <v/>
      </c>
      <c r="G319" s="38">
        <f t="shared" si="125"/>
        <v>45200</v>
      </c>
      <c r="Z319" s="7">
        <f t="shared" si="115"/>
        <v>45602</v>
      </c>
      <c r="AA319" s="5">
        <v>452.4</v>
      </c>
      <c r="AB319" s="38" t="str">
        <f>IFERROR(VLOOKUP(Z319,'Geração Equatorial x Medido'!$O$131:$P$142,2,FALSE),"")</f>
        <v/>
      </c>
      <c r="AC319" s="38">
        <f t="shared" si="118"/>
        <v>45597</v>
      </c>
      <c r="AD319" s="38" t="str">
        <f t="shared" si="107"/>
        <v/>
      </c>
      <c r="AE319" s="38">
        <f t="shared" si="117"/>
        <v>45566</v>
      </c>
      <c r="AU319" s="4"/>
      <c r="AX319" s="7">
        <f t="shared" si="116"/>
        <v>45962</v>
      </c>
      <c r="AY319" s="5">
        <v>470.4</v>
      </c>
      <c r="AZ319" s="145">
        <f t="shared" ref="AZ319:AZ324" si="126">IF(AY319=0,1,0)</f>
        <v>0</v>
      </c>
      <c r="BA319" s="143" t="str">
        <f>IFERROR(VLOOKUP(AX318,'Geração Equatorial x Medido'!$O$130:$P$167,2,FALSE),"")</f>
        <v/>
      </c>
      <c r="BB319" s="38">
        <f t="shared" si="119"/>
        <v>45962</v>
      </c>
      <c r="BC319" s="38">
        <f>IFERROR(VLOOKUP(AX348,$I$422:$K$457,3,FALSE),"")</f>
        <v>45962</v>
      </c>
      <c r="BD319" s="38">
        <f t="shared" si="121"/>
        <v>45962</v>
      </c>
      <c r="BT319" s="4"/>
      <c r="BZ319" s="7">
        <f t="shared" si="112"/>
        <v>46328</v>
      </c>
      <c r="CA319" s="5"/>
      <c r="CB319" s="145">
        <f t="shared" si="113"/>
        <v>1</v>
      </c>
      <c r="CC319" s="141" t="str">
        <f>IFERROR(VLOOKUP(BZ318,'Geração Equatorial x Medido'!$O$130:$P$166,2,FALSE),"")</f>
        <v/>
      </c>
      <c r="CD319" s="38">
        <f t="shared" si="120"/>
        <v>46327</v>
      </c>
      <c r="CE319" s="38" t="str">
        <f t="shared" si="108"/>
        <v/>
      </c>
      <c r="CF319" s="38">
        <f t="shared" si="109"/>
        <v>46327</v>
      </c>
      <c r="CV319" s="4"/>
    </row>
    <row r="320" spans="2:100" x14ac:dyDescent="0.25">
      <c r="B320" s="7">
        <f t="shared" si="114"/>
        <v>45243</v>
      </c>
      <c r="C320" s="5"/>
      <c r="D320" s="38" t="str">
        <f t="shared" si="106"/>
        <v/>
      </c>
      <c r="E320" s="38">
        <f t="shared" si="124"/>
        <v>44986</v>
      </c>
      <c r="F320" s="38" t="str">
        <f t="shared" si="110"/>
        <v/>
      </c>
      <c r="G320" s="38">
        <f t="shared" si="125"/>
        <v>45200</v>
      </c>
      <c r="Z320" s="7">
        <f t="shared" si="115"/>
        <v>45603</v>
      </c>
      <c r="AA320" s="5">
        <v>396.1</v>
      </c>
      <c r="AB320" s="38" t="str">
        <f>IFERROR(VLOOKUP(Z320,'Geração Equatorial x Medido'!$O$131:$P$142,2,FALSE),"")</f>
        <v/>
      </c>
      <c r="AC320" s="38">
        <f t="shared" si="118"/>
        <v>45597</v>
      </c>
      <c r="AD320" s="38" t="str">
        <f t="shared" si="107"/>
        <v/>
      </c>
      <c r="AE320" s="38">
        <f t="shared" si="117"/>
        <v>45566</v>
      </c>
      <c r="AU320" s="4"/>
      <c r="AX320" s="7">
        <f t="shared" si="116"/>
        <v>45963</v>
      </c>
      <c r="AY320" s="5">
        <v>422.4</v>
      </c>
      <c r="AZ320" s="145">
        <f t="shared" si="126"/>
        <v>0</v>
      </c>
      <c r="BA320" s="143" t="str">
        <f>IFERROR(VLOOKUP(AX319,'Geração Equatorial x Medido'!$O$130:$P$167,2,FALSE),"")</f>
        <v/>
      </c>
      <c r="BB320" s="38">
        <f t="shared" si="119"/>
        <v>45962</v>
      </c>
      <c r="BC320" s="38" t="str">
        <f t="shared" si="122"/>
        <v/>
      </c>
      <c r="BD320" s="38">
        <f t="shared" si="121"/>
        <v>45962</v>
      </c>
      <c r="BT320" s="4"/>
      <c r="BZ320" s="7">
        <f t="shared" si="112"/>
        <v>46329</v>
      </c>
      <c r="CA320" s="5"/>
      <c r="CB320" s="145">
        <f t="shared" si="113"/>
        <v>1</v>
      </c>
      <c r="CC320" s="141" t="str">
        <f>IFERROR(VLOOKUP(BZ319,'Geração Equatorial x Medido'!$O$130:$P$166,2,FALSE),"")</f>
        <v/>
      </c>
      <c r="CD320" s="38">
        <f t="shared" si="120"/>
        <v>46327</v>
      </c>
      <c r="CE320" s="38" t="str">
        <f t="shared" si="108"/>
        <v/>
      </c>
      <c r="CF320" s="38">
        <f t="shared" si="109"/>
        <v>46327</v>
      </c>
      <c r="CV320" s="4"/>
    </row>
    <row r="321" spans="2:100" x14ac:dyDescent="0.25">
      <c r="B321" s="7">
        <f t="shared" si="114"/>
        <v>45244</v>
      </c>
      <c r="C321" s="5"/>
      <c r="D321" s="38" t="str">
        <f t="shared" si="106"/>
        <v/>
      </c>
      <c r="E321" s="38">
        <f t="shared" si="124"/>
        <v>44986</v>
      </c>
      <c r="F321" s="38" t="str">
        <f t="shared" si="110"/>
        <v/>
      </c>
      <c r="G321" s="38">
        <f t="shared" si="125"/>
        <v>45200</v>
      </c>
      <c r="Z321" s="7">
        <f t="shared" si="115"/>
        <v>45604</v>
      </c>
      <c r="AA321" s="5">
        <v>464.7</v>
      </c>
      <c r="AB321" s="38" t="str">
        <f>IFERROR(VLOOKUP(Z321,'Geração Equatorial x Medido'!$O$131:$P$142,2,FALSE),"")</f>
        <v/>
      </c>
      <c r="AC321" s="38">
        <f t="shared" si="118"/>
        <v>45597</v>
      </c>
      <c r="AD321" s="38" t="str">
        <f t="shared" si="107"/>
        <v/>
      </c>
      <c r="AE321" s="38">
        <f t="shared" si="117"/>
        <v>45566</v>
      </c>
      <c r="AU321" s="4"/>
      <c r="AX321" s="7">
        <f t="shared" si="116"/>
        <v>45964</v>
      </c>
      <c r="AY321" s="5">
        <v>461.8</v>
      </c>
      <c r="AZ321" s="145">
        <f t="shared" si="126"/>
        <v>0</v>
      </c>
      <c r="BA321" s="143" t="str">
        <f>IFERROR(VLOOKUP(AX320,'Geração Equatorial x Medido'!$O$130:$P$167,2,FALSE),"")</f>
        <v/>
      </c>
      <c r="BB321" s="38">
        <f t="shared" si="119"/>
        <v>45962</v>
      </c>
      <c r="BC321" s="38" t="str">
        <f t="shared" si="122"/>
        <v/>
      </c>
      <c r="BD321" s="38">
        <f t="shared" si="121"/>
        <v>45962</v>
      </c>
      <c r="BT321" s="4"/>
      <c r="BZ321" s="7">
        <f t="shared" si="112"/>
        <v>46330</v>
      </c>
      <c r="CA321" s="5"/>
      <c r="CB321" s="145">
        <f t="shared" si="113"/>
        <v>1</v>
      </c>
      <c r="CC321" s="141" t="str">
        <f>IFERROR(VLOOKUP(BZ320,'Geração Equatorial x Medido'!$O$130:$P$166,2,FALSE),"")</f>
        <v/>
      </c>
      <c r="CD321" s="38">
        <f t="shared" si="120"/>
        <v>46327</v>
      </c>
      <c r="CE321" s="38" t="str">
        <f t="shared" si="108"/>
        <v/>
      </c>
      <c r="CF321" s="38">
        <f t="shared" si="109"/>
        <v>46327</v>
      </c>
      <c r="CV321" s="4"/>
    </row>
    <row r="322" spans="2:100" x14ac:dyDescent="0.25">
      <c r="B322" s="7">
        <f t="shared" si="114"/>
        <v>45245</v>
      </c>
      <c r="C322" s="5"/>
      <c r="D322" s="38" t="str">
        <f t="shared" si="106"/>
        <v/>
      </c>
      <c r="E322" s="38">
        <f t="shared" si="124"/>
        <v>44986</v>
      </c>
      <c r="F322" s="38" t="str">
        <f t="shared" si="110"/>
        <v/>
      </c>
      <c r="G322" s="38">
        <f t="shared" si="125"/>
        <v>45200</v>
      </c>
      <c r="Z322" s="7">
        <f t="shared" si="115"/>
        <v>45605</v>
      </c>
      <c r="AA322" s="5">
        <v>511.4</v>
      </c>
      <c r="AB322" s="38" t="str">
        <f>IFERROR(VLOOKUP(Z322,'Geração Equatorial x Medido'!$O$131:$P$142,2,FALSE),"")</f>
        <v/>
      </c>
      <c r="AC322" s="38">
        <f t="shared" si="118"/>
        <v>45597</v>
      </c>
      <c r="AD322" s="38" t="str">
        <f t="shared" si="107"/>
        <v/>
      </c>
      <c r="AE322" s="38">
        <f t="shared" si="117"/>
        <v>45566</v>
      </c>
      <c r="AU322" s="4"/>
      <c r="AX322" s="7">
        <f t="shared" si="116"/>
        <v>45965</v>
      </c>
      <c r="AY322" s="5">
        <v>558.20000000000005</v>
      </c>
      <c r="AZ322" s="145">
        <f t="shared" si="126"/>
        <v>0</v>
      </c>
      <c r="BA322" s="143" t="str">
        <f>IFERROR(VLOOKUP(AX321,'Geração Equatorial x Medido'!$O$130:$P$167,2,FALSE),"")</f>
        <v/>
      </c>
      <c r="BB322" s="38">
        <f t="shared" si="119"/>
        <v>45962</v>
      </c>
      <c r="BC322" s="38" t="str">
        <f t="shared" si="122"/>
        <v/>
      </c>
      <c r="BD322" s="38">
        <f t="shared" si="121"/>
        <v>45962</v>
      </c>
      <c r="BT322" s="4"/>
      <c r="BZ322" s="7">
        <f t="shared" si="112"/>
        <v>46331</v>
      </c>
      <c r="CA322" s="5"/>
      <c r="CB322" s="145">
        <f t="shared" si="113"/>
        <v>1</v>
      </c>
      <c r="CC322" s="141" t="str">
        <f>IFERROR(VLOOKUP(BZ321,'Geração Equatorial x Medido'!$O$130:$P$166,2,FALSE),"")</f>
        <v/>
      </c>
      <c r="CD322" s="38">
        <f t="shared" si="120"/>
        <v>46327</v>
      </c>
      <c r="CE322" s="38" t="str">
        <f t="shared" si="108"/>
        <v/>
      </c>
      <c r="CF322" s="38">
        <f t="shared" si="109"/>
        <v>46327</v>
      </c>
      <c r="CV322" s="4"/>
    </row>
    <row r="323" spans="2:100" x14ac:dyDescent="0.25">
      <c r="B323" s="7">
        <f t="shared" si="114"/>
        <v>45246</v>
      </c>
      <c r="C323" s="5"/>
      <c r="D323" s="38" t="str">
        <f t="shared" si="106"/>
        <v/>
      </c>
      <c r="E323" s="38">
        <f t="shared" si="124"/>
        <v>44986</v>
      </c>
      <c r="F323" s="38" t="str">
        <f t="shared" si="110"/>
        <v/>
      </c>
      <c r="G323" s="38">
        <f t="shared" si="125"/>
        <v>45200</v>
      </c>
      <c r="Z323" s="7">
        <f t="shared" si="115"/>
        <v>45606</v>
      </c>
      <c r="AA323" s="5">
        <v>542.9</v>
      </c>
      <c r="AB323" s="38" t="str">
        <f>IFERROR(VLOOKUP(Z323,'Geração Equatorial x Medido'!$O$131:$P$142,2,FALSE),"")</f>
        <v/>
      </c>
      <c r="AC323" s="38">
        <f t="shared" si="118"/>
        <v>45597</v>
      </c>
      <c r="AD323" s="38" t="str">
        <f t="shared" si="107"/>
        <v/>
      </c>
      <c r="AE323" s="38">
        <f t="shared" si="117"/>
        <v>45566</v>
      </c>
      <c r="AU323" s="4"/>
      <c r="AX323" s="7">
        <f t="shared" si="116"/>
        <v>45966</v>
      </c>
      <c r="AY323" s="5">
        <v>507.1</v>
      </c>
      <c r="AZ323" s="145">
        <f t="shared" si="126"/>
        <v>0</v>
      </c>
      <c r="BA323" s="143" t="str">
        <f>IFERROR(VLOOKUP(AX322,'Geração Equatorial x Medido'!$O$130:$P$167,2,FALSE),"")</f>
        <v/>
      </c>
      <c r="BB323" s="38">
        <f t="shared" si="119"/>
        <v>45962</v>
      </c>
      <c r="BC323" s="38" t="str">
        <f t="shared" si="122"/>
        <v/>
      </c>
      <c r="BD323" s="38">
        <f t="shared" si="121"/>
        <v>45962</v>
      </c>
      <c r="BT323" s="4"/>
      <c r="BZ323" s="7">
        <f t="shared" si="112"/>
        <v>46332</v>
      </c>
      <c r="CA323" s="5"/>
      <c r="CB323" s="145">
        <f t="shared" si="113"/>
        <v>1</v>
      </c>
      <c r="CC323" s="141" t="str">
        <f>IFERROR(VLOOKUP(BZ322,'Geração Equatorial x Medido'!$O$130:$P$166,2,FALSE),"")</f>
        <v/>
      </c>
      <c r="CD323" s="38">
        <f t="shared" si="120"/>
        <v>46327</v>
      </c>
      <c r="CE323" s="38" t="str">
        <f t="shared" si="108"/>
        <v/>
      </c>
      <c r="CF323" s="38">
        <f t="shared" si="109"/>
        <v>46327</v>
      </c>
      <c r="CV323" s="4"/>
    </row>
    <row r="324" spans="2:100" x14ac:dyDescent="0.25">
      <c r="B324" s="7">
        <f t="shared" si="114"/>
        <v>45247</v>
      </c>
      <c r="C324" s="5"/>
      <c r="D324" s="38" t="str">
        <f t="shared" ref="D324:D368" si="127">IFERROR(VLOOKUP(B323,$I$381:$O$415,5,FALSE),"")</f>
        <v/>
      </c>
      <c r="E324" s="38">
        <f t="shared" si="124"/>
        <v>44986</v>
      </c>
      <c r="F324" s="38" t="str">
        <f t="shared" si="110"/>
        <v/>
      </c>
      <c r="G324" s="38">
        <f t="shared" si="125"/>
        <v>45200</v>
      </c>
      <c r="Z324" s="7">
        <f t="shared" si="115"/>
        <v>45607</v>
      </c>
      <c r="AA324" s="5">
        <v>415.3</v>
      </c>
      <c r="AB324" s="38" t="str">
        <f>IFERROR(VLOOKUP(Z324,'Geração Equatorial x Medido'!$O$131:$P$142,2,FALSE),"")</f>
        <v/>
      </c>
      <c r="AC324" s="38">
        <f t="shared" si="118"/>
        <v>45597</v>
      </c>
      <c r="AD324" s="38" t="str">
        <f t="shared" ref="AD324:AD374" si="128">IFERROR(VLOOKUP(Z324,$I$422:$K$457,3,FALSE),"")</f>
        <v/>
      </c>
      <c r="AE324" s="38">
        <f t="shared" si="117"/>
        <v>45566</v>
      </c>
      <c r="AU324" s="4"/>
      <c r="AX324" s="7">
        <f t="shared" si="116"/>
        <v>45967</v>
      </c>
      <c r="AY324" s="5">
        <v>437.8</v>
      </c>
      <c r="AZ324" s="145">
        <f t="shared" si="126"/>
        <v>0</v>
      </c>
      <c r="BA324" s="143" t="str">
        <f>IFERROR(VLOOKUP(AX323,'Geração Equatorial x Medido'!$O$130:$P$167,2,FALSE),"")</f>
        <v/>
      </c>
      <c r="BB324" s="38">
        <f t="shared" si="119"/>
        <v>45962</v>
      </c>
      <c r="BC324" s="38" t="str">
        <f t="shared" si="122"/>
        <v/>
      </c>
      <c r="BD324" s="38">
        <f t="shared" si="121"/>
        <v>45962</v>
      </c>
      <c r="BT324" s="4"/>
      <c r="BZ324" s="7">
        <f t="shared" si="112"/>
        <v>46333</v>
      </c>
      <c r="CA324" s="5"/>
      <c r="CB324" s="145">
        <f t="shared" si="113"/>
        <v>1</v>
      </c>
      <c r="CC324" s="141" t="str">
        <f>IFERROR(VLOOKUP(BZ323,'Geração Equatorial x Medido'!$O$130:$P$166,2,FALSE),"")</f>
        <v/>
      </c>
      <c r="CD324" s="38">
        <f t="shared" si="120"/>
        <v>46327</v>
      </c>
      <c r="CE324" s="38" t="str">
        <f t="shared" ref="CE324:CE369" si="129">IFERROR(VLOOKUP(BZ324,$H$422:$J$469,3,FALSE),"")</f>
        <v/>
      </c>
      <c r="CF324" s="38">
        <f t="shared" ref="CF324:CF378" si="130">IF(CE324="",CF323,CE324)</f>
        <v>46327</v>
      </c>
      <c r="CV324" s="4"/>
    </row>
    <row r="325" spans="2:100" x14ac:dyDescent="0.25">
      <c r="B325" s="7">
        <f t="shared" si="114"/>
        <v>45248</v>
      </c>
      <c r="C325" s="5"/>
      <c r="D325" s="38" t="str">
        <f t="shared" si="127"/>
        <v/>
      </c>
      <c r="E325" s="38">
        <f t="shared" si="124"/>
        <v>44986</v>
      </c>
      <c r="F325" s="38" t="str">
        <f t="shared" ref="F325:F368" si="131">IFERROR(VLOOKUP(B325,$I$422:$K$433,3,FALSE),"")</f>
        <v/>
      </c>
      <c r="G325" s="38">
        <f t="shared" si="125"/>
        <v>45200</v>
      </c>
      <c r="Z325" s="7">
        <f t="shared" si="115"/>
        <v>45608</v>
      </c>
      <c r="AA325" s="5">
        <v>472.3</v>
      </c>
      <c r="AB325" s="38" t="str">
        <f>IFERROR(VLOOKUP(Z325,'Geração Equatorial x Medido'!$O$131:$P$142,2,FALSE),"")</f>
        <v/>
      </c>
      <c r="AC325" s="38">
        <f t="shared" si="118"/>
        <v>45597</v>
      </c>
      <c r="AD325" s="38" t="str">
        <f t="shared" si="128"/>
        <v/>
      </c>
      <c r="AE325" s="38">
        <f t="shared" si="117"/>
        <v>45566</v>
      </c>
      <c r="AU325" s="4"/>
      <c r="AX325" s="7">
        <f t="shared" si="116"/>
        <v>45968</v>
      </c>
      <c r="AY325" s="5">
        <v>508.9</v>
      </c>
      <c r="AZ325" s="145">
        <f t="shared" ref="AZ325:AZ374" si="132">IF(AY325=0,1,0)</f>
        <v>0</v>
      </c>
      <c r="BA325" s="143" t="str">
        <f>IFERROR(VLOOKUP(AX324,'Geração Equatorial x Medido'!$O$130:$P$167,2,FALSE),"")</f>
        <v/>
      </c>
      <c r="BB325" s="38">
        <f t="shared" si="119"/>
        <v>45962</v>
      </c>
      <c r="BC325" s="38" t="str">
        <f t="shared" si="122"/>
        <v/>
      </c>
      <c r="BD325" s="38">
        <f t="shared" si="121"/>
        <v>45962</v>
      </c>
      <c r="BT325" s="4"/>
      <c r="BZ325" s="7">
        <f t="shared" ref="BZ325:BZ378" si="133">BZ324+1</f>
        <v>46334</v>
      </c>
      <c r="CA325" s="5"/>
      <c r="CB325" s="145">
        <f t="shared" ref="CB325:CB378" si="134">IF(CA325=0,1,0)</f>
        <v>1</v>
      </c>
      <c r="CC325" s="141" t="str">
        <f>IFERROR(VLOOKUP(BZ324,'Geração Equatorial x Medido'!$O$130:$P$166,2,FALSE),"")</f>
        <v/>
      </c>
      <c r="CD325" s="38">
        <f t="shared" si="120"/>
        <v>46327</v>
      </c>
      <c r="CE325" s="38" t="str">
        <f t="shared" si="129"/>
        <v/>
      </c>
      <c r="CF325" s="38">
        <f t="shared" si="130"/>
        <v>46327</v>
      </c>
      <c r="CV325" s="4"/>
    </row>
    <row r="326" spans="2:100" x14ac:dyDescent="0.25">
      <c r="B326" s="7">
        <f t="shared" ref="B326:B368" si="135">B325+1</f>
        <v>45249</v>
      </c>
      <c r="C326" s="5"/>
      <c r="D326" s="38" t="str">
        <f t="shared" si="127"/>
        <v/>
      </c>
      <c r="E326" s="38">
        <f t="shared" si="124"/>
        <v>44986</v>
      </c>
      <c r="F326" s="38" t="str">
        <f t="shared" si="131"/>
        <v/>
      </c>
      <c r="G326" s="38">
        <f t="shared" si="125"/>
        <v>45200</v>
      </c>
      <c r="Z326" s="7">
        <f t="shared" ref="Z326:Z374" si="136">Z325+1</f>
        <v>45609</v>
      </c>
      <c r="AA326" s="5">
        <v>489.3</v>
      </c>
      <c r="AB326" s="38" t="str">
        <f>IFERROR(VLOOKUP(Z326,'Geração Equatorial x Medido'!$O$131:$P$142,2,FALSE),"")</f>
        <v/>
      </c>
      <c r="AC326" s="38">
        <f t="shared" si="118"/>
        <v>45597</v>
      </c>
      <c r="AD326" s="38" t="str">
        <f t="shared" si="128"/>
        <v/>
      </c>
      <c r="AE326" s="38">
        <f t="shared" si="117"/>
        <v>45566</v>
      </c>
      <c r="AU326" s="4"/>
      <c r="AX326" s="7">
        <f t="shared" ref="AX326:AX379" si="137">AX325+1</f>
        <v>45969</v>
      </c>
      <c r="AY326" s="5">
        <v>493.4</v>
      </c>
      <c r="AZ326" s="145">
        <f t="shared" si="132"/>
        <v>0</v>
      </c>
      <c r="BA326" s="143" t="str">
        <f>IFERROR(VLOOKUP(AX325,'Geração Equatorial x Medido'!$O$130:$P$167,2,FALSE),"")</f>
        <v/>
      </c>
      <c r="BB326" s="38">
        <f t="shared" si="119"/>
        <v>45962</v>
      </c>
      <c r="BC326" s="38" t="str">
        <f t="shared" si="122"/>
        <v/>
      </c>
      <c r="BD326" s="38">
        <f t="shared" si="121"/>
        <v>45962</v>
      </c>
      <c r="BT326" s="4"/>
      <c r="BZ326" s="7">
        <f t="shared" si="133"/>
        <v>46335</v>
      </c>
      <c r="CA326" s="5"/>
      <c r="CB326" s="145">
        <f t="shared" si="134"/>
        <v>1</v>
      </c>
      <c r="CC326" s="141" t="str">
        <f>IFERROR(VLOOKUP(BZ325,'Geração Equatorial x Medido'!$O$130:$P$166,2,FALSE),"")</f>
        <v/>
      </c>
      <c r="CD326" s="38">
        <f t="shared" si="120"/>
        <v>46327</v>
      </c>
      <c r="CE326" s="38" t="str">
        <f t="shared" si="129"/>
        <v/>
      </c>
      <c r="CF326" s="38">
        <f t="shared" si="130"/>
        <v>46327</v>
      </c>
      <c r="CV326" s="4"/>
    </row>
    <row r="327" spans="2:100" x14ac:dyDescent="0.25">
      <c r="B327" s="7">
        <f t="shared" si="135"/>
        <v>45250</v>
      </c>
      <c r="C327" s="5"/>
      <c r="D327" s="38" t="str">
        <f t="shared" si="127"/>
        <v/>
      </c>
      <c r="E327" s="38">
        <f t="shared" si="124"/>
        <v>44986</v>
      </c>
      <c r="F327" s="38" t="str">
        <f t="shared" si="131"/>
        <v/>
      </c>
      <c r="G327" s="38">
        <f t="shared" si="125"/>
        <v>45200</v>
      </c>
      <c r="Z327" s="7">
        <f t="shared" si="136"/>
        <v>45610</v>
      </c>
      <c r="AA327" s="5">
        <v>485.9</v>
      </c>
      <c r="AB327" s="38" t="str">
        <f>IFERROR(VLOOKUP(Z327,'Geração Equatorial x Medido'!$O$131:$P$142,2,FALSE),"")</f>
        <v/>
      </c>
      <c r="AC327" s="38">
        <f t="shared" si="118"/>
        <v>45597</v>
      </c>
      <c r="AD327" s="38" t="str">
        <f t="shared" si="128"/>
        <v/>
      </c>
      <c r="AE327" s="38">
        <f t="shared" si="117"/>
        <v>45566</v>
      </c>
      <c r="AU327" s="4"/>
      <c r="AX327" s="7">
        <f t="shared" si="137"/>
        <v>45970</v>
      </c>
      <c r="AY327" s="5">
        <v>500.4</v>
      </c>
      <c r="AZ327" s="145">
        <f t="shared" si="132"/>
        <v>0</v>
      </c>
      <c r="BA327" s="143" t="str">
        <f>IFERROR(VLOOKUP(AX326,'Geração Equatorial x Medido'!$O$130:$P$167,2,FALSE),"")</f>
        <v/>
      </c>
      <c r="BB327" s="38">
        <f t="shared" si="119"/>
        <v>45962</v>
      </c>
      <c r="BC327" s="38" t="str">
        <f t="shared" si="122"/>
        <v/>
      </c>
      <c r="BD327" s="38">
        <f t="shared" si="121"/>
        <v>45962</v>
      </c>
      <c r="BT327" s="4"/>
      <c r="BZ327" s="7">
        <f t="shared" si="133"/>
        <v>46336</v>
      </c>
      <c r="CA327" s="5"/>
      <c r="CB327" s="145">
        <f t="shared" si="134"/>
        <v>1</v>
      </c>
      <c r="CC327" s="141" t="str">
        <f>IFERROR(VLOOKUP(BZ326,'Geração Equatorial x Medido'!$O$130:$P$166,2,FALSE),"")</f>
        <v/>
      </c>
      <c r="CD327" s="38">
        <f t="shared" si="120"/>
        <v>46327</v>
      </c>
      <c r="CE327" s="38" t="str">
        <f t="shared" si="129"/>
        <v/>
      </c>
      <c r="CF327" s="38">
        <f t="shared" si="130"/>
        <v>46327</v>
      </c>
      <c r="CV327" s="4"/>
    </row>
    <row r="328" spans="2:100" x14ac:dyDescent="0.25">
      <c r="B328" s="7">
        <f t="shared" si="135"/>
        <v>45251</v>
      </c>
      <c r="C328" s="5"/>
      <c r="D328" s="38" t="str">
        <f t="shared" si="127"/>
        <v/>
      </c>
      <c r="E328" s="38">
        <f t="shared" si="124"/>
        <v>44986</v>
      </c>
      <c r="F328" s="38" t="str">
        <f t="shared" si="131"/>
        <v/>
      </c>
      <c r="G328" s="38">
        <f t="shared" si="125"/>
        <v>45200</v>
      </c>
      <c r="Z328" s="7">
        <f t="shared" si="136"/>
        <v>45611</v>
      </c>
      <c r="AA328" s="5">
        <v>512.6</v>
      </c>
      <c r="AB328" s="38" t="str">
        <f>IFERROR(VLOOKUP(Z328,'Geração Equatorial x Medido'!$O$131:$P$142,2,FALSE),"")</f>
        <v/>
      </c>
      <c r="AC328" s="38">
        <f t="shared" si="118"/>
        <v>45597</v>
      </c>
      <c r="AD328" s="38" t="str">
        <f t="shared" si="128"/>
        <v/>
      </c>
      <c r="AE328" s="38">
        <f t="shared" si="117"/>
        <v>45566</v>
      </c>
      <c r="AU328" s="4"/>
      <c r="AX328" s="7">
        <f t="shared" si="137"/>
        <v>45971</v>
      </c>
      <c r="AY328" s="5">
        <v>501.9</v>
      </c>
      <c r="AZ328" s="145">
        <f t="shared" si="132"/>
        <v>0</v>
      </c>
      <c r="BA328" s="143" t="str">
        <f>IFERROR(VLOOKUP(AX327,'Geração Equatorial x Medido'!$O$130:$P$167,2,FALSE),"")</f>
        <v/>
      </c>
      <c r="BB328" s="38">
        <f t="shared" si="119"/>
        <v>45962</v>
      </c>
      <c r="BC328" s="38" t="str">
        <f t="shared" si="122"/>
        <v/>
      </c>
      <c r="BD328" s="38">
        <f t="shared" si="121"/>
        <v>45962</v>
      </c>
      <c r="BT328" s="4"/>
      <c r="BZ328" s="7">
        <f t="shared" si="133"/>
        <v>46337</v>
      </c>
      <c r="CA328" s="5"/>
      <c r="CB328" s="145">
        <f t="shared" si="134"/>
        <v>1</v>
      </c>
      <c r="CC328" s="141" t="str">
        <f>IFERROR(VLOOKUP(BZ327,'Geração Equatorial x Medido'!$O$130:$P$166,2,FALSE),"")</f>
        <v/>
      </c>
      <c r="CD328" s="38">
        <f t="shared" si="120"/>
        <v>46327</v>
      </c>
      <c r="CE328" s="38" t="str">
        <f t="shared" si="129"/>
        <v/>
      </c>
      <c r="CF328" s="38">
        <f t="shared" si="130"/>
        <v>46327</v>
      </c>
      <c r="CV328" s="4"/>
    </row>
    <row r="329" spans="2:100" x14ac:dyDescent="0.25">
      <c r="B329" s="7">
        <f t="shared" si="135"/>
        <v>45252</v>
      </c>
      <c r="C329" s="5"/>
      <c r="D329" s="38" t="str">
        <f t="shared" si="127"/>
        <v/>
      </c>
      <c r="E329" s="38">
        <f t="shared" si="124"/>
        <v>44986</v>
      </c>
      <c r="F329" s="38" t="str">
        <f t="shared" si="131"/>
        <v/>
      </c>
      <c r="G329" s="38">
        <f t="shared" si="125"/>
        <v>45200</v>
      </c>
      <c r="Z329" s="7">
        <f t="shared" si="136"/>
        <v>45612</v>
      </c>
      <c r="AA329" s="5">
        <v>462.1</v>
      </c>
      <c r="AB329" s="38" t="str">
        <f>IFERROR(VLOOKUP(Z329,'Geração Equatorial x Medido'!$O$131:$P$142,2,FALSE),"")</f>
        <v/>
      </c>
      <c r="AC329" s="38">
        <f t="shared" si="118"/>
        <v>45597</v>
      </c>
      <c r="AD329" s="38" t="str">
        <f t="shared" si="128"/>
        <v/>
      </c>
      <c r="AE329" s="38">
        <f t="shared" ref="AE329:AE374" si="138">IF(AD329="",AE328,AD329)</f>
        <v>45566</v>
      </c>
      <c r="AU329" s="4"/>
      <c r="AX329" s="7">
        <f t="shared" si="137"/>
        <v>45972</v>
      </c>
      <c r="AY329" s="5">
        <v>487.3</v>
      </c>
      <c r="AZ329" s="145">
        <f t="shared" si="132"/>
        <v>0</v>
      </c>
      <c r="BA329" s="143" t="str">
        <f>IFERROR(VLOOKUP(AX328,'Geração Equatorial x Medido'!$O$130:$P$167,2,FALSE),"")</f>
        <v/>
      </c>
      <c r="BB329" s="38">
        <f t="shared" si="119"/>
        <v>45962</v>
      </c>
      <c r="BC329" s="38" t="str">
        <f t="shared" si="122"/>
        <v/>
      </c>
      <c r="BD329" s="38">
        <f t="shared" si="121"/>
        <v>45962</v>
      </c>
      <c r="BT329" s="4"/>
      <c r="BZ329" s="7">
        <f t="shared" si="133"/>
        <v>46338</v>
      </c>
      <c r="CA329" s="5"/>
      <c r="CB329" s="145">
        <f t="shared" si="134"/>
        <v>1</v>
      </c>
      <c r="CC329" s="141" t="str">
        <f>IFERROR(VLOOKUP(BZ328,'Geração Equatorial x Medido'!$O$130:$P$166,2,FALSE),"")</f>
        <v/>
      </c>
      <c r="CD329" s="38">
        <f t="shared" si="120"/>
        <v>46327</v>
      </c>
      <c r="CE329" s="38" t="str">
        <f t="shared" si="129"/>
        <v/>
      </c>
      <c r="CF329" s="38">
        <f t="shared" si="130"/>
        <v>46327</v>
      </c>
      <c r="CV329" s="4"/>
    </row>
    <row r="330" spans="2:100" x14ac:dyDescent="0.25">
      <c r="B330" s="7">
        <f t="shared" si="135"/>
        <v>45253</v>
      </c>
      <c r="C330" s="5"/>
      <c r="D330" s="38" t="str">
        <f t="shared" si="127"/>
        <v/>
      </c>
      <c r="E330" s="38">
        <f t="shared" si="124"/>
        <v>44986</v>
      </c>
      <c r="F330" s="38" t="str">
        <f t="shared" si="131"/>
        <v/>
      </c>
      <c r="G330" s="38">
        <f t="shared" si="125"/>
        <v>45200</v>
      </c>
      <c r="Z330" s="7">
        <f t="shared" si="136"/>
        <v>45613</v>
      </c>
      <c r="AA330" s="5">
        <v>509.2</v>
      </c>
      <c r="AB330" s="38" t="str">
        <f>IFERROR(VLOOKUP(Z330,'Geração Equatorial x Medido'!$O$131:$P$142,2,FALSE),"")</f>
        <v/>
      </c>
      <c r="AC330" s="38">
        <f t="shared" si="118"/>
        <v>45597</v>
      </c>
      <c r="AD330" s="38" t="str">
        <f t="shared" si="128"/>
        <v/>
      </c>
      <c r="AE330" s="38">
        <f t="shared" si="138"/>
        <v>45566</v>
      </c>
      <c r="AU330" s="4"/>
      <c r="AX330" s="7">
        <f t="shared" si="137"/>
        <v>45973</v>
      </c>
      <c r="AY330" s="5">
        <v>515.6</v>
      </c>
      <c r="AZ330" s="145">
        <f t="shared" si="132"/>
        <v>0</v>
      </c>
      <c r="BA330" s="143" t="str">
        <f>IFERROR(VLOOKUP(AX329,'Geração Equatorial x Medido'!$O$130:$P$167,2,FALSE),"")</f>
        <v/>
      </c>
      <c r="BB330" s="38">
        <f t="shared" si="119"/>
        <v>45962</v>
      </c>
      <c r="BC330" s="38" t="str">
        <f t="shared" si="122"/>
        <v/>
      </c>
      <c r="BD330" s="38">
        <f t="shared" si="121"/>
        <v>45962</v>
      </c>
      <c r="BT330" s="4"/>
      <c r="BZ330" s="7">
        <f t="shared" si="133"/>
        <v>46339</v>
      </c>
      <c r="CA330" s="5"/>
      <c r="CB330" s="145">
        <f t="shared" si="134"/>
        <v>1</v>
      </c>
      <c r="CC330" s="141" t="str">
        <f>IFERROR(VLOOKUP(BZ329,'Geração Equatorial x Medido'!$O$130:$P$166,2,FALSE),"")</f>
        <v/>
      </c>
      <c r="CD330" s="38">
        <f t="shared" si="120"/>
        <v>46327</v>
      </c>
      <c r="CE330" s="38" t="str">
        <f t="shared" si="129"/>
        <v/>
      </c>
      <c r="CF330" s="38">
        <f t="shared" si="130"/>
        <v>46327</v>
      </c>
      <c r="CV330" s="4"/>
    </row>
    <row r="331" spans="2:100" x14ac:dyDescent="0.25">
      <c r="B331" s="7">
        <f t="shared" si="135"/>
        <v>45254</v>
      </c>
      <c r="C331" s="5"/>
      <c r="D331" s="38" t="str">
        <f t="shared" si="127"/>
        <v/>
      </c>
      <c r="E331" s="38">
        <f t="shared" si="124"/>
        <v>44986</v>
      </c>
      <c r="F331" s="38" t="str">
        <f t="shared" si="131"/>
        <v/>
      </c>
      <c r="G331" s="38">
        <f t="shared" si="125"/>
        <v>45200</v>
      </c>
      <c r="Z331" s="7">
        <f t="shared" si="136"/>
        <v>45614</v>
      </c>
      <c r="AA331" s="5">
        <v>541</v>
      </c>
      <c r="AB331" s="38" t="str">
        <f>IFERROR(VLOOKUP(Z331,'Geração Equatorial x Medido'!$O$131:$P$142,2,FALSE),"")</f>
        <v/>
      </c>
      <c r="AC331" s="38">
        <f t="shared" si="118"/>
        <v>45597</v>
      </c>
      <c r="AD331" s="38" t="str">
        <f t="shared" si="128"/>
        <v/>
      </c>
      <c r="AE331" s="38">
        <f t="shared" si="138"/>
        <v>45566</v>
      </c>
      <c r="AU331" s="4"/>
      <c r="AX331" s="7">
        <f t="shared" si="137"/>
        <v>45974</v>
      </c>
      <c r="AY331" s="5">
        <v>503.8</v>
      </c>
      <c r="AZ331" s="145">
        <f t="shared" si="132"/>
        <v>0</v>
      </c>
      <c r="BA331" s="143" t="str">
        <f>IFERROR(VLOOKUP(AX330,'Geração Equatorial x Medido'!$O$130:$P$167,2,FALSE),"")</f>
        <v/>
      </c>
      <c r="BB331" s="38">
        <f t="shared" si="119"/>
        <v>45962</v>
      </c>
      <c r="BC331" s="38" t="str">
        <f t="shared" si="122"/>
        <v/>
      </c>
      <c r="BD331" s="38">
        <f t="shared" si="121"/>
        <v>45962</v>
      </c>
      <c r="BT331" s="4"/>
      <c r="BZ331" s="7">
        <f t="shared" si="133"/>
        <v>46340</v>
      </c>
      <c r="CA331" s="5"/>
      <c r="CB331" s="145">
        <f t="shared" si="134"/>
        <v>1</v>
      </c>
      <c r="CC331" s="141" t="str">
        <f>IFERROR(VLOOKUP(BZ330,'Geração Equatorial x Medido'!$O$130:$P$166,2,FALSE),"")</f>
        <v/>
      </c>
      <c r="CD331" s="38">
        <f t="shared" si="120"/>
        <v>46327</v>
      </c>
      <c r="CE331" s="38" t="str">
        <f t="shared" si="129"/>
        <v/>
      </c>
      <c r="CF331" s="38">
        <f t="shared" si="130"/>
        <v>46327</v>
      </c>
      <c r="CV331" s="4"/>
    </row>
    <row r="332" spans="2:100" x14ac:dyDescent="0.25">
      <c r="B332" s="7">
        <f t="shared" si="135"/>
        <v>45255</v>
      </c>
      <c r="C332" s="5"/>
      <c r="D332" s="38" t="str">
        <f t="shared" si="127"/>
        <v/>
      </c>
      <c r="E332" s="38">
        <f t="shared" si="124"/>
        <v>44986</v>
      </c>
      <c r="F332" s="38" t="str">
        <f t="shared" si="131"/>
        <v/>
      </c>
      <c r="G332" s="38">
        <f t="shared" si="125"/>
        <v>45200</v>
      </c>
      <c r="I332" s="3"/>
      <c r="Z332" s="7">
        <f t="shared" si="136"/>
        <v>45615</v>
      </c>
      <c r="AA332" s="5">
        <v>415.4</v>
      </c>
      <c r="AB332" s="38" t="str">
        <f>IFERROR(VLOOKUP(Z332,'Geração Equatorial x Medido'!$O$131:$P$142,2,FALSE),"")</f>
        <v/>
      </c>
      <c r="AC332" s="38">
        <f t="shared" ref="AC332:AC379" si="139">IF(AB332="",AC333,AB332)</f>
        <v>45597</v>
      </c>
      <c r="AD332" s="38" t="str">
        <f t="shared" si="128"/>
        <v/>
      </c>
      <c r="AE332" s="38">
        <f t="shared" si="138"/>
        <v>45566</v>
      </c>
      <c r="AG332" s="3"/>
      <c r="AU332" s="4"/>
      <c r="AX332" s="7">
        <f t="shared" si="137"/>
        <v>45975</v>
      </c>
      <c r="AY332" s="5">
        <v>547.1</v>
      </c>
      <c r="AZ332" s="145">
        <f t="shared" si="132"/>
        <v>0</v>
      </c>
      <c r="BA332" s="143" t="str">
        <f>IFERROR(VLOOKUP(AX331,'Geração Equatorial x Medido'!$O$130:$P$167,2,FALSE),"")</f>
        <v/>
      </c>
      <c r="BB332" s="38">
        <f t="shared" ref="BB332:BB379" si="140">IF(BA332="",BB333,BA332)</f>
        <v>45962</v>
      </c>
      <c r="BC332" s="38" t="str">
        <f t="shared" si="122"/>
        <v/>
      </c>
      <c r="BD332" s="38">
        <f t="shared" si="121"/>
        <v>45962</v>
      </c>
      <c r="BF332" s="3"/>
      <c r="BT332" s="4"/>
      <c r="BZ332" s="7">
        <f t="shared" si="133"/>
        <v>46341</v>
      </c>
      <c r="CA332" s="5"/>
      <c r="CB332" s="145">
        <f t="shared" si="134"/>
        <v>1</v>
      </c>
      <c r="CC332" s="141" t="str">
        <f>IFERROR(VLOOKUP(BZ331,'Geração Equatorial x Medido'!$O$130:$P$166,2,FALSE),"")</f>
        <v/>
      </c>
      <c r="CD332" s="38">
        <f t="shared" si="120"/>
        <v>46327</v>
      </c>
      <c r="CE332" s="38" t="str">
        <f t="shared" si="129"/>
        <v/>
      </c>
      <c r="CF332" s="38">
        <f t="shared" si="130"/>
        <v>46327</v>
      </c>
      <c r="CH332" s="3"/>
      <c r="CV332" s="4"/>
    </row>
    <row r="333" spans="2:100" x14ac:dyDescent="0.25">
      <c r="B333" s="7">
        <f t="shared" si="135"/>
        <v>45256</v>
      </c>
      <c r="C333" s="5"/>
      <c r="D333" s="38" t="str">
        <f t="shared" si="127"/>
        <v/>
      </c>
      <c r="E333" s="38">
        <f t="shared" si="124"/>
        <v>44986</v>
      </c>
      <c r="F333" s="38" t="str">
        <f t="shared" si="131"/>
        <v/>
      </c>
      <c r="G333" s="38">
        <f t="shared" si="125"/>
        <v>45200</v>
      </c>
      <c r="I333" s="3"/>
      <c r="Z333" s="7">
        <f t="shared" si="136"/>
        <v>45616</v>
      </c>
      <c r="AA333" s="5">
        <v>498.7</v>
      </c>
      <c r="AB333" s="38" t="str">
        <f>IFERROR(VLOOKUP(Z333,'Geração Equatorial x Medido'!$O$131:$P$142,2,FALSE),"")</f>
        <v/>
      </c>
      <c r="AC333" s="38">
        <f t="shared" si="139"/>
        <v>45597</v>
      </c>
      <c r="AD333" s="38" t="str">
        <f t="shared" si="128"/>
        <v/>
      </c>
      <c r="AE333" s="38">
        <f t="shared" si="138"/>
        <v>45566</v>
      </c>
      <c r="AG333" s="3"/>
      <c r="AU333" s="4"/>
      <c r="AX333" s="7">
        <f t="shared" si="137"/>
        <v>45976</v>
      </c>
      <c r="AY333" s="5">
        <v>542.79999999999995</v>
      </c>
      <c r="AZ333" s="145">
        <f t="shared" si="132"/>
        <v>0</v>
      </c>
      <c r="BA333" s="143" t="str">
        <f>IFERROR(VLOOKUP(AX332,'Geração Equatorial x Medido'!$O$130:$P$167,2,FALSE),"")</f>
        <v/>
      </c>
      <c r="BB333" s="38">
        <f t="shared" si="140"/>
        <v>45962</v>
      </c>
      <c r="BC333" s="38" t="str">
        <f t="shared" si="122"/>
        <v/>
      </c>
      <c r="BD333" s="38">
        <f t="shared" si="121"/>
        <v>45962</v>
      </c>
      <c r="BF333" s="3"/>
      <c r="BT333" s="4"/>
      <c r="BZ333" s="7">
        <f t="shared" si="133"/>
        <v>46342</v>
      </c>
      <c r="CA333" s="5"/>
      <c r="CB333" s="145">
        <f t="shared" si="134"/>
        <v>1</v>
      </c>
      <c r="CC333" s="141" t="str">
        <f>IFERROR(VLOOKUP(BZ332,'Geração Equatorial x Medido'!$O$130:$P$166,2,FALSE),"")</f>
        <v/>
      </c>
      <c r="CD333" s="38">
        <f t="shared" ref="CD333:CD378" si="141">IF(CC333="",CD334,CC333)</f>
        <v>46327</v>
      </c>
      <c r="CE333" s="38" t="str">
        <f t="shared" si="129"/>
        <v/>
      </c>
      <c r="CF333" s="38">
        <f t="shared" si="130"/>
        <v>46327</v>
      </c>
      <c r="CH333" s="3"/>
      <c r="CV333" s="4"/>
    </row>
    <row r="334" spans="2:100" x14ac:dyDescent="0.25">
      <c r="B334" s="7">
        <f t="shared" si="135"/>
        <v>45257</v>
      </c>
      <c r="C334" s="5"/>
      <c r="D334" s="38" t="str">
        <f t="shared" si="127"/>
        <v/>
      </c>
      <c r="E334" s="38">
        <f t="shared" si="124"/>
        <v>44986</v>
      </c>
      <c r="F334" s="38" t="str">
        <f t="shared" si="131"/>
        <v/>
      </c>
      <c r="G334" s="38">
        <f t="shared" si="125"/>
        <v>45200</v>
      </c>
      <c r="Z334" s="7">
        <f t="shared" si="136"/>
        <v>45617</v>
      </c>
      <c r="AA334" s="5">
        <v>476.5</v>
      </c>
      <c r="AB334" s="38" t="str">
        <f>IFERROR(VLOOKUP(Z334,'Geração Equatorial x Medido'!$O$131:$P$142,2,FALSE),"")</f>
        <v/>
      </c>
      <c r="AC334" s="38">
        <f t="shared" si="139"/>
        <v>45597</v>
      </c>
      <c r="AD334" s="38" t="str">
        <f t="shared" si="128"/>
        <v/>
      </c>
      <c r="AE334" s="38">
        <f t="shared" si="138"/>
        <v>45566</v>
      </c>
      <c r="AU334" s="4"/>
      <c r="AX334" s="7">
        <f t="shared" si="137"/>
        <v>45977</v>
      </c>
      <c r="AY334" s="5">
        <v>521.29999999999995</v>
      </c>
      <c r="AZ334" s="145">
        <f t="shared" si="132"/>
        <v>0</v>
      </c>
      <c r="BA334" s="143" t="str">
        <f>IFERROR(VLOOKUP(AX333,'Geração Equatorial x Medido'!$O$130:$P$167,2,FALSE),"")</f>
        <v/>
      </c>
      <c r="BB334" s="38">
        <f t="shared" si="140"/>
        <v>45962</v>
      </c>
      <c r="BC334" s="38" t="str">
        <f t="shared" si="122"/>
        <v/>
      </c>
      <c r="BD334" s="38">
        <f t="shared" si="121"/>
        <v>45962</v>
      </c>
      <c r="BT334" s="4"/>
      <c r="BZ334" s="7">
        <f t="shared" si="133"/>
        <v>46343</v>
      </c>
      <c r="CA334" s="5"/>
      <c r="CB334" s="145">
        <f t="shared" si="134"/>
        <v>1</v>
      </c>
      <c r="CC334" s="141" t="str">
        <f>IFERROR(VLOOKUP(BZ333,'Geração Equatorial x Medido'!$O$130:$P$166,2,FALSE),"")</f>
        <v/>
      </c>
      <c r="CD334" s="38">
        <f t="shared" si="141"/>
        <v>46327</v>
      </c>
      <c r="CE334" s="38" t="str">
        <f t="shared" si="129"/>
        <v/>
      </c>
      <c r="CF334" s="38">
        <f t="shared" si="130"/>
        <v>46327</v>
      </c>
      <c r="CV334" s="4"/>
    </row>
    <row r="335" spans="2:100" x14ac:dyDescent="0.25">
      <c r="B335" s="7">
        <f t="shared" si="135"/>
        <v>45258</v>
      </c>
      <c r="C335" s="5"/>
      <c r="D335" s="38" t="str">
        <f t="shared" si="127"/>
        <v/>
      </c>
      <c r="E335" s="38">
        <f t="shared" si="124"/>
        <v>44986</v>
      </c>
      <c r="F335" s="38" t="str">
        <f t="shared" si="131"/>
        <v/>
      </c>
      <c r="G335" s="38">
        <f t="shared" si="125"/>
        <v>45200</v>
      </c>
      <c r="Z335" s="7">
        <f t="shared" si="136"/>
        <v>45618</v>
      </c>
      <c r="AA335" s="5">
        <v>481.5</v>
      </c>
      <c r="AB335" s="38">
        <f>IFERROR(VLOOKUP(Z335,'Geração Equatorial x Medido'!$O$131:$P$142,2,FALSE),"")</f>
        <v>45597</v>
      </c>
      <c r="AC335" s="38">
        <f t="shared" si="139"/>
        <v>45597</v>
      </c>
      <c r="AD335" s="38" t="str">
        <f t="shared" si="128"/>
        <v/>
      </c>
      <c r="AE335" s="38">
        <f t="shared" si="138"/>
        <v>45566</v>
      </c>
      <c r="AU335" s="4"/>
      <c r="AX335" s="7">
        <f t="shared" si="137"/>
        <v>45978</v>
      </c>
      <c r="AY335" s="5">
        <v>530.5</v>
      </c>
      <c r="AZ335" s="145">
        <f t="shared" si="132"/>
        <v>0</v>
      </c>
      <c r="BA335" s="143" t="str">
        <f>IFERROR(VLOOKUP(AX334,'Geração Equatorial x Medido'!$O$130:$P$167,2,FALSE),"")</f>
        <v/>
      </c>
      <c r="BB335" s="38">
        <f t="shared" si="140"/>
        <v>45962</v>
      </c>
      <c r="BC335" s="38" t="str">
        <f t="shared" si="122"/>
        <v/>
      </c>
      <c r="BD335" s="38">
        <f t="shared" ref="BD335:BD378" si="142">IF(BC335="",BD334,BC335)</f>
        <v>45962</v>
      </c>
      <c r="BT335" s="4"/>
      <c r="BZ335" s="7">
        <f t="shared" si="133"/>
        <v>46344</v>
      </c>
      <c r="CA335" s="5"/>
      <c r="CB335" s="145">
        <f t="shared" si="134"/>
        <v>1</v>
      </c>
      <c r="CC335" s="141" t="str">
        <f>IFERROR(VLOOKUP(BZ334,'Geração Equatorial x Medido'!$O$130:$P$166,2,FALSE),"")</f>
        <v/>
      </c>
      <c r="CD335" s="38">
        <f t="shared" si="141"/>
        <v>46327</v>
      </c>
      <c r="CE335" s="38" t="str">
        <f t="shared" si="129"/>
        <v/>
      </c>
      <c r="CF335" s="38">
        <f t="shared" si="130"/>
        <v>46327</v>
      </c>
      <c r="CV335" s="4"/>
    </row>
    <row r="336" spans="2:100" x14ac:dyDescent="0.25">
      <c r="B336" s="7">
        <f t="shared" si="135"/>
        <v>45259</v>
      </c>
      <c r="C336" s="5"/>
      <c r="D336" s="38" t="str">
        <f t="shared" si="127"/>
        <v/>
      </c>
      <c r="E336" s="38">
        <f t="shared" si="124"/>
        <v>44986</v>
      </c>
      <c r="F336" s="38" t="str">
        <f t="shared" si="131"/>
        <v/>
      </c>
      <c r="G336" s="38">
        <f t="shared" si="125"/>
        <v>45200</v>
      </c>
      <c r="Z336" s="7">
        <f t="shared" si="136"/>
        <v>45619</v>
      </c>
      <c r="AA336" s="5">
        <v>513.79999999999995</v>
      </c>
      <c r="AB336" s="38" t="str">
        <f>IFERROR(VLOOKUP(Z336,'Geração Equatorial x Medido'!$O$131:$P$142,2,FALSE),"")</f>
        <v/>
      </c>
      <c r="AC336" s="38">
        <f t="shared" si="139"/>
        <v>45627</v>
      </c>
      <c r="AD336" s="38" t="str">
        <f t="shared" si="128"/>
        <v/>
      </c>
      <c r="AE336" s="38">
        <f t="shared" si="138"/>
        <v>45566</v>
      </c>
      <c r="AU336" s="4"/>
      <c r="AX336" s="7">
        <f t="shared" si="137"/>
        <v>45979</v>
      </c>
      <c r="AY336" s="5">
        <v>491.7</v>
      </c>
      <c r="AZ336" s="145">
        <f t="shared" si="132"/>
        <v>0</v>
      </c>
      <c r="BA336" s="143" t="str">
        <f>IFERROR(VLOOKUP(AX335,'Geração Equatorial x Medido'!$O$130:$P$167,2,FALSE),"")</f>
        <v/>
      </c>
      <c r="BB336" s="38">
        <f t="shared" si="140"/>
        <v>45962</v>
      </c>
      <c r="BC336" s="38" t="str">
        <f t="shared" ref="BC336:BC379" si="143">IFERROR(VLOOKUP(AX366,$I$422:$K$457,3,FALSE),"")</f>
        <v/>
      </c>
      <c r="BD336" s="38">
        <f t="shared" si="142"/>
        <v>45962</v>
      </c>
      <c r="BT336" s="4"/>
      <c r="BZ336" s="7">
        <f t="shared" si="133"/>
        <v>46345</v>
      </c>
      <c r="CA336" s="5"/>
      <c r="CB336" s="145">
        <f t="shared" si="134"/>
        <v>1</v>
      </c>
      <c r="CC336" s="141" t="str">
        <f>IFERROR(VLOOKUP(BZ335,'Geração Equatorial x Medido'!$O$130:$P$166,2,FALSE),"")</f>
        <v/>
      </c>
      <c r="CD336" s="38">
        <f t="shared" si="141"/>
        <v>46327</v>
      </c>
      <c r="CE336" s="38" t="str">
        <f t="shared" si="129"/>
        <v/>
      </c>
      <c r="CF336" s="38">
        <f t="shared" si="130"/>
        <v>46327</v>
      </c>
      <c r="CV336" s="4"/>
    </row>
    <row r="337" spans="2:100" x14ac:dyDescent="0.25">
      <c r="B337" s="7">
        <f t="shared" si="135"/>
        <v>45260</v>
      </c>
      <c r="C337" s="5"/>
      <c r="D337" s="38" t="str">
        <f t="shared" si="127"/>
        <v/>
      </c>
      <c r="E337" s="38">
        <f t="shared" si="124"/>
        <v>44986</v>
      </c>
      <c r="F337" s="38">
        <f t="shared" si="131"/>
        <v>45231</v>
      </c>
      <c r="G337" s="38">
        <f t="shared" si="125"/>
        <v>45231</v>
      </c>
      <c r="Z337" s="7">
        <f t="shared" si="136"/>
        <v>45620</v>
      </c>
      <c r="AA337" s="5">
        <v>489</v>
      </c>
      <c r="AB337" s="38" t="str">
        <f>IFERROR(VLOOKUP(Z337,'Geração Equatorial x Medido'!$O$131:$P$142,2,FALSE),"")</f>
        <v/>
      </c>
      <c r="AC337" s="38">
        <f t="shared" si="139"/>
        <v>45627</v>
      </c>
      <c r="AD337" s="38" t="str">
        <f t="shared" si="128"/>
        <v/>
      </c>
      <c r="AE337" s="38">
        <f t="shared" si="138"/>
        <v>45566</v>
      </c>
      <c r="AU337" s="4"/>
      <c r="AX337" s="7">
        <f t="shared" si="137"/>
        <v>45980</v>
      </c>
      <c r="AY337" s="5">
        <v>457.1</v>
      </c>
      <c r="AZ337" s="145">
        <f t="shared" si="132"/>
        <v>0</v>
      </c>
      <c r="BA337" s="143" t="str">
        <f>IFERROR(VLOOKUP(AX336,'Geração Equatorial x Medido'!$O$130:$P$167,2,FALSE),"")</f>
        <v/>
      </c>
      <c r="BB337" s="38">
        <f t="shared" si="140"/>
        <v>45962</v>
      </c>
      <c r="BC337" s="38" t="str">
        <f t="shared" si="143"/>
        <v/>
      </c>
      <c r="BD337" s="38">
        <f t="shared" si="142"/>
        <v>45962</v>
      </c>
      <c r="BT337" s="4"/>
      <c r="BZ337" s="7">
        <f t="shared" si="133"/>
        <v>46346</v>
      </c>
      <c r="CA337" s="5"/>
      <c r="CB337" s="145">
        <f t="shared" si="134"/>
        <v>1</v>
      </c>
      <c r="CC337" s="141" t="str">
        <f>IFERROR(VLOOKUP(BZ336,'Geração Equatorial x Medido'!$O$130:$P$166,2,FALSE),"")</f>
        <v/>
      </c>
      <c r="CD337" s="38">
        <f t="shared" si="141"/>
        <v>46327</v>
      </c>
      <c r="CE337" s="38" t="str">
        <f t="shared" si="129"/>
        <v/>
      </c>
      <c r="CF337" s="38">
        <f t="shared" si="130"/>
        <v>46327</v>
      </c>
      <c r="CV337" s="4"/>
    </row>
    <row r="338" spans="2:100" x14ac:dyDescent="0.25">
      <c r="B338" s="7">
        <f t="shared" si="135"/>
        <v>45261</v>
      </c>
      <c r="C338" s="5"/>
      <c r="D338" s="38" t="str">
        <f t="shared" si="127"/>
        <v/>
      </c>
      <c r="E338" s="38">
        <f t="shared" si="124"/>
        <v>44986</v>
      </c>
      <c r="F338" s="38" t="str">
        <f t="shared" si="131"/>
        <v/>
      </c>
      <c r="G338" s="38">
        <f t="shared" si="125"/>
        <v>45231</v>
      </c>
      <c r="Z338" s="7">
        <f t="shared" si="136"/>
        <v>45621</v>
      </c>
      <c r="AA338" s="5">
        <v>423</v>
      </c>
      <c r="AB338" s="38" t="str">
        <f>IFERROR(VLOOKUP(Z338,'Geração Equatorial x Medido'!$O$131:$P$142,2,FALSE),"")</f>
        <v/>
      </c>
      <c r="AC338" s="38">
        <f t="shared" si="139"/>
        <v>45627</v>
      </c>
      <c r="AD338" s="38" t="str">
        <f t="shared" si="128"/>
        <v/>
      </c>
      <c r="AE338" s="38">
        <f t="shared" si="138"/>
        <v>45566</v>
      </c>
      <c r="AU338" s="4"/>
      <c r="AX338" s="7">
        <f t="shared" si="137"/>
        <v>45981</v>
      </c>
      <c r="AY338" s="5">
        <v>468.6</v>
      </c>
      <c r="AZ338" s="145">
        <f t="shared" si="132"/>
        <v>0</v>
      </c>
      <c r="BA338" s="143" t="str">
        <f>IFERROR(VLOOKUP(AX337,'Geração Equatorial x Medido'!$O$130:$P$167,2,FALSE),"")</f>
        <v/>
      </c>
      <c r="BB338" s="38">
        <f t="shared" si="140"/>
        <v>45962</v>
      </c>
      <c r="BC338" s="38" t="str">
        <f t="shared" si="143"/>
        <v/>
      </c>
      <c r="BD338" s="38">
        <f t="shared" si="142"/>
        <v>45962</v>
      </c>
      <c r="BT338" s="4"/>
      <c r="BZ338" s="7">
        <f t="shared" si="133"/>
        <v>46347</v>
      </c>
      <c r="CA338" s="5"/>
      <c r="CB338" s="145">
        <f t="shared" si="134"/>
        <v>1</v>
      </c>
      <c r="CC338" s="141" t="str">
        <f>IFERROR(VLOOKUP(BZ337,'Geração Equatorial x Medido'!$O$130:$P$166,2,FALSE),"")</f>
        <v/>
      </c>
      <c r="CD338" s="38">
        <f t="shared" si="141"/>
        <v>46327</v>
      </c>
      <c r="CE338" s="38" t="str">
        <f t="shared" si="129"/>
        <v/>
      </c>
      <c r="CF338" s="38">
        <f t="shared" si="130"/>
        <v>46327</v>
      </c>
      <c r="CV338" s="4"/>
    </row>
    <row r="339" spans="2:100" x14ac:dyDescent="0.25">
      <c r="B339" s="7">
        <f t="shared" si="135"/>
        <v>45262</v>
      </c>
      <c r="C339" s="5"/>
      <c r="D339" s="38" t="str">
        <f t="shared" si="127"/>
        <v/>
      </c>
      <c r="E339" s="38">
        <f t="shared" si="124"/>
        <v>44986</v>
      </c>
      <c r="F339" s="38" t="str">
        <f t="shared" si="131"/>
        <v/>
      </c>
      <c r="G339" s="38">
        <f t="shared" si="125"/>
        <v>45231</v>
      </c>
      <c r="Z339" s="7">
        <f t="shared" si="136"/>
        <v>45622</v>
      </c>
      <c r="AA339" s="5">
        <v>503.2</v>
      </c>
      <c r="AB339" s="38" t="str">
        <f>IFERROR(VLOOKUP(Z339,'Geração Equatorial x Medido'!$O$131:$P$142,2,FALSE),"")</f>
        <v/>
      </c>
      <c r="AC339" s="38">
        <f t="shared" si="139"/>
        <v>45627</v>
      </c>
      <c r="AD339" s="38" t="str">
        <f t="shared" si="128"/>
        <v/>
      </c>
      <c r="AE339" s="38">
        <f t="shared" si="138"/>
        <v>45566</v>
      </c>
      <c r="AU339" s="4"/>
      <c r="AX339" s="7">
        <f t="shared" si="137"/>
        <v>45982</v>
      </c>
      <c r="AY339" s="5">
        <v>498.2</v>
      </c>
      <c r="AZ339" s="145">
        <f t="shared" si="132"/>
        <v>0</v>
      </c>
      <c r="BA339" s="143" t="str">
        <f>IFERROR(VLOOKUP(AX338,'Geração Equatorial x Medido'!$O$130:$P$167,2,FALSE),"")</f>
        <v/>
      </c>
      <c r="BB339" s="38">
        <f t="shared" si="140"/>
        <v>45962</v>
      </c>
      <c r="BC339" s="38" t="str">
        <f t="shared" si="143"/>
        <v/>
      </c>
      <c r="BD339" s="38">
        <f t="shared" si="142"/>
        <v>45962</v>
      </c>
      <c r="BT339" s="4"/>
      <c r="BZ339" s="7">
        <f t="shared" si="133"/>
        <v>46348</v>
      </c>
      <c r="CA339" s="5"/>
      <c r="CB339" s="145">
        <f t="shared" si="134"/>
        <v>1</v>
      </c>
      <c r="CC339" s="141" t="str">
        <f>IFERROR(VLOOKUP(BZ338,'Geração Equatorial x Medido'!$O$130:$P$166,2,FALSE),"")</f>
        <v/>
      </c>
      <c r="CD339" s="38">
        <f t="shared" si="141"/>
        <v>46327</v>
      </c>
      <c r="CE339" s="38" t="str">
        <f t="shared" si="129"/>
        <v/>
      </c>
      <c r="CF339" s="38">
        <f t="shared" si="130"/>
        <v>46327</v>
      </c>
      <c r="CV339" s="4"/>
    </row>
    <row r="340" spans="2:100" x14ac:dyDescent="0.25">
      <c r="B340" s="7">
        <f t="shared" si="135"/>
        <v>45263</v>
      </c>
      <c r="C340" s="5"/>
      <c r="D340" s="38" t="str">
        <f t="shared" si="127"/>
        <v/>
      </c>
      <c r="E340" s="38">
        <f t="shared" si="124"/>
        <v>44986</v>
      </c>
      <c r="F340" s="38" t="str">
        <f t="shared" si="131"/>
        <v/>
      </c>
      <c r="G340" s="38">
        <f t="shared" si="125"/>
        <v>45231</v>
      </c>
      <c r="Z340" s="7">
        <f t="shared" si="136"/>
        <v>45623</v>
      </c>
      <c r="AA340" s="5">
        <v>519.79999999999995</v>
      </c>
      <c r="AB340" s="38" t="str">
        <f>IFERROR(VLOOKUP(Z340,'Geração Equatorial x Medido'!$O$131:$P$142,2,FALSE),"")</f>
        <v/>
      </c>
      <c r="AC340" s="38">
        <f t="shared" si="139"/>
        <v>45627</v>
      </c>
      <c r="AD340" s="38" t="str">
        <f t="shared" si="128"/>
        <v/>
      </c>
      <c r="AE340" s="38">
        <f t="shared" si="138"/>
        <v>45566</v>
      </c>
      <c r="AU340" s="4"/>
      <c r="AX340" s="7">
        <f t="shared" si="137"/>
        <v>45983</v>
      </c>
      <c r="AY340" s="5">
        <v>457.5</v>
      </c>
      <c r="AZ340" s="145">
        <f t="shared" si="132"/>
        <v>0</v>
      </c>
      <c r="BA340" s="143" t="str">
        <f>IFERROR(VLOOKUP(AX339,'Geração Equatorial x Medido'!$O$130:$P$167,2,FALSE),"")</f>
        <v/>
      </c>
      <c r="BB340" s="38">
        <f t="shared" si="140"/>
        <v>45962</v>
      </c>
      <c r="BC340" s="38" t="str">
        <f t="shared" si="143"/>
        <v/>
      </c>
      <c r="BD340" s="38">
        <f t="shared" si="142"/>
        <v>45962</v>
      </c>
      <c r="BT340" s="4"/>
      <c r="BZ340" s="7">
        <f t="shared" si="133"/>
        <v>46349</v>
      </c>
      <c r="CA340" s="5"/>
      <c r="CB340" s="145">
        <f t="shared" si="134"/>
        <v>1</v>
      </c>
      <c r="CC340" s="141">
        <f>IFERROR(VLOOKUP(BZ339,'Geração Equatorial x Medido'!$O$130:$P$166,2,FALSE),"")</f>
        <v>46327</v>
      </c>
      <c r="CD340" s="38">
        <f t="shared" si="141"/>
        <v>46327</v>
      </c>
      <c r="CE340" s="38" t="str">
        <f t="shared" si="129"/>
        <v/>
      </c>
      <c r="CF340" s="38">
        <f t="shared" si="130"/>
        <v>46327</v>
      </c>
      <c r="CV340" s="4"/>
    </row>
    <row r="341" spans="2:100" x14ac:dyDescent="0.25">
      <c r="B341" s="7">
        <f t="shared" si="135"/>
        <v>45264</v>
      </c>
      <c r="C341" s="5"/>
      <c r="D341" s="38" t="str">
        <f t="shared" si="127"/>
        <v/>
      </c>
      <c r="E341" s="38">
        <f t="shared" si="124"/>
        <v>44986</v>
      </c>
      <c r="F341" s="38" t="str">
        <f t="shared" si="131"/>
        <v/>
      </c>
      <c r="G341" s="38">
        <f t="shared" si="125"/>
        <v>45231</v>
      </c>
      <c r="Z341" s="7">
        <f t="shared" si="136"/>
        <v>45624</v>
      </c>
      <c r="AA341" s="5">
        <v>548.1</v>
      </c>
      <c r="AB341" s="38" t="str">
        <f>IFERROR(VLOOKUP(Z341,'Geração Equatorial x Medido'!$O$131:$P$142,2,FALSE),"")</f>
        <v/>
      </c>
      <c r="AC341" s="38">
        <f t="shared" si="139"/>
        <v>45627</v>
      </c>
      <c r="AD341" s="38" t="str">
        <f t="shared" si="128"/>
        <v/>
      </c>
      <c r="AE341" s="38">
        <f t="shared" si="138"/>
        <v>45566</v>
      </c>
      <c r="AU341" s="4"/>
      <c r="AX341" s="7">
        <f t="shared" si="137"/>
        <v>45984</v>
      </c>
      <c r="AY341" s="5">
        <v>515.1</v>
      </c>
      <c r="AZ341" s="145">
        <f t="shared" si="132"/>
        <v>0</v>
      </c>
      <c r="BA341" s="143">
        <f>IFERROR(VLOOKUP(AX340,'Geração Equatorial x Medido'!$O$130:$P$167,2,FALSE),"")</f>
        <v>45962</v>
      </c>
      <c r="BB341" s="38">
        <f t="shared" si="140"/>
        <v>45962</v>
      </c>
      <c r="BC341" s="38" t="str">
        <f t="shared" si="143"/>
        <v/>
      </c>
      <c r="BD341" s="38">
        <f t="shared" si="142"/>
        <v>45962</v>
      </c>
      <c r="BT341" s="4"/>
      <c r="BZ341" s="7">
        <f t="shared" si="133"/>
        <v>46350</v>
      </c>
      <c r="CA341" s="5"/>
      <c r="CB341" s="145">
        <f t="shared" si="134"/>
        <v>1</v>
      </c>
      <c r="CC341" s="141" t="str">
        <f>IFERROR(VLOOKUP(BZ340,'Geração Equatorial x Medido'!$O$130:$P$166,2,FALSE),"")</f>
        <v/>
      </c>
      <c r="CD341" s="38">
        <f t="shared" si="141"/>
        <v>46357</v>
      </c>
      <c r="CE341" s="38" t="str">
        <f t="shared" si="129"/>
        <v/>
      </c>
      <c r="CF341" s="38">
        <f t="shared" si="130"/>
        <v>46327</v>
      </c>
      <c r="CV341" s="4"/>
    </row>
    <row r="342" spans="2:100" x14ac:dyDescent="0.25">
      <c r="B342" s="7">
        <f t="shared" si="135"/>
        <v>45265</v>
      </c>
      <c r="C342" s="5"/>
      <c r="D342" s="38" t="str">
        <f t="shared" si="127"/>
        <v/>
      </c>
      <c r="E342" s="38">
        <f t="shared" si="124"/>
        <v>44986</v>
      </c>
      <c r="F342" s="38" t="str">
        <f t="shared" si="131"/>
        <v/>
      </c>
      <c r="G342" s="38">
        <f t="shared" si="125"/>
        <v>45231</v>
      </c>
      <c r="Z342" s="7">
        <f t="shared" si="136"/>
        <v>45625</v>
      </c>
      <c r="AA342" s="5">
        <v>494.7</v>
      </c>
      <c r="AB342" s="38" t="str">
        <f>IFERROR(VLOOKUP(Z342,'Geração Equatorial x Medido'!$O$131:$P$142,2,FALSE),"")</f>
        <v/>
      </c>
      <c r="AC342" s="38">
        <f t="shared" si="139"/>
        <v>45627</v>
      </c>
      <c r="AD342" s="38" t="str">
        <f t="shared" si="128"/>
        <v/>
      </c>
      <c r="AE342" s="38">
        <f t="shared" si="138"/>
        <v>45566</v>
      </c>
      <c r="AU342" s="4"/>
      <c r="AX342" s="7">
        <f t="shared" si="137"/>
        <v>45985</v>
      </c>
      <c r="AY342" s="5">
        <v>548.20000000000005</v>
      </c>
      <c r="AZ342" s="145">
        <f t="shared" si="132"/>
        <v>0</v>
      </c>
      <c r="BA342" s="143" t="str">
        <f>IFERROR(VLOOKUP(AX341,'Geração Equatorial x Medido'!$O$130:$P$167,2,FALSE),"")</f>
        <v/>
      </c>
      <c r="BB342" s="38">
        <f t="shared" si="140"/>
        <v>0</v>
      </c>
      <c r="BC342" s="38" t="str">
        <f t="shared" si="143"/>
        <v/>
      </c>
      <c r="BD342" s="38">
        <f t="shared" si="142"/>
        <v>45962</v>
      </c>
      <c r="BT342" s="4"/>
      <c r="BZ342" s="7">
        <f t="shared" si="133"/>
        <v>46351</v>
      </c>
      <c r="CA342" s="5"/>
      <c r="CB342" s="145">
        <f t="shared" si="134"/>
        <v>1</v>
      </c>
      <c r="CC342" s="141" t="str">
        <f>IFERROR(VLOOKUP(BZ341,'Geração Equatorial x Medido'!$O$130:$P$166,2,FALSE),"")</f>
        <v/>
      </c>
      <c r="CD342" s="38">
        <f t="shared" si="141"/>
        <v>46357</v>
      </c>
      <c r="CE342" s="38" t="str">
        <f t="shared" si="129"/>
        <v/>
      </c>
      <c r="CF342" s="38">
        <f t="shared" si="130"/>
        <v>46327</v>
      </c>
      <c r="CV342" s="4"/>
    </row>
    <row r="343" spans="2:100" x14ac:dyDescent="0.25">
      <c r="B343" s="7">
        <f t="shared" si="135"/>
        <v>45266</v>
      </c>
      <c r="C343" s="5"/>
      <c r="D343" s="38" t="str">
        <f t="shared" si="127"/>
        <v/>
      </c>
      <c r="E343" s="38">
        <f t="shared" si="124"/>
        <v>44986</v>
      </c>
      <c r="F343" s="38" t="str">
        <f t="shared" si="131"/>
        <v/>
      </c>
      <c r="G343" s="38">
        <f t="shared" si="125"/>
        <v>45231</v>
      </c>
      <c r="Z343" s="7">
        <f t="shared" si="136"/>
        <v>45626</v>
      </c>
      <c r="AA343" s="5">
        <v>460.9</v>
      </c>
      <c r="AB343" s="38" t="str">
        <f>IFERROR(VLOOKUP(Z343,'Geração Equatorial x Medido'!$O$131:$P$142,2,FALSE),"")</f>
        <v/>
      </c>
      <c r="AC343" s="38">
        <f t="shared" si="139"/>
        <v>45627</v>
      </c>
      <c r="AD343" s="38">
        <f t="shared" si="128"/>
        <v>45597</v>
      </c>
      <c r="AE343" s="38">
        <f t="shared" si="138"/>
        <v>45597</v>
      </c>
      <c r="AU343" s="4"/>
      <c r="AX343" s="7">
        <f t="shared" si="137"/>
        <v>45986</v>
      </c>
      <c r="AY343" s="5">
        <v>541.6</v>
      </c>
      <c r="AZ343" s="145">
        <f t="shared" si="132"/>
        <v>0</v>
      </c>
      <c r="BA343" s="143" t="str">
        <f>IFERROR(VLOOKUP(AX342,'Geração Equatorial x Medido'!$O$130:$P$167,2,FALSE),"")</f>
        <v/>
      </c>
      <c r="BB343" s="38">
        <f t="shared" si="140"/>
        <v>0</v>
      </c>
      <c r="BC343" s="38" t="str">
        <f t="shared" si="143"/>
        <v/>
      </c>
      <c r="BD343" s="38">
        <f t="shared" si="142"/>
        <v>45962</v>
      </c>
      <c r="BT343" s="4"/>
      <c r="BZ343" s="7">
        <f t="shared" si="133"/>
        <v>46352</v>
      </c>
      <c r="CA343" s="5"/>
      <c r="CB343" s="145">
        <f t="shared" si="134"/>
        <v>1</v>
      </c>
      <c r="CC343" s="141" t="str">
        <f>IFERROR(VLOOKUP(BZ342,'Geração Equatorial x Medido'!$O$130:$P$166,2,FALSE),"")</f>
        <v/>
      </c>
      <c r="CD343" s="38">
        <f t="shared" si="141"/>
        <v>46357</v>
      </c>
      <c r="CE343" s="38" t="str">
        <f t="shared" si="129"/>
        <v/>
      </c>
      <c r="CF343" s="38">
        <f t="shared" si="130"/>
        <v>46327</v>
      </c>
      <c r="CV343" s="4"/>
    </row>
    <row r="344" spans="2:100" x14ac:dyDescent="0.25">
      <c r="B344" s="7">
        <f t="shared" si="135"/>
        <v>45267</v>
      </c>
      <c r="C344" s="5"/>
      <c r="D344" s="38" t="str">
        <f t="shared" si="127"/>
        <v/>
      </c>
      <c r="E344" s="38">
        <f t="shared" si="124"/>
        <v>44986</v>
      </c>
      <c r="F344" s="38" t="str">
        <f t="shared" si="131"/>
        <v/>
      </c>
      <c r="G344" s="38">
        <f t="shared" si="125"/>
        <v>45231</v>
      </c>
      <c r="Z344" s="7">
        <f t="shared" si="136"/>
        <v>45627</v>
      </c>
      <c r="AA344" s="5">
        <v>459.4</v>
      </c>
      <c r="AB344" s="38" t="str">
        <f>IFERROR(VLOOKUP(Z344,'Geração Equatorial x Medido'!$O$131:$P$142,2,FALSE),"")</f>
        <v/>
      </c>
      <c r="AC344" s="38">
        <f t="shared" si="139"/>
        <v>45627</v>
      </c>
      <c r="AD344" s="38" t="str">
        <f t="shared" si="128"/>
        <v/>
      </c>
      <c r="AE344" s="38">
        <f t="shared" si="138"/>
        <v>45597</v>
      </c>
      <c r="AU344" s="4"/>
      <c r="AX344" s="7">
        <f t="shared" si="137"/>
        <v>45987</v>
      </c>
      <c r="AY344" s="5">
        <v>513.29999999999995</v>
      </c>
      <c r="AZ344" s="145">
        <f t="shared" si="132"/>
        <v>0</v>
      </c>
      <c r="BA344" s="143" t="str">
        <f>IFERROR(VLOOKUP(AX343,'Geração Equatorial x Medido'!$O$130:$P$167,2,FALSE),"")</f>
        <v/>
      </c>
      <c r="BB344" s="38">
        <f t="shared" si="140"/>
        <v>0</v>
      </c>
      <c r="BC344" s="38" t="str">
        <f t="shared" si="143"/>
        <v/>
      </c>
      <c r="BD344" s="38">
        <f t="shared" si="142"/>
        <v>45962</v>
      </c>
      <c r="BT344" s="4"/>
      <c r="BZ344" s="7">
        <f t="shared" si="133"/>
        <v>46353</v>
      </c>
      <c r="CA344" s="5"/>
      <c r="CB344" s="145">
        <f t="shared" si="134"/>
        <v>1</v>
      </c>
      <c r="CC344" s="141" t="str">
        <f>IFERROR(VLOOKUP(BZ343,'Geração Equatorial x Medido'!$O$130:$P$166,2,FALSE),"")</f>
        <v/>
      </c>
      <c r="CD344" s="38">
        <f t="shared" si="141"/>
        <v>46357</v>
      </c>
      <c r="CE344" s="38" t="str">
        <f t="shared" si="129"/>
        <v/>
      </c>
      <c r="CF344" s="38">
        <f t="shared" si="130"/>
        <v>46327</v>
      </c>
      <c r="CV344" s="4"/>
    </row>
    <row r="345" spans="2:100" x14ac:dyDescent="0.25">
      <c r="B345" s="7">
        <f t="shared" si="135"/>
        <v>45268</v>
      </c>
      <c r="C345" s="5"/>
      <c r="D345" s="38" t="str">
        <f t="shared" si="127"/>
        <v/>
      </c>
      <c r="E345" s="38">
        <f t="shared" si="124"/>
        <v>44986</v>
      </c>
      <c r="F345" s="38" t="str">
        <f t="shared" si="131"/>
        <v/>
      </c>
      <c r="G345" s="38">
        <f t="shared" si="125"/>
        <v>45231</v>
      </c>
      <c r="Z345" s="7">
        <f t="shared" si="136"/>
        <v>45628</v>
      </c>
      <c r="AA345" s="5">
        <v>389.4</v>
      </c>
      <c r="AB345" s="38" t="str">
        <f>IFERROR(VLOOKUP(Z345,'Geração Equatorial x Medido'!$O$131:$P$142,2,FALSE),"")</f>
        <v/>
      </c>
      <c r="AC345" s="38">
        <f t="shared" si="139"/>
        <v>45627</v>
      </c>
      <c r="AD345" s="38" t="str">
        <f t="shared" si="128"/>
        <v/>
      </c>
      <c r="AE345" s="38">
        <f t="shared" si="138"/>
        <v>45597</v>
      </c>
      <c r="AU345" s="4"/>
      <c r="AX345" s="7">
        <f t="shared" si="137"/>
        <v>45988</v>
      </c>
      <c r="AY345" s="5">
        <v>448.7</v>
      </c>
      <c r="AZ345" s="145">
        <f t="shared" si="132"/>
        <v>0</v>
      </c>
      <c r="BA345" s="143" t="str">
        <f>IFERROR(VLOOKUP(AX344,'Geração Equatorial x Medido'!$O$130:$P$167,2,FALSE),"")</f>
        <v/>
      </c>
      <c r="BB345" s="38">
        <f t="shared" si="140"/>
        <v>0</v>
      </c>
      <c r="BC345" s="38" t="str">
        <f t="shared" si="143"/>
        <v/>
      </c>
      <c r="BD345" s="38">
        <f t="shared" si="142"/>
        <v>45962</v>
      </c>
      <c r="BT345" s="4"/>
      <c r="BZ345" s="7">
        <f t="shared" si="133"/>
        <v>46354</v>
      </c>
      <c r="CA345" s="5"/>
      <c r="CB345" s="145">
        <f t="shared" si="134"/>
        <v>1</v>
      </c>
      <c r="CC345" s="141" t="str">
        <f>IFERROR(VLOOKUP(BZ344,'Geração Equatorial x Medido'!$O$130:$P$166,2,FALSE),"")</f>
        <v/>
      </c>
      <c r="CD345" s="38">
        <f t="shared" si="141"/>
        <v>46357</v>
      </c>
      <c r="CE345" s="38" t="str">
        <f t="shared" si="129"/>
        <v/>
      </c>
      <c r="CF345" s="38">
        <f t="shared" si="130"/>
        <v>46327</v>
      </c>
      <c r="CV345" s="4"/>
    </row>
    <row r="346" spans="2:100" x14ac:dyDescent="0.25">
      <c r="B346" s="7">
        <f t="shared" si="135"/>
        <v>45269</v>
      </c>
      <c r="C346" s="5"/>
      <c r="D346" s="38" t="str">
        <f t="shared" si="127"/>
        <v/>
      </c>
      <c r="E346" s="38">
        <f t="shared" si="124"/>
        <v>44986</v>
      </c>
      <c r="F346" s="38" t="str">
        <f t="shared" si="131"/>
        <v/>
      </c>
      <c r="G346" s="38">
        <f t="shared" si="125"/>
        <v>45231</v>
      </c>
      <c r="Z346" s="7">
        <f t="shared" si="136"/>
        <v>45629</v>
      </c>
      <c r="AA346" s="5">
        <v>383.8</v>
      </c>
      <c r="AB346" s="38" t="str">
        <f>IFERROR(VLOOKUP(Z346,'Geração Equatorial x Medido'!$O$131:$P$142,2,FALSE),"")</f>
        <v/>
      </c>
      <c r="AC346" s="38">
        <f t="shared" si="139"/>
        <v>45627</v>
      </c>
      <c r="AD346" s="38" t="str">
        <f t="shared" si="128"/>
        <v/>
      </c>
      <c r="AE346" s="38">
        <f t="shared" si="138"/>
        <v>45597</v>
      </c>
      <c r="AU346" s="4"/>
      <c r="AX346" s="7">
        <f t="shared" si="137"/>
        <v>45989</v>
      </c>
      <c r="AY346" s="5">
        <v>538.9</v>
      </c>
      <c r="AZ346" s="145">
        <f t="shared" si="132"/>
        <v>0</v>
      </c>
      <c r="BA346" s="143" t="str">
        <f>IFERROR(VLOOKUP(AX345,'Geração Equatorial x Medido'!$O$130:$P$167,2,FALSE),"")</f>
        <v/>
      </c>
      <c r="BB346" s="38">
        <f t="shared" si="140"/>
        <v>0</v>
      </c>
      <c r="BC346" s="38" t="str">
        <f t="shared" si="143"/>
        <v/>
      </c>
      <c r="BD346" s="38">
        <f t="shared" si="142"/>
        <v>45962</v>
      </c>
      <c r="BT346" s="4"/>
      <c r="BZ346" s="7">
        <f t="shared" si="133"/>
        <v>46355</v>
      </c>
      <c r="CA346" s="5"/>
      <c r="CB346" s="145">
        <f t="shared" si="134"/>
        <v>1</v>
      </c>
      <c r="CC346" s="141" t="str">
        <f>IFERROR(VLOOKUP(BZ345,'Geração Equatorial x Medido'!$O$130:$P$166,2,FALSE),"")</f>
        <v/>
      </c>
      <c r="CD346" s="38">
        <f t="shared" si="141"/>
        <v>46357</v>
      </c>
      <c r="CE346" s="38" t="str">
        <f t="shared" si="129"/>
        <v/>
      </c>
      <c r="CF346" s="38">
        <f t="shared" si="130"/>
        <v>46327</v>
      </c>
      <c r="CV346" s="4"/>
    </row>
    <row r="347" spans="2:100" x14ac:dyDescent="0.25">
      <c r="B347" s="7">
        <f t="shared" si="135"/>
        <v>45270</v>
      </c>
      <c r="C347" s="5"/>
      <c r="D347" s="38" t="str">
        <f t="shared" si="127"/>
        <v/>
      </c>
      <c r="E347" s="38">
        <f t="shared" si="124"/>
        <v>44986</v>
      </c>
      <c r="F347" s="38" t="str">
        <f t="shared" si="131"/>
        <v/>
      </c>
      <c r="G347" s="38">
        <f t="shared" si="125"/>
        <v>45231</v>
      </c>
      <c r="Z347" s="7">
        <f t="shared" si="136"/>
        <v>45630</v>
      </c>
      <c r="AA347" s="5">
        <v>434.3</v>
      </c>
      <c r="AB347" s="38" t="str">
        <f>IFERROR(VLOOKUP(Z347,'Geração Equatorial x Medido'!$O$131:$P$142,2,FALSE),"")</f>
        <v/>
      </c>
      <c r="AC347" s="38">
        <f t="shared" si="139"/>
        <v>45627</v>
      </c>
      <c r="AD347" s="38" t="str">
        <f t="shared" si="128"/>
        <v/>
      </c>
      <c r="AE347" s="38">
        <f t="shared" si="138"/>
        <v>45597</v>
      </c>
      <c r="AU347" s="4"/>
      <c r="AX347" s="7">
        <f t="shared" si="137"/>
        <v>45990</v>
      </c>
      <c r="AY347" s="5">
        <v>458.2</v>
      </c>
      <c r="AZ347" s="145">
        <f t="shared" si="132"/>
        <v>0</v>
      </c>
      <c r="BA347" s="143" t="str">
        <f>IFERROR(VLOOKUP(AX346,'Geração Equatorial x Medido'!$O$130:$P$167,2,FALSE),"")</f>
        <v/>
      </c>
      <c r="BB347" s="38">
        <f t="shared" si="140"/>
        <v>0</v>
      </c>
      <c r="BC347" s="38" t="str">
        <f t="shared" si="143"/>
        <v/>
      </c>
      <c r="BD347" s="38">
        <f t="shared" si="142"/>
        <v>45962</v>
      </c>
      <c r="BT347" s="4"/>
      <c r="BZ347" s="7">
        <f t="shared" si="133"/>
        <v>46356</v>
      </c>
      <c r="CA347" s="5"/>
      <c r="CB347" s="145">
        <f t="shared" si="134"/>
        <v>1</v>
      </c>
      <c r="CC347" s="141" t="str">
        <f>IFERROR(VLOOKUP(BZ346,'Geração Equatorial x Medido'!$O$130:$P$166,2,FALSE),"")</f>
        <v/>
      </c>
      <c r="CD347" s="38">
        <f t="shared" si="141"/>
        <v>46357</v>
      </c>
      <c r="CE347" s="38" t="str">
        <f t="shared" si="129"/>
        <v/>
      </c>
      <c r="CF347" s="38">
        <f t="shared" si="130"/>
        <v>46327</v>
      </c>
      <c r="CV347" s="4"/>
    </row>
    <row r="348" spans="2:100" x14ac:dyDescent="0.25">
      <c r="B348" s="7">
        <f t="shared" si="135"/>
        <v>45271</v>
      </c>
      <c r="C348" s="5"/>
      <c r="D348" s="38" t="str">
        <f t="shared" si="127"/>
        <v/>
      </c>
      <c r="E348" s="38">
        <f t="shared" si="124"/>
        <v>44986</v>
      </c>
      <c r="F348" s="38" t="str">
        <f t="shared" si="131"/>
        <v/>
      </c>
      <c r="G348" s="38">
        <f t="shared" si="125"/>
        <v>45231</v>
      </c>
      <c r="Z348" s="7">
        <f t="shared" si="136"/>
        <v>45631</v>
      </c>
      <c r="AA348" s="5">
        <v>386.5</v>
      </c>
      <c r="AB348" s="38" t="str">
        <f>IFERROR(VLOOKUP(Z348,'Geração Equatorial x Medido'!$O$131:$P$142,2,FALSE),"")</f>
        <v/>
      </c>
      <c r="AC348" s="38">
        <f t="shared" si="139"/>
        <v>45627</v>
      </c>
      <c r="AD348" s="38" t="str">
        <f t="shared" si="128"/>
        <v/>
      </c>
      <c r="AE348" s="38">
        <f t="shared" si="138"/>
        <v>45597</v>
      </c>
      <c r="AU348" s="4"/>
      <c r="AX348" s="7">
        <f t="shared" si="137"/>
        <v>45991</v>
      </c>
      <c r="AY348" s="5">
        <v>492.5</v>
      </c>
      <c r="AZ348" s="145">
        <f t="shared" si="132"/>
        <v>0</v>
      </c>
      <c r="BA348" s="143" t="str">
        <f>IFERROR(VLOOKUP(AX347,'Geração Equatorial x Medido'!$O$130:$P$167,2,FALSE),"")</f>
        <v/>
      </c>
      <c r="BB348" s="38">
        <f t="shared" si="140"/>
        <v>0</v>
      </c>
      <c r="BC348" s="38" t="str">
        <f t="shared" si="143"/>
        <v/>
      </c>
      <c r="BD348" s="38">
        <f t="shared" si="142"/>
        <v>45962</v>
      </c>
      <c r="BT348" s="4"/>
      <c r="BZ348" s="7">
        <f t="shared" si="133"/>
        <v>46357</v>
      </c>
      <c r="CA348" s="5"/>
      <c r="CB348" s="145">
        <f t="shared" si="134"/>
        <v>1</v>
      </c>
      <c r="CC348" s="141" t="str">
        <f>IFERROR(VLOOKUP(BZ347,'Geração Equatorial x Medido'!$O$130:$P$166,2,FALSE),"")</f>
        <v/>
      </c>
      <c r="CD348" s="38">
        <f t="shared" si="141"/>
        <v>46357</v>
      </c>
      <c r="CE348" s="38">
        <f t="shared" si="129"/>
        <v>46357</v>
      </c>
      <c r="CF348" s="38">
        <f t="shared" si="130"/>
        <v>46357</v>
      </c>
      <c r="CV348" s="4"/>
    </row>
    <row r="349" spans="2:100" x14ac:dyDescent="0.25">
      <c r="B349" s="7">
        <f t="shared" si="135"/>
        <v>45272</v>
      </c>
      <c r="C349" s="5"/>
      <c r="D349" s="38" t="str">
        <f t="shared" si="127"/>
        <v/>
      </c>
      <c r="E349" s="38">
        <f t="shared" si="124"/>
        <v>44986</v>
      </c>
      <c r="F349" s="38" t="str">
        <f t="shared" si="131"/>
        <v/>
      </c>
      <c r="G349" s="38">
        <f t="shared" si="125"/>
        <v>45231</v>
      </c>
      <c r="Z349" s="7">
        <f t="shared" si="136"/>
        <v>45632</v>
      </c>
      <c r="AA349" s="5">
        <v>173.7</v>
      </c>
      <c r="AB349" s="38" t="str">
        <f>IFERROR(VLOOKUP(Z349,'Geração Equatorial x Medido'!$O$131:$P$142,2,FALSE),"")</f>
        <v/>
      </c>
      <c r="AC349" s="38">
        <f t="shared" si="139"/>
        <v>45627</v>
      </c>
      <c r="AD349" s="38" t="str">
        <f t="shared" si="128"/>
        <v/>
      </c>
      <c r="AE349" s="38">
        <f t="shared" si="138"/>
        <v>45597</v>
      </c>
      <c r="AU349" s="4"/>
      <c r="AX349" s="7">
        <f t="shared" si="137"/>
        <v>45992</v>
      </c>
      <c r="AY349" s="5">
        <v>444.9</v>
      </c>
      <c r="AZ349" s="145">
        <f t="shared" si="132"/>
        <v>0</v>
      </c>
      <c r="BA349" s="143" t="str">
        <f>IFERROR(VLOOKUP(AX348,'Geração Equatorial x Medido'!$O$130:$P$167,2,FALSE),"")</f>
        <v/>
      </c>
      <c r="BB349" s="38">
        <f t="shared" si="140"/>
        <v>0</v>
      </c>
      <c r="BC349" s="38">
        <f t="shared" si="143"/>
        <v>45992</v>
      </c>
      <c r="BD349" s="38">
        <f t="shared" si="142"/>
        <v>45992</v>
      </c>
      <c r="BT349" s="4"/>
      <c r="BZ349" s="7">
        <f t="shared" si="133"/>
        <v>46358</v>
      </c>
      <c r="CA349" s="5"/>
      <c r="CB349" s="145">
        <f t="shared" si="134"/>
        <v>1</v>
      </c>
      <c r="CC349" s="141" t="str">
        <f>IFERROR(VLOOKUP(BZ348,'Geração Equatorial x Medido'!$O$130:$P$166,2,FALSE),"")</f>
        <v/>
      </c>
      <c r="CD349" s="38">
        <f t="shared" si="141"/>
        <v>46357</v>
      </c>
      <c r="CE349" s="38" t="str">
        <f t="shared" si="129"/>
        <v/>
      </c>
      <c r="CF349" s="38">
        <f t="shared" si="130"/>
        <v>46357</v>
      </c>
      <c r="CV349" s="4"/>
    </row>
    <row r="350" spans="2:100" x14ac:dyDescent="0.25">
      <c r="B350" s="7">
        <f t="shared" si="135"/>
        <v>45273</v>
      </c>
      <c r="C350" s="5"/>
      <c r="D350" s="38" t="str">
        <f t="shared" si="127"/>
        <v/>
      </c>
      <c r="E350" s="38">
        <f t="shared" si="124"/>
        <v>44986</v>
      </c>
      <c r="F350" s="38" t="str">
        <f t="shared" si="131"/>
        <v/>
      </c>
      <c r="G350" s="38">
        <f t="shared" si="125"/>
        <v>45231</v>
      </c>
      <c r="Z350" s="7">
        <f t="shared" si="136"/>
        <v>45633</v>
      </c>
      <c r="AA350" s="5">
        <v>389.4</v>
      </c>
      <c r="AB350" s="38" t="str">
        <f>IFERROR(VLOOKUP(Z350,'Geração Equatorial x Medido'!$O$131:$P$142,2,FALSE),"")</f>
        <v/>
      </c>
      <c r="AC350" s="38">
        <f t="shared" si="139"/>
        <v>45627</v>
      </c>
      <c r="AD350" s="38" t="str">
        <f t="shared" si="128"/>
        <v/>
      </c>
      <c r="AE350" s="38">
        <f t="shared" si="138"/>
        <v>45597</v>
      </c>
      <c r="AU350" s="4"/>
      <c r="AX350" s="7">
        <f t="shared" si="137"/>
        <v>45993</v>
      </c>
      <c r="AY350" s="5">
        <v>428.6</v>
      </c>
      <c r="AZ350" s="145">
        <f t="shared" si="132"/>
        <v>0</v>
      </c>
      <c r="BA350" s="143" t="str">
        <f>IFERROR(VLOOKUP(AX349,'Geração Equatorial x Medido'!$O$130:$P$167,2,FALSE),"")</f>
        <v/>
      </c>
      <c r="BB350" s="38">
        <f t="shared" si="140"/>
        <v>0</v>
      </c>
      <c r="BC350" s="38" t="str">
        <f t="shared" si="143"/>
        <v/>
      </c>
      <c r="BD350" s="38">
        <f t="shared" si="142"/>
        <v>45992</v>
      </c>
      <c r="BT350" s="4"/>
      <c r="BZ350" s="7">
        <f t="shared" si="133"/>
        <v>46359</v>
      </c>
      <c r="CA350" s="5"/>
      <c r="CB350" s="145">
        <f t="shared" si="134"/>
        <v>1</v>
      </c>
      <c r="CC350" s="141" t="str">
        <f>IFERROR(VLOOKUP(BZ349,'Geração Equatorial x Medido'!$O$130:$P$166,2,FALSE),"")</f>
        <v/>
      </c>
      <c r="CD350" s="38">
        <f t="shared" si="141"/>
        <v>46357</v>
      </c>
      <c r="CE350" s="38" t="str">
        <f t="shared" si="129"/>
        <v/>
      </c>
      <c r="CF350" s="38">
        <f t="shared" si="130"/>
        <v>46357</v>
      </c>
      <c r="CV350" s="4"/>
    </row>
    <row r="351" spans="2:100" x14ac:dyDescent="0.25">
      <c r="B351" s="7">
        <f t="shared" si="135"/>
        <v>45274</v>
      </c>
      <c r="C351" s="5"/>
      <c r="D351" s="38" t="str">
        <f t="shared" si="127"/>
        <v/>
      </c>
      <c r="E351" s="38">
        <f t="shared" si="124"/>
        <v>44986</v>
      </c>
      <c r="F351" s="38" t="str">
        <f t="shared" si="131"/>
        <v/>
      </c>
      <c r="G351" s="38">
        <f t="shared" si="125"/>
        <v>45231</v>
      </c>
      <c r="Z351" s="7">
        <f t="shared" si="136"/>
        <v>45634</v>
      </c>
      <c r="AA351" s="5">
        <v>506.4</v>
      </c>
      <c r="AB351" s="38" t="str">
        <f>IFERROR(VLOOKUP(Z351,'Geração Equatorial x Medido'!$O$131:$P$142,2,FALSE),"")</f>
        <v/>
      </c>
      <c r="AC351" s="38">
        <f t="shared" si="139"/>
        <v>45627</v>
      </c>
      <c r="AD351" s="38" t="str">
        <f t="shared" si="128"/>
        <v/>
      </c>
      <c r="AE351" s="38">
        <f t="shared" si="138"/>
        <v>45597</v>
      </c>
      <c r="AU351" s="4"/>
      <c r="AX351" s="7">
        <f t="shared" si="137"/>
        <v>45994</v>
      </c>
      <c r="AY351" s="5">
        <v>507.1</v>
      </c>
      <c r="AZ351" s="145">
        <f t="shared" si="132"/>
        <v>0</v>
      </c>
      <c r="BA351" s="143" t="str">
        <f>IFERROR(VLOOKUP(AX350,'Geração Equatorial x Medido'!$O$130:$P$167,2,FALSE),"")</f>
        <v/>
      </c>
      <c r="BB351" s="38">
        <f t="shared" si="140"/>
        <v>0</v>
      </c>
      <c r="BC351" s="38" t="str">
        <f t="shared" si="143"/>
        <v/>
      </c>
      <c r="BD351" s="38">
        <f t="shared" si="142"/>
        <v>45992</v>
      </c>
      <c r="BT351" s="4"/>
      <c r="BZ351" s="7">
        <f t="shared" si="133"/>
        <v>46360</v>
      </c>
      <c r="CA351" s="5"/>
      <c r="CB351" s="145">
        <f t="shared" si="134"/>
        <v>1</v>
      </c>
      <c r="CC351" s="141" t="str">
        <f>IFERROR(VLOOKUP(BZ350,'Geração Equatorial x Medido'!$O$130:$P$166,2,FALSE),"")</f>
        <v/>
      </c>
      <c r="CD351" s="38">
        <f t="shared" si="141"/>
        <v>46357</v>
      </c>
      <c r="CE351" s="38" t="str">
        <f t="shared" si="129"/>
        <v/>
      </c>
      <c r="CF351" s="38">
        <f t="shared" si="130"/>
        <v>46357</v>
      </c>
      <c r="CV351" s="4"/>
    </row>
    <row r="352" spans="2:100" x14ac:dyDescent="0.25">
      <c r="B352" s="7">
        <f t="shared" si="135"/>
        <v>45275</v>
      </c>
      <c r="C352" s="5"/>
      <c r="D352" s="38" t="str">
        <f t="shared" si="127"/>
        <v/>
      </c>
      <c r="E352" s="38">
        <f t="shared" si="124"/>
        <v>44986</v>
      </c>
      <c r="F352" s="38" t="str">
        <f t="shared" si="131"/>
        <v/>
      </c>
      <c r="G352" s="38">
        <f t="shared" si="125"/>
        <v>45231</v>
      </c>
      <c r="Z352" s="7">
        <f t="shared" si="136"/>
        <v>45635</v>
      </c>
      <c r="AA352" s="5">
        <v>477.6</v>
      </c>
      <c r="AB352" s="38" t="str">
        <f>IFERROR(VLOOKUP(Z352,'Geração Equatorial x Medido'!$O$131:$P$142,2,FALSE),"")</f>
        <v/>
      </c>
      <c r="AC352" s="38">
        <f t="shared" si="139"/>
        <v>45627</v>
      </c>
      <c r="AD352" s="38" t="str">
        <f t="shared" si="128"/>
        <v/>
      </c>
      <c r="AE352" s="38">
        <f t="shared" si="138"/>
        <v>45597</v>
      </c>
      <c r="AU352" s="4"/>
      <c r="AX352" s="7">
        <f t="shared" si="137"/>
        <v>45995</v>
      </c>
      <c r="AY352" s="5">
        <v>477.9</v>
      </c>
      <c r="AZ352" s="145">
        <f t="shared" si="132"/>
        <v>0</v>
      </c>
      <c r="BA352" s="143" t="str">
        <f>IFERROR(VLOOKUP(AX351,'Geração Equatorial x Medido'!$O$130:$P$167,2,FALSE),"")</f>
        <v/>
      </c>
      <c r="BB352" s="38">
        <f t="shared" si="140"/>
        <v>0</v>
      </c>
      <c r="BC352" s="38" t="str">
        <f t="shared" si="143"/>
        <v/>
      </c>
      <c r="BD352" s="38">
        <f t="shared" si="142"/>
        <v>45992</v>
      </c>
      <c r="BT352" s="4"/>
      <c r="BZ352" s="7">
        <f t="shared" si="133"/>
        <v>46361</v>
      </c>
      <c r="CA352" s="5"/>
      <c r="CB352" s="145">
        <f t="shared" si="134"/>
        <v>1</v>
      </c>
      <c r="CC352" s="141" t="str">
        <f>IFERROR(VLOOKUP(BZ351,'Geração Equatorial x Medido'!$O$130:$P$166,2,FALSE),"")</f>
        <v/>
      </c>
      <c r="CD352" s="38">
        <f t="shared" si="141"/>
        <v>46357</v>
      </c>
      <c r="CE352" s="38" t="str">
        <f t="shared" si="129"/>
        <v/>
      </c>
      <c r="CF352" s="38">
        <f t="shared" si="130"/>
        <v>46357</v>
      </c>
      <c r="CV352" s="4"/>
    </row>
    <row r="353" spans="2:100" x14ac:dyDescent="0.25">
      <c r="B353" s="7">
        <f t="shared" si="135"/>
        <v>45276</v>
      </c>
      <c r="C353" s="5"/>
      <c r="D353" s="38" t="str">
        <f t="shared" si="127"/>
        <v/>
      </c>
      <c r="E353" s="38">
        <f t="shared" si="124"/>
        <v>44986</v>
      </c>
      <c r="F353" s="38" t="str">
        <f t="shared" si="131"/>
        <v/>
      </c>
      <c r="G353" s="38">
        <f t="shared" si="125"/>
        <v>45231</v>
      </c>
      <c r="Z353" s="7">
        <f t="shared" si="136"/>
        <v>45636</v>
      </c>
      <c r="AA353" s="5">
        <v>464.9</v>
      </c>
      <c r="AB353" s="38" t="str">
        <f>IFERROR(VLOOKUP(Z353,'Geração Equatorial x Medido'!$O$131:$P$142,2,FALSE),"")</f>
        <v/>
      </c>
      <c r="AC353" s="38">
        <f t="shared" si="139"/>
        <v>45627</v>
      </c>
      <c r="AD353" s="38" t="str">
        <f t="shared" si="128"/>
        <v/>
      </c>
      <c r="AE353" s="38">
        <f t="shared" si="138"/>
        <v>45597</v>
      </c>
      <c r="AU353" s="4"/>
      <c r="AX353" s="7">
        <f t="shared" si="137"/>
        <v>45996</v>
      </c>
      <c r="AY353" s="5">
        <v>418.6</v>
      </c>
      <c r="AZ353" s="145">
        <f t="shared" si="132"/>
        <v>0</v>
      </c>
      <c r="BA353" s="143" t="str">
        <f>IFERROR(VLOOKUP(AX352,'Geração Equatorial x Medido'!$O$130:$P$167,2,FALSE),"")</f>
        <v/>
      </c>
      <c r="BB353" s="38">
        <f t="shared" si="140"/>
        <v>0</v>
      </c>
      <c r="BC353" s="38" t="str">
        <f t="shared" si="143"/>
        <v/>
      </c>
      <c r="BD353" s="38">
        <f t="shared" si="142"/>
        <v>45992</v>
      </c>
      <c r="BT353" s="4"/>
      <c r="BZ353" s="7">
        <f t="shared" si="133"/>
        <v>46362</v>
      </c>
      <c r="CA353" s="5"/>
      <c r="CB353" s="145">
        <f t="shared" si="134"/>
        <v>1</v>
      </c>
      <c r="CC353" s="141" t="str">
        <f>IFERROR(VLOOKUP(BZ352,'Geração Equatorial x Medido'!$O$130:$P$166,2,FALSE),"")</f>
        <v/>
      </c>
      <c r="CD353" s="38">
        <f t="shared" si="141"/>
        <v>46357</v>
      </c>
      <c r="CE353" s="38" t="str">
        <f t="shared" si="129"/>
        <v/>
      </c>
      <c r="CF353" s="38">
        <f t="shared" si="130"/>
        <v>46357</v>
      </c>
      <c r="CV353" s="4"/>
    </row>
    <row r="354" spans="2:100" x14ac:dyDescent="0.25">
      <c r="B354" s="7">
        <f t="shared" si="135"/>
        <v>45277</v>
      </c>
      <c r="C354" s="5"/>
      <c r="D354" s="38" t="str">
        <f t="shared" si="127"/>
        <v/>
      </c>
      <c r="E354" s="38">
        <f t="shared" si="124"/>
        <v>44986</v>
      </c>
      <c r="F354" s="38" t="str">
        <f t="shared" si="131"/>
        <v/>
      </c>
      <c r="G354" s="38">
        <f t="shared" si="125"/>
        <v>45231</v>
      </c>
      <c r="Z354" s="7">
        <f t="shared" si="136"/>
        <v>45637</v>
      </c>
      <c r="AA354" s="5">
        <v>372.4</v>
      </c>
      <c r="AB354" s="38" t="str">
        <f>IFERROR(VLOOKUP(Z354,'Geração Equatorial x Medido'!$O$131:$P$142,2,FALSE),"")</f>
        <v/>
      </c>
      <c r="AC354" s="38">
        <f t="shared" si="139"/>
        <v>45627</v>
      </c>
      <c r="AD354" s="38" t="str">
        <f t="shared" si="128"/>
        <v/>
      </c>
      <c r="AE354" s="38">
        <f t="shared" si="138"/>
        <v>45597</v>
      </c>
      <c r="AU354" s="4"/>
      <c r="AX354" s="7">
        <f t="shared" si="137"/>
        <v>45997</v>
      </c>
      <c r="AY354" s="5">
        <v>458.6</v>
      </c>
      <c r="AZ354" s="145">
        <f t="shared" si="132"/>
        <v>0</v>
      </c>
      <c r="BA354" s="143" t="str">
        <f>IFERROR(VLOOKUP(AX353,'Geração Equatorial x Medido'!$O$130:$P$167,2,FALSE),"")</f>
        <v/>
      </c>
      <c r="BB354" s="38">
        <f t="shared" si="140"/>
        <v>0</v>
      </c>
      <c r="BC354" s="38" t="str">
        <f t="shared" si="143"/>
        <v/>
      </c>
      <c r="BD354" s="38">
        <f t="shared" si="142"/>
        <v>45992</v>
      </c>
      <c r="BT354" s="4"/>
      <c r="BZ354" s="7">
        <f t="shared" si="133"/>
        <v>46363</v>
      </c>
      <c r="CA354" s="5"/>
      <c r="CB354" s="145">
        <f t="shared" si="134"/>
        <v>1</v>
      </c>
      <c r="CC354" s="141" t="str">
        <f>IFERROR(VLOOKUP(BZ353,'Geração Equatorial x Medido'!$O$130:$P$166,2,FALSE),"")</f>
        <v/>
      </c>
      <c r="CD354" s="38">
        <f t="shared" si="141"/>
        <v>46357</v>
      </c>
      <c r="CE354" s="38" t="str">
        <f t="shared" si="129"/>
        <v/>
      </c>
      <c r="CF354" s="38">
        <f t="shared" si="130"/>
        <v>46357</v>
      </c>
      <c r="CV354" s="4"/>
    </row>
    <row r="355" spans="2:100" x14ac:dyDescent="0.25">
      <c r="B355" s="7">
        <f t="shared" si="135"/>
        <v>45278</v>
      </c>
      <c r="C355" s="5"/>
      <c r="D355" s="38" t="str">
        <f t="shared" si="127"/>
        <v/>
      </c>
      <c r="E355" s="38">
        <f t="shared" si="124"/>
        <v>44986</v>
      </c>
      <c r="F355" s="38" t="str">
        <f t="shared" si="131"/>
        <v/>
      </c>
      <c r="G355" s="38">
        <f t="shared" si="125"/>
        <v>45231</v>
      </c>
      <c r="Z355" s="7">
        <f t="shared" si="136"/>
        <v>45638</v>
      </c>
      <c r="AA355" s="5">
        <v>525.79999999999995</v>
      </c>
      <c r="AB355" s="38" t="str">
        <f>IFERROR(VLOOKUP(Z355,'Geração Equatorial x Medido'!$O$131:$P$142,2,FALSE),"")</f>
        <v/>
      </c>
      <c r="AC355" s="38">
        <f t="shared" si="139"/>
        <v>45627</v>
      </c>
      <c r="AD355" s="38" t="str">
        <f t="shared" si="128"/>
        <v/>
      </c>
      <c r="AE355" s="38">
        <f t="shared" si="138"/>
        <v>45597</v>
      </c>
      <c r="AU355" s="4"/>
      <c r="AX355" s="7">
        <f t="shared" si="137"/>
        <v>45998</v>
      </c>
      <c r="AY355" s="5">
        <v>416.1</v>
      </c>
      <c r="AZ355" s="145">
        <f t="shared" si="132"/>
        <v>0</v>
      </c>
      <c r="BA355" s="143" t="str">
        <f>IFERROR(VLOOKUP(AX354,'Geração Equatorial x Medido'!$O$130:$P$167,2,FALSE),"")</f>
        <v/>
      </c>
      <c r="BB355" s="38">
        <f t="shared" si="140"/>
        <v>0</v>
      </c>
      <c r="BC355" s="38" t="str">
        <f t="shared" si="143"/>
        <v/>
      </c>
      <c r="BD355" s="38">
        <f t="shared" si="142"/>
        <v>45992</v>
      </c>
      <c r="BT355" s="4"/>
      <c r="BZ355" s="7">
        <f t="shared" si="133"/>
        <v>46364</v>
      </c>
      <c r="CA355" s="5"/>
      <c r="CB355" s="145">
        <f t="shared" si="134"/>
        <v>1</v>
      </c>
      <c r="CC355" s="141" t="str">
        <f>IFERROR(VLOOKUP(BZ354,'Geração Equatorial x Medido'!$O$130:$P$166,2,FALSE),"")</f>
        <v/>
      </c>
      <c r="CD355" s="38">
        <f t="shared" si="141"/>
        <v>46357</v>
      </c>
      <c r="CE355" s="38" t="str">
        <f t="shared" si="129"/>
        <v/>
      </c>
      <c r="CF355" s="38">
        <f t="shared" si="130"/>
        <v>46357</v>
      </c>
      <c r="CV355" s="4"/>
    </row>
    <row r="356" spans="2:100" x14ac:dyDescent="0.25">
      <c r="B356" s="7">
        <f t="shared" si="135"/>
        <v>45279</v>
      </c>
      <c r="C356" s="5"/>
      <c r="D356" s="38" t="str">
        <f t="shared" si="127"/>
        <v/>
      </c>
      <c r="E356" s="38">
        <f t="shared" si="124"/>
        <v>44986</v>
      </c>
      <c r="F356" s="38" t="str">
        <f t="shared" si="131"/>
        <v/>
      </c>
      <c r="G356" s="38">
        <f t="shared" si="125"/>
        <v>45231</v>
      </c>
      <c r="Z356" s="7">
        <f t="shared" si="136"/>
        <v>45639</v>
      </c>
      <c r="AA356" s="5">
        <v>529</v>
      </c>
      <c r="AB356" s="38" t="str">
        <f>IFERROR(VLOOKUP(Z356,'Geração Equatorial x Medido'!$O$131:$P$142,2,FALSE),"")</f>
        <v/>
      </c>
      <c r="AC356" s="38">
        <f t="shared" si="139"/>
        <v>45627</v>
      </c>
      <c r="AD356" s="38" t="str">
        <f t="shared" si="128"/>
        <v/>
      </c>
      <c r="AE356" s="38">
        <f t="shared" si="138"/>
        <v>45597</v>
      </c>
      <c r="AU356" s="4"/>
      <c r="AX356" s="7">
        <f t="shared" si="137"/>
        <v>45999</v>
      </c>
      <c r="AY356" s="5">
        <v>386.7</v>
      </c>
      <c r="AZ356" s="145">
        <f t="shared" si="132"/>
        <v>0</v>
      </c>
      <c r="BA356" s="143" t="str">
        <f>IFERROR(VLOOKUP(AX355,'Geração Equatorial x Medido'!$O$130:$P$167,2,FALSE),"")</f>
        <v/>
      </c>
      <c r="BB356" s="38">
        <f t="shared" si="140"/>
        <v>0</v>
      </c>
      <c r="BC356" s="38" t="str">
        <f t="shared" si="143"/>
        <v/>
      </c>
      <c r="BD356" s="38">
        <f t="shared" si="142"/>
        <v>45992</v>
      </c>
      <c r="BT356" s="4"/>
      <c r="BZ356" s="7">
        <f t="shared" si="133"/>
        <v>46365</v>
      </c>
      <c r="CA356" s="5"/>
      <c r="CB356" s="145">
        <f t="shared" si="134"/>
        <v>1</v>
      </c>
      <c r="CC356" s="141" t="str">
        <f>IFERROR(VLOOKUP(BZ355,'Geração Equatorial x Medido'!$O$130:$P$166,2,FALSE),"")</f>
        <v/>
      </c>
      <c r="CD356" s="38">
        <f t="shared" si="141"/>
        <v>46357</v>
      </c>
      <c r="CE356" s="38" t="str">
        <f t="shared" si="129"/>
        <v/>
      </c>
      <c r="CF356" s="38">
        <f t="shared" si="130"/>
        <v>46357</v>
      </c>
      <c r="CV356" s="4"/>
    </row>
    <row r="357" spans="2:100" x14ac:dyDescent="0.25">
      <c r="B357" s="7">
        <f t="shared" si="135"/>
        <v>45280</v>
      </c>
      <c r="C357" s="5"/>
      <c r="D357" s="38" t="str">
        <f t="shared" si="127"/>
        <v/>
      </c>
      <c r="E357" s="38">
        <f t="shared" si="124"/>
        <v>44986</v>
      </c>
      <c r="F357" s="38" t="str">
        <f t="shared" si="131"/>
        <v/>
      </c>
      <c r="G357" s="38">
        <f t="shared" si="125"/>
        <v>45231</v>
      </c>
      <c r="Z357" s="7">
        <f t="shared" si="136"/>
        <v>45640</v>
      </c>
      <c r="AA357" s="5">
        <v>495.5</v>
      </c>
      <c r="AB357" s="38" t="str">
        <f>IFERROR(VLOOKUP(Z357,'Geração Equatorial x Medido'!$O$131:$P$142,2,FALSE),"")</f>
        <v/>
      </c>
      <c r="AC357" s="38">
        <f t="shared" si="139"/>
        <v>45627</v>
      </c>
      <c r="AD357" s="38" t="str">
        <f t="shared" si="128"/>
        <v/>
      </c>
      <c r="AE357" s="38">
        <f t="shared" si="138"/>
        <v>45597</v>
      </c>
      <c r="AU357" s="4"/>
      <c r="AX357" s="7">
        <f t="shared" si="137"/>
        <v>46000</v>
      </c>
      <c r="AY357" s="5">
        <v>302.8</v>
      </c>
      <c r="AZ357" s="145">
        <f t="shared" si="132"/>
        <v>0</v>
      </c>
      <c r="BA357" s="143" t="str">
        <f>IFERROR(VLOOKUP(AX356,'Geração Equatorial x Medido'!$O$130:$P$167,2,FALSE),"")</f>
        <v/>
      </c>
      <c r="BB357" s="38">
        <f t="shared" si="140"/>
        <v>0</v>
      </c>
      <c r="BC357" s="38" t="str">
        <f t="shared" si="143"/>
        <v/>
      </c>
      <c r="BD357" s="38">
        <f t="shared" si="142"/>
        <v>45992</v>
      </c>
      <c r="BT357" s="4"/>
      <c r="BZ357" s="7">
        <f t="shared" si="133"/>
        <v>46366</v>
      </c>
      <c r="CA357" s="5"/>
      <c r="CB357" s="145">
        <f t="shared" si="134"/>
        <v>1</v>
      </c>
      <c r="CC357" s="141" t="str">
        <f>IFERROR(VLOOKUP(BZ356,'Geração Equatorial x Medido'!$O$130:$P$166,2,FALSE),"")</f>
        <v/>
      </c>
      <c r="CD357" s="38">
        <f t="shared" si="141"/>
        <v>46357</v>
      </c>
      <c r="CE357" s="38" t="str">
        <f t="shared" si="129"/>
        <v/>
      </c>
      <c r="CF357" s="38">
        <f t="shared" si="130"/>
        <v>46357</v>
      </c>
      <c r="CV357" s="4"/>
    </row>
    <row r="358" spans="2:100" x14ac:dyDescent="0.25">
      <c r="B358" s="7">
        <f t="shared" si="135"/>
        <v>45281</v>
      </c>
      <c r="C358" s="5"/>
      <c r="D358" s="38" t="str">
        <f t="shared" si="127"/>
        <v/>
      </c>
      <c r="E358" s="38">
        <f t="shared" si="124"/>
        <v>44986</v>
      </c>
      <c r="F358" s="38" t="str">
        <f t="shared" si="131"/>
        <v/>
      </c>
      <c r="G358" s="38">
        <f t="shared" si="125"/>
        <v>45231</v>
      </c>
      <c r="Z358" s="7">
        <f t="shared" si="136"/>
        <v>45641</v>
      </c>
      <c r="AA358" s="5">
        <v>374.8</v>
      </c>
      <c r="AB358" s="38" t="str">
        <f>IFERROR(VLOOKUP(Z358,'Geração Equatorial x Medido'!$O$131:$P$142,2,FALSE),"")</f>
        <v/>
      </c>
      <c r="AC358" s="38">
        <f t="shared" si="139"/>
        <v>45627</v>
      </c>
      <c r="AD358" s="38" t="str">
        <f t="shared" si="128"/>
        <v/>
      </c>
      <c r="AE358" s="38">
        <f t="shared" si="138"/>
        <v>45597</v>
      </c>
      <c r="AU358" s="4"/>
      <c r="AX358" s="7">
        <f t="shared" si="137"/>
        <v>46001</v>
      </c>
      <c r="AY358" s="5">
        <v>478.3</v>
      </c>
      <c r="AZ358" s="145">
        <f t="shared" si="132"/>
        <v>0</v>
      </c>
      <c r="BA358" s="143" t="str">
        <f>IFERROR(VLOOKUP(AX357,'Geração Equatorial x Medido'!$O$130:$P$167,2,FALSE),"")</f>
        <v/>
      </c>
      <c r="BB358" s="38">
        <f t="shared" si="140"/>
        <v>0</v>
      </c>
      <c r="BC358" s="38" t="str">
        <f t="shared" si="143"/>
        <v/>
      </c>
      <c r="BD358" s="38">
        <f t="shared" si="142"/>
        <v>45992</v>
      </c>
      <c r="BT358" s="4"/>
      <c r="BZ358" s="7">
        <f t="shared" si="133"/>
        <v>46367</v>
      </c>
      <c r="CA358" s="5"/>
      <c r="CB358" s="145">
        <f t="shared" si="134"/>
        <v>1</v>
      </c>
      <c r="CC358" s="141" t="str">
        <f>IFERROR(VLOOKUP(BZ357,'Geração Equatorial x Medido'!$O$130:$P$166,2,FALSE),"")</f>
        <v/>
      </c>
      <c r="CD358" s="38">
        <f t="shared" si="141"/>
        <v>46357</v>
      </c>
      <c r="CE358" s="38" t="str">
        <f t="shared" si="129"/>
        <v/>
      </c>
      <c r="CF358" s="38">
        <f t="shared" si="130"/>
        <v>46357</v>
      </c>
      <c r="CV358" s="4"/>
    </row>
    <row r="359" spans="2:100" x14ac:dyDescent="0.25">
      <c r="B359" s="7">
        <f t="shared" si="135"/>
        <v>45282</v>
      </c>
      <c r="C359" s="5"/>
      <c r="D359" s="38" t="str">
        <f t="shared" si="127"/>
        <v/>
      </c>
      <c r="E359" s="38">
        <f t="shared" si="124"/>
        <v>44986</v>
      </c>
      <c r="F359" s="38" t="str">
        <f t="shared" si="131"/>
        <v/>
      </c>
      <c r="G359" s="38">
        <f t="shared" si="125"/>
        <v>45231</v>
      </c>
      <c r="Z359" s="7">
        <f t="shared" si="136"/>
        <v>45642</v>
      </c>
      <c r="AA359" s="5">
        <v>521.29999999999995</v>
      </c>
      <c r="AB359" s="38" t="str">
        <f>IFERROR(VLOOKUP(Z359,'Geração Equatorial x Medido'!$O$131:$P$142,2,FALSE),"")</f>
        <v/>
      </c>
      <c r="AC359" s="38">
        <f t="shared" si="139"/>
        <v>45627</v>
      </c>
      <c r="AD359" s="38" t="str">
        <f t="shared" si="128"/>
        <v/>
      </c>
      <c r="AE359" s="38">
        <f t="shared" si="138"/>
        <v>45597</v>
      </c>
      <c r="AU359" s="4"/>
      <c r="AX359" s="7">
        <f t="shared" si="137"/>
        <v>46002</v>
      </c>
      <c r="AY359" s="5">
        <v>499.7</v>
      </c>
      <c r="AZ359" s="145">
        <f t="shared" si="132"/>
        <v>0</v>
      </c>
      <c r="BA359" s="143" t="str">
        <f>IFERROR(VLOOKUP(AX358,'Geração Equatorial x Medido'!$O$130:$P$167,2,FALSE),"")</f>
        <v/>
      </c>
      <c r="BB359" s="38">
        <f t="shared" si="140"/>
        <v>0</v>
      </c>
      <c r="BC359" s="38" t="str">
        <f t="shared" si="143"/>
        <v/>
      </c>
      <c r="BD359" s="38">
        <f t="shared" si="142"/>
        <v>45992</v>
      </c>
      <c r="BT359" s="4"/>
      <c r="BZ359" s="7">
        <f t="shared" si="133"/>
        <v>46368</v>
      </c>
      <c r="CA359" s="5"/>
      <c r="CB359" s="145">
        <f t="shared" si="134"/>
        <v>1</v>
      </c>
      <c r="CC359" s="141" t="str">
        <f>IFERROR(VLOOKUP(BZ358,'Geração Equatorial x Medido'!$O$130:$P$166,2,FALSE),"")</f>
        <v/>
      </c>
      <c r="CD359" s="38">
        <f t="shared" si="141"/>
        <v>46357</v>
      </c>
      <c r="CE359" s="38" t="str">
        <f t="shared" si="129"/>
        <v/>
      </c>
      <c r="CF359" s="38">
        <f t="shared" si="130"/>
        <v>46357</v>
      </c>
      <c r="CV359" s="4"/>
    </row>
    <row r="360" spans="2:100" x14ac:dyDescent="0.25">
      <c r="B360" s="7">
        <f t="shared" si="135"/>
        <v>45283</v>
      </c>
      <c r="C360" s="5"/>
      <c r="D360" s="38" t="str">
        <f t="shared" si="127"/>
        <v/>
      </c>
      <c r="E360" s="38">
        <f t="shared" si="124"/>
        <v>44986</v>
      </c>
      <c r="F360" s="38" t="str">
        <f t="shared" si="131"/>
        <v/>
      </c>
      <c r="G360" s="38">
        <f t="shared" si="125"/>
        <v>45231</v>
      </c>
      <c r="Z360" s="7">
        <f t="shared" si="136"/>
        <v>45643</v>
      </c>
      <c r="AA360" s="5">
        <v>531.5</v>
      </c>
      <c r="AB360" s="38" t="str">
        <f>IFERROR(VLOOKUP(Z360,'Geração Equatorial x Medido'!$O$131:$P$142,2,FALSE),"")</f>
        <v/>
      </c>
      <c r="AC360" s="38">
        <f t="shared" si="139"/>
        <v>45627</v>
      </c>
      <c r="AD360" s="38" t="str">
        <f t="shared" si="128"/>
        <v/>
      </c>
      <c r="AE360" s="38">
        <f t="shared" si="138"/>
        <v>45597</v>
      </c>
      <c r="AU360" s="4"/>
      <c r="AX360" s="7">
        <f t="shared" si="137"/>
        <v>46003</v>
      </c>
      <c r="AY360" s="5">
        <v>418.9</v>
      </c>
      <c r="AZ360" s="145">
        <f t="shared" si="132"/>
        <v>0</v>
      </c>
      <c r="BA360" s="143" t="str">
        <f>IFERROR(VLOOKUP(AX359,'Geração Equatorial x Medido'!$O$130:$P$167,2,FALSE),"")</f>
        <v/>
      </c>
      <c r="BB360" s="38">
        <f t="shared" si="140"/>
        <v>0</v>
      </c>
      <c r="BC360" s="38" t="str">
        <f t="shared" si="143"/>
        <v/>
      </c>
      <c r="BD360" s="38">
        <f t="shared" si="142"/>
        <v>45992</v>
      </c>
      <c r="BT360" s="4"/>
      <c r="BZ360" s="7">
        <f t="shared" si="133"/>
        <v>46369</v>
      </c>
      <c r="CA360" s="5"/>
      <c r="CB360" s="145">
        <f t="shared" si="134"/>
        <v>1</v>
      </c>
      <c r="CC360" s="141" t="str">
        <f>IFERROR(VLOOKUP(BZ359,'Geração Equatorial x Medido'!$O$130:$P$166,2,FALSE),"")</f>
        <v/>
      </c>
      <c r="CD360" s="38">
        <f t="shared" si="141"/>
        <v>46357</v>
      </c>
      <c r="CE360" s="38" t="str">
        <f t="shared" si="129"/>
        <v/>
      </c>
      <c r="CF360" s="38">
        <f t="shared" si="130"/>
        <v>46357</v>
      </c>
      <c r="CV360" s="4"/>
    </row>
    <row r="361" spans="2:100" x14ac:dyDescent="0.25">
      <c r="B361" s="7">
        <f t="shared" si="135"/>
        <v>45284</v>
      </c>
      <c r="C361" s="5"/>
      <c r="D361" s="38" t="str">
        <f t="shared" si="127"/>
        <v/>
      </c>
      <c r="E361" s="38">
        <f t="shared" si="124"/>
        <v>44986</v>
      </c>
      <c r="F361" s="38" t="str">
        <f t="shared" si="131"/>
        <v/>
      </c>
      <c r="G361" s="38">
        <f t="shared" si="125"/>
        <v>45231</v>
      </c>
      <c r="Z361" s="7">
        <f t="shared" si="136"/>
        <v>45644</v>
      </c>
      <c r="AA361" s="5">
        <v>537.70000000000005</v>
      </c>
      <c r="AB361" s="38" t="str">
        <f>IFERROR(VLOOKUP(Z361,'Geração Equatorial x Medido'!$O$131:$P$142,2,FALSE),"")</f>
        <v/>
      </c>
      <c r="AC361" s="38">
        <f t="shared" si="139"/>
        <v>45627</v>
      </c>
      <c r="AD361" s="38" t="str">
        <f t="shared" si="128"/>
        <v/>
      </c>
      <c r="AE361" s="38">
        <f t="shared" si="138"/>
        <v>45597</v>
      </c>
      <c r="AU361" s="4"/>
      <c r="AX361" s="7">
        <f t="shared" si="137"/>
        <v>46004</v>
      </c>
      <c r="AY361" s="5">
        <v>469.9</v>
      </c>
      <c r="AZ361" s="145">
        <f t="shared" si="132"/>
        <v>0</v>
      </c>
      <c r="BA361" s="143" t="str">
        <f>IFERROR(VLOOKUP(AX360,'Geração Equatorial x Medido'!$O$130:$P$167,2,FALSE),"")</f>
        <v/>
      </c>
      <c r="BB361" s="38">
        <f t="shared" si="140"/>
        <v>0</v>
      </c>
      <c r="BC361" s="38" t="str">
        <f t="shared" si="143"/>
        <v/>
      </c>
      <c r="BD361" s="38">
        <f t="shared" si="142"/>
        <v>45992</v>
      </c>
      <c r="BT361" s="4"/>
      <c r="BZ361" s="7">
        <f t="shared" si="133"/>
        <v>46370</v>
      </c>
      <c r="CA361" s="5"/>
      <c r="CB361" s="145">
        <f t="shared" si="134"/>
        <v>1</v>
      </c>
      <c r="CC361" s="141" t="str">
        <f>IFERROR(VLOOKUP(BZ360,'Geração Equatorial x Medido'!$O$130:$P$166,2,FALSE),"")</f>
        <v/>
      </c>
      <c r="CD361" s="38">
        <f t="shared" si="141"/>
        <v>46357</v>
      </c>
      <c r="CE361" s="38" t="str">
        <f t="shared" si="129"/>
        <v/>
      </c>
      <c r="CF361" s="38">
        <f t="shared" si="130"/>
        <v>46357</v>
      </c>
      <c r="CV361" s="4"/>
    </row>
    <row r="362" spans="2:100" x14ac:dyDescent="0.25">
      <c r="B362" s="7">
        <f t="shared" si="135"/>
        <v>45285</v>
      </c>
      <c r="C362" s="5"/>
      <c r="D362" s="38" t="str">
        <f t="shared" si="127"/>
        <v/>
      </c>
      <c r="E362" s="38">
        <f t="shared" si="124"/>
        <v>44986</v>
      </c>
      <c r="F362" s="38" t="str">
        <f t="shared" si="131"/>
        <v/>
      </c>
      <c r="G362" s="38">
        <f t="shared" si="125"/>
        <v>45231</v>
      </c>
      <c r="Z362" s="7">
        <f t="shared" si="136"/>
        <v>45645</v>
      </c>
      <c r="AA362" s="5">
        <v>488.8</v>
      </c>
      <c r="AB362" s="38" t="str">
        <f>IFERROR(VLOOKUP(Z362,'Geração Equatorial x Medido'!$O$131:$P$142,2,FALSE),"")</f>
        <v/>
      </c>
      <c r="AC362" s="38">
        <f t="shared" si="139"/>
        <v>45627</v>
      </c>
      <c r="AD362" s="38" t="str">
        <f t="shared" si="128"/>
        <v/>
      </c>
      <c r="AE362" s="38">
        <f t="shared" si="138"/>
        <v>45597</v>
      </c>
      <c r="AU362" s="4"/>
      <c r="AX362" s="7">
        <f t="shared" si="137"/>
        <v>46005</v>
      </c>
      <c r="AY362" s="5">
        <v>422.3</v>
      </c>
      <c r="AZ362" s="145">
        <f t="shared" si="132"/>
        <v>0</v>
      </c>
      <c r="BA362" s="143" t="str">
        <f>IFERROR(VLOOKUP(AX361,'Geração Equatorial x Medido'!$O$130:$P$167,2,FALSE),"")</f>
        <v/>
      </c>
      <c r="BB362" s="38">
        <f t="shared" si="140"/>
        <v>0</v>
      </c>
      <c r="BC362" s="38" t="str">
        <f t="shared" si="143"/>
        <v/>
      </c>
      <c r="BD362" s="38">
        <f t="shared" si="142"/>
        <v>45992</v>
      </c>
      <c r="BT362" s="4"/>
      <c r="BZ362" s="7">
        <f t="shared" si="133"/>
        <v>46371</v>
      </c>
      <c r="CA362" s="5"/>
      <c r="CB362" s="145">
        <f t="shared" si="134"/>
        <v>1</v>
      </c>
      <c r="CC362" s="141" t="str">
        <f>IFERROR(VLOOKUP(BZ361,'Geração Equatorial x Medido'!$O$130:$P$166,2,FALSE),"")</f>
        <v/>
      </c>
      <c r="CD362" s="38">
        <f t="shared" si="141"/>
        <v>46357</v>
      </c>
      <c r="CE362" s="38" t="str">
        <f t="shared" si="129"/>
        <v/>
      </c>
      <c r="CF362" s="38">
        <f t="shared" si="130"/>
        <v>46357</v>
      </c>
      <c r="CV362" s="4"/>
    </row>
    <row r="363" spans="2:100" x14ac:dyDescent="0.25">
      <c r="B363" s="7">
        <f t="shared" si="135"/>
        <v>45286</v>
      </c>
      <c r="C363" s="5"/>
      <c r="D363" s="38" t="str">
        <f t="shared" si="127"/>
        <v/>
      </c>
      <c r="E363" s="38">
        <f t="shared" ref="E363:E368" si="144">IF(D363="",E362,D363)</f>
        <v>44986</v>
      </c>
      <c r="F363" s="38" t="str">
        <f t="shared" si="131"/>
        <v/>
      </c>
      <c r="G363" s="38">
        <f t="shared" si="125"/>
        <v>45231</v>
      </c>
      <c r="Z363" s="7">
        <f t="shared" si="136"/>
        <v>45646</v>
      </c>
      <c r="AA363" s="5">
        <v>452.6</v>
      </c>
      <c r="AB363" s="38" t="str">
        <f>IFERROR(VLOOKUP(Z363,'Geração Equatorial x Medido'!$O$131:$P$142,2,FALSE),"")</f>
        <v/>
      </c>
      <c r="AC363" s="38">
        <f t="shared" si="139"/>
        <v>45627</v>
      </c>
      <c r="AD363" s="38" t="str">
        <f t="shared" si="128"/>
        <v/>
      </c>
      <c r="AE363" s="38">
        <f t="shared" si="138"/>
        <v>45597</v>
      </c>
      <c r="AU363" s="4"/>
      <c r="AX363" s="7">
        <f t="shared" si="137"/>
        <v>46006</v>
      </c>
      <c r="AY363" s="5">
        <v>421.7</v>
      </c>
      <c r="AZ363" s="145">
        <f t="shared" si="132"/>
        <v>0</v>
      </c>
      <c r="BA363" s="143" t="str">
        <f>IFERROR(VLOOKUP(AX362,'Geração Equatorial x Medido'!$O$130:$P$167,2,FALSE),"")</f>
        <v/>
      </c>
      <c r="BB363" s="38">
        <f t="shared" si="140"/>
        <v>0</v>
      </c>
      <c r="BC363" s="38" t="str">
        <f t="shared" si="143"/>
        <v/>
      </c>
      <c r="BD363" s="38">
        <f t="shared" si="142"/>
        <v>45992</v>
      </c>
      <c r="BT363" s="4"/>
      <c r="BZ363" s="7">
        <f t="shared" si="133"/>
        <v>46372</v>
      </c>
      <c r="CA363" s="5"/>
      <c r="CB363" s="145">
        <f t="shared" si="134"/>
        <v>1</v>
      </c>
      <c r="CC363" s="141" t="str">
        <f>IFERROR(VLOOKUP(BZ362,'Geração Equatorial x Medido'!$O$130:$P$166,2,FALSE),"")</f>
        <v/>
      </c>
      <c r="CD363" s="38">
        <f t="shared" si="141"/>
        <v>46357</v>
      </c>
      <c r="CE363" s="38" t="str">
        <f t="shared" si="129"/>
        <v/>
      </c>
      <c r="CF363" s="38">
        <f t="shared" si="130"/>
        <v>46357</v>
      </c>
      <c r="CV363" s="4"/>
    </row>
    <row r="364" spans="2:100" x14ac:dyDescent="0.25">
      <c r="B364" s="7">
        <f t="shared" si="135"/>
        <v>45287</v>
      </c>
      <c r="C364" s="5"/>
      <c r="D364" s="38" t="str">
        <f t="shared" si="127"/>
        <v/>
      </c>
      <c r="E364" s="38">
        <f t="shared" si="144"/>
        <v>44986</v>
      </c>
      <c r="F364" s="38" t="str">
        <f t="shared" si="131"/>
        <v/>
      </c>
      <c r="G364" s="38">
        <f t="shared" si="125"/>
        <v>45231</v>
      </c>
      <c r="Z364" s="7">
        <f t="shared" si="136"/>
        <v>45647</v>
      </c>
      <c r="AA364" s="5">
        <v>494</v>
      </c>
      <c r="AB364" s="38" t="str">
        <f>IFERROR(VLOOKUP(Z364,'Geração Equatorial x Medido'!$O$131:$P$142,2,FALSE),"")</f>
        <v/>
      </c>
      <c r="AC364" s="38">
        <f t="shared" si="139"/>
        <v>45627</v>
      </c>
      <c r="AD364" s="38" t="str">
        <f t="shared" si="128"/>
        <v/>
      </c>
      <c r="AE364" s="38">
        <f t="shared" si="138"/>
        <v>45597</v>
      </c>
      <c r="AU364" s="4"/>
      <c r="AX364" s="7">
        <f t="shared" si="137"/>
        <v>46007</v>
      </c>
      <c r="AY364" s="5">
        <v>402.5</v>
      </c>
      <c r="AZ364" s="145">
        <f t="shared" si="132"/>
        <v>0</v>
      </c>
      <c r="BA364" s="143" t="str">
        <f>IFERROR(VLOOKUP(AX363,'Geração Equatorial x Medido'!$O$130:$P$167,2,FALSE),"")</f>
        <v/>
      </c>
      <c r="BB364" s="38">
        <f t="shared" si="140"/>
        <v>0</v>
      </c>
      <c r="BC364" s="38" t="str">
        <f t="shared" si="143"/>
        <v/>
      </c>
      <c r="BD364" s="38">
        <f t="shared" si="142"/>
        <v>45992</v>
      </c>
      <c r="BT364" s="4"/>
      <c r="BZ364" s="7">
        <f t="shared" si="133"/>
        <v>46373</v>
      </c>
      <c r="CA364" s="5"/>
      <c r="CB364" s="145">
        <f t="shared" si="134"/>
        <v>1</v>
      </c>
      <c r="CC364" s="141" t="str">
        <f>IFERROR(VLOOKUP(BZ363,'Geração Equatorial x Medido'!$O$130:$P$166,2,FALSE),"")</f>
        <v/>
      </c>
      <c r="CD364" s="38">
        <f t="shared" si="141"/>
        <v>46357</v>
      </c>
      <c r="CE364" s="38" t="str">
        <f t="shared" si="129"/>
        <v/>
      </c>
      <c r="CF364" s="38">
        <f t="shared" si="130"/>
        <v>46357</v>
      </c>
      <c r="CV364" s="4"/>
    </row>
    <row r="365" spans="2:100" x14ac:dyDescent="0.25">
      <c r="B365" s="7">
        <f t="shared" si="135"/>
        <v>45288</v>
      </c>
      <c r="C365" s="5"/>
      <c r="D365" s="38" t="str">
        <f t="shared" si="127"/>
        <v/>
      </c>
      <c r="E365" s="38">
        <f t="shared" si="144"/>
        <v>44986</v>
      </c>
      <c r="F365" s="38" t="str">
        <f t="shared" si="131"/>
        <v/>
      </c>
      <c r="G365" s="38">
        <f t="shared" si="125"/>
        <v>45231</v>
      </c>
      <c r="Z365" s="7">
        <f t="shared" si="136"/>
        <v>45648</v>
      </c>
      <c r="AA365" s="5">
        <v>480.4</v>
      </c>
      <c r="AB365" s="38" t="str">
        <f>IFERROR(VLOOKUP(Z365,'Geração Equatorial x Medido'!$O$131:$P$142,2,FALSE),"")</f>
        <v/>
      </c>
      <c r="AC365" s="38">
        <f t="shared" si="139"/>
        <v>45627</v>
      </c>
      <c r="AD365" s="38" t="str">
        <f t="shared" si="128"/>
        <v/>
      </c>
      <c r="AE365" s="38">
        <f t="shared" si="138"/>
        <v>45597</v>
      </c>
      <c r="AU365" s="4"/>
      <c r="AX365" s="7">
        <f t="shared" si="137"/>
        <v>46008</v>
      </c>
      <c r="AY365" s="5">
        <v>404.6</v>
      </c>
      <c r="AZ365" s="145">
        <f t="shared" si="132"/>
        <v>0</v>
      </c>
      <c r="BA365" s="143" t="str">
        <f>IFERROR(VLOOKUP(AX364,'Geração Equatorial x Medido'!$O$130:$P$167,2,FALSE),"")</f>
        <v/>
      </c>
      <c r="BB365" s="38">
        <f t="shared" si="140"/>
        <v>0</v>
      </c>
      <c r="BC365" s="38" t="str">
        <f t="shared" si="143"/>
        <v/>
      </c>
      <c r="BD365" s="38">
        <f t="shared" si="142"/>
        <v>45992</v>
      </c>
      <c r="BT365" s="4"/>
      <c r="BZ365" s="7">
        <f t="shared" si="133"/>
        <v>46374</v>
      </c>
      <c r="CA365" s="5"/>
      <c r="CB365" s="145">
        <f t="shared" si="134"/>
        <v>1</v>
      </c>
      <c r="CC365" s="141" t="str">
        <f>IFERROR(VLOOKUP(BZ364,'Geração Equatorial x Medido'!$O$130:$P$166,2,FALSE),"")</f>
        <v/>
      </c>
      <c r="CD365" s="38">
        <f t="shared" si="141"/>
        <v>46357</v>
      </c>
      <c r="CE365" s="38" t="str">
        <f t="shared" si="129"/>
        <v/>
      </c>
      <c r="CF365" s="38">
        <f t="shared" si="130"/>
        <v>46357</v>
      </c>
      <c r="CV365" s="4"/>
    </row>
    <row r="366" spans="2:100" x14ac:dyDescent="0.25">
      <c r="B366" s="7">
        <f t="shared" si="135"/>
        <v>45289</v>
      </c>
      <c r="C366" s="5"/>
      <c r="D366" s="38" t="str">
        <f t="shared" si="127"/>
        <v/>
      </c>
      <c r="E366" s="38">
        <f t="shared" si="144"/>
        <v>44986</v>
      </c>
      <c r="F366" s="38" t="str">
        <f t="shared" si="131"/>
        <v/>
      </c>
      <c r="G366" s="38">
        <f t="shared" si="125"/>
        <v>45231</v>
      </c>
      <c r="Z366" s="7">
        <f t="shared" si="136"/>
        <v>45649</v>
      </c>
      <c r="AA366" s="5">
        <v>440.8</v>
      </c>
      <c r="AB366" s="38">
        <f>IFERROR(VLOOKUP(Z366,'Geração Equatorial x Medido'!$O$131:$P$142,2,FALSE),"")</f>
        <v>45627</v>
      </c>
      <c r="AC366" s="38">
        <f t="shared" si="139"/>
        <v>45627</v>
      </c>
      <c r="AD366" s="38" t="str">
        <f t="shared" si="128"/>
        <v/>
      </c>
      <c r="AE366" s="38">
        <f t="shared" si="138"/>
        <v>45597</v>
      </c>
      <c r="AU366" s="4"/>
      <c r="AX366" s="7">
        <f t="shared" si="137"/>
        <v>46009</v>
      </c>
      <c r="AY366" s="5">
        <v>362.4</v>
      </c>
      <c r="AZ366" s="145">
        <f t="shared" si="132"/>
        <v>0</v>
      </c>
      <c r="BA366" s="143" t="str">
        <f>IFERROR(VLOOKUP(AX365,'Geração Equatorial x Medido'!$O$130:$P$167,2,FALSE),"")</f>
        <v/>
      </c>
      <c r="BB366" s="38">
        <f t="shared" si="140"/>
        <v>0</v>
      </c>
      <c r="BC366" s="38" t="str">
        <f t="shared" si="143"/>
        <v/>
      </c>
      <c r="BD366" s="38">
        <f t="shared" si="142"/>
        <v>45992</v>
      </c>
      <c r="BT366" s="4"/>
      <c r="BZ366" s="7">
        <f t="shared" si="133"/>
        <v>46375</v>
      </c>
      <c r="CA366" s="5"/>
      <c r="CB366" s="145">
        <f t="shared" si="134"/>
        <v>1</v>
      </c>
      <c r="CC366" s="141" t="str">
        <f>IFERROR(VLOOKUP(BZ365,'Geração Equatorial x Medido'!$O$130:$P$166,2,FALSE),"")</f>
        <v/>
      </c>
      <c r="CD366" s="38">
        <f t="shared" si="141"/>
        <v>46357</v>
      </c>
      <c r="CE366" s="38" t="str">
        <f t="shared" si="129"/>
        <v/>
      </c>
      <c r="CF366" s="38">
        <f t="shared" si="130"/>
        <v>46357</v>
      </c>
      <c r="CV366" s="4"/>
    </row>
    <row r="367" spans="2:100" x14ac:dyDescent="0.25">
      <c r="B367" s="7">
        <f t="shared" si="135"/>
        <v>45290</v>
      </c>
      <c r="C367" s="5"/>
      <c r="D367" s="38" t="str">
        <f t="shared" si="127"/>
        <v/>
      </c>
      <c r="E367" s="38">
        <f t="shared" si="144"/>
        <v>44986</v>
      </c>
      <c r="F367" s="38" t="str">
        <f t="shared" si="131"/>
        <v/>
      </c>
      <c r="G367" s="38">
        <f t="shared" si="125"/>
        <v>45231</v>
      </c>
      <c r="Z367" s="7">
        <f t="shared" si="136"/>
        <v>45650</v>
      </c>
      <c r="AA367" s="5">
        <v>401.4</v>
      </c>
      <c r="AB367" s="38" t="str">
        <f>IFERROR(VLOOKUP(Z367,'Geração Equatorial x Medido'!$O$131:$P$142,2,FALSE),"")</f>
        <v/>
      </c>
      <c r="AC367" s="38">
        <f t="shared" si="139"/>
        <v>0</v>
      </c>
      <c r="AD367" s="38" t="str">
        <f t="shared" si="128"/>
        <v/>
      </c>
      <c r="AE367" s="38">
        <f t="shared" si="138"/>
        <v>45597</v>
      </c>
      <c r="AU367" s="4"/>
      <c r="AX367" s="7">
        <f t="shared" si="137"/>
        <v>46010</v>
      </c>
      <c r="AY367" s="5">
        <v>358.6</v>
      </c>
      <c r="AZ367" s="145">
        <f t="shared" si="132"/>
        <v>0</v>
      </c>
      <c r="BA367" s="143" t="str">
        <f>IFERROR(VLOOKUP(AX366,'Geração Equatorial x Medido'!$O$130:$P$167,2,FALSE),"")</f>
        <v/>
      </c>
      <c r="BB367" s="38">
        <f t="shared" si="140"/>
        <v>0</v>
      </c>
      <c r="BC367" s="38" t="str">
        <f t="shared" si="143"/>
        <v/>
      </c>
      <c r="BD367" s="38">
        <f t="shared" si="142"/>
        <v>45992</v>
      </c>
      <c r="BT367" s="4"/>
      <c r="BZ367" s="7">
        <f t="shared" si="133"/>
        <v>46376</v>
      </c>
      <c r="CA367" s="5"/>
      <c r="CB367" s="145">
        <f t="shared" si="134"/>
        <v>1</v>
      </c>
      <c r="CC367" s="141" t="str">
        <f>IFERROR(VLOOKUP(BZ366,'Geração Equatorial x Medido'!$O$130:$P$166,2,FALSE),"")</f>
        <v/>
      </c>
      <c r="CD367" s="38">
        <f t="shared" si="141"/>
        <v>46357</v>
      </c>
      <c r="CE367" s="38" t="str">
        <f t="shared" si="129"/>
        <v/>
      </c>
      <c r="CF367" s="38">
        <f t="shared" si="130"/>
        <v>46357</v>
      </c>
      <c r="CV367" s="4"/>
    </row>
    <row r="368" spans="2:100" x14ac:dyDescent="0.25">
      <c r="B368" s="7">
        <f t="shared" si="135"/>
        <v>45291</v>
      </c>
      <c r="C368" s="5"/>
      <c r="D368" s="38" t="str">
        <f t="shared" si="127"/>
        <v/>
      </c>
      <c r="E368" s="38">
        <f t="shared" si="144"/>
        <v>44986</v>
      </c>
      <c r="F368" s="38">
        <f t="shared" si="131"/>
        <v>45261</v>
      </c>
      <c r="G368" s="38">
        <f t="shared" si="125"/>
        <v>45261</v>
      </c>
      <c r="Z368" s="7">
        <f t="shared" si="136"/>
        <v>45651</v>
      </c>
      <c r="AA368" s="5">
        <v>409</v>
      </c>
      <c r="AB368" s="38" t="str">
        <f>IFERROR(VLOOKUP(Z368,'Geração Equatorial x Medido'!$O$131:$P$142,2,FALSE),"")</f>
        <v/>
      </c>
      <c r="AC368" s="38">
        <f t="shared" si="139"/>
        <v>0</v>
      </c>
      <c r="AD368" s="38" t="str">
        <f t="shared" si="128"/>
        <v/>
      </c>
      <c r="AE368" s="38">
        <f t="shared" si="138"/>
        <v>45597</v>
      </c>
      <c r="AU368" s="4"/>
      <c r="AX368" s="7">
        <f t="shared" si="137"/>
        <v>46011</v>
      </c>
      <c r="AY368" s="5">
        <v>474.3</v>
      </c>
      <c r="AZ368" s="145">
        <f t="shared" si="132"/>
        <v>0</v>
      </c>
      <c r="BA368" s="143" t="str">
        <f>IFERROR(VLOOKUP(AX367,'Geração Equatorial x Medido'!$O$130:$P$167,2,FALSE),"")</f>
        <v/>
      </c>
      <c r="BB368" s="38">
        <f t="shared" si="140"/>
        <v>0</v>
      </c>
      <c r="BC368" s="38" t="str">
        <f t="shared" si="143"/>
        <v/>
      </c>
      <c r="BD368" s="38">
        <f t="shared" si="142"/>
        <v>45992</v>
      </c>
      <c r="BT368" s="4"/>
      <c r="BZ368" s="7">
        <f t="shared" si="133"/>
        <v>46377</v>
      </c>
      <c r="CA368" s="5"/>
      <c r="CB368" s="145">
        <f t="shared" si="134"/>
        <v>1</v>
      </c>
      <c r="CC368" s="141" t="str">
        <f>IFERROR(VLOOKUP(BZ367,'Geração Equatorial x Medido'!$O$130:$P$166,2,FALSE),"")</f>
        <v/>
      </c>
      <c r="CD368" s="38">
        <f t="shared" si="141"/>
        <v>46357</v>
      </c>
      <c r="CE368" s="38" t="str">
        <f t="shared" si="129"/>
        <v/>
      </c>
      <c r="CF368" s="38">
        <f t="shared" si="130"/>
        <v>46357</v>
      </c>
      <c r="CV368" s="4"/>
    </row>
    <row r="369" spans="2:84" ht="15.75" x14ac:dyDescent="0.25">
      <c r="B369" s="8" t="s">
        <v>2</v>
      </c>
      <c r="C369" s="47">
        <f>SUM(C4:C368)</f>
        <v>0</v>
      </c>
      <c r="D369" s="16"/>
      <c r="E369" s="14"/>
      <c r="F369" s="14"/>
      <c r="G369" s="14"/>
      <c r="Z369" s="7">
        <f t="shared" si="136"/>
        <v>45652</v>
      </c>
      <c r="AA369" s="5">
        <v>517.79999999999995</v>
      </c>
      <c r="AB369" s="38" t="str">
        <f>IFERROR(VLOOKUP(Z369,'Geração Equatorial x Medido'!$O$131:$P$142,2,FALSE),"")</f>
        <v/>
      </c>
      <c r="AC369" s="38">
        <f t="shared" si="139"/>
        <v>0</v>
      </c>
      <c r="AD369" s="38" t="str">
        <f t="shared" si="128"/>
        <v/>
      </c>
      <c r="AE369" s="38">
        <f t="shared" si="138"/>
        <v>45597</v>
      </c>
      <c r="AX369" s="7">
        <f t="shared" si="137"/>
        <v>46012</v>
      </c>
      <c r="AY369" s="5">
        <v>263.60000000000002</v>
      </c>
      <c r="AZ369" s="145">
        <f t="shared" si="132"/>
        <v>0</v>
      </c>
      <c r="BA369" s="143" t="str">
        <f>IFERROR(VLOOKUP(AX368,'Geração Equatorial x Medido'!$O$130:$P$167,2,FALSE),"")</f>
        <v/>
      </c>
      <c r="BB369" s="38">
        <f t="shared" si="140"/>
        <v>0</v>
      </c>
      <c r="BC369" s="38" t="str">
        <f t="shared" si="143"/>
        <v/>
      </c>
      <c r="BD369" s="38">
        <f t="shared" si="142"/>
        <v>45992</v>
      </c>
      <c r="BZ369" s="7">
        <f t="shared" si="133"/>
        <v>46378</v>
      </c>
      <c r="CA369" s="5"/>
      <c r="CB369" s="145">
        <f t="shared" si="134"/>
        <v>1</v>
      </c>
      <c r="CC369" s="141" t="str">
        <f>IFERROR(VLOOKUP(BZ368,'Geração Equatorial x Medido'!$O$130:$P$166,2,FALSE),"")</f>
        <v/>
      </c>
      <c r="CD369" s="38">
        <f t="shared" si="141"/>
        <v>46357</v>
      </c>
      <c r="CE369" s="38" t="str">
        <f t="shared" si="129"/>
        <v/>
      </c>
      <c r="CF369" s="38">
        <f t="shared" si="130"/>
        <v>46357</v>
      </c>
    </row>
    <row r="370" spans="2:84" ht="15.75" x14ac:dyDescent="0.25">
      <c r="B370" s="9"/>
      <c r="C370" s="10"/>
      <c r="D370" s="17"/>
      <c r="E370" s="10"/>
      <c r="F370" s="10"/>
      <c r="G370" s="10"/>
      <c r="Z370" s="7">
        <f t="shared" si="136"/>
        <v>45653</v>
      </c>
      <c r="AA370" s="5">
        <v>517.20000000000005</v>
      </c>
      <c r="AB370" s="38" t="str">
        <f>IFERROR(VLOOKUP(Z370,'Geração Equatorial x Medido'!$O$131:$P$142,2,FALSE),"")</f>
        <v/>
      </c>
      <c r="AC370" s="38">
        <f t="shared" si="139"/>
        <v>0</v>
      </c>
      <c r="AD370" s="38" t="str">
        <f t="shared" si="128"/>
        <v/>
      </c>
      <c r="AE370" s="38">
        <f t="shared" si="138"/>
        <v>45597</v>
      </c>
      <c r="AX370" s="7">
        <f t="shared" si="137"/>
        <v>46013</v>
      </c>
      <c r="AY370" s="5">
        <v>155.19999999999999</v>
      </c>
      <c r="AZ370" s="145">
        <f t="shared" si="132"/>
        <v>0</v>
      </c>
      <c r="BA370" s="143" t="str">
        <f>IFERROR(VLOOKUP(AX369,'Geração Equatorial x Medido'!$O$130:$P$167,2,FALSE),"")</f>
        <v/>
      </c>
      <c r="BB370" s="38">
        <f t="shared" si="140"/>
        <v>0</v>
      </c>
      <c r="BC370" s="38" t="str">
        <f t="shared" si="143"/>
        <v/>
      </c>
      <c r="BD370" s="38">
        <f t="shared" si="142"/>
        <v>45992</v>
      </c>
      <c r="BZ370" s="7">
        <f t="shared" si="133"/>
        <v>46379</v>
      </c>
      <c r="CA370" s="5"/>
      <c r="CB370" s="145">
        <f t="shared" si="134"/>
        <v>1</v>
      </c>
      <c r="CC370" s="141">
        <f>IFERROR(VLOOKUP(BZ369,'Geração Equatorial x Medido'!$O$130:$P$166,2,FALSE),"")</f>
        <v>46357</v>
      </c>
      <c r="CD370" s="38">
        <f t="shared" si="141"/>
        <v>46357</v>
      </c>
      <c r="CE370" s="38" t="str">
        <f t="shared" ref="CE370:CE379" si="145">IFERROR(VLOOKUP(BZ370,$H$422:$J$469,3,FALSE),"")</f>
        <v/>
      </c>
      <c r="CF370" s="38">
        <f t="shared" si="130"/>
        <v>46357</v>
      </c>
    </row>
    <row r="371" spans="2:84" ht="15.75" x14ac:dyDescent="0.25">
      <c r="B371" s="9"/>
      <c r="C371" s="10"/>
      <c r="D371" s="17"/>
      <c r="E371" s="10"/>
      <c r="F371" s="10"/>
      <c r="G371" s="10"/>
      <c r="Z371" s="7">
        <f t="shared" si="136"/>
        <v>45654</v>
      </c>
      <c r="AA371" s="5">
        <v>482.2</v>
      </c>
      <c r="AB371" s="38" t="str">
        <f>IFERROR(VLOOKUP(Z371,'Geração Equatorial x Medido'!$O$131:$P$142,2,FALSE),"")</f>
        <v/>
      </c>
      <c r="AC371" s="38">
        <f t="shared" si="139"/>
        <v>0</v>
      </c>
      <c r="AD371" s="38" t="str">
        <f t="shared" si="128"/>
        <v/>
      </c>
      <c r="AE371" s="38">
        <f t="shared" si="138"/>
        <v>45597</v>
      </c>
      <c r="AX371" s="7">
        <f t="shared" si="137"/>
        <v>46014</v>
      </c>
      <c r="AY371" s="5">
        <v>454.4</v>
      </c>
      <c r="AZ371" s="145">
        <f t="shared" si="132"/>
        <v>0</v>
      </c>
      <c r="BA371" s="143" t="str">
        <f>IFERROR(VLOOKUP(AX370,'Geração Equatorial x Medido'!$O$130:$P$167,2,FALSE),"")</f>
        <v/>
      </c>
      <c r="BB371" s="38">
        <f t="shared" si="140"/>
        <v>0</v>
      </c>
      <c r="BC371" s="38" t="str">
        <f t="shared" si="143"/>
        <v/>
      </c>
      <c r="BD371" s="38">
        <f t="shared" si="142"/>
        <v>45992</v>
      </c>
      <c r="BZ371" s="7">
        <f t="shared" si="133"/>
        <v>46380</v>
      </c>
      <c r="CA371" s="5"/>
      <c r="CB371" s="145">
        <f t="shared" si="134"/>
        <v>1</v>
      </c>
      <c r="CC371" s="141">
        <f>IFERROR(VLOOKUP(BZ370,'Geração Equatorial x Medido'!$O$130:$P$166,2,FALSE),"")</f>
        <v>45992</v>
      </c>
      <c r="CD371" s="38">
        <f t="shared" si="141"/>
        <v>45992</v>
      </c>
      <c r="CE371" s="38" t="str">
        <f t="shared" si="145"/>
        <v/>
      </c>
      <c r="CF371" s="38">
        <f t="shared" si="130"/>
        <v>46357</v>
      </c>
    </row>
    <row r="372" spans="2:84" ht="15.75" x14ac:dyDescent="0.25">
      <c r="B372" s="9"/>
      <c r="C372" s="10"/>
      <c r="D372" s="17"/>
      <c r="E372" s="10"/>
      <c r="F372" s="10"/>
      <c r="G372" s="10"/>
      <c r="Z372" s="7">
        <f t="shared" si="136"/>
        <v>45655</v>
      </c>
      <c r="AA372" s="5">
        <v>511.8</v>
      </c>
      <c r="AB372" s="38" t="str">
        <f>IFERROR(VLOOKUP(Z372,'Geração Equatorial x Medido'!$O$131:$P$142,2,FALSE),"")</f>
        <v/>
      </c>
      <c r="AC372" s="38">
        <f t="shared" si="139"/>
        <v>0</v>
      </c>
      <c r="AD372" s="38" t="str">
        <f t="shared" si="128"/>
        <v/>
      </c>
      <c r="AE372" s="38">
        <f t="shared" si="138"/>
        <v>45597</v>
      </c>
      <c r="AX372" s="7">
        <f t="shared" si="137"/>
        <v>46015</v>
      </c>
      <c r="AY372" s="5">
        <v>498.8</v>
      </c>
      <c r="AZ372" s="145">
        <f t="shared" si="132"/>
        <v>0</v>
      </c>
      <c r="BA372" s="143" t="str">
        <f>IFERROR(VLOOKUP(AX371,'Geração Equatorial x Medido'!$O$130:$P$167,2,FALSE),"")</f>
        <v/>
      </c>
      <c r="BB372" s="38">
        <f t="shared" si="140"/>
        <v>0</v>
      </c>
      <c r="BC372" s="38" t="str">
        <f t="shared" si="143"/>
        <v/>
      </c>
      <c r="BD372" s="38">
        <f t="shared" si="142"/>
        <v>45992</v>
      </c>
      <c r="BZ372" s="7">
        <f t="shared" si="133"/>
        <v>46381</v>
      </c>
      <c r="CA372" s="5"/>
      <c r="CB372" s="145">
        <f t="shared" si="134"/>
        <v>1</v>
      </c>
      <c r="CC372" s="141" t="str">
        <f>IFERROR(VLOOKUP(BZ371,'Geração Equatorial x Medido'!$O$130:$P$166,2,FALSE),"")</f>
        <v/>
      </c>
      <c r="CD372" s="38">
        <f t="shared" si="141"/>
        <v>0</v>
      </c>
      <c r="CE372" s="38" t="str">
        <f t="shared" si="145"/>
        <v/>
      </c>
      <c r="CF372" s="38">
        <f t="shared" si="130"/>
        <v>46357</v>
      </c>
    </row>
    <row r="373" spans="2:84" ht="15.75" x14ac:dyDescent="0.25">
      <c r="B373" s="9"/>
      <c r="C373" s="10"/>
      <c r="D373" s="17"/>
      <c r="E373" s="10"/>
      <c r="F373" s="10"/>
      <c r="G373" s="10"/>
      <c r="Z373" s="7">
        <f t="shared" si="136"/>
        <v>45656</v>
      </c>
      <c r="AA373" s="5">
        <v>477.3</v>
      </c>
      <c r="AB373" s="38" t="str">
        <f>IFERROR(VLOOKUP(Z373,'Geração Equatorial x Medido'!$O$131:$P$142,2,FALSE),"")</f>
        <v/>
      </c>
      <c r="AC373" s="38">
        <f t="shared" si="139"/>
        <v>0</v>
      </c>
      <c r="AD373" s="38" t="str">
        <f t="shared" si="128"/>
        <v/>
      </c>
      <c r="AE373" s="38">
        <f t="shared" si="138"/>
        <v>45597</v>
      </c>
      <c r="AX373" s="7">
        <f t="shared" si="137"/>
        <v>46016</v>
      </c>
      <c r="AY373" s="5">
        <v>347.7</v>
      </c>
      <c r="AZ373" s="145">
        <f t="shared" si="132"/>
        <v>0</v>
      </c>
      <c r="BA373" s="143" t="str">
        <f>IFERROR(VLOOKUP(AX372,'Geração Equatorial x Medido'!$O$130:$P$167,2,FALSE),"")</f>
        <v/>
      </c>
      <c r="BB373" s="38">
        <f t="shared" si="140"/>
        <v>0</v>
      </c>
      <c r="BC373" s="38" t="str">
        <f t="shared" si="143"/>
        <v/>
      </c>
      <c r="BD373" s="38">
        <f t="shared" si="142"/>
        <v>45992</v>
      </c>
      <c r="BZ373" s="7">
        <f t="shared" si="133"/>
        <v>46382</v>
      </c>
      <c r="CA373" s="5"/>
      <c r="CB373" s="145">
        <f t="shared" si="134"/>
        <v>1</v>
      </c>
      <c r="CC373" s="141" t="str">
        <f>IFERROR(VLOOKUP(BZ372,'Geração Equatorial x Medido'!$O$130:$P$166,2,FALSE),"")</f>
        <v/>
      </c>
      <c r="CD373" s="38">
        <f t="shared" si="141"/>
        <v>0</v>
      </c>
      <c r="CE373" s="38" t="str">
        <f t="shared" si="145"/>
        <v/>
      </c>
      <c r="CF373" s="38">
        <f t="shared" si="130"/>
        <v>46357</v>
      </c>
    </row>
    <row r="374" spans="2:84" ht="15.75" x14ac:dyDescent="0.25">
      <c r="B374" s="9"/>
      <c r="C374" s="10"/>
      <c r="D374" s="17"/>
      <c r="E374" s="10"/>
      <c r="F374" s="10"/>
      <c r="G374" s="10"/>
      <c r="Z374" s="7">
        <f t="shared" si="136"/>
        <v>45657</v>
      </c>
      <c r="AA374" s="5">
        <v>483</v>
      </c>
      <c r="AB374" s="38" t="str">
        <f>IFERROR(VLOOKUP(Z374,'Geração Equatorial x Medido'!$O$131:$P$142,2,FALSE),"")</f>
        <v/>
      </c>
      <c r="AC374" s="38">
        <f t="shared" si="139"/>
        <v>0</v>
      </c>
      <c r="AD374" s="38">
        <f t="shared" si="128"/>
        <v>45627</v>
      </c>
      <c r="AE374" s="38">
        <f t="shared" si="138"/>
        <v>45627</v>
      </c>
      <c r="AX374" s="7">
        <f t="shared" si="137"/>
        <v>46017</v>
      </c>
      <c r="AY374" s="5">
        <v>492.9</v>
      </c>
      <c r="AZ374" s="145">
        <f t="shared" si="132"/>
        <v>0</v>
      </c>
      <c r="BA374" s="143" t="str">
        <f>IFERROR(VLOOKUP(AX373,'Geração Equatorial x Medido'!$O$130:$P$167,2,FALSE),"")</f>
        <v/>
      </c>
      <c r="BB374" s="38">
        <f t="shared" si="140"/>
        <v>0</v>
      </c>
      <c r="BC374" s="38" t="str">
        <f t="shared" si="143"/>
        <v/>
      </c>
      <c r="BD374" s="38">
        <f t="shared" si="142"/>
        <v>45992</v>
      </c>
      <c r="BZ374" s="7">
        <f t="shared" si="133"/>
        <v>46383</v>
      </c>
      <c r="CA374" s="5"/>
      <c r="CB374" s="145">
        <f t="shared" si="134"/>
        <v>1</v>
      </c>
      <c r="CC374" s="141" t="str">
        <f>IFERROR(VLOOKUP(BZ373,'Geração Equatorial x Medido'!$O$130:$P$166,2,FALSE),"")</f>
        <v/>
      </c>
      <c r="CD374" s="38">
        <f t="shared" si="141"/>
        <v>0</v>
      </c>
      <c r="CE374" s="38" t="str">
        <f t="shared" si="145"/>
        <v/>
      </c>
      <c r="CF374" s="38">
        <f t="shared" si="130"/>
        <v>46357</v>
      </c>
    </row>
    <row r="375" spans="2:84" ht="15.75" x14ac:dyDescent="0.25">
      <c r="Z375" s="8" t="s">
        <v>2</v>
      </c>
      <c r="AA375" s="47">
        <f>SUM(AA9:AA374)</f>
        <v>154872.89999999985</v>
      </c>
      <c r="AC375" s="38">
        <f t="shared" si="139"/>
        <v>0</v>
      </c>
      <c r="AX375" s="7">
        <f t="shared" si="137"/>
        <v>46018</v>
      </c>
      <c r="AY375" s="5">
        <v>461.5</v>
      </c>
      <c r="BA375" s="143" t="str">
        <f>IFERROR(VLOOKUP(AX374,'Geração Equatorial x Medido'!$O$130:$P$167,2,FALSE),"")</f>
        <v/>
      </c>
      <c r="BB375" s="38">
        <f t="shared" si="140"/>
        <v>0</v>
      </c>
      <c r="BC375" s="38" t="str">
        <f t="shared" si="143"/>
        <v/>
      </c>
      <c r="BD375" s="38">
        <f t="shared" si="142"/>
        <v>45992</v>
      </c>
      <c r="BZ375" s="7">
        <f t="shared" si="133"/>
        <v>46384</v>
      </c>
      <c r="CA375" s="5"/>
      <c r="CB375" s="145">
        <f t="shared" si="134"/>
        <v>1</v>
      </c>
      <c r="CC375" s="141" t="str">
        <f>IFERROR(VLOOKUP(BZ374,'Geração Equatorial x Medido'!$O$130:$P$166,2,FALSE),"")</f>
        <v/>
      </c>
      <c r="CD375" s="38">
        <f t="shared" si="141"/>
        <v>0</v>
      </c>
      <c r="CE375" s="38" t="str">
        <f t="shared" si="145"/>
        <v/>
      </c>
      <c r="CF375" s="38">
        <f t="shared" si="130"/>
        <v>46357</v>
      </c>
    </row>
    <row r="376" spans="2:84" x14ac:dyDescent="0.25">
      <c r="AC376" s="38">
        <f t="shared" si="139"/>
        <v>0</v>
      </c>
      <c r="AX376" s="7">
        <f t="shared" si="137"/>
        <v>46019</v>
      </c>
      <c r="AY376" s="5">
        <v>488.6</v>
      </c>
      <c r="BA376" s="143" t="str">
        <f>IFERROR(VLOOKUP(AX375,'Geração Equatorial x Medido'!$O$130:$P$167,2,FALSE),"")</f>
        <v/>
      </c>
      <c r="BB376" s="38">
        <f t="shared" si="140"/>
        <v>0</v>
      </c>
      <c r="BC376" s="38" t="str">
        <f t="shared" si="143"/>
        <v/>
      </c>
      <c r="BD376" s="38">
        <f t="shared" si="142"/>
        <v>45992</v>
      </c>
      <c r="BZ376" s="7">
        <f t="shared" si="133"/>
        <v>46385</v>
      </c>
      <c r="CA376" s="5"/>
      <c r="CB376" s="145">
        <f t="shared" si="134"/>
        <v>1</v>
      </c>
      <c r="CC376" s="141" t="str">
        <f>IFERROR(VLOOKUP(BZ375,'Geração Equatorial x Medido'!$O$130:$P$166,2,FALSE),"")</f>
        <v/>
      </c>
      <c r="CD376" s="38">
        <f t="shared" si="141"/>
        <v>0</v>
      </c>
      <c r="CE376" s="38" t="str">
        <f t="shared" si="145"/>
        <v/>
      </c>
      <c r="CF376" s="38">
        <f t="shared" si="130"/>
        <v>46357</v>
      </c>
    </row>
    <row r="377" spans="2:84" x14ac:dyDescent="0.25">
      <c r="AC377" s="38">
        <f t="shared" si="139"/>
        <v>0</v>
      </c>
      <c r="AX377" s="7">
        <f t="shared" si="137"/>
        <v>46020</v>
      </c>
      <c r="AY377" s="5">
        <v>453.6</v>
      </c>
      <c r="BA377" s="143" t="str">
        <f>IFERROR(VLOOKUP(AX376,'Geração Equatorial x Medido'!$O$130:$P$167,2,FALSE),"")</f>
        <v/>
      </c>
      <c r="BB377" s="38">
        <f t="shared" si="140"/>
        <v>0</v>
      </c>
      <c r="BC377" s="38" t="str">
        <f t="shared" si="143"/>
        <v/>
      </c>
      <c r="BD377" s="38">
        <f t="shared" si="142"/>
        <v>45992</v>
      </c>
      <c r="BZ377" s="7">
        <f t="shared" si="133"/>
        <v>46386</v>
      </c>
      <c r="CA377" s="5"/>
      <c r="CB377" s="145">
        <f t="shared" si="134"/>
        <v>1</v>
      </c>
      <c r="CC377" s="141" t="str">
        <f>IFERROR(VLOOKUP(BZ376,'Geração Equatorial x Medido'!$O$130:$P$166,2,FALSE),"")</f>
        <v/>
      </c>
      <c r="CD377" s="38">
        <f t="shared" si="141"/>
        <v>0</v>
      </c>
      <c r="CE377" s="38" t="str">
        <f t="shared" si="145"/>
        <v/>
      </c>
      <c r="CF377" s="38">
        <f t="shared" si="130"/>
        <v>46357</v>
      </c>
    </row>
    <row r="378" spans="2:84" x14ac:dyDescent="0.25">
      <c r="AC378" s="38">
        <f t="shared" si="139"/>
        <v>0</v>
      </c>
      <c r="AX378" s="7">
        <f t="shared" si="137"/>
        <v>46021</v>
      </c>
      <c r="AY378" s="5">
        <v>451.5</v>
      </c>
      <c r="BA378" s="143" t="str">
        <f>IFERROR(VLOOKUP(AX377,'Geração Equatorial x Medido'!$O$130:$P$167,2,FALSE),"")</f>
        <v/>
      </c>
      <c r="BB378" s="38">
        <f t="shared" si="140"/>
        <v>0</v>
      </c>
      <c r="BC378" s="38" t="str">
        <f t="shared" si="143"/>
        <v/>
      </c>
      <c r="BD378" s="38">
        <f t="shared" si="142"/>
        <v>45992</v>
      </c>
      <c r="BZ378" s="7">
        <f t="shared" si="133"/>
        <v>46387</v>
      </c>
      <c r="CA378" s="5"/>
      <c r="CB378" s="145">
        <f t="shared" si="134"/>
        <v>1</v>
      </c>
      <c r="CC378" s="141" t="str">
        <f>IFERROR(VLOOKUP(BZ377,'Geração Equatorial x Medido'!$O$130:$P$166,2,FALSE),"")</f>
        <v/>
      </c>
      <c r="CD378" s="38">
        <f t="shared" si="141"/>
        <v>0</v>
      </c>
      <c r="CE378" s="38" t="str">
        <f t="shared" si="145"/>
        <v/>
      </c>
      <c r="CF378" s="38">
        <f t="shared" si="130"/>
        <v>46357</v>
      </c>
    </row>
    <row r="379" spans="2:84" ht="15.75" x14ac:dyDescent="0.25">
      <c r="I379" s="1" t="s">
        <v>16</v>
      </c>
      <c r="J379" s="3"/>
      <c r="K379" s="3"/>
      <c r="L379" s="18"/>
      <c r="M379" s="3"/>
      <c r="AC379" s="38">
        <f t="shared" si="139"/>
        <v>0</v>
      </c>
      <c r="AX379" s="7">
        <f t="shared" si="137"/>
        <v>46022</v>
      </c>
      <c r="AY379" s="5">
        <v>379.8</v>
      </c>
      <c r="BA379" s="143" t="str">
        <f>IFERROR(VLOOKUP(AX378,'Geração Equatorial x Medido'!$O$130:$P$167,2,FALSE),"")</f>
        <v/>
      </c>
      <c r="BB379" s="38">
        <f t="shared" si="140"/>
        <v>0</v>
      </c>
      <c r="BC379" s="38" t="str">
        <f t="shared" si="143"/>
        <v/>
      </c>
      <c r="BD379" s="38">
        <f t="shared" ref="BD379" si="146">IF(BC379="",BD378,BC379)</f>
        <v>45992</v>
      </c>
      <c r="BZ379" s="8" t="s">
        <v>2</v>
      </c>
      <c r="CA379" s="47">
        <f>SUM(CA4:CA378)</f>
        <v>43743.6</v>
      </c>
      <c r="CB379" s="145"/>
      <c r="CC379" s="141" t="str">
        <f>IFERROR(VLOOKUP(BZ378,'Geração Equatorial x Medido'!$O$130:$P$166,2,FALSE),"")</f>
        <v/>
      </c>
      <c r="CD379" s="38"/>
      <c r="CE379" s="38" t="str">
        <f t="shared" si="145"/>
        <v/>
      </c>
      <c r="CF379" s="38"/>
    </row>
    <row r="380" spans="2:84" ht="45" x14ac:dyDescent="0.25">
      <c r="H380" s="36"/>
      <c r="I380" s="23" t="s">
        <v>5</v>
      </c>
      <c r="J380" s="23" t="s">
        <v>6</v>
      </c>
      <c r="K380" s="23" t="s">
        <v>9</v>
      </c>
      <c r="L380" s="23" t="s">
        <v>7</v>
      </c>
      <c r="M380" s="35" t="s">
        <v>22</v>
      </c>
      <c r="N380" s="23" t="s">
        <v>4</v>
      </c>
      <c r="O380" s="23" t="s">
        <v>8</v>
      </c>
      <c r="P380" s="23" t="s">
        <v>17</v>
      </c>
      <c r="Q380" s="23" t="s">
        <v>18</v>
      </c>
      <c r="R380" s="23" t="s">
        <v>19</v>
      </c>
      <c r="AX380" s="8" t="s">
        <v>2</v>
      </c>
      <c r="AY380" s="47">
        <f>SUM(AY15:AY379)</f>
        <v>162573.59999999992</v>
      </c>
    </row>
    <row r="381" spans="2:84" x14ac:dyDescent="0.25">
      <c r="H381" s="36"/>
      <c r="I381" s="37">
        <v>44963</v>
      </c>
      <c r="J381" s="37">
        <v>44979</v>
      </c>
      <c r="K381" s="37"/>
      <c r="L381" s="31">
        <f t="shared" ref="L381:L386" si="147">J381-I381</f>
        <v>16</v>
      </c>
      <c r="M381" s="25">
        <v>44958</v>
      </c>
      <c r="N381" s="26"/>
      <c r="O381" s="27">
        <f>SUMIF($E:$E,M381,$C:$C)</f>
        <v>0</v>
      </c>
      <c r="P381" s="28">
        <f>N381-O381</f>
        <v>0</v>
      </c>
      <c r="Q381" s="23">
        <f>COUNTIFS($C:$C,0,$E:$E,M381)</f>
        <v>0</v>
      </c>
      <c r="R381" s="29" t="e">
        <f>P381/N381</f>
        <v>#DIV/0!</v>
      </c>
      <c r="S381" s="73"/>
    </row>
    <row r="382" spans="2:84" x14ac:dyDescent="0.25">
      <c r="H382" s="36"/>
      <c r="I382" s="33">
        <f t="shared" ref="I382:J397" si="148">J381</f>
        <v>44979</v>
      </c>
      <c r="J382" s="33">
        <f t="shared" si="148"/>
        <v>0</v>
      </c>
      <c r="K382" s="37"/>
      <c r="L382" s="31">
        <f t="shared" si="147"/>
        <v>-44979</v>
      </c>
      <c r="M382" s="30">
        <v>44986</v>
      </c>
      <c r="N382" s="26"/>
      <c r="O382" s="27">
        <f t="shared" ref="O382:O391" si="149">SUMIF($E:$E,M382,$C:$C)</f>
        <v>0</v>
      </c>
      <c r="P382" s="28">
        <f t="shared" ref="P382:P415" si="150">N382-O382</f>
        <v>0</v>
      </c>
      <c r="Q382" s="23">
        <f t="shared" ref="Q382:Q391" si="151">COUNTIFS($C:$C,0,$E:$E,M382)</f>
        <v>0</v>
      </c>
      <c r="R382" s="29" t="e">
        <f t="shared" ref="R382:R415" si="152">P382/N382</f>
        <v>#DIV/0!</v>
      </c>
      <c r="S382" s="73"/>
    </row>
    <row r="383" spans="2:84" x14ac:dyDescent="0.25">
      <c r="H383" s="36"/>
      <c r="I383" s="33">
        <f t="shared" si="148"/>
        <v>0</v>
      </c>
      <c r="J383" s="33">
        <f t="shared" si="148"/>
        <v>0</v>
      </c>
      <c r="K383" s="37"/>
      <c r="L383" s="31">
        <f t="shared" si="147"/>
        <v>0</v>
      </c>
      <c r="M383" s="25">
        <v>45017</v>
      </c>
      <c r="N383" s="26"/>
      <c r="O383" s="27">
        <f t="shared" si="149"/>
        <v>0</v>
      </c>
      <c r="P383" s="28">
        <f t="shared" si="150"/>
        <v>0</v>
      </c>
      <c r="Q383" s="23">
        <f t="shared" si="151"/>
        <v>0</v>
      </c>
      <c r="R383" s="29" t="e">
        <f t="shared" si="152"/>
        <v>#DIV/0!</v>
      </c>
      <c r="S383" s="73"/>
    </row>
    <row r="384" spans="2:84" x14ac:dyDescent="0.25">
      <c r="H384" s="36"/>
      <c r="I384" s="33">
        <f t="shared" si="148"/>
        <v>0</v>
      </c>
      <c r="J384" s="33">
        <f t="shared" si="148"/>
        <v>0</v>
      </c>
      <c r="K384" s="37"/>
      <c r="L384" s="31">
        <f t="shared" si="147"/>
        <v>0</v>
      </c>
      <c r="M384" s="30">
        <v>45047</v>
      </c>
      <c r="N384" s="26"/>
      <c r="O384" s="27">
        <f t="shared" si="149"/>
        <v>0</v>
      </c>
      <c r="P384" s="28">
        <f t="shared" si="150"/>
        <v>0</v>
      </c>
      <c r="Q384" s="23">
        <f t="shared" si="151"/>
        <v>0</v>
      </c>
      <c r="R384" s="29" t="e">
        <f t="shared" si="152"/>
        <v>#DIV/0!</v>
      </c>
      <c r="S384" s="73"/>
    </row>
    <row r="385" spans="8:19" x14ac:dyDescent="0.25">
      <c r="H385" s="36"/>
      <c r="I385" s="33">
        <f t="shared" si="148"/>
        <v>0</v>
      </c>
      <c r="J385" s="33">
        <f t="shared" si="148"/>
        <v>0</v>
      </c>
      <c r="K385" s="37"/>
      <c r="L385" s="31">
        <f t="shared" si="147"/>
        <v>0</v>
      </c>
      <c r="M385" s="25">
        <v>45078</v>
      </c>
      <c r="N385" s="26"/>
      <c r="O385" s="27">
        <f t="shared" si="149"/>
        <v>0</v>
      </c>
      <c r="P385" s="28">
        <f t="shared" si="150"/>
        <v>0</v>
      </c>
      <c r="Q385" s="23">
        <f t="shared" si="151"/>
        <v>0</v>
      </c>
      <c r="R385" s="29" t="e">
        <f t="shared" si="152"/>
        <v>#DIV/0!</v>
      </c>
      <c r="S385" s="73"/>
    </row>
    <row r="386" spans="8:19" x14ac:dyDescent="0.25">
      <c r="H386" s="36"/>
      <c r="I386" s="33">
        <f t="shared" si="148"/>
        <v>0</v>
      </c>
      <c r="J386" s="33">
        <f t="shared" si="148"/>
        <v>0</v>
      </c>
      <c r="K386" s="37"/>
      <c r="L386" s="31">
        <f t="shared" si="147"/>
        <v>0</v>
      </c>
      <c r="M386" s="30">
        <v>45108</v>
      </c>
      <c r="N386" s="26"/>
      <c r="O386" s="27">
        <f t="shared" si="149"/>
        <v>0</v>
      </c>
      <c r="P386" s="28">
        <f t="shared" si="150"/>
        <v>0</v>
      </c>
      <c r="Q386" s="23">
        <f t="shared" si="151"/>
        <v>0</v>
      </c>
      <c r="R386" s="29" t="e">
        <f t="shared" si="152"/>
        <v>#DIV/0!</v>
      </c>
      <c r="S386" s="73"/>
    </row>
    <row r="387" spans="8:19" x14ac:dyDescent="0.25">
      <c r="H387" s="36"/>
      <c r="I387" s="33">
        <f t="shared" si="148"/>
        <v>0</v>
      </c>
      <c r="J387" s="33">
        <f t="shared" si="148"/>
        <v>0</v>
      </c>
      <c r="K387" s="37"/>
      <c r="L387" s="31">
        <f>J387-I387</f>
        <v>0</v>
      </c>
      <c r="M387" s="25">
        <v>45139</v>
      </c>
      <c r="N387" s="26"/>
      <c r="O387" s="27">
        <f t="shared" si="149"/>
        <v>0</v>
      </c>
      <c r="P387" s="28">
        <f t="shared" si="150"/>
        <v>0</v>
      </c>
      <c r="Q387" s="23">
        <f t="shared" si="151"/>
        <v>0</v>
      </c>
      <c r="R387" s="29" t="e">
        <f t="shared" si="152"/>
        <v>#DIV/0!</v>
      </c>
      <c r="S387" s="73"/>
    </row>
    <row r="388" spans="8:19" x14ac:dyDescent="0.25">
      <c r="H388" s="36"/>
      <c r="I388" s="34">
        <f t="shared" si="148"/>
        <v>0</v>
      </c>
      <c r="J388" s="34">
        <f t="shared" si="148"/>
        <v>0</v>
      </c>
      <c r="K388" s="37"/>
      <c r="L388" s="32">
        <f t="shared" ref="L388:L415" si="153">J388-I388</f>
        <v>0</v>
      </c>
      <c r="M388" s="30">
        <v>45170</v>
      </c>
      <c r="N388" s="26"/>
      <c r="O388" s="27">
        <f t="shared" si="149"/>
        <v>0</v>
      </c>
      <c r="P388" s="28">
        <f t="shared" si="150"/>
        <v>0</v>
      </c>
      <c r="Q388" s="23">
        <f t="shared" si="151"/>
        <v>0</v>
      </c>
      <c r="R388" s="29" t="e">
        <f t="shared" si="152"/>
        <v>#DIV/0!</v>
      </c>
      <c r="S388" s="73"/>
    </row>
    <row r="389" spans="8:19" x14ac:dyDescent="0.25">
      <c r="H389" s="36"/>
      <c r="I389" s="34">
        <f t="shared" si="148"/>
        <v>0</v>
      </c>
      <c r="J389" s="34">
        <f t="shared" si="148"/>
        <v>0</v>
      </c>
      <c r="K389" s="37"/>
      <c r="L389" s="32">
        <f t="shared" si="153"/>
        <v>0</v>
      </c>
      <c r="M389" s="25">
        <v>45200</v>
      </c>
      <c r="N389" s="26"/>
      <c r="O389" s="27">
        <f t="shared" si="149"/>
        <v>0</v>
      </c>
      <c r="P389" s="28">
        <f t="shared" si="150"/>
        <v>0</v>
      </c>
      <c r="Q389" s="23">
        <f t="shared" si="151"/>
        <v>0</v>
      </c>
      <c r="R389" s="29" t="e">
        <f t="shared" si="152"/>
        <v>#DIV/0!</v>
      </c>
      <c r="S389" s="73"/>
    </row>
    <row r="390" spans="8:19" x14ac:dyDescent="0.25">
      <c r="H390" s="36"/>
      <c r="I390" s="34">
        <f>J389</f>
        <v>0</v>
      </c>
      <c r="J390" s="34">
        <f t="shared" si="148"/>
        <v>0</v>
      </c>
      <c r="K390" s="37"/>
      <c r="L390" s="32">
        <f t="shared" si="153"/>
        <v>0</v>
      </c>
      <c r="M390" s="30">
        <v>45231</v>
      </c>
      <c r="N390" s="26"/>
      <c r="O390" s="27">
        <f t="shared" si="149"/>
        <v>0</v>
      </c>
      <c r="P390" s="28">
        <f t="shared" si="150"/>
        <v>0</v>
      </c>
      <c r="Q390" s="23">
        <f t="shared" si="151"/>
        <v>0</v>
      </c>
      <c r="R390" s="29" t="e">
        <f t="shared" si="152"/>
        <v>#DIV/0!</v>
      </c>
      <c r="S390" s="73"/>
    </row>
    <row r="391" spans="8:19" x14ac:dyDescent="0.25">
      <c r="H391" s="36"/>
      <c r="I391" s="34">
        <f t="shared" ref="I391:J415" si="154">J390</f>
        <v>0</v>
      </c>
      <c r="J391" s="33">
        <f t="shared" si="148"/>
        <v>0</v>
      </c>
      <c r="K391" s="37"/>
      <c r="L391" s="32">
        <f t="shared" si="153"/>
        <v>0</v>
      </c>
      <c r="M391" s="25">
        <v>45261</v>
      </c>
      <c r="N391" s="23"/>
      <c r="O391" s="27">
        <f t="shared" si="149"/>
        <v>0</v>
      </c>
      <c r="P391" s="28">
        <f t="shared" si="150"/>
        <v>0</v>
      </c>
      <c r="Q391" s="23">
        <f t="shared" si="151"/>
        <v>0</v>
      </c>
      <c r="R391" s="29" t="e">
        <f t="shared" si="152"/>
        <v>#DIV/0!</v>
      </c>
      <c r="S391" s="73"/>
    </row>
    <row r="392" spans="8:19" x14ac:dyDescent="0.25">
      <c r="I392" s="34">
        <f t="shared" si="154"/>
        <v>0</v>
      </c>
      <c r="J392" s="33">
        <f t="shared" si="148"/>
        <v>0</v>
      </c>
      <c r="K392" s="37"/>
      <c r="L392" s="32">
        <f t="shared" si="153"/>
        <v>0</v>
      </c>
      <c r="M392" s="25">
        <v>45292</v>
      </c>
      <c r="N392" s="11"/>
      <c r="O392" s="27">
        <f t="shared" ref="O392:O403" si="155">SUMIF($AC:$AC,M392,$AA:$AA)</f>
        <v>7446</v>
      </c>
      <c r="P392" s="28">
        <f t="shared" si="150"/>
        <v>-7446</v>
      </c>
      <c r="Q392" s="23">
        <f t="shared" ref="Q392:Q403" si="156">COUNTIFS($AA:$AA,0,$AC:$AC,M392)</f>
        <v>10</v>
      </c>
      <c r="R392" s="29" t="e">
        <f t="shared" si="152"/>
        <v>#DIV/0!</v>
      </c>
      <c r="S392" s="73"/>
    </row>
    <row r="393" spans="8:19" x14ac:dyDescent="0.25">
      <c r="I393" s="34">
        <f t="shared" si="154"/>
        <v>0</v>
      </c>
      <c r="J393" s="33">
        <f t="shared" si="148"/>
        <v>0</v>
      </c>
      <c r="K393" s="37"/>
      <c r="L393" s="32">
        <f t="shared" si="153"/>
        <v>0</v>
      </c>
      <c r="M393" s="25">
        <v>45323</v>
      </c>
      <c r="N393" s="11"/>
      <c r="O393" s="27">
        <f t="shared" si="155"/>
        <v>10628.799999999997</v>
      </c>
      <c r="P393" s="28">
        <f t="shared" si="150"/>
        <v>-10628.799999999997</v>
      </c>
      <c r="Q393" s="23">
        <f t="shared" si="156"/>
        <v>3</v>
      </c>
      <c r="R393" s="29" t="e">
        <f t="shared" si="152"/>
        <v>#DIV/0!</v>
      </c>
      <c r="S393" s="73"/>
    </row>
    <row r="394" spans="8:19" x14ac:dyDescent="0.25">
      <c r="I394" s="34">
        <f t="shared" si="154"/>
        <v>0</v>
      </c>
      <c r="J394" s="33">
        <f t="shared" si="148"/>
        <v>0</v>
      </c>
      <c r="K394" s="37"/>
      <c r="L394" s="32">
        <f t="shared" si="153"/>
        <v>0</v>
      </c>
      <c r="M394" s="25">
        <v>45352</v>
      </c>
      <c r="N394" s="11"/>
      <c r="O394" s="27">
        <f t="shared" si="155"/>
        <v>10767.699999999997</v>
      </c>
      <c r="P394" s="28">
        <f t="shared" si="150"/>
        <v>-10767.699999999997</v>
      </c>
      <c r="Q394" s="23">
        <f t="shared" si="156"/>
        <v>0</v>
      </c>
      <c r="R394" s="29" t="e">
        <f t="shared" si="152"/>
        <v>#DIV/0!</v>
      </c>
      <c r="S394" s="73"/>
    </row>
    <row r="395" spans="8:19" x14ac:dyDescent="0.25">
      <c r="I395" s="34">
        <f t="shared" si="154"/>
        <v>0</v>
      </c>
      <c r="J395" s="33">
        <f t="shared" si="148"/>
        <v>0</v>
      </c>
      <c r="K395" s="37"/>
      <c r="L395" s="32">
        <f t="shared" si="153"/>
        <v>0</v>
      </c>
      <c r="M395" s="25">
        <v>45383</v>
      </c>
      <c r="N395" s="11"/>
      <c r="O395" s="27">
        <f t="shared" si="155"/>
        <v>11806.4</v>
      </c>
      <c r="P395" s="28">
        <f t="shared" si="150"/>
        <v>-11806.4</v>
      </c>
      <c r="Q395" s="23">
        <f t="shared" si="156"/>
        <v>0</v>
      </c>
      <c r="R395" s="29" t="e">
        <f t="shared" si="152"/>
        <v>#DIV/0!</v>
      </c>
      <c r="S395" s="73"/>
    </row>
    <row r="396" spans="8:19" x14ac:dyDescent="0.25">
      <c r="I396" s="34">
        <f t="shared" si="154"/>
        <v>0</v>
      </c>
      <c r="J396" s="33">
        <f t="shared" si="148"/>
        <v>0</v>
      </c>
      <c r="K396" s="37"/>
      <c r="L396" s="32">
        <f t="shared" si="153"/>
        <v>0</v>
      </c>
      <c r="M396" s="25">
        <v>45413</v>
      </c>
      <c r="N396" s="11"/>
      <c r="O396" s="27">
        <f t="shared" si="155"/>
        <v>13290.800000000001</v>
      </c>
      <c r="P396" s="28">
        <f t="shared" si="150"/>
        <v>-13290.800000000001</v>
      </c>
      <c r="Q396" s="23">
        <f t="shared" si="156"/>
        <v>0</v>
      </c>
      <c r="R396" s="29" t="e">
        <f t="shared" si="152"/>
        <v>#DIV/0!</v>
      </c>
      <c r="S396" s="73"/>
    </row>
    <row r="397" spans="8:19" x14ac:dyDescent="0.25">
      <c r="I397" s="34">
        <f t="shared" si="154"/>
        <v>0</v>
      </c>
      <c r="J397" s="33">
        <f t="shared" si="148"/>
        <v>0</v>
      </c>
      <c r="K397" s="37"/>
      <c r="L397" s="32">
        <f t="shared" si="153"/>
        <v>0</v>
      </c>
      <c r="M397" s="25">
        <v>45444</v>
      </c>
      <c r="N397" s="11"/>
      <c r="O397" s="27">
        <f t="shared" si="155"/>
        <v>9772.8000000000011</v>
      </c>
      <c r="P397" s="28">
        <f t="shared" si="150"/>
        <v>-9772.8000000000011</v>
      </c>
      <c r="Q397" s="23">
        <f t="shared" si="156"/>
        <v>5</v>
      </c>
      <c r="R397" s="29" t="e">
        <f t="shared" si="152"/>
        <v>#DIV/0!</v>
      </c>
      <c r="S397" s="73"/>
    </row>
    <row r="398" spans="8:19" x14ac:dyDescent="0.25">
      <c r="I398" s="34">
        <f t="shared" si="154"/>
        <v>0</v>
      </c>
      <c r="J398" s="33">
        <f t="shared" si="154"/>
        <v>0</v>
      </c>
      <c r="K398" s="37"/>
      <c r="L398" s="32">
        <f t="shared" si="153"/>
        <v>0</v>
      </c>
      <c r="M398" s="25">
        <v>45474</v>
      </c>
      <c r="N398" s="11"/>
      <c r="O398" s="27">
        <f t="shared" si="155"/>
        <v>14601.4</v>
      </c>
      <c r="P398" s="28">
        <f t="shared" si="150"/>
        <v>-14601.4</v>
      </c>
      <c r="Q398" s="23">
        <f t="shared" si="156"/>
        <v>0</v>
      </c>
      <c r="R398" s="29" t="e">
        <f t="shared" si="152"/>
        <v>#DIV/0!</v>
      </c>
      <c r="S398" s="73"/>
    </row>
    <row r="399" spans="8:19" x14ac:dyDescent="0.25">
      <c r="I399" s="34">
        <f t="shared" si="154"/>
        <v>0</v>
      </c>
      <c r="J399" s="33">
        <f t="shared" si="154"/>
        <v>0</v>
      </c>
      <c r="K399" s="37"/>
      <c r="L399" s="32">
        <f t="shared" si="153"/>
        <v>0</v>
      </c>
      <c r="M399" s="25">
        <v>45505</v>
      </c>
      <c r="N399" s="11"/>
      <c r="O399" s="27">
        <f t="shared" si="155"/>
        <v>13374.400000000001</v>
      </c>
      <c r="P399" s="28">
        <f t="shared" si="150"/>
        <v>-13374.400000000001</v>
      </c>
      <c r="Q399" s="23">
        <f t="shared" si="156"/>
        <v>0</v>
      </c>
      <c r="R399" s="29" t="e">
        <f t="shared" si="152"/>
        <v>#DIV/0!</v>
      </c>
      <c r="S399" s="73"/>
    </row>
    <row r="400" spans="8:19" x14ac:dyDescent="0.25">
      <c r="I400" s="34">
        <f t="shared" si="154"/>
        <v>0</v>
      </c>
      <c r="J400" s="33">
        <f t="shared" si="154"/>
        <v>0</v>
      </c>
      <c r="K400" s="37"/>
      <c r="L400" s="32">
        <f t="shared" si="153"/>
        <v>0</v>
      </c>
      <c r="M400" s="25">
        <v>45536</v>
      </c>
      <c r="N400" s="11"/>
      <c r="O400" s="27">
        <f t="shared" si="155"/>
        <v>13120.8</v>
      </c>
      <c r="P400" s="28">
        <f t="shared" si="150"/>
        <v>-13120.8</v>
      </c>
      <c r="Q400" s="23">
        <f t="shared" si="156"/>
        <v>0</v>
      </c>
      <c r="R400" s="29" t="e">
        <f t="shared" si="152"/>
        <v>#DIV/0!</v>
      </c>
      <c r="S400" s="73"/>
    </row>
    <row r="401" spans="9:19" x14ac:dyDescent="0.25">
      <c r="I401" s="34">
        <f t="shared" si="154"/>
        <v>0</v>
      </c>
      <c r="J401" s="33">
        <f t="shared" si="154"/>
        <v>0</v>
      </c>
      <c r="K401" s="37"/>
      <c r="L401" s="32">
        <f t="shared" si="153"/>
        <v>0</v>
      </c>
      <c r="M401" s="25">
        <v>45566</v>
      </c>
      <c r="N401" s="11"/>
      <c r="O401" s="27">
        <f t="shared" si="155"/>
        <v>16721.3</v>
      </c>
      <c r="P401" s="28">
        <f t="shared" si="150"/>
        <v>-16721.3</v>
      </c>
      <c r="Q401" s="23">
        <f t="shared" si="156"/>
        <v>0</v>
      </c>
      <c r="R401" s="29" t="e">
        <f t="shared" si="152"/>
        <v>#DIV/0!</v>
      </c>
      <c r="S401" s="73"/>
    </row>
    <row r="402" spans="9:19" x14ac:dyDescent="0.25">
      <c r="I402" s="34">
        <f t="shared" si="154"/>
        <v>0</v>
      </c>
      <c r="J402" s="33">
        <f t="shared" si="154"/>
        <v>0</v>
      </c>
      <c r="K402" s="37"/>
      <c r="L402" s="32">
        <f t="shared" si="153"/>
        <v>0</v>
      </c>
      <c r="M402" s="25">
        <v>45597</v>
      </c>
      <c r="N402" s="11"/>
      <c r="O402" s="27">
        <f t="shared" si="155"/>
        <v>15280.3</v>
      </c>
      <c r="P402" s="28">
        <f t="shared" si="150"/>
        <v>-15280.3</v>
      </c>
      <c r="Q402" s="23">
        <f t="shared" si="156"/>
        <v>0</v>
      </c>
      <c r="R402" s="29" t="e">
        <f t="shared" si="152"/>
        <v>#DIV/0!</v>
      </c>
      <c r="S402" s="73"/>
    </row>
    <row r="403" spans="9:19" x14ac:dyDescent="0.25">
      <c r="I403" s="34">
        <f t="shared" si="154"/>
        <v>0</v>
      </c>
      <c r="J403" s="33">
        <f t="shared" si="154"/>
        <v>0</v>
      </c>
      <c r="K403" s="37"/>
      <c r="L403" s="32">
        <f t="shared" si="153"/>
        <v>0</v>
      </c>
      <c r="M403" s="25">
        <v>45627</v>
      </c>
      <c r="N403" s="11"/>
      <c r="O403" s="27">
        <f t="shared" si="155"/>
        <v>14262.499999999996</v>
      </c>
      <c r="P403" s="28">
        <f t="shared" si="150"/>
        <v>-14262.499999999996</v>
      </c>
      <c r="Q403" s="23">
        <f t="shared" si="156"/>
        <v>0</v>
      </c>
      <c r="R403" s="29" t="e">
        <f t="shared" si="152"/>
        <v>#DIV/0!</v>
      </c>
      <c r="S403" s="73"/>
    </row>
    <row r="404" spans="9:19" x14ac:dyDescent="0.25">
      <c r="I404" s="34">
        <f t="shared" si="154"/>
        <v>0</v>
      </c>
      <c r="J404" s="33">
        <f t="shared" si="154"/>
        <v>0</v>
      </c>
      <c r="K404" s="37"/>
      <c r="L404" s="32">
        <f t="shared" si="153"/>
        <v>0</v>
      </c>
      <c r="M404" s="25">
        <v>45658</v>
      </c>
      <c r="N404" s="11"/>
      <c r="O404" s="27">
        <f t="shared" ref="O404:O415" si="157">SUMIF($BB:$BB,M404,$AY:$AY)</f>
        <v>11825.400000000001</v>
      </c>
      <c r="P404" s="28">
        <f t="shared" si="150"/>
        <v>-11825.400000000001</v>
      </c>
      <c r="Q404" s="23">
        <f t="shared" ref="Q404:Q415" si="158">COUNTIFS($AY:$AY,0,$BB:$BB,M404)</f>
        <v>0</v>
      </c>
      <c r="R404" s="29" t="e">
        <f t="shared" si="152"/>
        <v>#DIV/0!</v>
      </c>
      <c r="S404" s="73"/>
    </row>
    <row r="405" spans="9:19" x14ac:dyDescent="0.25">
      <c r="I405" s="34">
        <f t="shared" si="154"/>
        <v>0</v>
      </c>
      <c r="J405" s="33">
        <f t="shared" si="154"/>
        <v>0</v>
      </c>
      <c r="K405" s="37"/>
      <c r="L405" s="32">
        <f t="shared" si="153"/>
        <v>0</v>
      </c>
      <c r="M405" s="25">
        <v>45689</v>
      </c>
      <c r="N405" s="11"/>
      <c r="O405" s="27">
        <f t="shared" si="157"/>
        <v>12129.799999999997</v>
      </c>
      <c r="P405" s="28">
        <f t="shared" si="150"/>
        <v>-12129.799999999997</v>
      </c>
      <c r="Q405" s="23">
        <f t="shared" si="158"/>
        <v>0</v>
      </c>
      <c r="R405" s="29" t="e">
        <f t="shared" si="152"/>
        <v>#DIV/0!</v>
      </c>
      <c r="S405" s="73"/>
    </row>
    <row r="406" spans="9:19" x14ac:dyDescent="0.25">
      <c r="I406" s="34">
        <f t="shared" si="154"/>
        <v>0</v>
      </c>
      <c r="J406" s="33">
        <f t="shared" si="154"/>
        <v>0</v>
      </c>
      <c r="K406" s="37"/>
      <c r="L406" s="32">
        <f t="shared" si="153"/>
        <v>0</v>
      </c>
      <c r="M406" s="25">
        <v>45717</v>
      </c>
      <c r="N406" s="11"/>
      <c r="O406" s="27">
        <f t="shared" si="157"/>
        <v>10936.500000000002</v>
      </c>
      <c r="P406" s="28">
        <f t="shared" si="150"/>
        <v>-10936.500000000002</v>
      </c>
      <c r="Q406" s="23">
        <f t="shared" si="158"/>
        <v>0</v>
      </c>
      <c r="R406" s="29" t="e">
        <f t="shared" si="152"/>
        <v>#DIV/0!</v>
      </c>
      <c r="S406" s="73"/>
    </row>
    <row r="407" spans="9:19" x14ac:dyDescent="0.25">
      <c r="I407" s="34">
        <f t="shared" si="154"/>
        <v>0</v>
      </c>
      <c r="J407" s="33">
        <f t="shared" si="154"/>
        <v>0</v>
      </c>
      <c r="K407" s="37"/>
      <c r="L407" s="32">
        <f t="shared" si="153"/>
        <v>0</v>
      </c>
      <c r="M407" s="25">
        <v>45748</v>
      </c>
      <c r="N407" s="11"/>
      <c r="O407" s="27">
        <f t="shared" si="157"/>
        <v>11966.099999999995</v>
      </c>
      <c r="P407" s="28">
        <f t="shared" si="150"/>
        <v>-11966.099999999995</v>
      </c>
      <c r="Q407" s="23">
        <f t="shared" si="158"/>
        <v>2</v>
      </c>
      <c r="R407" s="29" t="e">
        <f t="shared" si="152"/>
        <v>#DIV/0!</v>
      </c>
      <c r="S407" s="73"/>
    </row>
    <row r="408" spans="9:19" x14ac:dyDescent="0.25">
      <c r="I408" s="34">
        <f t="shared" si="154"/>
        <v>0</v>
      </c>
      <c r="J408" s="33">
        <f t="shared" si="154"/>
        <v>0</v>
      </c>
      <c r="K408" s="37"/>
      <c r="L408" s="32">
        <f t="shared" si="153"/>
        <v>0</v>
      </c>
      <c r="M408" s="25">
        <v>45778</v>
      </c>
      <c r="N408" s="11"/>
      <c r="O408" s="27">
        <f t="shared" si="157"/>
        <v>12381.700000000003</v>
      </c>
      <c r="P408" s="28">
        <f t="shared" si="150"/>
        <v>-12381.700000000003</v>
      </c>
      <c r="Q408" s="23">
        <f t="shared" si="158"/>
        <v>0</v>
      </c>
      <c r="R408" s="29" t="e">
        <f t="shared" si="152"/>
        <v>#DIV/0!</v>
      </c>
      <c r="S408" s="73"/>
    </row>
    <row r="409" spans="9:19" x14ac:dyDescent="0.25">
      <c r="I409" s="34">
        <f t="shared" si="154"/>
        <v>0</v>
      </c>
      <c r="J409" s="33">
        <f t="shared" si="154"/>
        <v>0</v>
      </c>
      <c r="K409" s="37"/>
      <c r="L409" s="32">
        <f t="shared" si="153"/>
        <v>0</v>
      </c>
      <c r="M409" s="25">
        <v>45809</v>
      </c>
      <c r="N409" s="11"/>
      <c r="O409" s="27">
        <f t="shared" si="157"/>
        <v>13859.900000000003</v>
      </c>
      <c r="P409" s="28">
        <f t="shared" si="150"/>
        <v>-13859.900000000003</v>
      </c>
      <c r="Q409" s="23">
        <f t="shared" si="158"/>
        <v>0</v>
      </c>
      <c r="R409" s="29" t="e">
        <f t="shared" si="152"/>
        <v>#DIV/0!</v>
      </c>
      <c r="S409" s="73"/>
    </row>
    <row r="410" spans="9:19" x14ac:dyDescent="0.25">
      <c r="I410" s="34">
        <f t="shared" si="154"/>
        <v>0</v>
      </c>
      <c r="J410" s="33">
        <f t="shared" si="154"/>
        <v>0</v>
      </c>
      <c r="K410" s="37"/>
      <c r="L410" s="32">
        <f t="shared" si="153"/>
        <v>0</v>
      </c>
      <c r="M410" s="25">
        <v>45839</v>
      </c>
      <c r="N410" s="11"/>
      <c r="O410" s="27">
        <f t="shared" si="157"/>
        <v>14390.799999999997</v>
      </c>
      <c r="P410" s="28">
        <f t="shared" si="150"/>
        <v>-14390.799999999997</v>
      </c>
      <c r="Q410" s="23">
        <f t="shared" si="158"/>
        <v>0</v>
      </c>
      <c r="R410" s="29" t="e">
        <f t="shared" si="152"/>
        <v>#DIV/0!</v>
      </c>
      <c r="S410" s="73"/>
    </row>
    <row r="411" spans="9:19" x14ac:dyDescent="0.25">
      <c r="I411" s="34">
        <f t="shared" si="154"/>
        <v>0</v>
      </c>
      <c r="J411" s="33">
        <f t="shared" si="154"/>
        <v>0</v>
      </c>
      <c r="K411" s="37"/>
      <c r="L411" s="32">
        <f t="shared" si="153"/>
        <v>0</v>
      </c>
      <c r="M411" s="25">
        <v>45870</v>
      </c>
      <c r="N411" s="11"/>
      <c r="O411" s="27">
        <f t="shared" si="157"/>
        <v>15456.900000000001</v>
      </c>
      <c r="P411" s="28">
        <f t="shared" si="150"/>
        <v>-15456.900000000001</v>
      </c>
      <c r="Q411" s="23">
        <f t="shared" si="158"/>
        <v>0</v>
      </c>
      <c r="R411" s="29" t="e">
        <f t="shared" si="152"/>
        <v>#DIV/0!</v>
      </c>
      <c r="S411" s="73"/>
    </row>
    <row r="412" spans="9:19" x14ac:dyDescent="0.25">
      <c r="I412" s="34">
        <f t="shared" si="154"/>
        <v>0</v>
      </c>
      <c r="J412" s="33">
        <f t="shared" si="154"/>
        <v>0</v>
      </c>
      <c r="K412" s="37"/>
      <c r="L412" s="32">
        <f t="shared" si="153"/>
        <v>0</v>
      </c>
      <c r="M412" s="25">
        <v>45901</v>
      </c>
      <c r="N412" s="11"/>
      <c r="O412" s="27">
        <f t="shared" si="157"/>
        <v>16349.100000000004</v>
      </c>
      <c r="P412" s="28">
        <f t="shared" si="150"/>
        <v>-16349.100000000004</v>
      </c>
      <c r="Q412" s="23">
        <f t="shared" si="158"/>
        <v>0</v>
      </c>
      <c r="R412" s="29" t="e">
        <f t="shared" si="152"/>
        <v>#DIV/0!</v>
      </c>
      <c r="S412" s="73"/>
    </row>
    <row r="413" spans="9:19" x14ac:dyDescent="0.25">
      <c r="I413" s="34">
        <f t="shared" si="154"/>
        <v>0</v>
      </c>
      <c r="J413" s="33">
        <f t="shared" si="154"/>
        <v>0</v>
      </c>
      <c r="K413" s="37"/>
      <c r="L413" s="32">
        <f t="shared" si="153"/>
        <v>0</v>
      </c>
      <c r="M413" s="25">
        <v>45931</v>
      </c>
      <c r="N413" s="11"/>
      <c r="O413" s="27">
        <f t="shared" si="157"/>
        <v>15483.499999999998</v>
      </c>
      <c r="P413" s="28">
        <f t="shared" si="150"/>
        <v>-15483.499999999998</v>
      </c>
      <c r="Q413" s="23">
        <f t="shared" si="158"/>
        <v>0</v>
      </c>
      <c r="R413" s="29" t="e">
        <f t="shared" si="152"/>
        <v>#DIV/0!</v>
      </c>
      <c r="S413" s="73"/>
    </row>
    <row r="414" spans="9:19" x14ac:dyDescent="0.25">
      <c r="I414" s="34">
        <f t="shared" si="154"/>
        <v>0</v>
      </c>
      <c r="J414" s="33">
        <f t="shared" si="154"/>
        <v>0</v>
      </c>
      <c r="K414" s="37"/>
      <c r="L414" s="32">
        <f t="shared" si="153"/>
        <v>0</v>
      </c>
      <c r="M414" s="25">
        <v>45962</v>
      </c>
      <c r="N414" s="11"/>
      <c r="O414" s="27">
        <f t="shared" si="157"/>
        <v>14648.699999999999</v>
      </c>
      <c r="P414" s="28">
        <f t="shared" si="150"/>
        <v>-14648.699999999999</v>
      </c>
      <c r="Q414" s="23">
        <f t="shared" si="158"/>
        <v>2</v>
      </c>
      <c r="R414" s="29" t="e">
        <f t="shared" si="152"/>
        <v>#DIV/0!</v>
      </c>
      <c r="S414" s="73"/>
    </row>
    <row r="415" spans="9:19" x14ac:dyDescent="0.25">
      <c r="I415" s="34">
        <f t="shared" si="154"/>
        <v>0</v>
      </c>
      <c r="J415" s="33">
        <f t="shared" si="154"/>
        <v>0</v>
      </c>
      <c r="K415" s="37"/>
      <c r="L415" s="32">
        <f t="shared" si="153"/>
        <v>0</v>
      </c>
      <c r="M415" s="25">
        <v>45992</v>
      </c>
      <c r="N415" s="11"/>
      <c r="O415" s="27">
        <f t="shared" si="157"/>
        <v>0</v>
      </c>
      <c r="P415" s="28">
        <f t="shared" si="150"/>
        <v>0</v>
      </c>
      <c r="Q415" s="23">
        <f t="shared" si="158"/>
        <v>0</v>
      </c>
      <c r="R415" s="29" t="e">
        <f t="shared" si="152"/>
        <v>#DIV/0!</v>
      </c>
      <c r="S415" s="73"/>
    </row>
    <row r="422" spans="8:11" x14ac:dyDescent="0.25">
      <c r="H422" s="24">
        <v>44927</v>
      </c>
      <c r="I422" s="24">
        <f>H422+30</f>
        <v>44957</v>
      </c>
      <c r="J422" s="25">
        <v>44927</v>
      </c>
      <c r="K422" s="25">
        <v>44927</v>
      </c>
    </row>
    <row r="423" spans="8:11" x14ac:dyDescent="0.25">
      <c r="H423" s="24">
        <v>44958</v>
      </c>
      <c r="I423" s="24">
        <f>H423+27</f>
        <v>44985</v>
      </c>
      <c r="J423" s="25">
        <v>44958</v>
      </c>
      <c r="K423" s="25">
        <v>44958</v>
      </c>
    </row>
    <row r="424" spans="8:11" x14ac:dyDescent="0.25">
      <c r="H424" s="24">
        <v>44986</v>
      </c>
      <c r="I424" s="24">
        <f t="shared" ref="I424:I469" si="159">H424+30</f>
        <v>45016</v>
      </c>
      <c r="J424" s="30">
        <v>44986</v>
      </c>
      <c r="K424" s="30">
        <v>44986</v>
      </c>
    </row>
    <row r="425" spans="8:11" x14ac:dyDescent="0.25">
      <c r="H425" s="24">
        <v>45017</v>
      </c>
      <c r="I425" s="24">
        <f>H425+29</f>
        <v>45046</v>
      </c>
      <c r="J425" s="25">
        <v>45017</v>
      </c>
      <c r="K425" s="25">
        <v>45017</v>
      </c>
    </row>
    <row r="426" spans="8:11" x14ac:dyDescent="0.25">
      <c r="H426" s="24">
        <v>45047</v>
      </c>
      <c r="I426" s="24">
        <f t="shared" si="159"/>
        <v>45077</v>
      </c>
      <c r="J426" s="25">
        <v>45047</v>
      </c>
      <c r="K426" s="25">
        <v>45047</v>
      </c>
    </row>
    <row r="427" spans="8:11" x14ac:dyDescent="0.25">
      <c r="H427" s="24">
        <v>45078</v>
      </c>
      <c r="I427" s="24">
        <f>H427+29</f>
        <v>45107</v>
      </c>
      <c r="J427" s="30">
        <v>45078</v>
      </c>
      <c r="K427" s="30">
        <v>45078</v>
      </c>
    </row>
    <row r="428" spans="8:11" x14ac:dyDescent="0.25">
      <c r="H428" s="24">
        <v>45108</v>
      </c>
      <c r="I428" s="24">
        <f t="shared" si="159"/>
        <v>45138</v>
      </c>
      <c r="J428" s="25">
        <v>45108</v>
      </c>
      <c r="K428" s="25">
        <v>45108</v>
      </c>
    </row>
    <row r="429" spans="8:11" x14ac:dyDescent="0.25">
      <c r="H429" s="24">
        <v>45139</v>
      </c>
      <c r="I429" s="24">
        <f t="shared" si="159"/>
        <v>45169</v>
      </c>
      <c r="J429" s="25">
        <v>45139</v>
      </c>
      <c r="K429" s="25">
        <v>45139</v>
      </c>
    </row>
    <row r="430" spans="8:11" x14ac:dyDescent="0.25">
      <c r="H430" s="24">
        <v>45170</v>
      </c>
      <c r="I430" s="24">
        <f>H430+29</f>
        <v>45199</v>
      </c>
      <c r="J430" s="30">
        <v>45170</v>
      </c>
      <c r="K430" s="30">
        <v>45170</v>
      </c>
    </row>
    <row r="431" spans="8:11" x14ac:dyDescent="0.25">
      <c r="H431" s="24">
        <v>45200</v>
      </c>
      <c r="I431" s="24">
        <f t="shared" si="159"/>
        <v>45230</v>
      </c>
      <c r="J431" s="25">
        <v>45200</v>
      </c>
      <c r="K431" s="25">
        <v>45200</v>
      </c>
    </row>
    <row r="432" spans="8:11" x14ac:dyDescent="0.25">
      <c r="H432" s="24">
        <v>45231</v>
      </c>
      <c r="I432" s="24">
        <f>H432+29</f>
        <v>45260</v>
      </c>
      <c r="J432" s="25">
        <v>45231</v>
      </c>
      <c r="K432" s="25">
        <v>45231</v>
      </c>
    </row>
    <row r="433" spans="8:11" x14ac:dyDescent="0.25">
      <c r="H433" s="24">
        <v>45261</v>
      </c>
      <c r="I433" s="24">
        <f t="shared" si="159"/>
        <v>45291</v>
      </c>
      <c r="J433" s="30">
        <v>45261</v>
      </c>
      <c r="K433" s="30">
        <v>45261</v>
      </c>
    </row>
    <row r="434" spans="8:11" x14ac:dyDescent="0.25">
      <c r="H434" s="24">
        <v>45292</v>
      </c>
      <c r="I434" s="24">
        <f>H434+30</f>
        <v>45322</v>
      </c>
      <c r="J434" s="25">
        <v>45292</v>
      </c>
      <c r="K434" s="25">
        <v>45292</v>
      </c>
    </row>
    <row r="435" spans="8:11" x14ac:dyDescent="0.25">
      <c r="H435" s="24">
        <v>45323</v>
      </c>
      <c r="I435" s="24">
        <f>H435+28</f>
        <v>45351</v>
      </c>
      <c r="J435" s="25">
        <v>45323</v>
      </c>
      <c r="K435" s="25">
        <v>45323</v>
      </c>
    </row>
    <row r="436" spans="8:11" x14ac:dyDescent="0.25">
      <c r="H436" s="24">
        <v>45352</v>
      </c>
      <c r="I436" s="24">
        <f t="shared" si="159"/>
        <v>45382</v>
      </c>
      <c r="J436" s="30">
        <v>45352</v>
      </c>
      <c r="K436" s="30">
        <v>45352</v>
      </c>
    </row>
    <row r="437" spans="8:11" x14ac:dyDescent="0.25">
      <c r="H437" s="24">
        <v>45383</v>
      </c>
      <c r="I437" s="24">
        <f>H437+29</f>
        <v>45412</v>
      </c>
      <c r="J437" s="25">
        <v>45383</v>
      </c>
      <c r="K437" s="25">
        <v>45383</v>
      </c>
    </row>
    <row r="438" spans="8:11" x14ac:dyDescent="0.25">
      <c r="H438" s="24">
        <v>45413</v>
      </c>
      <c r="I438" s="24">
        <f t="shared" si="159"/>
        <v>45443</v>
      </c>
      <c r="J438" s="25">
        <v>45413</v>
      </c>
      <c r="K438" s="25">
        <v>45413</v>
      </c>
    </row>
    <row r="439" spans="8:11" x14ac:dyDescent="0.25">
      <c r="H439" s="24">
        <v>45444</v>
      </c>
      <c r="I439" s="24">
        <f>H439+29</f>
        <v>45473</v>
      </c>
      <c r="J439" s="30">
        <v>45444</v>
      </c>
      <c r="K439" s="30">
        <v>45444</v>
      </c>
    </row>
    <row r="440" spans="8:11" x14ac:dyDescent="0.25">
      <c r="H440" s="24">
        <v>45474</v>
      </c>
      <c r="I440" s="24">
        <f t="shared" si="159"/>
        <v>45504</v>
      </c>
      <c r="J440" s="25">
        <v>45474</v>
      </c>
      <c r="K440" s="25">
        <v>45474</v>
      </c>
    </row>
    <row r="441" spans="8:11" x14ac:dyDescent="0.25">
      <c r="H441" s="24">
        <v>45505</v>
      </c>
      <c r="I441" s="24">
        <f t="shared" si="159"/>
        <v>45535</v>
      </c>
      <c r="J441" s="25">
        <v>45505</v>
      </c>
      <c r="K441" s="25">
        <v>45505</v>
      </c>
    </row>
    <row r="442" spans="8:11" x14ac:dyDescent="0.25">
      <c r="H442" s="24">
        <v>45536</v>
      </c>
      <c r="I442" s="24">
        <f>H442+29</f>
        <v>45565</v>
      </c>
      <c r="J442" s="30">
        <v>45536</v>
      </c>
      <c r="K442" s="30">
        <v>45536</v>
      </c>
    </row>
    <row r="443" spans="8:11" x14ac:dyDescent="0.25">
      <c r="H443" s="24">
        <v>45566</v>
      </c>
      <c r="I443" s="24">
        <f t="shared" si="159"/>
        <v>45596</v>
      </c>
      <c r="J443" s="25">
        <v>45566</v>
      </c>
      <c r="K443" s="25">
        <v>45566</v>
      </c>
    </row>
    <row r="444" spans="8:11" x14ac:dyDescent="0.25">
      <c r="H444" s="24">
        <v>45597</v>
      </c>
      <c r="I444" s="24">
        <f>H444+29</f>
        <v>45626</v>
      </c>
      <c r="J444" s="25">
        <v>45597</v>
      </c>
      <c r="K444" s="25">
        <v>45597</v>
      </c>
    </row>
    <row r="445" spans="8:11" x14ac:dyDescent="0.25">
      <c r="H445" s="24">
        <v>45627</v>
      </c>
      <c r="I445" s="24">
        <f t="shared" si="159"/>
        <v>45657</v>
      </c>
      <c r="J445" s="30">
        <v>45627</v>
      </c>
      <c r="K445" s="30">
        <v>45627</v>
      </c>
    </row>
    <row r="446" spans="8:11" x14ac:dyDescent="0.25">
      <c r="H446" s="24">
        <v>45658</v>
      </c>
      <c r="I446" s="24">
        <f>H446+30</f>
        <v>45688</v>
      </c>
      <c r="J446" s="25">
        <v>45658</v>
      </c>
      <c r="K446" s="25">
        <v>45658</v>
      </c>
    </row>
    <row r="447" spans="8:11" x14ac:dyDescent="0.25">
      <c r="H447" s="24">
        <v>45689</v>
      </c>
      <c r="I447" s="24">
        <f>H447+27</f>
        <v>45716</v>
      </c>
      <c r="J447" s="25">
        <v>45689</v>
      </c>
      <c r="K447" s="25">
        <v>45689</v>
      </c>
    </row>
    <row r="448" spans="8:11" x14ac:dyDescent="0.25">
      <c r="H448" s="24">
        <v>45717</v>
      </c>
      <c r="I448" s="24">
        <f t="shared" si="159"/>
        <v>45747</v>
      </c>
      <c r="J448" s="30">
        <v>45717</v>
      </c>
      <c r="K448" s="30">
        <v>45717</v>
      </c>
    </row>
    <row r="449" spans="8:11" x14ac:dyDescent="0.25">
      <c r="H449" s="24">
        <v>45748</v>
      </c>
      <c r="I449" s="24">
        <f>H449+29</f>
        <v>45777</v>
      </c>
      <c r="J449" s="25">
        <v>45748</v>
      </c>
      <c r="K449" s="25">
        <v>45748</v>
      </c>
    </row>
    <row r="450" spans="8:11" x14ac:dyDescent="0.25">
      <c r="H450" s="24">
        <v>45778</v>
      </c>
      <c r="I450" s="24">
        <f t="shared" si="159"/>
        <v>45808</v>
      </c>
      <c r="J450" s="25">
        <v>45778</v>
      </c>
      <c r="K450" s="25">
        <v>45778</v>
      </c>
    </row>
    <row r="451" spans="8:11" x14ac:dyDescent="0.25">
      <c r="H451" s="24">
        <v>45809</v>
      </c>
      <c r="I451" s="24">
        <f>H451+29</f>
        <v>45838</v>
      </c>
      <c r="J451" s="30">
        <v>45809</v>
      </c>
      <c r="K451" s="30">
        <v>45809</v>
      </c>
    </row>
    <row r="452" spans="8:11" x14ac:dyDescent="0.25">
      <c r="H452" s="24">
        <v>45839</v>
      </c>
      <c r="I452" s="24">
        <f t="shared" si="159"/>
        <v>45869</v>
      </c>
      <c r="J452" s="25">
        <v>45839</v>
      </c>
      <c r="K452" s="25">
        <v>45839</v>
      </c>
    </row>
    <row r="453" spans="8:11" x14ac:dyDescent="0.25">
      <c r="H453" s="24">
        <v>45870</v>
      </c>
      <c r="I453" s="24">
        <f t="shared" si="159"/>
        <v>45900</v>
      </c>
      <c r="J453" s="25">
        <v>45870</v>
      </c>
      <c r="K453" s="25">
        <v>45870</v>
      </c>
    </row>
    <row r="454" spans="8:11" x14ac:dyDescent="0.25">
      <c r="H454" s="24">
        <v>45901</v>
      </c>
      <c r="I454" s="24">
        <f>H454+29</f>
        <v>45930</v>
      </c>
      <c r="J454" s="30">
        <v>45901</v>
      </c>
      <c r="K454" s="30">
        <v>45901</v>
      </c>
    </row>
    <row r="455" spans="8:11" x14ac:dyDescent="0.25">
      <c r="H455" s="24">
        <v>45931</v>
      </c>
      <c r="I455" s="24">
        <f t="shared" si="159"/>
        <v>45961</v>
      </c>
      <c r="J455" s="25">
        <v>45931</v>
      </c>
      <c r="K455" s="25">
        <v>45931</v>
      </c>
    </row>
    <row r="456" spans="8:11" x14ac:dyDescent="0.25">
      <c r="H456" s="24">
        <v>45962</v>
      </c>
      <c r="I456" s="24">
        <f>H456+29</f>
        <v>45991</v>
      </c>
      <c r="J456" s="25">
        <v>45962</v>
      </c>
      <c r="K456" s="25">
        <v>45962</v>
      </c>
    </row>
    <row r="457" spans="8:11" x14ac:dyDescent="0.25">
      <c r="H457" s="24">
        <v>45992</v>
      </c>
      <c r="I457" s="24">
        <f t="shared" si="159"/>
        <v>46022</v>
      </c>
      <c r="J457" s="30">
        <v>45992</v>
      </c>
      <c r="K457" s="30">
        <v>45992</v>
      </c>
    </row>
    <row r="458" spans="8:11" x14ac:dyDescent="0.25">
      <c r="H458" s="24">
        <v>46023</v>
      </c>
      <c r="I458" s="24">
        <f t="shared" si="159"/>
        <v>46053</v>
      </c>
      <c r="J458" s="30">
        <v>46023</v>
      </c>
    </row>
    <row r="459" spans="8:11" x14ac:dyDescent="0.25">
      <c r="H459" s="24">
        <v>46054</v>
      </c>
      <c r="I459" s="24">
        <f>H459+27</f>
        <v>46081</v>
      </c>
      <c r="J459" s="30">
        <v>46054</v>
      </c>
    </row>
    <row r="460" spans="8:11" x14ac:dyDescent="0.25">
      <c r="H460" s="24">
        <v>46082</v>
      </c>
      <c r="I460" s="24">
        <f t="shared" si="159"/>
        <v>46112</v>
      </c>
      <c r="J460" s="30">
        <v>46082</v>
      </c>
    </row>
    <row r="461" spans="8:11" x14ac:dyDescent="0.25">
      <c r="H461" s="24">
        <v>46113</v>
      </c>
      <c r="I461" s="24">
        <f>H461+29</f>
        <v>46142</v>
      </c>
      <c r="J461" s="30">
        <v>46113</v>
      </c>
    </row>
    <row r="462" spans="8:11" x14ac:dyDescent="0.25">
      <c r="H462" s="24">
        <v>46143</v>
      </c>
      <c r="I462" s="24">
        <f t="shared" si="159"/>
        <v>46173</v>
      </c>
      <c r="J462" s="30">
        <v>46143</v>
      </c>
    </row>
    <row r="463" spans="8:11" x14ac:dyDescent="0.25">
      <c r="H463" s="24">
        <v>46174</v>
      </c>
      <c r="I463" s="24">
        <f>H463+29</f>
        <v>46203</v>
      </c>
      <c r="J463" s="30">
        <v>46174</v>
      </c>
    </row>
    <row r="464" spans="8:11" x14ac:dyDescent="0.25">
      <c r="H464" s="24">
        <v>46204</v>
      </c>
      <c r="I464" s="24">
        <f t="shared" si="159"/>
        <v>46234</v>
      </c>
      <c r="J464" s="30">
        <v>46204</v>
      </c>
    </row>
    <row r="465" spans="8:10" x14ac:dyDescent="0.25">
      <c r="H465" s="24">
        <v>46235</v>
      </c>
      <c r="I465" s="24">
        <f t="shared" si="159"/>
        <v>46265</v>
      </c>
      <c r="J465" s="30">
        <v>46235</v>
      </c>
    </row>
    <row r="466" spans="8:10" x14ac:dyDescent="0.25">
      <c r="H466" s="24">
        <v>46266</v>
      </c>
      <c r="I466" s="24">
        <f>H466+29</f>
        <v>46295</v>
      </c>
      <c r="J466" s="30">
        <v>46266</v>
      </c>
    </row>
    <row r="467" spans="8:10" x14ac:dyDescent="0.25">
      <c r="H467" s="24">
        <v>46296</v>
      </c>
      <c r="I467" s="24">
        <f t="shared" si="159"/>
        <v>46326</v>
      </c>
      <c r="J467" s="30">
        <v>46296</v>
      </c>
    </row>
    <row r="468" spans="8:10" x14ac:dyDescent="0.25">
      <c r="H468" s="24">
        <v>46327</v>
      </c>
      <c r="I468" s="24">
        <f>H468+29</f>
        <v>46356</v>
      </c>
      <c r="J468" s="30">
        <v>46327</v>
      </c>
    </row>
    <row r="469" spans="8:10" x14ac:dyDescent="0.25">
      <c r="H469" s="24">
        <v>46357</v>
      </c>
      <c r="I469" s="24">
        <f t="shared" si="159"/>
        <v>46387</v>
      </c>
      <c r="J469" s="30">
        <v>46357</v>
      </c>
    </row>
  </sheetData>
  <conditionalFormatting sqref="AH7:AS7">
    <cfRule type="cellIs" dxfId="23" priority="7" operator="lessThan">
      <formula>0</formula>
    </cfRule>
    <cfRule type="cellIs" dxfId="22" priority="8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  <ignoredErrors>
    <ignoredError sqref="AA375" formulaRange="1"/>
  </ignoredError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9" operator="lessThan" id="{96316567-92F2-4F06-AA29-418F0AB50FFC}">
            <xm:f>Sumario!$Z$35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AA4:AA374</xm:sqref>
        </x14:conditionalFormatting>
        <x14:conditionalFormatting xmlns:xm="http://schemas.microsoft.com/office/excel/2006/main">
          <x14:cfRule type="cellIs" priority="4" operator="lessThan" id="{02165B2E-DE3A-44E5-A39C-820F2E17A2A9}">
            <xm:f>Sumario!$Z$35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AY4:AY379</xm:sqref>
        </x14:conditionalFormatting>
        <x14:conditionalFormatting xmlns:xm="http://schemas.microsoft.com/office/excel/2006/main">
          <x14:cfRule type="cellIs" priority="1" operator="lessThan" id="{CFBDF159-0FE7-41AA-9C64-A7085F747856}">
            <xm:f>Sumario!$Z$35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CA4:CA63 CA64:CF68 CA69:CA378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5623-B0D5-4E52-8C62-0023A6989960}">
  <dimension ref="A1:CW469"/>
  <sheetViews>
    <sheetView topLeftCell="BY77" zoomScale="85" zoomScaleNormal="85" workbookViewId="0">
      <selection activeCell="CA104" sqref="CA104:CA108"/>
    </sheetView>
  </sheetViews>
  <sheetFormatPr defaultColWidth="8.85546875" defaultRowHeight="15" x14ac:dyDescent="0.25"/>
  <cols>
    <col min="1" max="1" width="25.5703125" style="1" customWidth="1"/>
    <col min="2" max="2" width="30.5703125" style="3" customWidth="1"/>
    <col min="3" max="3" width="15" style="18" customWidth="1"/>
    <col min="4" max="4" width="16.85546875" style="3" customWidth="1"/>
    <col min="5" max="6" width="12.140625" style="3" customWidth="1"/>
    <col min="7" max="7" width="18.140625" style="1" bestFit="1" customWidth="1"/>
    <col min="8" max="8" width="21.42578125" style="1" customWidth="1"/>
    <col min="9" max="9" width="11.42578125" style="1" bestFit="1" customWidth="1"/>
    <col min="10" max="10" width="13.85546875" style="1" bestFit="1" customWidth="1"/>
    <col min="11" max="11" width="11" style="1" bestFit="1" customWidth="1"/>
    <col min="12" max="12" width="18.42578125" style="1" customWidth="1"/>
    <col min="13" max="13" width="12.42578125" style="1" bestFit="1" customWidth="1"/>
    <col min="14" max="14" width="14.5703125" style="1" bestFit="1" customWidth="1"/>
    <col min="15" max="15" width="10" style="1" customWidth="1"/>
    <col min="16" max="16" width="14.140625" style="1" bestFit="1" customWidth="1"/>
    <col min="17" max="17" width="12.5703125" style="1" bestFit="1" customWidth="1"/>
    <col min="18" max="21" width="11.42578125" style="1" bestFit="1" customWidth="1"/>
    <col min="22" max="22" width="10.42578125" style="4" bestFit="1" customWidth="1"/>
    <col min="23" max="23" width="8.85546875" style="1" customWidth="1"/>
    <col min="24" max="24" width="2.5703125" style="53" customWidth="1"/>
    <col min="25" max="25" width="13" style="1" customWidth="1"/>
    <col min="26" max="26" width="17.7109375" style="1" customWidth="1"/>
    <col min="27" max="27" width="17.7109375" style="1" hidden="1" customWidth="1"/>
    <col min="28" max="28" width="16.5703125" style="1" hidden="1" customWidth="1"/>
    <col min="29" max="29" width="17.140625" style="1" hidden="1" customWidth="1"/>
    <col min="30" max="31" width="8.85546875" style="1" hidden="1" customWidth="1"/>
    <col min="32" max="32" width="8.85546875" style="1"/>
    <col min="33" max="33" width="23.85546875" style="1" bestFit="1" customWidth="1"/>
    <col min="34" max="46" width="8.85546875" style="1"/>
    <col min="47" max="47" width="8" style="1" bestFit="1" customWidth="1"/>
    <col min="48" max="48" width="8.85546875" style="1"/>
    <col min="49" max="49" width="2.42578125" style="53" customWidth="1"/>
    <col min="50" max="51" width="17.7109375" style="1" customWidth="1"/>
    <col min="52" max="53" width="16.5703125" style="1" hidden="1" customWidth="1"/>
    <col min="54" max="54" width="17.140625" style="1" hidden="1" customWidth="1"/>
    <col min="55" max="56" width="8" style="1" hidden="1" customWidth="1"/>
    <col min="57" max="57" width="8.85546875" style="1"/>
    <col min="58" max="58" width="23.85546875" style="1" bestFit="1" customWidth="1"/>
    <col min="59" max="59" width="10.7109375" style="1" customWidth="1"/>
    <col min="60" max="76" width="8.85546875" style="1"/>
    <col min="77" max="77" width="1.7109375" style="53" customWidth="1"/>
    <col min="78" max="78" width="17.7109375" style="1" customWidth="1"/>
    <col min="79" max="79" width="17.42578125" style="1" customWidth="1"/>
    <col min="80" max="80" width="12.28515625" style="1" hidden="1" customWidth="1"/>
    <col min="81" max="81" width="18.140625" style="1" hidden="1" customWidth="1"/>
    <col min="82" max="82" width="17.140625" style="1" hidden="1" customWidth="1"/>
    <col min="83" max="84" width="8" style="1" hidden="1" customWidth="1"/>
    <col min="85" max="85" width="8.85546875" style="1"/>
    <col min="86" max="86" width="23.85546875" style="1" bestFit="1" customWidth="1"/>
    <col min="87" max="16384" width="8.85546875" style="1"/>
  </cols>
  <sheetData>
    <row r="1" spans="1:101" x14ac:dyDescent="0.25">
      <c r="A1" s="50"/>
      <c r="B1" s="51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</row>
    <row r="2" spans="1:101" ht="26.25" x14ac:dyDescent="0.25">
      <c r="A2" s="52" t="s">
        <v>37</v>
      </c>
      <c r="B2" s="5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V2" s="21" t="s">
        <v>11</v>
      </c>
      <c r="Y2" s="20" t="s">
        <v>38</v>
      </c>
      <c r="Z2" s="3"/>
      <c r="AA2" s="3"/>
      <c r="AB2" s="18"/>
      <c r="AC2" s="3"/>
      <c r="AD2" s="3"/>
      <c r="AE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U2" s="21" t="s">
        <v>11</v>
      </c>
      <c r="AX2" s="20" t="s">
        <v>39</v>
      </c>
      <c r="AY2" s="3"/>
      <c r="AZ2" s="18"/>
      <c r="BA2" s="18"/>
      <c r="BB2" s="3"/>
      <c r="BC2" s="3"/>
      <c r="BD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T2" s="21" t="s">
        <v>11</v>
      </c>
      <c r="BZ2" s="20" t="s">
        <v>117</v>
      </c>
      <c r="CA2" s="3"/>
      <c r="CB2" s="18"/>
      <c r="CC2" s="18"/>
      <c r="CD2" s="3"/>
      <c r="CE2" s="3"/>
      <c r="CF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V2" s="21"/>
    </row>
    <row r="3" spans="1:101" ht="63" x14ac:dyDescent="0.25">
      <c r="A3" s="6" t="s">
        <v>1</v>
      </c>
      <c r="B3" s="6" t="s">
        <v>0</v>
      </c>
      <c r="C3" s="15" t="s">
        <v>20</v>
      </c>
      <c r="D3" s="13" t="s">
        <v>21</v>
      </c>
      <c r="E3" s="15" t="s">
        <v>28</v>
      </c>
      <c r="F3" s="13" t="s">
        <v>29</v>
      </c>
      <c r="H3" s="22"/>
      <c r="V3" s="1"/>
      <c r="Y3" s="6" t="s">
        <v>1</v>
      </c>
      <c r="Z3" s="6" t="s">
        <v>0</v>
      </c>
      <c r="AA3" s="109"/>
      <c r="AB3" s="15" t="s">
        <v>20</v>
      </c>
      <c r="AC3" s="13" t="s">
        <v>21</v>
      </c>
      <c r="AD3" s="15" t="s">
        <v>28</v>
      </c>
      <c r="AE3" s="13" t="s">
        <v>29</v>
      </c>
      <c r="AG3" s="22"/>
      <c r="AX3" s="6" t="s">
        <v>1</v>
      </c>
      <c r="AY3" s="6" t="s">
        <v>0</v>
      </c>
      <c r="AZ3" s="15" t="s">
        <v>109</v>
      </c>
      <c r="BA3" s="15" t="s">
        <v>20</v>
      </c>
      <c r="BB3" s="13" t="s">
        <v>21</v>
      </c>
      <c r="BC3" s="15" t="s">
        <v>28</v>
      </c>
      <c r="BD3" s="13" t="s">
        <v>29</v>
      </c>
      <c r="BF3" s="22"/>
      <c r="BZ3" s="6" t="s">
        <v>1</v>
      </c>
      <c r="CA3" s="6" t="s">
        <v>0</v>
      </c>
      <c r="CB3" s="15" t="s">
        <v>110</v>
      </c>
      <c r="CC3" s="15" t="s">
        <v>20</v>
      </c>
      <c r="CD3" s="13" t="s">
        <v>21</v>
      </c>
      <c r="CE3" s="15" t="s">
        <v>28</v>
      </c>
      <c r="CF3" s="13" t="s">
        <v>29</v>
      </c>
      <c r="CH3" s="22"/>
    </row>
    <row r="4" spans="1:101" x14ac:dyDescent="0.25">
      <c r="A4" s="7">
        <v>44927</v>
      </c>
      <c r="B4" s="5"/>
      <c r="C4" s="38" t="str">
        <f t="shared" ref="C4:C67" si="0">IFERROR(VLOOKUP(A3,$H$381:$N$415,5,FALSE),"")</f>
        <v/>
      </c>
      <c r="D4" s="39">
        <v>44927</v>
      </c>
      <c r="E4" s="38">
        <f>IFERROR(VLOOKUP(A4,$H$422:$J$433,3,FALSE),"")</f>
        <v>44927</v>
      </c>
      <c r="F4" s="38">
        <v>44927</v>
      </c>
      <c r="H4" s="11" t="s">
        <v>3</v>
      </c>
      <c r="I4" s="40">
        <v>44927</v>
      </c>
      <c r="J4" s="40">
        <v>44958</v>
      </c>
      <c r="K4" s="40">
        <v>44986</v>
      </c>
      <c r="L4" s="40">
        <v>45017</v>
      </c>
      <c r="M4" s="40">
        <v>45047</v>
      </c>
      <c r="N4" s="40">
        <v>45078</v>
      </c>
      <c r="O4" s="40">
        <v>45108</v>
      </c>
      <c r="P4" s="40">
        <v>45139</v>
      </c>
      <c r="Q4" s="40">
        <v>45170</v>
      </c>
      <c r="R4" s="40">
        <v>45200</v>
      </c>
      <c r="S4" s="40">
        <v>45231</v>
      </c>
      <c r="T4" s="40">
        <v>45261</v>
      </c>
      <c r="U4" s="19" t="s">
        <v>2</v>
      </c>
      <c r="Y4" s="7">
        <f>A364</f>
        <v>45287</v>
      </c>
      <c r="Z4" s="5"/>
      <c r="AA4" s="111"/>
      <c r="AB4" s="38" t="str">
        <f>IFERROR(VLOOKUP(Y3,$H$381:$N$415,5,FALSE),"")</f>
        <v/>
      </c>
      <c r="AC4" s="39">
        <v>45261</v>
      </c>
      <c r="AD4" s="38" t="str">
        <f>IFERROR(VLOOKUP(Y4,$H$422:$J$457,3,FALSE),"")</f>
        <v/>
      </c>
      <c r="AE4" s="38"/>
      <c r="AG4" s="11" t="s">
        <v>3</v>
      </c>
      <c r="AH4" s="54">
        <v>45292</v>
      </c>
      <c r="AI4" s="54">
        <v>45323</v>
      </c>
      <c r="AJ4" s="54">
        <v>45352</v>
      </c>
      <c r="AK4" s="54">
        <v>45383</v>
      </c>
      <c r="AL4" s="54">
        <v>45413</v>
      </c>
      <c r="AM4" s="54">
        <v>45444</v>
      </c>
      <c r="AN4" s="54">
        <v>45474</v>
      </c>
      <c r="AO4" s="54">
        <v>45505</v>
      </c>
      <c r="AP4" s="54">
        <v>45536</v>
      </c>
      <c r="AQ4" s="54">
        <v>45566</v>
      </c>
      <c r="AR4" s="54">
        <v>45597</v>
      </c>
      <c r="AS4" s="54">
        <v>45627</v>
      </c>
      <c r="AT4" s="19" t="s">
        <v>2</v>
      </c>
      <c r="AU4" s="4"/>
      <c r="AX4" s="7">
        <f>Y364</f>
        <v>45647</v>
      </c>
      <c r="AY4" s="5">
        <v>494</v>
      </c>
      <c r="AZ4" s="145">
        <f>IF(AY4=0,1,0)</f>
        <v>0</v>
      </c>
      <c r="BA4" s="38" t="str">
        <f>IFERROR(VLOOKUP(AX4,'Geração Equatorial x Medido'!$O$168:$P$195,2,FALSE),"")</f>
        <v/>
      </c>
      <c r="BB4" s="39">
        <v>45627</v>
      </c>
      <c r="BC4" s="38" t="str">
        <f>IFERROR(VLOOKUP(AX4,$H$422:$J$457,3,FALSE),"")</f>
        <v/>
      </c>
      <c r="BD4" s="38"/>
      <c r="BF4" s="11" t="s">
        <v>3</v>
      </c>
      <c r="BG4" s="49">
        <v>45658</v>
      </c>
      <c r="BH4" s="49">
        <v>45689</v>
      </c>
      <c r="BI4" s="49">
        <v>45717</v>
      </c>
      <c r="BJ4" s="49">
        <v>45748</v>
      </c>
      <c r="BK4" s="49">
        <v>45778</v>
      </c>
      <c r="BL4" s="49">
        <v>45809</v>
      </c>
      <c r="BM4" s="49">
        <v>45839</v>
      </c>
      <c r="BN4" s="49">
        <v>45870</v>
      </c>
      <c r="BO4" s="49">
        <v>45901</v>
      </c>
      <c r="BP4" s="49">
        <v>45931</v>
      </c>
      <c r="BQ4" s="49">
        <v>45962</v>
      </c>
      <c r="BR4" s="49">
        <v>45992</v>
      </c>
      <c r="BS4" s="19" t="s">
        <v>2</v>
      </c>
      <c r="BT4" s="4"/>
      <c r="BZ4" s="7">
        <f>AX369+1</f>
        <v>46013</v>
      </c>
      <c r="CA4" s="5">
        <f>AY370</f>
        <v>159.5</v>
      </c>
      <c r="CB4" s="145">
        <f>IF(CA4=0,1,0)</f>
        <v>0</v>
      </c>
      <c r="CC4" s="141" t="str">
        <f>IFERROR(VLOOKUP(BZ3,'Geração Equatorial x Medido'!$O$168:$P$206,2,FALSE),"")</f>
        <v/>
      </c>
      <c r="CD4" s="39">
        <v>45992</v>
      </c>
      <c r="CE4" s="38" t="str">
        <f t="shared" ref="CE4:CE67" si="1">IFERROR(VLOOKUP(BZ4,$H$422:$J$469,3,FALSE),"")</f>
        <v/>
      </c>
      <c r="CF4" s="38"/>
      <c r="CH4" s="11" t="s">
        <v>3</v>
      </c>
      <c r="CI4" s="49">
        <v>46023</v>
      </c>
      <c r="CJ4" s="49">
        <v>46054</v>
      </c>
      <c r="CK4" s="49">
        <v>46082</v>
      </c>
      <c r="CL4" s="49">
        <v>46113</v>
      </c>
      <c r="CM4" s="49">
        <v>46143</v>
      </c>
      <c r="CN4" s="49">
        <v>46174</v>
      </c>
      <c r="CO4" s="49">
        <v>46204</v>
      </c>
      <c r="CP4" s="49">
        <v>46235</v>
      </c>
      <c r="CQ4" s="49">
        <v>46266</v>
      </c>
      <c r="CR4" s="49">
        <v>46296</v>
      </c>
      <c r="CS4" s="49">
        <v>46327</v>
      </c>
      <c r="CT4" s="49">
        <v>46357</v>
      </c>
      <c r="CU4" s="19" t="s">
        <v>2</v>
      </c>
      <c r="CV4" s="4"/>
    </row>
    <row r="5" spans="1:101" x14ac:dyDescent="0.25">
      <c r="A5" s="7">
        <f>A4+1</f>
        <v>44928</v>
      </c>
      <c r="B5" s="5"/>
      <c r="C5" s="38" t="str">
        <f t="shared" si="0"/>
        <v/>
      </c>
      <c r="D5" s="38">
        <f t="shared" ref="D5:F20" si="2">IF(C5="",D4,C5)</f>
        <v>44927</v>
      </c>
      <c r="E5" s="38" t="str">
        <f t="shared" ref="E5:E68" si="3">IFERROR(VLOOKUP(A5,$H$422:$J$433,3,FALSE),"")</f>
        <v/>
      </c>
      <c r="F5" s="38">
        <f t="shared" si="2"/>
        <v>44927</v>
      </c>
      <c r="H5" s="11" t="s">
        <v>13</v>
      </c>
      <c r="I5" s="43">
        <f>SUMIF($F:$F,I4,$B:$B)</f>
        <v>0</v>
      </c>
      <c r="J5" s="43">
        <f>SUMIF($F:$F,J4,$B:$B)</f>
        <v>0</v>
      </c>
      <c r="K5" s="43">
        <f>SUMIF($F:$F,K4,$B:$B)</f>
        <v>0</v>
      </c>
      <c r="L5" s="43">
        <f t="shared" ref="L5:T5" si="4">SUMIF($F:$F,L4,$B:$B)</f>
        <v>0</v>
      </c>
      <c r="M5" s="43">
        <f t="shared" si="4"/>
        <v>0</v>
      </c>
      <c r="N5" s="43">
        <f t="shared" si="4"/>
        <v>0</v>
      </c>
      <c r="O5" s="43">
        <f t="shared" si="4"/>
        <v>0</v>
      </c>
      <c r="P5" s="43">
        <f t="shared" si="4"/>
        <v>0</v>
      </c>
      <c r="Q5" s="43">
        <f t="shared" si="4"/>
        <v>0</v>
      </c>
      <c r="R5" s="43">
        <f t="shared" si="4"/>
        <v>0</v>
      </c>
      <c r="S5" s="43">
        <f t="shared" si="4"/>
        <v>0</v>
      </c>
      <c r="T5" s="43">
        <f t="shared" si="4"/>
        <v>0</v>
      </c>
      <c r="U5" s="46">
        <f>SUM(I5:T5)</f>
        <v>0</v>
      </c>
      <c r="Y5" s="7">
        <f>Y4+1</f>
        <v>45288</v>
      </c>
      <c r="Z5" s="5"/>
      <c r="AA5" s="111"/>
      <c r="AB5" s="38" t="str">
        <f>IFERROR(VLOOKUP(Y5,'Geração Equatorial x Medido'!$O$168:$P$182,2,FALSE),"")</f>
        <v/>
      </c>
      <c r="AC5" s="38">
        <f t="shared" ref="AC5:AC40" si="5">IF(AB5="",AC4,AB5)</f>
        <v>45261</v>
      </c>
      <c r="AD5" s="38" t="str">
        <f t="shared" ref="AD5:AD68" si="6">IFERROR(VLOOKUP(Y5,$H$422:$J$457,3,FALSE),"")</f>
        <v/>
      </c>
      <c r="AE5" s="38"/>
      <c r="AG5" s="11" t="s">
        <v>13</v>
      </c>
      <c r="AH5" s="45">
        <f t="shared" ref="AH5:AS5" si="7">SUMIF($AE:$AE,AH4,$Z:$Z)</f>
        <v>10832.000000000002</v>
      </c>
      <c r="AI5" s="45">
        <f t="shared" si="7"/>
        <v>11750.299999999997</v>
      </c>
      <c r="AJ5" s="45">
        <f t="shared" si="7"/>
        <v>12798.100000000002</v>
      </c>
      <c r="AK5" s="45">
        <f t="shared" si="7"/>
        <v>10541.4</v>
      </c>
      <c r="AL5" s="45">
        <f t="shared" si="7"/>
        <v>11445.100000000002</v>
      </c>
      <c r="AM5" s="45">
        <f t="shared" si="7"/>
        <v>10905</v>
      </c>
      <c r="AN5" s="45">
        <f t="shared" si="7"/>
        <v>12150.999999999998</v>
      </c>
      <c r="AO5" s="45">
        <f t="shared" si="7"/>
        <v>13183.899999999998</v>
      </c>
      <c r="AP5" s="45">
        <f t="shared" si="7"/>
        <v>13320.200000000003</v>
      </c>
      <c r="AQ5" s="45">
        <f t="shared" si="7"/>
        <v>12852.199999999999</v>
      </c>
      <c r="AR5" s="45">
        <f t="shared" si="7"/>
        <v>14715.500000000002</v>
      </c>
      <c r="AS5" s="45">
        <f t="shared" si="7"/>
        <v>14744.9</v>
      </c>
      <c r="AT5" s="46">
        <f>SUM(AH5:AS5)</f>
        <v>149239.6</v>
      </c>
      <c r="AU5" s="171">
        <f>AT5/12</f>
        <v>12436.633333333333</v>
      </c>
      <c r="AX5" s="7">
        <f>AX4+1</f>
        <v>45648</v>
      </c>
      <c r="AY5" s="5">
        <v>480.4</v>
      </c>
      <c r="AZ5" s="145">
        <f t="shared" ref="AZ5:AZ68" si="8">IF(AY5=0,1,0)</f>
        <v>0</v>
      </c>
      <c r="BA5" s="38" t="str">
        <f>IFERROR(VLOOKUP(AX5,'Geração Equatorial x Medido'!$O$168:$P$195,2,FALSE),"")</f>
        <v/>
      </c>
      <c r="BB5" s="38">
        <f t="shared" ref="BB5:BB11" si="9">IF(BA5="",BB6,BA5)</f>
        <v>45627</v>
      </c>
      <c r="BC5" s="38" t="str">
        <f t="shared" ref="BC5:BC68" si="10">IFERROR(VLOOKUP(AX5,$H$422:$J$457,3,FALSE),"")</f>
        <v/>
      </c>
      <c r="BD5" s="38"/>
      <c r="BF5" s="11" t="s">
        <v>13</v>
      </c>
      <c r="BG5" s="43">
        <f t="shared" ref="BG5:BR5" si="11">SUMIF($BD:$BD,BG4,$AY:$AY)</f>
        <v>12724.7</v>
      </c>
      <c r="BH5" s="43">
        <f t="shared" si="11"/>
        <v>10723.299999999997</v>
      </c>
      <c r="BI5" s="43">
        <f t="shared" si="11"/>
        <v>13122.900000000001</v>
      </c>
      <c r="BJ5" s="43">
        <f t="shared" si="11"/>
        <v>13580.699999999999</v>
      </c>
      <c r="BK5" s="43">
        <f t="shared" si="11"/>
        <v>13983.400000000001</v>
      </c>
      <c r="BL5" s="43">
        <f t="shared" si="11"/>
        <v>14000.9</v>
      </c>
      <c r="BM5" s="43">
        <f t="shared" si="11"/>
        <v>15145.000000000002</v>
      </c>
      <c r="BN5" s="43">
        <f t="shared" si="11"/>
        <v>16075.999999999998</v>
      </c>
      <c r="BO5" s="43">
        <f t="shared" si="11"/>
        <v>16579.100000000002</v>
      </c>
      <c r="BP5" s="43">
        <f t="shared" si="11"/>
        <v>17024.500000000007</v>
      </c>
      <c r="BQ5" s="43">
        <f t="shared" si="11"/>
        <v>15410.4</v>
      </c>
      <c r="BR5" s="43">
        <f t="shared" si="11"/>
        <v>12669.999999999998</v>
      </c>
      <c r="BS5" s="46">
        <f>SUM(BG5:BR5)</f>
        <v>171040.9</v>
      </c>
      <c r="BT5" s="4"/>
      <c r="BZ5" s="7">
        <f t="shared" ref="BZ5:BZ68" si="12">BZ4+1</f>
        <v>46014</v>
      </c>
      <c r="CA5" s="5">
        <f t="shared" ref="CA5:CA13" si="13">AY371</f>
        <v>183.9</v>
      </c>
      <c r="CB5" s="145">
        <f t="shared" ref="CB5:CB68" si="14">IF(CA5=0,1,0)</f>
        <v>0</v>
      </c>
      <c r="CC5" s="141" t="str">
        <f>IFERROR(VLOOKUP(BZ4,'Geração Equatorial x Medido'!$O$168:$P$206,2,FALSE),"")</f>
        <v/>
      </c>
      <c r="CD5" s="38">
        <f t="shared" ref="CD5:CD10" si="15">IF(CC5="",CD4,CC5)</f>
        <v>45992</v>
      </c>
      <c r="CE5" s="38" t="str">
        <f t="shared" si="1"/>
        <v/>
      </c>
      <c r="CF5" s="38"/>
      <c r="CH5" s="11" t="s">
        <v>13</v>
      </c>
      <c r="CI5" s="43">
        <f>SUMIF($CF:$CF,CI4,$CA:$CA)</f>
        <v>14865.400000000001</v>
      </c>
      <c r="CJ5" s="43">
        <f t="shared" ref="CJ5:CS5" si="16">SUMIF($CF:$CF,CJ4,$CA:$CA)</f>
        <v>12822.6</v>
      </c>
      <c r="CK5" s="43">
        <f t="shared" si="16"/>
        <v>12704.500000000002</v>
      </c>
      <c r="CL5" s="43">
        <f t="shared" si="16"/>
        <v>2059.9</v>
      </c>
      <c r="CM5" s="43">
        <f t="shared" si="16"/>
        <v>0</v>
      </c>
      <c r="CN5" s="43">
        <f t="shared" si="16"/>
        <v>0</v>
      </c>
      <c r="CO5" s="43">
        <f t="shared" si="16"/>
        <v>0</v>
      </c>
      <c r="CP5" s="43">
        <f t="shared" si="16"/>
        <v>0</v>
      </c>
      <c r="CQ5" s="43">
        <f t="shared" si="16"/>
        <v>0</v>
      </c>
      <c r="CR5" s="43">
        <f t="shared" si="16"/>
        <v>0</v>
      </c>
      <c r="CS5" s="43">
        <f t="shared" si="16"/>
        <v>0</v>
      </c>
      <c r="CT5" s="43">
        <f>SUMIF($CF:$CF,CT4,$CA:$CA)</f>
        <v>0</v>
      </c>
      <c r="CU5" s="46">
        <f>SUM(CI5:CT5)</f>
        <v>42452.4</v>
      </c>
      <c r="CV5" s="4"/>
    </row>
    <row r="6" spans="1:101" x14ac:dyDescent="0.25">
      <c r="A6" s="7">
        <f t="shared" ref="A6:A69" si="17">A5+1</f>
        <v>44929</v>
      </c>
      <c r="B6" s="5"/>
      <c r="C6" s="38" t="str">
        <f t="shared" si="0"/>
        <v/>
      </c>
      <c r="D6" s="38">
        <f t="shared" si="2"/>
        <v>44927</v>
      </c>
      <c r="E6" s="38" t="str">
        <f t="shared" si="3"/>
        <v/>
      </c>
      <c r="F6" s="38">
        <f t="shared" si="2"/>
        <v>44927</v>
      </c>
      <c r="H6" s="11" t="s">
        <v>14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6">
        <f>SUM(I6:T6)</f>
        <v>0</v>
      </c>
      <c r="Y6" s="7">
        <f t="shared" ref="Y6:Y69" si="18">Y5+1</f>
        <v>45289</v>
      </c>
      <c r="Z6" s="5"/>
      <c r="AA6" s="111"/>
      <c r="AB6" s="38" t="str">
        <f>IFERROR(VLOOKUP(Y6,'Geração Equatorial x Medido'!$O$168:$P$182,2,FALSE),"")</f>
        <v/>
      </c>
      <c r="AC6" s="38">
        <f t="shared" si="5"/>
        <v>45261</v>
      </c>
      <c r="AD6" s="38" t="str">
        <f t="shared" si="6"/>
        <v/>
      </c>
      <c r="AE6" s="38"/>
      <c r="AG6" s="11" t="s">
        <v>14</v>
      </c>
      <c r="AH6" s="44">
        <v>10832</v>
      </c>
      <c r="AI6" s="44">
        <v>11750.3</v>
      </c>
      <c r="AJ6" s="44">
        <v>12798.1</v>
      </c>
      <c r="AK6" s="44">
        <v>10541.4</v>
      </c>
      <c r="AL6" s="44">
        <v>11445.1</v>
      </c>
      <c r="AM6" s="44">
        <v>10905</v>
      </c>
      <c r="AN6" s="44">
        <v>12151</v>
      </c>
      <c r="AO6" s="44">
        <v>13183.9</v>
      </c>
      <c r="AP6" s="44">
        <v>13320.2</v>
      </c>
      <c r="AQ6" s="44">
        <v>12852.2</v>
      </c>
      <c r="AR6" s="44">
        <v>14715.5</v>
      </c>
      <c r="AS6" s="44">
        <v>14744.9</v>
      </c>
      <c r="AT6" s="46">
        <f>SUM(AH6:AS6)</f>
        <v>149239.59999999998</v>
      </c>
      <c r="AU6" s="4"/>
      <c r="AX6" s="7">
        <f t="shared" ref="AX6:AX69" si="19">AX5+1</f>
        <v>45649</v>
      </c>
      <c r="AY6" s="5">
        <v>440.8</v>
      </c>
      <c r="AZ6" s="145">
        <f t="shared" si="8"/>
        <v>0</v>
      </c>
      <c r="BA6" s="38" t="str">
        <f>IFERROR(VLOOKUP(AX6,'Geração Equatorial x Medido'!$O$168:$P$195,2,FALSE),"")</f>
        <v/>
      </c>
      <c r="BB6" s="38">
        <f t="shared" si="9"/>
        <v>45627</v>
      </c>
      <c r="BC6" s="38" t="str">
        <f t="shared" si="10"/>
        <v/>
      </c>
      <c r="BD6" s="38"/>
      <c r="BF6" s="11" t="s">
        <v>14</v>
      </c>
      <c r="BG6" s="44">
        <v>12724.7</v>
      </c>
      <c r="BH6" s="44">
        <v>10723.3</v>
      </c>
      <c r="BI6" s="44">
        <v>13122.9</v>
      </c>
      <c r="BJ6" s="44">
        <v>13580.7</v>
      </c>
      <c r="BK6" s="44">
        <v>13983.4</v>
      </c>
      <c r="BL6" s="44">
        <v>14000.9</v>
      </c>
      <c r="BM6" s="44">
        <v>15145</v>
      </c>
      <c r="BN6" s="44">
        <v>16076</v>
      </c>
      <c r="BO6" s="44">
        <v>16579.099999999999</v>
      </c>
      <c r="BP6" s="44">
        <v>17024.5</v>
      </c>
      <c r="BQ6" s="44">
        <v>15410.4</v>
      </c>
      <c r="BR6" s="44">
        <v>12670</v>
      </c>
      <c r="BS6" s="46">
        <f>SUM(BG6:BR6)</f>
        <v>171040.9</v>
      </c>
      <c r="BT6" s="4"/>
      <c r="BZ6" s="7">
        <f t="shared" si="12"/>
        <v>46015</v>
      </c>
      <c r="CA6" s="5">
        <f t="shared" si="13"/>
        <v>0</v>
      </c>
      <c r="CB6" s="145">
        <f t="shared" si="14"/>
        <v>1</v>
      </c>
      <c r="CC6" s="141" t="str">
        <f>IFERROR(VLOOKUP(BZ5,'Geração Equatorial x Medido'!$O$168:$P$206,2,FALSE),"")</f>
        <v/>
      </c>
      <c r="CD6" s="38">
        <f t="shared" si="15"/>
        <v>45992</v>
      </c>
      <c r="CE6" s="38" t="str">
        <f t="shared" si="1"/>
        <v/>
      </c>
      <c r="CF6" s="38"/>
      <c r="CH6" s="11" t="s">
        <v>14</v>
      </c>
      <c r="CI6" s="44">
        <v>14865.4</v>
      </c>
      <c r="CJ6" s="44">
        <v>12822.6</v>
      </c>
      <c r="CK6" s="44">
        <v>12704.3</v>
      </c>
      <c r="CL6" s="44"/>
      <c r="CM6" s="44"/>
      <c r="CN6" s="44"/>
      <c r="CO6" s="44"/>
      <c r="CP6" s="44"/>
      <c r="CQ6" s="44"/>
      <c r="CR6" s="44"/>
      <c r="CS6" s="44"/>
      <c r="CT6" s="44"/>
      <c r="CU6" s="46">
        <f>SUM(CI6:CT6)</f>
        <v>40392.300000000003</v>
      </c>
      <c r="CV6" s="4"/>
    </row>
    <row r="7" spans="1:101" x14ac:dyDescent="0.25">
      <c r="A7" s="7">
        <f t="shared" si="17"/>
        <v>44930</v>
      </c>
      <c r="B7" s="5"/>
      <c r="C7" s="38" t="str">
        <f t="shared" si="0"/>
        <v/>
      </c>
      <c r="D7" s="38">
        <f t="shared" si="2"/>
        <v>44927</v>
      </c>
      <c r="E7" s="38" t="str">
        <f t="shared" si="3"/>
        <v/>
      </c>
      <c r="F7" s="38">
        <f t="shared" si="2"/>
        <v>44927</v>
      </c>
      <c r="H7" s="11" t="s">
        <v>15</v>
      </c>
      <c r="I7" s="45">
        <f>I5-I6</f>
        <v>0</v>
      </c>
      <c r="J7" s="45">
        <f t="shared" ref="J7:T7" si="20">J5-J6</f>
        <v>0</v>
      </c>
      <c r="K7" s="45">
        <f t="shared" si="20"/>
        <v>0</v>
      </c>
      <c r="L7" s="45">
        <f t="shared" si="20"/>
        <v>0</v>
      </c>
      <c r="M7" s="45">
        <f t="shared" si="20"/>
        <v>0</v>
      </c>
      <c r="N7" s="45">
        <f t="shared" si="20"/>
        <v>0</v>
      </c>
      <c r="O7" s="45">
        <f t="shared" si="20"/>
        <v>0</v>
      </c>
      <c r="P7" s="45">
        <f t="shared" si="20"/>
        <v>0</v>
      </c>
      <c r="Q7" s="45">
        <f t="shared" si="20"/>
        <v>0</v>
      </c>
      <c r="R7" s="45">
        <f t="shared" si="20"/>
        <v>0</v>
      </c>
      <c r="S7" s="45">
        <f t="shared" si="20"/>
        <v>0</v>
      </c>
      <c r="T7" s="45">
        <f t="shared" si="20"/>
        <v>0</v>
      </c>
      <c r="U7" s="46">
        <f>SUM(I7:T7)</f>
        <v>0</v>
      </c>
      <c r="Y7" s="7">
        <f t="shared" si="18"/>
        <v>45290</v>
      </c>
      <c r="Z7" s="5"/>
      <c r="AA7" s="111"/>
      <c r="AB7" s="38" t="str">
        <f>IFERROR(VLOOKUP(Y7,'Geração Equatorial x Medido'!$O$168:$P$182,2,FALSE),"")</f>
        <v/>
      </c>
      <c r="AC7" s="38">
        <f t="shared" si="5"/>
        <v>45261</v>
      </c>
      <c r="AD7" s="38" t="str">
        <f t="shared" si="6"/>
        <v/>
      </c>
      <c r="AE7" s="38"/>
      <c r="AG7" s="11" t="s">
        <v>15</v>
      </c>
      <c r="AH7" s="45">
        <f>AH5-AH6</f>
        <v>0</v>
      </c>
      <c r="AI7" s="45">
        <f>AI5-AI6</f>
        <v>0</v>
      </c>
      <c r="AJ7" s="45">
        <f t="shared" ref="AJ7:AS7" si="21">AJ5-AJ6</f>
        <v>0</v>
      </c>
      <c r="AK7" s="45">
        <f t="shared" si="21"/>
        <v>0</v>
      </c>
      <c r="AL7" s="45">
        <f t="shared" si="21"/>
        <v>0</v>
      </c>
      <c r="AM7" s="45">
        <f t="shared" si="21"/>
        <v>0</v>
      </c>
      <c r="AN7" s="45">
        <f t="shared" si="21"/>
        <v>0</v>
      </c>
      <c r="AO7" s="45">
        <f t="shared" si="21"/>
        <v>0</v>
      </c>
      <c r="AP7" s="45">
        <f t="shared" si="21"/>
        <v>0</v>
      </c>
      <c r="AQ7" s="45">
        <f t="shared" si="21"/>
        <v>0</v>
      </c>
      <c r="AR7" s="45">
        <f t="shared" si="21"/>
        <v>0</v>
      </c>
      <c r="AS7" s="45">
        <f t="shared" si="21"/>
        <v>0</v>
      </c>
      <c r="AT7" s="46">
        <f>SUM(AH7:AS7)</f>
        <v>0</v>
      </c>
      <c r="AU7" s="4"/>
      <c r="AX7" s="7">
        <f t="shared" si="19"/>
        <v>45650</v>
      </c>
      <c r="AY7" s="5">
        <v>401.4</v>
      </c>
      <c r="AZ7" s="145">
        <f t="shared" si="8"/>
        <v>0</v>
      </c>
      <c r="BA7" s="38" t="str">
        <f>IFERROR(VLOOKUP(AX7,'Geração Equatorial x Medido'!$O$168:$P$195,2,FALSE),"")</f>
        <v/>
      </c>
      <c r="BB7" s="38">
        <f t="shared" si="9"/>
        <v>45627</v>
      </c>
      <c r="BC7" s="38" t="str">
        <f t="shared" si="10"/>
        <v/>
      </c>
      <c r="BD7" s="38"/>
      <c r="BF7" s="11" t="s">
        <v>15</v>
      </c>
      <c r="BG7" s="45">
        <f>BG5-BG6</f>
        <v>0</v>
      </c>
      <c r="BH7" s="45">
        <f t="shared" ref="BH7:BR7" si="22">BH5-BH6</f>
        <v>0</v>
      </c>
      <c r="BI7" s="45">
        <f t="shared" si="22"/>
        <v>0</v>
      </c>
      <c r="BJ7" s="45">
        <f t="shared" si="22"/>
        <v>0</v>
      </c>
      <c r="BK7" s="45">
        <f t="shared" si="22"/>
        <v>0</v>
      </c>
      <c r="BL7" s="45">
        <f t="shared" si="22"/>
        <v>0</v>
      </c>
      <c r="BM7" s="45">
        <f t="shared" si="22"/>
        <v>0</v>
      </c>
      <c r="BN7" s="45">
        <f t="shared" si="22"/>
        <v>0</v>
      </c>
      <c r="BO7" s="45">
        <f t="shared" si="22"/>
        <v>0</v>
      </c>
      <c r="BP7" s="45">
        <f t="shared" si="22"/>
        <v>0</v>
      </c>
      <c r="BQ7" s="45">
        <f t="shared" si="22"/>
        <v>0</v>
      </c>
      <c r="BR7" s="45">
        <f t="shared" si="22"/>
        <v>0</v>
      </c>
      <c r="BS7" s="46">
        <f>SUM(BG7:BR7)</f>
        <v>0</v>
      </c>
      <c r="BT7" s="4"/>
      <c r="BZ7" s="7">
        <f t="shared" si="12"/>
        <v>46016</v>
      </c>
      <c r="CA7" s="5">
        <f t="shared" si="13"/>
        <v>291.39999999999998</v>
      </c>
      <c r="CB7" s="145">
        <f t="shared" si="14"/>
        <v>0</v>
      </c>
      <c r="CC7" s="141" t="str">
        <f>IFERROR(VLOOKUP(BZ6,'Geração Equatorial x Medido'!$O$168:$P$206,2,FALSE),"")</f>
        <v/>
      </c>
      <c r="CD7" s="38">
        <f t="shared" si="15"/>
        <v>45992</v>
      </c>
      <c r="CE7" s="38" t="str">
        <f t="shared" si="1"/>
        <v/>
      </c>
      <c r="CF7" s="38"/>
      <c r="CH7" s="11" t="s">
        <v>15</v>
      </c>
      <c r="CI7" s="45">
        <f>CI5-CI6</f>
        <v>0</v>
      </c>
      <c r="CJ7" s="45">
        <f t="shared" ref="CJ7:CT7" si="23">CJ5-CJ6</f>
        <v>0</v>
      </c>
      <c r="CK7" s="45">
        <f t="shared" si="23"/>
        <v>0.20000000000254659</v>
      </c>
      <c r="CL7" s="45">
        <f t="shared" si="23"/>
        <v>2059.9</v>
      </c>
      <c r="CM7" s="45">
        <f t="shared" si="23"/>
        <v>0</v>
      </c>
      <c r="CN7" s="45">
        <f t="shared" si="23"/>
        <v>0</v>
      </c>
      <c r="CO7" s="45">
        <f t="shared" si="23"/>
        <v>0</v>
      </c>
      <c r="CP7" s="45">
        <f t="shared" si="23"/>
        <v>0</v>
      </c>
      <c r="CQ7" s="45">
        <f t="shared" si="23"/>
        <v>0</v>
      </c>
      <c r="CR7" s="45">
        <f t="shared" si="23"/>
        <v>0</v>
      </c>
      <c r="CS7" s="45">
        <f t="shared" si="23"/>
        <v>0</v>
      </c>
      <c r="CT7" s="45">
        <f t="shared" si="23"/>
        <v>0</v>
      </c>
      <c r="CU7" s="46">
        <f>SUM(CI7:CT7)</f>
        <v>2060.1000000000026</v>
      </c>
      <c r="CV7" s="4"/>
    </row>
    <row r="8" spans="1:101" x14ac:dyDescent="0.25">
      <c r="A8" s="7">
        <f t="shared" si="17"/>
        <v>44931</v>
      </c>
      <c r="B8" s="5"/>
      <c r="C8" s="38" t="str">
        <f t="shared" si="0"/>
        <v/>
      </c>
      <c r="D8" s="38">
        <f t="shared" si="2"/>
        <v>44927</v>
      </c>
      <c r="E8" s="38" t="str">
        <f t="shared" si="3"/>
        <v/>
      </c>
      <c r="F8" s="38">
        <f t="shared" si="2"/>
        <v>44927</v>
      </c>
      <c r="H8" s="11" t="s">
        <v>12</v>
      </c>
      <c r="I8" s="41" t="e">
        <f t="shared" ref="I8:T8" si="24">AVERAGEIF($F:$F,I4,$B:$B)</f>
        <v>#DIV/0!</v>
      </c>
      <c r="J8" s="41" t="e">
        <f t="shared" si="24"/>
        <v>#DIV/0!</v>
      </c>
      <c r="K8" s="41" t="e">
        <f t="shared" si="24"/>
        <v>#DIV/0!</v>
      </c>
      <c r="L8" s="41" t="e">
        <f t="shared" si="24"/>
        <v>#DIV/0!</v>
      </c>
      <c r="M8" s="41" t="e">
        <f t="shared" si="24"/>
        <v>#DIV/0!</v>
      </c>
      <c r="N8" s="41" t="e">
        <f t="shared" si="24"/>
        <v>#DIV/0!</v>
      </c>
      <c r="O8" s="41" t="e">
        <f t="shared" si="24"/>
        <v>#DIV/0!</v>
      </c>
      <c r="P8" s="41" t="e">
        <f t="shared" si="24"/>
        <v>#DIV/0!</v>
      </c>
      <c r="Q8" s="41" t="e">
        <f t="shared" si="24"/>
        <v>#DIV/0!</v>
      </c>
      <c r="R8" s="41" t="e">
        <f t="shared" si="24"/>
        <v>#DIV/0!</v>
      </c>
      <c r="S8" s="41" t="e">
        <f t="shared" si="24"/>
        <v>#DIV/0!</v>
      </c>
      <c r="T8" s="41" t="e">
        <f t="shared" si="24"/>
        <v>#DIV/0!</v>
      </c>
      <c r="U8" s="46" t="e">
        <f>AVERAGE(B4:B368)</f>
        <v>#DIV/0!</v>
      </c>
      <c r="W8" s="22"/>
      <c r="Y8" s="7">
        <f t="shared" si="18"/>
        <v>45291</v>
      </c>
      <c r="Z8" s="5"/>
      <c r="AA8" s="111"/>
      <c r="AB8" s="38" t="str">
        <f>IFERROR(VLOOKUP(Y8,'Geração Equatorial x Medido'!$O$168:$P$182,2,FALSE),"")</f>
        <v/>
      </c>
      <c r="AC8" s="38">
        <f t="shared" si="5"/>
        <v>45261</v>
      </c>
      <c r="AD8" s="38" t="str">
        <f t="shared" si="6"/>
        <v/>
      </c>
      <c r="AE8" s="38"/>
      <c r="AG8" s="11" t="s">
        <v>12</v>
      </c>
      <c r="AH8" s="41">
        <f t="shared" ref="AH8:AS8" si="25">AVERAGEIF($AE:$AE,AH4,$Z:$Z)</f>
        <v>373.51724137931041</v>
      </c>
      <c r="AI8" s="41">
        <f t="shared" si="25"/>
        <v>405.18275862068958</v>
      </c>
      <c r="AJ8" s="41">
        <f t="shared" si="25"/>
        <v>412.84193548387105</v>
      </c>
      <c r="AK8" s="41">
        <f t="shared" si="25"/>
        <v>351.38</v>
      </c>
      <c r="AL8" s="41">
        <f t="shared" si="25"/>
        <v>369.19677419354844</v>
      </c>
      <c r="AM8" s="41">
        <f t="shared" si="25"/>
        <v>363.5</v>
      </c>
      <c r="AN8" s="41">
        <f t="shared" si="25"/>
        <v>391.96774193548379</v>
      </c>
      <c r="AO8" s="41">
        <f t="shared" si="25"/>
        <v>425.28709677419346</v>
      </c>
      <c r="AP8" s="41">
        <f t="shared" si="25"/>
        <v>444.00666666666677</v>
      </c>
      <c r="AQ8" s="41">
        <f t="shared" si="25"/>
        <v>414.58709677419353</v>
      </c>
      <c r="AR8" s="41">
        <f t="shared" si="25"/>
        <v>490.51666666666671</v>
      </c>
      <c r="AS8" s="41">
        <f t="shared" si="25"/>
        <v>475.64193548387095</v>
      </c>
      <c r="AT8" s="46">
        <f>AVERAGE(Z9:Z374)</f>
        <v>409.99890109890111</v>
      </c>
      <c r="AU8" s="4"/>
      <c r="AV8" s="22"/>
      <c r="AX8" s="7">
        <f t="shared" si="19"/>
        <v>45651</v>
      </c>
      <c r="AY8" s="5">
        <v>409</v>
      </c>
      <c r="AZ8" s="145">
        <f t="shared" si="8"/>
        <v>0</v>
      </c>
      <c r="BA8" s="38" t="str">
        <f>IFERROR(VLOOKUP(AX8,'Geração Equatorial x Medido'!$O$168:$P$195,2,FALSE),"")</f>
        <v/>
      </c>
      <c r="BB8" s="38">
        <f t="shared" si="9"/>
        <v>45627</v>
      </c>
      <c r="BC8" s="38" t="str">
        <f t="shared" si="10"/>
        <v/>
      </c>
      <c r="BD8" s="38"/>
      <c r="BF8" s="11" t="s">
        <v>12</v>
      </c>
      <c r="BG8" s="41">
        <f t="shared" ref="BG8:BR8" si="26">AVERAGEIF($BD:$BD,BG4,$AY:$AY)</f>
        <v>410.47419354838712</v>
      </c>
      <c r="BH8" s="41">
        <f t="shared" si="26"/>
        <v>382.97499999999991</v>
      </c>
      <c r="BI8" s="41">
        <f t="shared" si="26"/>
        <v>423.31935483870973</v>
      </c>
      <c r="BJ8" s="41">
        <f t="shared" si="26"/>
        <v>452.68999999999994</v>
      </c>
      <c r="BK8" s="41">
        <f t="shared" si="26"/>
        <v>451.07741935483875</v>
      </c>
      <c r="BL8" s="41">
        <f t="shared" si="26"/>
        <v>466.69666666666666</v>
      </c>
      <c r="BM8" s="41">
        <f t="shared" si="26"/>
        <v>488.54838709677426</v>
      </c>
      <c r="BN8" s="41">
        <f t="shared" si="26"/>
        <v>518.58064516129025</v>
      </c>
      <c r="BO8" s="41">
        <f t="shared" si="26"/>
        <v>552.63666666666677</v>
      </c>
      <c r="BP8" s="41">
        <f t="shared" si="26"/>
        <v>549.17741935483889</v>
      </c>
      <c r="BQ8" s="41">
        <f t="shared" si="26"/>
        <v>513.67999999999995</v>
      </c>
      <c r="BR8" s="41">
        <f t="shared" si="26"/>
        <v>408.70967741935476</v>
      </c>
      <c r="BS8" s="46">
        <f>AVERAGE(AY15:AY379)</f>
        <v>468.60520547945242</v>
      </c>
      <c r="BT8" s="4"/>
      <c r="BU8" s="22"/>
      <c r="BZ8" s="7">
        <f t="shared" si="12"/>
        <v>46017</v>
      </c>
      <c r="CA8" s="5">
        <f t="shared" si="13"/>
        <v>519.29999999999995</v>
      </c>
      <c r="CB8" s="145">
        <f t="shared" si="14"/>
        <v>0</v>
      </c>
      <c r="CC8" s="141" t="str">
        <f>IFERROR(VLOOKUP(BZ7,'Geração Equatorial x Medido'!$O$168:$P$206,2,FALSE),"")</f>
        <v/>
      </c>
      <c r="CD8" s="38">
        <f t="shared" si="15"/>
        <v>45992</v>
      </c>
      <c r="CE8" s="38" t="str">
        <f t="shared" si="1"/>
        <v/>
      </c>
      <c r="CF8" s="38"/>
      <c r="CH8" s="11" t="s">
        <v>83</v>
      </c>
      <c r="CI8" s="41">
        <f>AVERAGEIF($CF:$CF,CI4,$CA:$CA)</f>
        <v>479.52903225806455</v>
      </c>
      <c r="CJ8" s="41">
        <f t="shared" ref="CJ8:CT8" si="27">AVERAGEIF($CF:$CF,CJ4,$CA:$CA)</f>
        <v>457.95</v>
      </c>
      <c r="CK8" s="41">
        <f t="shared" si="27"/>
        <v>409.82258064516134</v>
      </c>
      <c r="CL8" s="41">
        <f t="shared" si="27"/>
        <v>411.98</v>
      </c>
      <c r="CM8" s="41" t="e">
        <f t="shared" si="27"/>
        <v>#DIV/0!</v>
      </c>
      <c r="CN8" s="41" t="e">
        <f t="shared" si="27"/>
        <v>#DIV/0!</v>
      </c>
      <c r="CO8" s="41" t="e">
        <f t="shared" si="27"/>
        <v>#DIV/0!</v>
      </c>
      <c r="CP8" s="41" t="e">
        <f t="shared" si="27"/>
        <v>#DIV/0!</v>
      </c>
      <c r="CQ8" s="41" t="e">
        <f t="shared" si="27"/>
        <v>#DIV/0!</v>
      </c>
      <c r="CR8" s="41" t="e">
        <f t="shared" si="27"/>
        <v>#DIV/0!</v>
      </c>
      <c r="CS8" s="41" t="e">
        <f t="shared" si="27"/>
        <v>#DIV/0!</v>
      </c>
      <c r="CT8" s="41" t="e">
        <f t="shared" si="27"/>
        <v>#DIV/0!</v>
      </c>
      <c r="CU8" s="46">
        <f>AVERAGE(CA14:CA378)</f>
        <v>446.86736842105233</v>
      </c>
      <c r="CV8" s="4"/>
      <c r="CW8" s="22"/>
    </row>
    <row r="9" spans="1:101" x14ac:dyDescent="0.25">
      <c r="A9" s="7">
        <f t="shared" si="17"/>
        <v>44932</v>
      </c>
      <c r="B9" s="5"/>
      <c r="C9" s="38" t="str">
        <f t="shared" si="0"/>
        <v/>
      </c>
      <c r="D9" s="38">
        <f t="shared" si="2"/>
        <v>44927</v>
      </c>
      <c r="E9" s="38" t="str">
        <f t="shared" si="3"/>
        <v/>
      </c>
      <c r="F9" s="38">
        <f t="shared" si="2"/>
        <v>44927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22"/>
      <c r="W9" s="22"/>
      <c r="Y9" s="7">
        <f t="shared" si="18"/>
        <v>45292</v>
      </c>
      <c r="Z9" s="5"/>
      <c r="AA9" s="111"/>
      <c r="AB9" s="38" t="str">
        <f>IFERROR(VLOOKUP(Y9,'Geração Equatorial x Medido'!$O$168:$P$182,2,FALSE),"")</f>
        <v/>
      </c>
      <c r="AC9" s="38">
        <f t="shared" si="5"/>
        <v>45261</v>
      </c>
      <c r="AD9" s="38">
        <f t="shared" si="6"/>
        <v>45292</v>
      </c>
      <c r="AE9" s="38">
        <f t="shared" ref="AE9:AE72" si="28">IF(AD9="",AE8,AD9)</f>
        <v>45292</v>
      </c>
      <c r="AG9" s="11" t="s">
        <v>52</v>
      </c>
      <c r="AH9" s="23">
        <f>_xlfn.MAXIFS($Z$4:$Z$374,$AE$4:$AE$374,AH4)</f>
        <v>567.9</v>
      </c>
      <c r="AI9" s="23">
        <f t="shared" ref="AI9:AS9" si="29">_xlfn.MAXIFS($Z$4:$Z$374,$AE$4:$AE$374,AI4)</f>
        <v>585.70000000000005</v>
      </c>
      <c r="AJ9" s="23">
        <f t="shared" si="29"/>
        <v>586.6</v>
      </c>
      <c r="AK9" s="23">
        <f t="shared" si="29"/>
        <v>580.9</v>
      </c>
      <c r="AL9" s="23">
        <f t="shared" si="29"/>
        <v>461.3</v>
      </c>
      <c r="AM9" s="23">
        <f t="shared" si="29"/>
        <v>431.4</v>
      </c>
      <c r="AN9" s="23">
        <f t="shared" si="29"/>
        <v>446</v>
      </c>
      <c r="AO9" s="23">
        <f t="shared" si="29"/>
        <v>448.5</v>
      </c>
      <c r="AP9" s="23">
        <f t="shared" si="29"/>
        <v>461.9</v>
      </c>
      <c r="AQ9" s="23">
        <f t="shared" si="29"/>
        <v>556</v>
      </c>
      <c r="AR9" s="23">
        <f t="shared" si="29"/>
        <v>554.20000000000005</v>
      </c>
      <c r="AS9" s="23">
        <f t="shared" si="29"/>
        <v>558.79999999999995</v>
      </c>
      <c r="AT9" s="134">
        <f>MAX(AH9:AS9)</f>
        <v>586.6</v>
      </c>
      <c r="AU9" s="4"/>
      <c r="AV9" s="22"/>
      <c r="AX9" s="7">
        <f t="shared" si="19"/>
        <v>45652</v>
      </c>
      <c r="AY9" s="5">
        <v>517.79999999999995</v>
      </c>
      <c r="AZ9" s="145">
        <f t="shared" si="8"/>
        <v>0</v>
      </c>
      <c r="BA9" s="38" t="str">
        <f>IFERROR(VLOOKUP(AX9,'Geração Equatorial x Medido'!$O$168:$P$195,2,FALSE),"")</f>
        <v/>
      </c>
      <c r="BB9" s="38">
        <f t="shared" si="9"/>
        <v>45627</v>
      </c>
      <c r="BC9" s="38" t="str">
        <f t="shared" si="10"/>
        <v/>
      </c>
      <c r="BD9" s="38"/>
      <c r="BF9" s="11" t="s">
        <v>91</v>
      </c>
      <c r="BG9" s="23">
        <f t="shared" ref="BG9:BR9" si="30">_xlfn.MAXIFS($AY$4:$AY$379,$BD$4:$BD$379,BG4)</f>
        <v>552.20000000000005</v>
      </c>
      <c r="BH9" s="23">
        <f t="shared" si="30"/>
        <v>532.70000000000005</v>
      </c>
      <c r="BI9" s="23">
        <f t="shared" si="30"/>
        <v>568.6</v>
      </c>
      <c r="BJ9" s="23">
        <f t="shared" si="30"/>
        <v>595.29999999999995</v>
      </c>
      <c r="BK9" s="23">
        <f t="shared" si="30"/>
        <v>548.5</v>
      </c>
      <c r="BL9" s="23">
        <f t="shared" si="30"/>
        <v>551.20000000000005</v>
      </c>
      <c r="BM9" s="23">
        <f t="shared" si="30"/>
        <v>566.1</v>
      </c>
      <c r="BN9" s="23">
        <f t="shared" si="30"/>
        <v>595.4</v>
      </c>
      <c r="BO9" s="23">
        <f t="shared" si="30"/>
        <v>593.5</v>
      </c>
      <c r="BP9" s="23">
        <f t="shared" si="30"/>
        <v>597.5</v>
      </c>
      <c r="BQ9" s="23">
        <f t="shared" si="30"/>
        <v>552</v>
      </c>
      <c r="BR9" s="23">
        <f t="shared" si="30"/>
        <v>533.79999999999995</v>
      </c>
      <c r="BS9" s="134">
        <f>MAX(BG9:BR9)</f>
        <v>597.5</v>
      </c>
      <c r="BT9" s="4"/>
      <c r="BU9" s="22"/>
      <c r="BZ9" s="7">
        <f t="shared" si="12"/>
        <v>46018</v>
      </c>
      <c r="CA9" s="5">
        <f t="shared" si="13"/>
        <v>485.8</v>
      </c>
      <c r="CB9" s="145">
        <f t="shared" si="14"/>
        <v>0</v>
      </c>
      <c r="CC9" s="141" t="str">
        <f>IFERROR(VLOOKUP(BZ8,'Geração Equatorial x Medido'!$O$168:$P$206,2,FALSE),"")</f>
        <v/>
      </c>
      <c r="CD9" s="38">
        <f t="shared" si="15"/>
        <v>45992</v>
      </c>
      <c r="CE9" s="38" t="str">
        <f t="shared" si="1"/>
        <v/>
      </c>
      <c r="CF9" s="38"/>
      <c r="CH9" s="11" t="s">
        <v>91</v>
      </c>
      <c r="CI9" s="23">
        <f>_xlfn.MAXIFS($CA$4:$CA$368,$CF$4:$CF$368,CI4)</f>
        <v>560.6</v>
      </c>
      <c r="CJ9" s="23">
        <f t="shared" ref="CJ9:CT9" si="31">_xlfn.MAXIFS($CA$4:$CA$368,$CF$4:$CF$368,CJ4)</f>
        <v>569.6</v>
      </c>
      <c r="CK9" s="23">
        <f t="shared" si="31"/>
        <v>580.70000000000005</v>
      </c>
      <c r="CL9" s="23">
        <f t="shared" si="31"/>
        <v>527.1</v>
      </c>
      <c r="CM9" s="23">
        <f t="shared" si="31"/>
        <v>0</v>
      </c>
      <c r="CN9" s="23">
        <f t="shared" si="31"/>
        <v>0</v>
      </c>
      <c r="CO9" s="23">
        <f t="shared" si="31"/>
        <v>0</v>
      </c>
      <c r="CP9" s="23">
        <f t="shared" si="31"/>
        <v>0</v>
      </c>
      <c r="CQ9" s="23">
        <f t="shared" si="31"/>
        <v>0</v>
      </c>
      <c r="CR9" s="23">
        <f t="shared" si="31"/>
        <v>0</v>
      </c>
      <c r="CS9" s="23">
        <f t="shared" si="31"/>
        <v>0</v>
      </c>
      <c r="CT9" s="23">
        <f t="shared" si="31"/>
        <v>0</v>
      </c>
      <c r="CU9" s="134">
        <f>MAX(CI9:CT9)</f>
        <v>580.70000000000005</v>
      </c>
      <c r="CV9" s="4"/>
      <c r="CW9" s="22"/>
    </row>
    <row r="10" spans="1:101" x14ac:dyDescent="0.25">
      <c r="A10" s="7">
        <f t="shared" si="17"/>
        <v>44933</v>
      </c>
      <c r="B10" s="5"/>
      <c r="C10" s="38" t="str">
        <f t="shared" si="0"/>
        <v/>
      </c>
      <c r="D10" s="38">
        <f t="shared" si="2"/>
        <v>44927</v>
      </c>
      <c r="E10" s="38" t="str">
        <f t="shared" si="3"/>
        <v/>
      </c>
      <c r="F10" s="38">
        <f t="shared" si="2"/>
        <v>44927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W10" s="22"/>
      <c r="Y10" s="7">
        <f t="shared" si="18"/>
        <v>45293</v>
      </c>
      <c r="Z10" s="5"/>
      <c r="AA10" s="111"/>
      <c r="AB10" s="38" t="str">
        <f>IFERROR(VLOOKUP(Y10,'Geração Equatorial x Medido'!$O$168:$P$182,2,FALSE),"")</f>
        <v/>
      </c>
      <c r="AC10" s="38">
        <f t="shared" si="5"/>
        <v>45261</v>
      </c>
      <c r="AD10" s="38" t="str">
        <f t="shared" si="6"/>
        <v/>
      </c>
      <c r="AE10" s="38">
        <f t="shared" si="28"/>
        <v>45292</v>
      </c>
      <c r="AG10" s="23" t="s">
        <v>94</v>
      </c>
      <c r="AH10" s="41" t="str">
        <f>IF(AH6=MAX($AH$6:$AS$6),AH6,"")</f>
        <v/>
      </c>
      <c r="AI10" s="41" t="str">
        <f t="shared" ref="AI10:AS10" si="32">IF(AI6=MAX($AH$6:$AS$6),AI6,"")</f>
        <v/>
      </c>
      <c r="AJ10" s="41" t="str">
        <f t="shared" si="32"/>
        <v/>
      </c>
      <c r="AK10" s="41" t="str">
        <f t="shared" si="32"/>
        <v/>
      </c>
      <c r="AL10" s="41" t="str">
        <f t="shared" si="32"/>
        <v/>
      </c>
      <c r="AM10" s="41" t="str">
        <f t="shared" si="32"/>
        <v/>
      </c>
      <c r="AN10" s="41" t="str">
        <f t="shared" si="32"/>
        <v/>
      </c>
      <c r="AO10" s="41" t="str">
        <f t="shared" si="32"/>
        <v/>
      </c>
      <c r="AP10" s="41" t="str">
        <f t="shared" si="32"/>
        <v/>
      </c>
      <c r="AQ10" s="41" t="str">
        <f t="shared" si="32"/>
        <v/>
      </c>
      <c r="AR10" s="41" t="str">
        <f t="shared" si="32"/>
        <v/>
      </c>
      <c r="AS10" s="41">
        <f t="shared" si="32"/>
        <v>14744.9</v>
      </c>
      <c r="AT10" s="23"/>
      <c r="AU10" s="4"/>
      <c r="AV10" s="22"/>
      <c r="AX10" s="7">
        <f t="shared" si="19"/>
        <v>45653</v>
      </c>
      <c r="AY10" s="5">
        <v>517.20000000000005</v>
      </c>
      <c r="AZ10" s="145">
        <f t="shared" si="8"/>
        <v>0</v>
      </c>
      <c r="BA10" s="38">
        <f>IFERROR(VLOOKUP(AX10,'Geração Equatorial x Medido'!$O$168:$P$195,2,FALSE),"")</f>
        <v>45627</v>
      </c>
      <c r="BB10" s="38">
        <f t="shared" si="9"/>
        <v>45627</v>
      </c>
      <c r="BC10" s="38" t="str">
        <f t="shared" si="10"/>
        <v/>
      </c>
      <c r="BD10" s="38"/>
      <c r="BF10" s="11" t="s">
        <v>94</v>
      </c>
      <c r="BG10" s="41" t="str">
        <f t="shared" ref="BG10:BR10" si="33">IF(BG6=MAX($BG$6:$BR$6),BG6,"")</f>
        <v/>
      </c>
      <c r="BH10" s="41" t="str">
        <f t="shared" si="33"/>
        <v/>
      </c>
      <c r="BI10" s="41" t="str">
        <f t="shared" si="33"/>
        <v/>
      </c>
      <c r="BJ10" s="41" t="str">
        <f t="shared" si="33"/>
        <v/>
      </c>
      <c r="BK10" s="41" t="str">
        <f t="shared" si="33"/>
        <v/>
      </c>
      <c r="BL10" s="41" t="str">
        <f t="shared" si="33"/>
        <v/>
      </c>
      <c r="BM10" s="41" t="str">
        <f t="shared" si="33"/>
        <v/>
      </c>
      <c r="BN10" s="41" t="str">
        <f t="shared" si="33"/>
        <v/>
      </c>
      <c r="BO10" s="41" t="str">
        <f t="shared" si="33"/>
        <v/>
      </c>
      <c r="BP10" s="41">
        <f t="shared" si="33"/>
        <v>17024.5</v>
      </c>
      <c r="BQ10" s="41" t="str">
        <f t="shared" si="33"/>
        <v/>
      </c>
      <c r="BR10" s="41" t="str">
        <f t="shared" si="33"/>
        <v/>
      </c>
      <c r="BS10" s="11"/>
      <c r="BT10" s="4"/>
      <c r="BU10" s="22"/>
      <c r="BZ10" s="7">
        <f t="shared" si="12"/>
        <v>46019</v>
      </c>
      <c r="CA10" s="5">
        <f t="shared" si="13"/>
        <v>506.5</v>
      </c>
      <c r="CB10" s="145">
        <f t="shared" si="14"/>
        <v>0</v>
      </c>
      <c r="CC10" s="141">
        <f>IFERROR(VLOOKUP(BZ9,'Geração Equatorial x Medido'!$O$168:$P$206,2,FALSE),"")</f>
        <v>45992</v>
      </c>
      <c r="CD10" s="38">
        <f t="shared" si="15"/>
        <v>45992</v>
      </c>
      <c r="CE10" s="38" t="str">
        <f t="shared" si="1"/>
        <v/>
      </c>
      <c r="CF10" s="38"/>
      <c r="CH10" s="11" t="s">
        <v>94</v>
      </c>
      <c r="CI10" s="41">
        <f>IF(CI6=MAX($CI$6:$CT$6),CI6,"")</f>
        <v>14865.4</v>
      </c>
      <c r="CJ10" s="41" t="str">
        <f t="shared" ref="CJ10:CT10" si="34">IF(CJ6=MAX($CI$6:$CT$6),CJ6,"")</f>
        <v/>
      </c>
      <c r="CK10" s="41" t="str">
        <f t="shared" si="34"/>
        <v/>
      </c>
      <c r="CL10" s="41" t="str">
        <f t="shared" si="34"/>
        <v/>
      </c>
      <c r="CM10" s="41" t="str">
        <f t="shared" si="34"/>
        <v/>
      </c>
      <c r="CN10" s="41" t="str">
        <f t="shared" si="34"/>
        <v/>
      </c>
      <c r="CO10" s="41" t="str">
        <f t="shared" si="34"/>
        <v/>
      </c>
      <c r="CP10" s="41" t="str">
        <f t="shared" si="34"/>
        <v/>
      </c>
      <c r="CQ10" s="41" t="str">
        <f t="shared" si="34"/>
        <v/>
      </c>
      <c r="CR10" s="41" t="str">
        <f t="shared" si="34"/>
        <v/>
      </c>
      <c r="CS10" s="41" t="str">
        <f t="shared" si="34"/>
        <v/>
      </c>
      <c r="CT10" s="41" t="str">
        <f t="shared" si="34"/>
        <v/>
      </c>
      <c r="CU10" s="11"/>
      <c r="CV10" s="4"/>
      <c r="CW10" s="22"/>
    </row>
    <row r="11" spans="1:101" x14ac:dyDescent="0.25">
      <c r="A11" s="7">
        <f t="shared" si="17"/>
        <v>44934</v>
      </c>
      <c r="B11" s="5"/>
      <c r="C11" s="38" t="str">
        <f t="shared" si="0"/>
        <v/>
      </c>
      <c r="D11" s="38">
        <f t="shared" si="2"/>
        <v>44927</v>
      </c>
      <c r="E11" s="38" t="str">
        <f t="shared" si="3"/>
        <v/>
      </c>
      <c r="F11" s="38">
        <f t="shared" si="2"/>
        <v>44927</v>
      </c>
      <c r="M11" s="36"/>
      <c r="N11" s="18"/>
      <c r="Y11" s="7">
        <f t="shared" si="18"/>
        <v>45294</v>
      </c>
      <c r="Z11" s="5">
        <v>7</v>
      </c>
      <c r="AA11" s="111"/>
      <c r="AB11" s="38" t="str">
        <f>IFERROR(VLOOKUP(Y11,'Geração Equatorial x Medido'!$O$168:$P$182,2,FALSE),"")</f>
        <v/>
      </c>
      <c r="AC11" s="38">
        <f t="shared" si="5"/>
        <v>45261</v>
      </c>
      <c r="AD11" s="38" t="str">
        <f t="shared" si="6"/>
        <v/>
      </c>
      <c r="AE11" s="38">
        <f t="shared" si="28"/>
        <v>45292</v>
      </c>
      <c r="AL11" s="36"/>
      <c r="AM11" s="18"/>
      <c r="AU11" s="4"/>
      <c r="AX11" s="7">
        <f t="shared" si="19"/>
        <v>45654</v>
      </c>
      <c r="AY11" s="5">
        <v>482.2</v>
      </c>
      <c r="AZ11" s="145">
        <f t="shared" si="8"/>
        <v>0</v>
      </c>
      <c r="BA11" s="38" t="str">
        <f>IFERROR(VLOOKUP(AX11,'Geração Equatorial x Medido'!$O$168:$P$195,2,FALSE),"")</f>
        <v/>
      </c>
      <c r="BB11" s="38">
        <f t="shared" si="9"/>
        <v>45658</v>
      </c>
      <c r="BC11" s="38" t="str">
        <f t="shared" si="10"/>
        <v/>
      </c>
      <c r="BD11" s="38"/>
      <c r="BF11" s="11" t="s">
        <v>108</v>
      </c>
      <c r="BG11" s="41">
        <f>SUMIF($BB:$BB,BG4,$AZ:$AZ)</f>
        <v>0</v>
      </c>
      <c r="BH11" s="41">
        <f t="shared" ref="BH11:BR11" si="35">SUMIF($BB:$BB,BH4,$AZ:$AZ)</f>
        <v>0</v>
      </c>
      <c r="BI11" s="41">
        <f t="shared" si="35"/>
        <v>0</v>
      </c>
      <c r="BJ11" s="41">
        <f t="shared" si="35"/>
        <v>0</v>
      </c>
      <c r="BK11" s="41">
        <f t="shared" si="35"/>
        <v>0</v>
      </c>
      <c r="BL11" s="41">
        <f t="shared" si="35"/>
        <v>0</v>
      </c>
      <c r="BM11" s="41">
        <f t="shared" si="35"/>
        <v>0</v>
      </c>
      <c r="BN11" s="41" t="e">
        <f t="shared" si="35"/>
        <v>#REF!</v>
      </c>
      <c r="BO11" s="41">
        <f t="shared" si="35"/>
        <v>0</v>
      </c>
      <c r="BP11" s="41">
        <f t="shared" si="35"/>
        <v>0</v>
      </c>
      <c r="BQ11" s="41">
        <f t="shared" si="35"/>
        <v>0</v>
      </c>
      <c r="BR11" s="41">
        <f t="shared" si="35"/>
        <v>0</v>
      </c>
      <c r="BS11" s="11"/>
      <c r="BT11" s="4"/>
      <c r="BZ11" s="7">
        <f t="shared" si="12"/>
        <v>46020</v>
      </c>
      <c r="CA11" s="5">
        <f t="shared" si="13"/>
        <v>493.4</v>
      </c>
      <c r="CB11" s="145">
        <f t="shared" si="14"/>
        <v>0</v>
      </c>
      <c r="CC11" s="141" t="str">
        <f>IFERROR(VLOOKUP(BZ10,'Geração Equatorial x Medido'!$O$168:$P$206,2,FALSE),"")</f>
        <v/>
      </c>
      <c r="CD11" s="38">
        <f>IF(CC11="",CD12,CC11)</f>
        <v>46023</v>
      </c>
      <c r="CE11" s="38" t="str">
        <f t="shared" si="1"/>
        <v/>
      </c>
      <c r="CF11" s="38"/>
      <c r="CH11" s="11" t="s">
        <v>108</v>
      </c>
      <c r="CI11" s="41">
        <f>SUMIF($CD$10:$CD$378,CI4,$CB$10:$CB$378)</f>
        <v>0</v>
      </c>
      <c r="CJ11" s="41">
        <f t="shared" ref="CJ11:CT11" si="36">SUMIF($CD$10:$CD$378,CJ4,$CB$10:$CB$378)</f>
        <v>0</v>
      </c>
      <c r="CK11" s="41">
        <f t="shared" si="36"/>
        <v>0</v>
      </c>
      <c r="CL11" s="41">
        <f t="shared" si="36"/>
        <v>23</v>
      </c>
      <c r="CM11" s="41">
        <f t="shared" si="36"/>
        <v>30</v>
      </c>
      <c r="CN11" s="41">
        <f t="shared" si="36"/>
        <v>31</v>
      </c>
      <c r="CO11" s="41">
        <f t="shared" si="36"/>
        <v>30</v>
      </c>
      <c r="CP11" s="41">
        <f t="shared" si="36"/>
        <v>31</v>
      </c>
      <c r="CQ11" s="41">
        <f t="shared" si="36"/>
        <v>31</v>
      </c>
      <c r="CR11" s="41">
        <f t="shared" si="36"/>
        <v>30</v>
      </c>
      <c r="CS11" s="41">
        <f t="shared" si="36"/>
        <v>31</v>
      </c>
      <c r="CT11" s="41">
        <f t="shared" si="36"/>
        <v>30</v>
      </c>
      <c r="CV11" s="4"/>
    </row>
    <row r="12" spans="1:101" x14ac:dyDescent="0.25">
      <c r="A12" s="7">
        <f t="shared" si="17"/>
        <v>44935</v>
      </c>
      <c r="B12" s="5"/>
      <c r="C12" s="38" t="str">
        <f t="shared" si="0"/>
        <v/>
      </c>
      <c r="D12" s="38">
        <f t="shared" si="2"/>
        <v>44927</v>
      </c>
      <c r="E12" s="38" t="str">
        <f t="shared" si="3"/>
        <v/>
      </c>
      <c r="F12" s="38">
        <f t="shared" si="2"/>
        <v>44927</v>
      </c>
      <c r="M12" s="36"/>
      <c r="Y12" s="7">
        <f t="shared" si="18"/>
        <v>45295</v>
      </c>
      <c r="Z12" s="5">
        <v>527.9</v>
      </c>
      <c r="AA12" s="111"/>
      <c r="AB12" s="38" t="str">
        <f>IFERROR(VLOOKUP(Y12,'Geração Equatorial x Medido'!$O$168:$P$182,2,FALSE),"")</f>
        <v/>
      </c>
      <c r="AC12" s="38">
        <f t="shared" si="5"/>
        <v>45261</v>
      </c>
      <c r="AD12" s="38" t="str">
        <f t="shared" si="6"/>
        <v/>
      </c>
      <c r="AE12" s="38">
        <f t="shared" si="28"/>
        <v>45292</v>
      </c>
      <c r="AL12" s="36"/>
      <c r="AU12" s="4"/>
      <c r="AX12" s="7">
        <f t="shared" si="19"/>
        <v>45655</v>
      </c>
      <c r="AY12" s="5">
        <v>511.8</v>
      </c>
      <c r="AZ12" s="145">
        <f t="shared" si="8"/>
        <v>0</v>
      </c>
      <c r="BA12" s="38" t="str">
        <f>IFERROR(VLOOKUP(AX12,'Geração Equatorial x Medido'!$O$168:$P$195,2,FALSE),"")</f>
        <v/>
      </c>
      <c r="BB12" s="38">
        <f t="shared" ref="BB12:BB75" si="37">IF(BA12="",BB13,BA12)</f>
        <v>45658</v>
      </c>
      <c r="BC12" s="38" t="str">
        <f t="shared" si="10"/>
        <v/>
      </c>
      <c r="BD12" s="38"/>
      <c r="BK12" s="36"/>
      <c r="BT12" s="4"/>
      <c r="BZ12" s="7">
        <f t="shared" si="12"/>
        <v>46021</v>
      </c>
      <c r="CA12" s="5">
        <f t="shared" si="13"/>
        <v>456</v>
      </c>
      <c r="CB12" s="145">
        <f t="shared" si="14"/>
        <v>0</v>
      </c>
      <c r="CC12" s="141" t="str">
        <f>IFERROR(VLOOKUP(BZ11,'Geração Equatorial x Medido'!$O$168:$P$206,2,FALSE),"")</f>
        <v/>
      </c>
      <c r="CD12" s="38">
        <f>IF(CC12="",CD13,CC12)</f>
        <v>46023</v>
      </c>
      <c r="CE12" s="38" t="str">
        <f t="shared" si="1"/>
        <v/>
      </c>
      <c r="CF12" s="38"/>
      <c r="CM12" s="36"/>
      <c r="CV12" s="4"/>
    </row>
    <row r="13" spans="1:101" x14ac:dyDescent="0.25">
      <c r="A13" s="7">
        <f t="shared" si="17"/>
        <v>44936</v>
      </c>
      <c r="B13" s="5"/>
      <c r="C13" s="38" t="str">
        <f t="shared" si="0"/>
        <v/>
      </c>
      <c r="D13" s="38">
        <f t="shared" si="2"/>
        <v>44927</v>
      </c>
      <c r="E13" s="38" t="str">
        <f t="shared" si="3"/>
        <v/>
      </c>
      <c r="F13" s="38">
        <f t="shared" si="2"/>
        <v>44927</v>
      </c>
      <c r="M13" s="36"/>
      <c r="Y13" s="7">
        <f t="shared" si="18"/>
        <v>45296</v>
      </c>
      <c r="Z13" s="5">
        <v>567.9</v>
      </c>
      <c r="AA13" s="111"/>
      <c r="AB13" s="38" t="str">
        <f>IFERROR(VLOOKUP(Y13,'Geração Equatorial x Medido'!$O$168:$P$182,2,FALSE),"")</f>
        <v/>
      </c>
      <c r="AC13" s="38">
        <f t="shared" si="5"/>
        <v>45261</v>
      </c>
      <c r="AD13" s="38" t="str">
        <f t="shared" si="6"/>
        <v/>
      </c>
      <c r="AE13" s="38">
        <f t="shared" si="28"/>
        <v>45292</v>
      </c>
      <c r="AL13" s="36"/>
      <c r="AU13" s="4"/>
      <c r="AX13" s="7">
        <f t="shared" si="19"/>
        <v>45656</v>
      </c>
      <c r="AY13" s="5">
        <v>477.3</v>
      </c>
      <c r="AZ13" s="145">
        <f t="shared" si="8"/>
        <v>0</v>
      </c>
      <c r="BA13" s="38" t="str">
        <f>IFERROR(VLOOKUP(AX13,'Geração Equatorial x Medido'!$O$168:$P$195,2,FALSE),"")</f>
        <v/>
      </c>
      <c r="BB13" s="38">
        <f t="shared" si="37"/>
        <v>45658</v>
      </c>
      <c r="BC13" s="38" t="str">
        <f t="shared" si="10"/>
        <v/>
      </c>
      <c r="BD13" s="38"/>
      <c r="BK13" s="36"/>
      <c r="BT13" s="4"/>
      <c r="BZ13" s="7">
        <f t="shared" si="12"/>
        <v>46022</v>
      </c>
      <c r="CA13" s="5">
        <f t="shared" si="13"/>
        <v>409.1</v>
      </c>
      <c r="CB13" s="145">
        <f t="shared" si="14"/>
        <v>0</v>
      </c>
      <c r="CC13" s="141" t="str">
        <f>IFERROR(VLOOKUP(BZ12,'Geração Equatorial x Medido'!$O$168:$P$206,2,FALSE),"")</f>
        <v/>
      </c>
      <c r="CD13" s="38">
        <f t="shared" ref="CD13:CD76" si="38">IF(CC13="",CD14,CC13)</f>
        <v>46023</v>
      </c>
      <c r="CE13" s="38" t="str">
        <f t="shared" si="1"/>
        <v/>
      </c>
      <c r="CF13" s="38"/>
      <c r="CM13" s="36"/>
      <c r="CV13" s="4"/>
    </row>
    <row r="14" spans="1:101" x14ac:dyDescent="0.25">
      <c r="A14" s="7">
        <f t="shared" si="17"/>
        <v>44937</v>
      </c>
      <c r="B14" s="5"/>
      <c r="C14" s="38" t="str">
        <f t="shared" si="0"/>
        <v/>
      </c>
      <c r="D14" s="38">
        <f t="shared" si="2"/>
        <v>44927</v>
      </c>
      <c r="E14" s="38" t="str">
        <f t="shared" si="3"/>
        <v/>
      </c>
      <c r="F14" s="38">
        <f t="shared" si="2"/>
        <v>44927</v>
      </c>
      <c r="M14" s="36"/>
      <c r="Y14" s="7">
        <f t="shared" si="18"/>
        <v>45297</v>
      </c>
      <c r="Z14" s="5">
        <v>481.9</v>
      </c>
      <c r="AA14" s="111"/>
      <c r="AB14" s="38" t="str">
        <f>IFERROR(VLOOKUP(Y14,'Geração Equatorial x Medido'!$O$168:$P$182,2,FALSE),"")</f>
        <v/>
      </c>
      <c r="AC14" s="38">
        <f t="shared" si="5"/>
        <v>45261</v>
      </c>
      <c r="AD14" s="38" t="str">
        <f t="shared" si="6"/>
        <v/>
      </c>
      <c r="AE14" s="38">
        <f t="shared" si="28"/>
        <v>45292</v>
      </c>
      <c r="AL14" s="36"/>
      <c r="AU14" s="4"/>
      <c r="AX14" s="7">
        <f t="shared" si="19"/>
        <v>45657</v>
      </c>
      <c r="AY14" s="5">
        <v>483</v>
      </c>
      <c r="AZ14" s="145">
        <f t="shared" si="8"/>
        <v>0</v>
      </c>
      <c r="BA14" s="38" t="str">
        <f>IFERROR(VLOOKUP(AX14,'Geração Equatorial x Medido'!$O$168:$P$195,2,FALSE),"")</f>
        <v/>
      </c>
      <c r="BB14" s="38">
        <f t="shared" si="37"/>
        <v>45658</v>
      </c>
      <c r="BC14" s="38" t="str">
        <f t="shared" si="10"/>
        <v/>
      </c>
      <c r="BD14" s="38"/>
      <c r="BK14" s="36"/>
      <c r="BT14" s="4"/>
      <c r="BZ14" s="7">
        <f t="shared" si="12"/>
        <v>46023</v>
      </c>
      <c r="CA14" s="5">
        <v>496.6</v>
      </c>
      <c r="CB14" s="145">
        <f t="shared" si="14"/>
        <v>0</v>
      </c>
      <c r="CC14" s="141" t="str">
        <f>IFERROR(VLOOKUP(BZ13,'Geração Equatorial x Medido'!$O$168:$P$206,2,FALSE),"")</f>
        <v/>
      </c>
      <c r="CD14" s="38">
        <f t="shared" si="38"/>
        <v>46023</v>
      </c>
      <c r="CE14" s="38">
        <f t="shared" si="1"/>
        <v>46023</v>
      </c>
      <c r="CF14" s="38">
        <f t="shared" ref="CF14:CF67" si="39">IF(CE14="",CF13,CE14)</f>
        <v>46023</v>
      </c>
      <c r="CM14" s="36"/>
      <c r="CV14" s="4"/>
    </row>
    <row r="15" spans="1:101" x14ac:dyDescent="0.25">
      <c r="A15" s="7">
        <f t="shared" si="17"/>
        <v>44938</v>
      </c>
      <c r="B15" s="5"/>
      <c r="C15" s="38" t="str">
        <f t="shared" si="0"/>
        <v/>
      </c>
      <c r="D15" s="38">
        <f t="shared" si="2"/>
        <v>44927</v>
      </c>
      <c r="E15" s="38" t="str">
        <f t="shared" si="3"/>
        <v/>
      </c>
      <c r="F15" s="38">
        <f t="shared" si="2"/>
        <v>44927</v>
      </c>
      <c r="Y15" s="7">
        <f t="shared" si="18"/>
        <v>45298</v>
      </c>
      <c r="Z15" s="5">
        <v>232.9</v>
      </c>
      <c r="AA15" s="111"/>
      <c r="AB15" s="38" t="str">
        <f>IFERROR(VLOOKUP(Y15,'Geração Equatorial x Medido'!$O$168:$P$182,2,FALSE),"")</f>
        <v/>
      </c>
      <c r="AC15" s="38">
        <f t="shared" si="5"/>
        <v>45261</v>
      </c>
      <c r="AD15" s="38" t="str">
        <f t="shared" si="6"/>
        <v/>
      </c>
      <c r="AE15" s="38">
        <f t="shared" si="28"/>
        <v>45292</v>
      </c>
      <c r="AU15" s="4"/>
      <c r="AX15" s="7">
        <f t="shared" si="19"/>
        <v>45658</v>
      </c>
      <c r="AY15" s="5">
        <v>401.4</v>
      </c>
      <c r="AZ15" s="145">
        <f t="shared" si="8"/>
        <v>0</v>
      </c>
      <c r="BA15" s="38" t="str">
        <f>IFERROR(VLOOKUP(AX15,'Geração Equatorial x Medido'!$O$168:$P$195,2,FALSE),"")</f>
        <v/>
      </c>
      <c r="BB15" s="38">
        <f t="shared" si="37"/>
        <v>45658</v>
      </c>
      <c r="BC15" s="38">
        <f t="shared" si="10"/>
        <v>45658</v>
      </c>
      <c r="BD15" s="38">
        <f t="shared" ref="BD15:BD78" si="40">IF(BC15="",BD14,BC15)</f>
        <v>45658</v>
      </c>
      <c r="BT15" s="4"/>
      <c r="BZ15" s="7">
        <f t="shared" si="12"/>
        <v>46024</v>
      </c>
      <c r="CA15" s="5">
        <v>501.5</v>
      </c>
      <c r="CB15" s="145">
        <f t="shared" si="14"/>
        <v>0</v>
      </c>
      <c r="CC15" s="141" t="str">
        <f>IFERROR(VLOOKUP(BZ14,'Geração Equatorial x Medido'!$O$168:$P$206,2,FALSE),"")</f>
        <v/>
      </c>
      <c r="CD15" s="38">
        <f t="shared" si="38"/>
        <v>46023</v>
      </c>
      <c r="CE15" s="38" t="str">
        <f t="shared" si="1"/>
        <v/>
      </c>
      <c r="CF15" s="38">
        <f t="shared" si="39"/>
        <v>46023</v>
      </c>
      <c r="CV15" s="4"/>
    </row>
    <row r="16" spans="1:101" x14ac:dyDescent="0.25">
      <c r="A16" s="7">
        <f t="shared" si="17"/>
        <v>44939</v>
      </c>
      <c r="B16" s="5"/>
      <c r="C16" s="38" t="str">
        <f t="shared" si="0"/>
        <v/>
      </c>
      <c r="D16" s="38">
        <f t="shared" si="2"/>
        <v>44927</v>
      </c>
      <c r="E16" s="38" t="str">
        <f t="shared" si="3"/>
        <v/>
      </c>
      <c r="F16" s="38">
        <f t="shared" si="2"/>
        <v>44927</v>
      </c>
      <c r="Y16" s="7">
        <f t="shared" si="18"/>
        <v>45299</v>
      </c>
      <c r="Z16" s="5">
        <v>530.20000000000005</v>
      </c>
      <c r="AA16" s="111"/>
      <c r="AB16" s="38" t="str">
        <f>IFERROR(VLOOKUP(Y16,'Geração Equatorial x Medido'!$O$168:$P$182,2,FALSE),"")</f>
        <v/>
      </c>
      <c r="AC16" s="38">
        <f t="shared" si="5"/>
        <v>45261</v>
      </c>
      <c r="AD16" s="38" t="str">
        <f t="shared" si="6"/>
        <v/>
      </c>
      <c r="AE16" s="38">
        <f t="shared" si="28"/>
        <v>45292</v>
      </c>
      <c r="AU16" s="4"/>
      <c r="AX16" s="7">
        <f t="shared" si="19"/>
        <v>45659</v>
      </c>
      <c r="AY16" s="5">
        <v>446.6</v>
      </c>
      <c r="AZ16" s="145">
        <f t="shared" si="8"/>
        <v>0</v>
      </c>
      <c r="BA16" s="38" t="str">
        <f>IFERROR(VLOOKUP(AX16,'Geração Equatorial x Medido'!$O$168:$P$195,2,FALSE),"")</f>
        <v/>
      </c>
      <c r="BB16" s="38">
        <f t="shared" si="37"/>
        <v>45658</v>
      </c>
      <c r="BC16" s="38" t="str">
        <f t="shared" si="10"/>
        <v/>
      </c>
      <c r="BD16" s="38">
        <f t="shared" si="40"/>
        <v>45658</v>
      </c>
      <c r="BT16" s="4"/>
      <c r="BZ16" s="7">
        <f t="shared" si="12"/>
        <v>46025</v>
      </c>
      <c r="CA16" s="5">
        <v>517.5</v>
      </c>
      <c r="CB16" s="145">
        <f t="shared" si="14"/>
        <v>0</v>
      </c>
      <c r="CC16" s="141" t="str">
        <f>IFERROR(VLOOKUP(BZ15,'Geração Equatorial x Medido'!$O$168:$P$206,2,FALSE),"")</f>
        <v/>
      </c>
      <c r="CD16" s="38">
        <f t="shared" si="38"/>
        <v>46023</v>
      </c>
      <c r="CE16" s="38" t="str">
        <f t="shared" si="1"/>
        <v/>
      </c>
      <c r="CF16" s="38">
        <f t="shared" si="39"/>
        <v>46023</v>
      </c>
      <c r="CV16" s="4"/>
    </row>
    <row r="17" spans="1:100" x14ac:dyDescent="0.25">
      <c r="A17" s="7">
        <f t="shared" si="17"/>
        <v>44940</v>
      </c>
      <c r="B17" s="5"/>
      <c r="C17" s="38" t="str">
        <f t="shared" si="0"/>
        <v/>
      </c>
      <c r="D17" s="38">
        <f t="shared" si="2"/>
        <v>44927</v>
      </c>
      <c r="E17" s="38" t="str">
        <f t="shared" si="3"/>
        <v/>
      </c>
      <c r="F17" s="38">
        <f t="shared" si="2"/>
        <v>44927</v>
      </c>
      <c r="Y17" s="7">
        <f t="shared" si="18"/>
        <v>45300</v>
      </c>
      <c r="Z17" s="5">
        <v>382.4</v>
      </c>
      <c r="AA17" s="111"/>
      <c r="AB17" s="38" t="str">
        <f>IFERROR(VLOOKUP(Y17,'Geração Equatorial x Medido'!$O$168:$P$182,2,FALSE),"")</f>
        <v/>
      </c>
      <c r="AC17" s="38">
        <f t="shared" si="5"/>
        <v>45261</v>
      </c>
      <c r="AD17" s="38" t="str">
        <f t="shared" si="6"/>
        <v/>
      </c>
      <c r="AE17" s="38">
        <f t="shared" si="28"/>
        <v>45292</v>
      </c>
      <c r="AU17" s="4"/>
      <c r="AX17" s="7">
        <f t="shared" si="19"/>
        <v>45660</v>
      </c>
      <c r="AY17" s="5">
        <v>492.9</v>
      </c>
      <c r="AZ17" s="145">
        <f t="shared" si="8"/>
        <v>0</v>
      </c>
      <c r="BA17" s="38" t="str">
        <f>IFERROR(VLOOKUP(AX17,'Geração Equatorial x Medido'!$O$168:$P$195,2,FALSE),"")</f>
        <v/>
      </c>
      <c r="BB17" s="38">
        <f t="shared" si="37"/>
        <v>45658</v>
      </c>
      <c r="BC17" s="38" t="str">
        <f t="shared" si="10"/>
        <v/>
      </c>
      <c r="BD17" s="38">
        <f t="shared" si="40"/>
        <v>45658</v>
      </c>
      <c r="BT17" s="4"/>
      <c r="BZ17" s="7">
        <f t="shared" si="12"/>
        <v>46026</v>
      </c>
      <c r="CA17" s="5">
        <v>530.9</v>
      </c>
      <c r="CB17" s="145">
        <f t="shared" si="14"/>
        <v>0</v>
      </c>
      <c r="CC17" s="141" t="str">
        <f>IFERROR(VLOOKUP(BZ16,'Geração Equatorial x Medido'!$O$168:$P$206,2,FALSE),"")</f>
        <v/>
      </c>
      <c r="CD17" s="38">
        <f t="shared" si="38"/>
        <v>46023</v>
      </c>
      <c r="CE17" s="38" t="str">
        <f t="shared" si="1"/>
        <v/>
      </c>
      <c r="CF17" s="38">
        <f t="shared" si="39"/>
        <v>46023</v>
      </c>
      <c r="CV17" s="4"/>
    </row>
    <row r="18" spans="1:100" x14ac:dyDescent="0.25">
      <c r="A18" s="7">
        <f t="shared" si="17"/>
        <v>44941</v>
      </c>
      <c r="B18" s="5"/>
      <c r="C18" s="38" t="str">
        <f t="shared" si="0"/>
        <v/>
      </c>
      <c r="D18" s="38">
        <f t="shared" si="2"/>
        <v>44927</v>
      </c>
      <c r="E18" s="38" t="str">
        <f t="shared" si="3"/>
        <v/>
      </c>
      <c r="F18" s="38">
        <f t="shared" si="2"/>
        <v>44927</v>
      </c>
      <c r="Y18" s="7">
        <f t="shared" si="18"/>
        <v>45301</v>
      </c>
      <c r="Z18" s="5">
        <v>529.79999999999995</v>
      </c>
      <c r="AA18" s="111"/>
      <c r="AB18" s="38" t="str">
        <f>IFERROR(VLOOKUP(Y18,'Geração Equatorial x Medido'!$O$168:$P$182,2,FALSE),"")</f>
        <v/>
      </c>
      <c r="AC18" s="38">
        <f t="shared" si="5"/>
        <v>45261</v>
      </c>
      <c r="AD18" s="38" t="str">
        <f t="shared" si="6"/>
        <v/>
      </c>
      <c r="AE18" s="38">
        <f t="shared" si="28"/>
        <v>45292</v>
      </c>
      <c r="AU18" s="4"/>
      <c r="AX18" s="7">
        <f t="shared" si="19"/>
        <v>45661</v>
      </c>
      <c r="AY18" s="5">
        <v>340.5</v>
      </c>
      <c r="AZ18" s="145">
        <f t="shared" si="8"/>
        <v>0</v>
      </c>
      <c r="BA18" s="38" t="str">
        <f>IFERROR(VLOOKUP(AX18,'Geração Equatorial x Medido'!$O$168:$P$195,2,FALSE),"")</f>
        <v/>
      </c>
      <c r="BB18" s="38">
        <f t="shared" si="37"/>
        <v>45658</v>
      </c>
      <c r="BC18" s="38" t="str">
        <f t="shared" si="10"/>
        <v/>
      </c>
      <c r="BD18" s="38">
        <f t="shared" si="40"/>
        <v>45658</v>
      </c>
      <c r="BT18" s="4"/>
      <c r="BZ18" s="7">
        <f t="shared" si="12"/>
        <v>46027</v>
      </c>
      <c r="CA18" s="5">
        <v>524.70000000000005</v>
      </c>
      <c r="CB18" s="145">
        <f t="shared" si="14"/>
        <v>0</v>
      </c>
      <c r="CC18" s="141" t="str">
        <f>IFERROR(VLOOKUP(BZ17,'Geração Equatorial x Medido'!$O$168:$P$206,2,FALSE),"")</f>
        <v/>
      </c>
      <c r="CD18" s="38">
        <f t="shared" si="38"/>
        <v>46023</v>
      </c>
      <c r="CE18" s="38" t="str">
        <f t="shared" si="1"/>
        <v/>
      </c>
      <c r="CF18" s="38">
        <f t="shared" si="39"/>
        <v>46023</v>
      </c>
      <c r="CV18" s="4"/>
    </row>
    <row r="19" spans="1:100" x14ac:dyDescent="0.25">
      <c r="A19" s="7">
        <f t="shared" si="17"/>
        <v>44942</v>
      </c>
      <c r="B19" s="5"/>
      <c r="C19" s="38" t="str">
        <f t="shared" si="0"/>
        <v/>
      </c>
      <c r="D19" s="38">
        <f t="shared" si="2"/>
        <v>44927</v>
      </c>
      <c r="E19" s="38" t="str">
        <f t="shared" si="3"/>
        <v/>
      </c>
      <c r="F19" s="38">
        <f t="shared" si="2"/>
        <v>44927</v>
      </c>
      <c r="Y19" s="7">
        <f t="shared" si="18"/>
        <v>45302</v>
      </c>
      <c r="Z19" s="5">
        <v>475.8</v>
      </c>
      <c r="AA19" s="111"/>
      <c r="AB19" s="38" t="str">
        <f>IFERROR(VLOOKUP(Y19,'Geração Equatorial x Medido'!$O$168:$P$182,2,FALSE),"")</f>
        <v/>
      </c>
      <c r="AC19" s="38">
        <f t="shared" si="5"/>
        <v>45261</v>
      </c>
      <c r="AD19" s="38" t="str">
        <f t="shared" si="6"/>
        <v/>
      </c>
      <c r="AE19" s="38">
        <f t="shared" si="28"/>
        <v>45292</v>
      </c>
      <c r="AU19" s="4"/>
      <c r="AX19" s="7">
        <f t="shared" si="19"/>
        <v>45662</v>
      </c>
      <c r="AY19" s="5">
        <v>456.7</v>
      </c>
      <c r="AZ19" s="145">
        <f t="shared" si="8"/>
        <v>0</v>
      </c>
      <c r="BA19" s="38" t="str">
        <f>IFERROR(VLOOKUP(AX19,'Geração Equatorial x Medido'!$O$168:$P$195,2,FALSE),"")</f>
        <v/>
      </c>
      <c r="BB19" s="38">
        <f t="shared" si="37"/>
        <v>45658</v>
      </c>
      <c r="BC19" s="38" t="str">
        <f t="shared" si="10"/>
        <v/>
      </c>
      <c r="BD19" s="38">
        <f t="shared" si="40"/>
        <v>45658</v>
      </c>
      <c r="BT19" s="4"/>
      <c r="BZ19" s="7">
        <f t="shared" si="12"/>
        <v>46028</v>
      </c>
      <c r="CA19" s="5">
        <v>477.5</v>
      </c>
      <c r="CB19" s="145">
        <f t="shared" si="14"/>
        <v>0</v>
      </c>
      <c r="CC19" s="141" t="str">
        <f>IFERROR(VLOOKUP(BZ18,'Geração Equatorial x Medido'!$O$168:$P$206,2,FALSE),"")</f>
        <v/>
      </c>
      <c r="CD19" s="38">
        <f t="shared" si="38"/>
        <v>46023</v>
      </c>
      <c r="CE19" s="38" t="str">
        <f t="shared" si="1"/>
        <v/>
      </c>
      <c r="CF19" s="38">
        <f t="shared" si="39"/>
        <v>46023</v>
      </c>
      <c r="CV19" s="4"/>
    </row>
    <row r="20" spans="1:100" x14ac:dyDescent="0.25">
      <c r="A20" s="7">
        <f t="shared" si="17"/>
        <v>44943</v>
      </c>
      <c r="B20" s="5"/>
      <c r="C20" s="38" t="str">
        <f t="shared" si="0"/>
        <v/>
      </c>
      <c r="D20" s="38">
        <f t="shared" si="2"/>
        <v>44927</v>
      </c>
      <c r="E20" s="38" t="str">
        <f t="shared" si="3"/>
        <v/>
      </c>
      <c r="F20" s="38">
        <f t="shared" si="2"/>
        <v>44927</v>
      </c>
      <c r="Y20" s="7">
        <f t="shared" si="18"/>
        <v>45303</v>
      </c>
      <c r="Z20" s="5">
        <v>120.5</v>
      </c>
      <c r="AA20" s="111"/>
      <c r="AB20" s="38" t="str">
        <f>IFERROR(VLOOKUP(Y20,'Geração Equatorial x Medido'!$O$168:$P$182,2,FALSE),"")</f>
        <v/>
      </c>
      <c r="AC20" s="38">
        <f t="shared" si="5"/>
        <v>45261</v>
      </c>
      <c r="AD20" s="38" t="str">
        <f t="shared" si="6"/>
        <v/>
      </c>
      <c r="AE20" s="38">
        <f t="shared" si="28"/>
        <v>45292</v>
      </c>
      <c r="AU20" s="4"/>
      <c r="AX20" s="7">
        <f t="shared" si="19"/>
        <v>45663</v>
      </c>
      <c r="AY20" s="5">
        <v>440</v>
      </c>
      <c r="AZ20" s="145">
        <f t="shared" si="8"/>
        <v>0</v>
      </c>
      <c r="BA20" s="38" t="str">
        <f>IFERROR(VLOOKUP(AX20,'Geração Equatorial x Medido'!$O$168:$P$195,2,FALSE),"")</f>
        <v/>
      </c>
      <c r="BB20" s="38">
        <f t="shared" si="37"/>
        <v>45658</v>
      </c>
      <c r="BC20" s="38" t="str">
        <f t="shared" si="10"/>
        <v/>
      </c>
      <c r="BD20" s="38">
        <f t="shared" si="40"/>
        <v>45658</v>
      </c>
      <c r="BT20" s="4"/>
      <c r="BZ20" s="7">
        <f t="shared" si="12"/>
        <v>46029</v>
      </c>
      <c r="CA20" s="5">
        <v>474.7</v>
      </c>
      <c r="CB20" s="145">
        <f t="shared" si="14"/>
        <v>0</v>
      </c>
      <c r="CC20" s="141" t="str">
        <f>IFERROR(VLOOKUP(BZ19,'Geração Equatorial x Medido'!$O$168:$P$206,2,FALSE),"")</f>
        <v/>
      </c>
      <c r="CD20" s="38">
        <f t="shared" si="38"/>
        <v>46023</v>
      </c>
      <c r="CE20" s="38" t="str">
        <f t="shared" si="1"/>
        <v/>
      </c>
      <c r="CF20" s="38">
        <f t="shared" si="39"/>
        <v>46023</v>
      </c>
      <c r="CV20" s="4"/>
    </row>
    <row r="21" spans="1:100" x14ac:dyDescent="0.25">
      <c r="A21" s="7">
        <f t="shared" si="17"/>
        <v>44944</v>
      </c>
      <c r="B21" s="5"/>
      <c r="C21" s="38" t="str">
        <f t="shared" si="0"/>
        <v/>
      </c>
      <c r="D21" s="38">
        <f t="shared" ref="D21:F36" si="41">IF(C21="",D20,C21)</f>
        <v>44927</v>
      </c>
      <c r="E21" s="38" t="str">
        <f t="shared" si="3"/>
        <v/>
      </c>
      <c r="F21" s="38">
        <f t="shared" si="41"/>
        <v>44927</v>
      </c>
      <c r="Y21" s="7">
        <f t="shared" si="18"/>
        <v>45304</v>
      </c>
      <c r="Z21" s="5">
        <v>214.4</v>
      </c>
      <c r="AA21" s="111"/>
      <c r="AB21" s="38" t="str">
        <f>IFERROR(VLOOKUP(Y21,'Geração Equatorial x Medido'!$O$168:$P$182,2,FALSE),"")</f>
        <v/>
      </c>
      <c r="AC21" s="38">
        <f t="shared" si="5"/>
        <v>45261</v>
      </c>
      <c r="AD21" s="38" t="str">
        <f t="shared" si="6"/>
        <v/>
      </c>
      <c r="AE21" s="38">
        <f t="shared" si="28"/>
        <v>45292</v>
      </c>
      <c r="AU21" s="4"/>
      <c r="AX21" s="7">
        <f t="shared" si="19"/>
        <v>45664</v>
      </c>
      <c r="AY21" s="5">
        <v>333.8</v>
      </c>
      <c r="AZ21" s="145">
        <f t="shared" si="8"/>
        <v>0</v>
      </c>
      <c r="BA21" s="38" t="str">
        <f>IFERROR(VLOOKUP(AX21,'Geração Equatorial x Medido'!$O$168:$P$195,2,FALSE),"")</f>
        <v/>
      </c>
      <c r="BB21" s="38">
        <f t="shared" si="37"/>
        <v>45658</v>
      </c>
      <c r="BC21" s="38" t="str">
        <f t="shared" si="10"/>
        <v/>
      </c>
      <c r="BD21" s="38">
        <f t="shared" si="40"/>
        <v>45658</v>
      </c>
      <c r="BT21" s="4"/>
      <c r="BZ21" s="7">
        <f t="shared" si="12"/>
        <v>46030</v>
      </c>
      <c r="CA21" s="5">
        <v>537.4</v>
      </c>
      <c r="CB21" s="145">
        <f t="shared" si="14"/>
        <v>0</v>
      </c>
      <c r="CC21" s="141" t="str">
        <f>IFERROR(VLOOKUP(BZ20,'Geração Equatorial x Medido'!$O$168:$P$206,2,FALSE),"")</f>
        <v/>
      </c>
      <c r="CD21" s="38">
        <f t="shared" si="38"/>
        <v>46023</v>
      </c>
      <c r="CE21" s="38" t="str">
        <f t="shared" si="1"/>
        <v/>
      </c>
      <c r="CF21" s="38">
        <f t="shared" si="39"/>
        <v>46023</v>
      </c>
      <c r="CV21" s="4"/>
    </row>
    <row r="22" spans="1:100" x14ac:dyDescent="0.25">
      <c r="A22" s="7">
        <f t="shared" si="17"/>
        <v>44945</v>
      </c>
      <c r="B22" s="5"/>
      <c r="C22" s="38" t="str">
        <f t="shared" si="0"/>
        <v/>
      </c>
      <c r="D22" s="38">
        <f t="shared" si="41"/>
        <v>44927</v>
      </c>
      <c r="E22" s="38" t="str">
        <f t="shared" si="3"/>
        <v/>
      </c>
      <c r="F22" s="38">
        <f t="shared" si="41"/>
        <v>44927</v>
      </c>
      <c r="Y22" s="7">
        <f t="shared" si="18"/>
        <v>45305</v>
      </c>
      <c r="Z22" s="5">
        <v>428</v>
      </c>
      <c r="AA22" s="111"/>
      <c r="AB22" s="38" t="str">
        <f>IFERROR(VLOOKUP(Y22,'Geração Equatorial x Medido'!$O$168:$P$182,2,FALSE),"")</f>
        <v/>
      </c>
      <c r="AC22" s="38">
        <f t="shared" si="5"/>
        <v>45261</v>
      </c>
      <c r="AD22" s="38" t="str">
        <f t="shared" si="6"/>
        <v/>
      </c>
      <c r="AE22" s="38">
        <f t="shared" si="28"/>
        <v>45292</v>
      </c>
      <c r="AU22" s="4"/>
      <c r="AX22" s="7">
        <f t="shared" si="19"/>
        <v>45665</v>
      </c>
      <c r="AY22" s="5">
        <v>358.3</v>
      </c>
      <c r="AZ22" s="145">
        <f t="shared" si="8"/>
        <v>0</v>
      </c>
      <c r="BA22" s="38" t="str">
        <f>IFERROR(VLOOKUP(AX22,'Geração Equatorial x Medido'!$O$168:$P$195,2,FALSE),"")</f>
        <v/>
      </c>
      <c r="BB22" s="38">
        <f t="shared" si="37"/>
        <v>45658</v>
      </c>
      <c r="BC22" s="38" t="str">
        <f t="shared" si="10"/>
        <v/>
      </c>
      <c r="BD22" s="38">
        <f t="shared" si="40"/>
        <v>45658</v>
      </c>
      <c r="BT22" s="4"/>
      <c r="BZ22" s="7">
        <f t="shared" si="12"/>
        <v>46031</v>
      </c>
      <c r="CA22" s="5">
        <v>539.5</v>
      </c>
      <c r="CB22" s="145">
        <f t="shared" si="14"/>
        <v>0</v>
      </c>
      <c r="CC22" s="141" t="str">
        <f>IFERROR(VLOOKUP(BZ21,'Geração Equatorial x Medido'!$O$168:$P$206,2,FALSE),"")</f>
        <v/>
      </c>
      <c r="CD22" s="38">
        <f t="shared" si="38"/>
        <v>46023</v>
      </c>
      <c r="CE22" s="38" t="str">
        <f t="shared" si="1"/>
        <v/>
      </c>
      <c r="CF22" s="38">
        <f t="shared" si="39"/>
        <v>46023</v>
      </c>
      <c r="CV22" s="4"/>
    </row>
    <row r="23" spans="1:100" x14ac:dyDescent="0.25">
      <c r="A23" s="7">
        <f t="shared" si="17"/>
        <v>44946</v>
      </c>
      <c r="B23" s="5"/>
      <c r="C23" s="38" t="str">
        <f t="shared" si="0"/>
        <v/>
      </c>
      <c r="D23" s="38">
        <f t="shared" si="41"/>
        <v>44927</v>
      </c>
      <c r="E23" s="38" t="str">
        <f t="shared" si="3"/>
        <v/>
      </c>
      <c r="F23" s="38">
        <f t="shared" si="41"/>
        <v>44927</v>
      </c>
      <c r="Y23" s="7">
        <f t="shared" si="18"/>
        <v>45306</v>
      </c>
      <c r="Z23" s="5">
        <v>438.7</v>
      </c>
      <c r="AA23" s="111"/>
      <c r="AB23" s="38" t="str">
        <f>IFERROR(VLOOKUP(Y23,'Geração Equatorial x Medido'!$O$168:$P$182,2,FALSE),"")</f>
        <v/>
      </c>
      <c r="AC23" s="38">
        <f t="shared" si="5"/>
        <v>45261</v>
      </c>
      <c r="AD23" s="38" t="str">
        <f t="shared" si="6"/>
        <v/>
      </c>
      <c r="AE23" s="38">
        <f t="shared" si="28"/>
        <v>45292</v>
      </c>
      <c r="AU23" s="4"/>
      <c r="AX23" s="7">
        <f t="shared" si="19"/>
        <v>45666</v>
      </c>
      <c r="AY23" s="5">
        <v>365.5</v>
      </c>
      <c r="AZ23" s="145">
        <f t="shared" si="8"/>
        <v>0</v>
      </c>
      <c r="BA23" s="38" t="str">
        <f>IFERROR(VLOOKUP(AX23,'Geração Equatorial x Medido'!$O$168:$P$195,2,FALSE),"")</f>
        <v/>
      </c>
      <c r="BB23" s="38">
        <f t="shared" si="37"/>
        <v>45658</v>
      </c>
      <c r="BC23" s="38" t="str">
        <f t="shared" si="10"/>
        <v/>
      </c>
      <c r="BD23" s="38">
        <f t="shared" si="40"/>
        <v>45658</v>
      </c>
      <c r="BT23" s="4"/>
      <c r="BZ23" s="7">
        <f t="shared" si="12"/>
        <v>46032</v>
      </c>
      <c r="CA23" s="5">
        <v>541.1</v>
      </c>
      <c r="CB23" s="145">
        <f t="shared" si="14"/>
        <v>0</v>
      </c>
      <c r="CC23" s="141" t="str">
        <f>IFERROR(VLOOKUP(BZ22,'Geração Equatorial x Medido'!$O$168:$P$206,2,FALSE),"")</f>
        <v/>
      </c>
      <c r="CD23" s="38">
        <f t="shared" si="38"/>
        <v>46023</v>
      </c>
      <c r="CE23" s="38" t="str">
        <f t="shared" si="1"/>
        <v/>
      </c>
      <c r="CF23" s="38">
        <f t="shared" si="39"/>
        <v>46023</v>
      </c>
      <c r="CV23" s="4"/>
    </row>
    <row r="24" spans="1:100" x14ac:dyDescent="0.25">
      <c r="A24" s="7">
        <f t="shared" si="17"/>
        <v>44947</v>
      </c>
      <c r="B24" s="5"/>
      <c r="C24" s="38" t="str">
        <f t="shared" si="0"/>
        <v/>
      </c>
      <c r="D24" s="38">
        <f t="shared" si="41"/>
        <v>44927</v>
      </c>
      <c r="E24" s="38" t="str">
        <f t="shared" si="3"/>
        <v/>
      </c>
      <c r="F24" s="38">
        <f t="shared" si="41"/>
        <v>44927</v>
      </c>
      <c r="Y24" s="7">
        <f t="shared" si="18"/>
        <v>45307</v>
      </c>
      <c r="Z24" s="5">
        <v>467.6</v>
      </c>
      <c r="AA24" s="111"/>
      <c r="AB24" s="38" t="str">
        <f>IFERROR(VLOOKUP(Y24,'Geração Equatorial x Medido'!$O$168:$P$182,2,FALSE),"")</f>
        <v/>
      </c>
      <c r="AC24" s="38">
        <f t="shared" si="5"/>
        <v>45261</v>
      </c>
      <c r="AD24" s="38" t="str">
        <f t="shared" si="6"/>
        <v/>
      </c>
      <c r="AE24" s="38">
        <f t="shared" si="28"/>
        <v>45292</v>
      </c>
      <c r="AU24" s="4"/>
      <c r="AX24" s="7">
        <f t="shared" si="19"/>
        <v>45667</v>
      </c>
      <c r="AY24" s="5">
        <v>497.9</v>
      </c>
      <c r="AZ24" s="145">
        <f t="shared" si="8"/>
        <v>0</v>
      </c>
      <c r="BA24" s="38" t="str">
        <f>IFERROR(VLOOKUP(AX24,'Geração Equatorial x Medido'!$O$168:$P$195,2,FALSE),"")</f>
        <v/>
      </c>
      <c r="BB24" s="38">
        <f t="shared" si="37"/>
        <v>45658</v>
      </c>
      <c r="BC24" s="38" t="str">
        <f t="shared" si="10"/>
        <v/>
      </c>
      <c r="BD24" s="38">
        <f t="shared" si="40"/>
        <v>45658</v>
      </c>
      <c r="BT24" s="4"/>
      <c r="BZ24" s="7">
        <f t="shared" si="12"/>
        <v>46033</v>
      </c>
      <c r="CA24" s="5">
        <v>531.70000000000005</v>
      </c>
      <c r="CB24" s="145">
        <f t="shared" si="14"/>
        <v>0</v>
      </c>
      <c r="CC24" s="141" t="str">
        <f>IFERROR(VLOOKUP(BZ23,'Geração Equatorial x Medido'!$O$168:$P$206,2,FALSE),"")</f>
        <v/>
      </c>
      <c r="CD24" s="38">
        <f t="shared" si="38"/>
        <v>46023</v>
      </c>
      <c r="CE24" s="38" t="str">
        <f t="shared" si="1"/>
        <v/>
      </c>
      <c r="CF24" s="38">
        <f t="shared" si="39"/>
        <v>46023</v>
      </c>
      <c r="CV24" s="4"/>
    </row>
    <row r="25" spans="1:100" x14ac:dyDescent="0.25">
      <c r="A25" s="7">
        <f t="shared" si="17"/>
        <v>44948</v>
      </c>
      <c r="B25" s="5"/>
      <c r="C25" s="38" t="str">
        <f t="shared" si="0"/>
        <v/>
      </c>
      <c r="D25" s="38">
        <f t="shared" si="41"/>
        <v>44927</v>
      </c>
      <c r="E25" s="38" t="str">
        <f t="shared" si="3"/>
        <v/>
      </c>
      <c r="F25" s="38">
        <f t="shared" si="41"/>
        <v>44927</v>
      </c>
      <c r="Y25" s="7">
        <f t="shared" si="18"/>
        <v>45308</v>
      </c>
      <c r="Z25" s="5">
        <v>536.6</v>
      </c>
      <c r="AA25" s="111"/>
      <c r="AB25" s="38" t="str">
        <f>IFERROR(VLOOKUP(Y25,'Geração Equatorial x Medido'!$O$168:$P$182,2,FALSE),"")</f>
        <v/>
      </c>
      <c r="AC25" s="38">
        <f t="shared" si="5"/>
        <v>45261</v>
      </c>
      <c r="AD25" s="38" t="str">
        <f t="shared" si="6"/>
        <v/>
      </c>
      <c r="AE25" s="38">
        <f t="shared" si="28"/>
        <v>45292</v>
      </c>
      <c r="AU25" s="4"/>
      <c r="AX25" s="7">
        <f t="shared" si="19"/>
        <v>45668</v>
      </c>
      <c r="AY25" s="5">
        <v>468.9</v>
      </c>
      <c r="AZ25" s="145">
        <f t="shared" si="8"/>
        <v>0</v>
      </c>
      <c r="BA25" s="38" t="str">
        <f>IFERROR(VLOOKUP(AX25,'Geração Equatorial x Medido'!$O$168:$P$195,2,FALSE),"")</f>
        <v/>
      </c>
      <c r="BB25" s="38">
        <f t="shared" si="37"/>
        <v>45658</v>
      </c>
      <c r="BC25" s="38" t="str">
        <f t="shared" si="10"/>
        <v/>
      </c>
      <c r="BD25" s="38">
        <f t="shared" si="40"/>
        <v>45658</v>
      </c>
      <c r="BT25" s="4"/>
      <c r="BZ25" s="7">
        <f t="shared" si="12"/>
        <v>46034</v>
      </c>
      <c r="CA25" s="5">
        <v>554.4</v>
      </c>
      <c r="CB25" s="145">
        <f t="shared" si="14"/>
        <v>0</v>
      </c>
      <c r="CC25" s="141" t="str">
        <f>IFERROR(VLOOKUP(BZ24,'Geração Equatorial x Medido'!$O$168:$P$206,2,FALSE),"")</f>
        <v/>
      </c>
      <c r="CD25" s="38">
        <f t="shared" si="38"/>
        <v>46023</v>
      </c>
      <c r="CE25" s="38" t="str">
        <f t="shared" si="1"/>
        <v/>
      </c>
      <c r="CF25" s="38">
        <f t="shared" si="39"/>
        <v>46023</v>
      </c>
      <c r="CV25" s="4"/>
    </row>
    <row r="26" spans="1:100" x14ac:dyDescent="0.25">
      <c r="A26" s="7">
        <f t="shared" si="17"/>
        <v>44949</v>
      </c>
      <c r="B26" s="5"/>
      <c r="C26" s="38" t="str">
        <f t="shared" si="0"/>
        <v/>
      </c>
      <c r="D26" s="38">
        <f t="shared" si="41"/>
        <v>44927</v>
      </c>
      <c r="E26" s="38" t="str">
        <f t="shared" si="3"/>
        <v/>
      </c>
      <c r="F26" s="38">
        <f t="shared" si="41"/>
        <v>44927</v>
      </c>
      <c r="Y26" s="7">
        <f t="shared" si="18"/>
        <v>45309</v>
      </c>
      <c r="Z26" s="5">
        <v>531.79999999999995</v>
      </c>
      <c r="AA26" s="111"/>
      <c r="AB26" s="38" t="str">
        <f>IFERROR(VLOOKUP(Y26,'Geração Equatorial x Medido'!$O$168:$P$182,2,FALSE),"")</f>
        <v/>
      </c>
      <c r="AC26" s="38">
        <f t="shared" si="5"/>
        <v>45261</v>
      </c>
      <c r="AD26" s="38" t="str">
        <f t="shared" si="6"/>
        <v/>
      </c>
      <c r="AE26" s="38">
        <f t="shared" si="28"/>
        <v>45292</v>
      </c>
      <c r="AU26" s="4"/>
      <c r="AX26" s="7">
        <f t="shared" si="19"/>
        <v>45669</v>
      </c>
      <c r="AY26" s="5">
        <v>377.4</v>
      </c>
      <c r="AZ26" s="145">
        <f t="shared" si="8"/>
        <v>0</v>
      </c>
      <c r="BA26" s="38" t="str">
        <f>IFERROR(VLOOKUP(AX26,'Geração Equatorial x Medido'!$O$168:$P$195,2,FALSE),"")</f>
        <v/>
      </c>
      <c r="BB26" s="38">
        <f t="shared" si="37"/>
        <v>45658</v>
      </c>
      <c r="BC26" s="38" t="str">
        <f t="shared" si="10"/>
        <v/>
      </c>
      <c r="BD26" s="38">
        <f t="shared" si="40"/>
        <v>45658</v>
      </c>
      <c r="BT26" s="4"/>
      <c r="BZ26" s="7">
        <f t="shared" si="12"/>
        <v>46035</v>
      </c>
      <c r="CA26" s="5">
        <v>534.4</v>
      </c>
      <c r="CB26" s="145">
        <f t="shared" si="14"/>
        <v>0</v>
      </c>
      <c r="CC26" s="141" t="str">
        <f>IFERROR(VLOOKUP(BZ25,'Geração Equatorial x Medido'!$O$168:$P$206,2,FALSE),"")</f>
        <v/>
      </c>
      <c r="CD26" s="38">
        <f t="shared" si="38"/>
        <v>46023</v>
      </c>
      <c r="CE26" s="38" t="str">
        <f t="shared" si="1"/>
        <v/>
      </c>
      <c r="CF26" s="38">
        <f t="shared" si="39"/>
        <v>46023</v>
      </c>
      <c r="CV26" s="4"/>
    </row>
    <row r="27" spans="1:100" x14ac:dyDescent="0.25">
      <c r="A27" s="7">
        <f t="shared" si="17"/>
        <v>44950</v>
      </c>
      <c r="B27" s="5"/>
      <c r="C27" s="38" t="str">
        <f t="shared" si="0"/>
        <v/>
      </c>
      <c r="D27" s="38">
        <f t="shared" si="41"/>
        <v>44927</v>
      </c>
      <c r="E27" s="38" t="str">
        <f t="shared" si="3"/>
        <v/>
      </c>
      <c r="F27" s="38">
        <f t="shared" si="41"/>
        <v>44927</v>
      </c>
      <c r="Y27" s="7">
        <f t="shared" si="18"/>
        <v>45310</v>
      </c>
      <c r="Z27" s="5">
        <v>536.29999999999995</v>
      </c>
      <c r="AA27" s="111"/>
      <c r="AB27" s="38" t="str">
        <f>IFERROR(VLOOKUP(Y27,'Geração Equatorial x Medido'!$O$168:$P$182,2,FALSE),"")</f>
        <v/>
      </c>
      <c r="AC27" s="38">
        <f t="shared" si="5"/>
        <v>45261</v>
      </c>
      <c r="AD27" s="38" t="str">
        <f t="shared" si="6"/>
        <v/>
      </c>
      <c r="AE27" s="38">
        <f t="shared" si="28"/>
        <v>45292</v>
      </c>
      <c r="AU27" s="4"/>
      <c r="AX27" s="7">
        <f t="shared" si="19"/>
        <v>45670</v>
      </c>
      <c r="AY27" s="5">
        <v>403.6</v>
      </c>
      <c r="AZ27" s="145">
        <f t="shared" si="8"/>
        <v>0</v>
      </c>
      <c r="BA27" s="38" t="str">
        <f>IFERROR(VLOOKUP(AX27,'Geração Equatorial x Medido'!$O$168:$P$195,2,FALSE),"")</f>
        <v/>
      </c>
      <c r="BB27" s="38">
        <f t="shared" si="37"/>
        <v>45658</v>
      </c>
      <c r="BC27" s="38" t="str">
        <f t="shared" si="10"/>
        <v/>
      </c>
      <c r="BD27" s="38">
        <f t="shared" si="40"/>
        <v>45658</v>
      </c>
      <c r="BT27" s="4"/>
      <c r="BZ27" s="7">
        <f t="shared" si="12"/>
        <v>46036</v>
      </c>
      <c r="CA27" s="5">
        <v>544.79999999999995</v>
      </c>
      <c r="CB27" s="145">
        <f t="shared" si="14"/>
        <v>0</v>
      </c>
      <c r="CC27" s="141" t="str">
        <f>IFERROR(VLOOKUP(BZ26,'Geração Equatorial x Medido'!$O$168:$P$206,2,FALSE),"")</f>
        <v/>
      </c>
      <c r="CD27" s="38">
        <f t="shared" si="38"/>
        <v>46023</v>
      </c>
      <c r="CE27" s="38" t="str">
        <f t="shared" si="1"/>
        <v/>
      </c>
      <c r="CF27" s="38">
        <f t="shared" si="39"/>
        <v>46023</v>
      </c>
      <c r="CV27" s="4"/>
    </row>
    <row r="28" spans="1:100" x14ac:dyDescent="0.25">
      <c r="A28" s="7">
        <f t="shared" si="17"/>
        <v>44951</v>
      </c>
      <c r="B28" s="5"/>
      <c r="C28" s="38" t="str">
        <f t="shared" si="0"/>
        <v/>
      </c>
      <c r="D28" s="38">
        <f t="shared" si="41"/>
        <v>44927</v>
      </c>
      <c r="E28" s="38" t="str">
        <f t="shared" si="3"/>
        <v/>
      </c>
      <c r="F28" s="38">
        <f t="shared" si="41"/>
        <v>44927</v>
      </c>
      <c r="Y28" s="7">
        <f t="shared" si="18"/>
        <v>45311</v>
      </c>
      <c r="Z28" s="5">
        <v>0</v>
      </c>
      <c r="AA28" s="111"/>
      <c r="AB28" s="38" t="str">
        <f>IFERROR(VLOOKUP(Y28,'Geração Equatorial x Medido'!$O$168:$P$182,2,FALSE),"")</f>
        <v/>
      </c>
      <c r="AC28" s="38">
        <f t="shared" si="5"/>
        <v>45261</v>
      </c>
      <c r="AD28" s="38" t="str">
        <f t="shared" si="6"/>
        <v/>
      </c>
      <c r="AE28" s="38">
        <f t="shared" si="28"/>
        <v>45292</v>
      </c>
      <c r="AU28" s="4"/>
      <c r="AX28" s="7">
        <f t="shared" si="19"/>
        <v>45671</v>
      </c>
      <c r="AY28" s="5">
        <v>145.9</v>
      </c>
      <c r="AZ28" s="145">
        <f t="shared" si="8"/>
        <v>0</v>
      </c>
      <c r="BA28" s="38" t="str">
        <f>IFERROR(VLOOKUP(AX28,'Geração Equatorial x Medido'!$O$168:$P$195,2,FALSE),"")</f>
        <v/>
      </c>
      <c r="BB28" s="38">
        <f t="shared" si="37"/>
        <v>45658</v>
      </c>
      <c r="BC28" s="38" t="str">
        <f t="shared" si="10"/>
        <v/>
      </c>
      <c r="BD28" s="38">
        <f t="shared" si="40"/>
        <v>45658</v>
      </c>
      <c r="BT28" s="4"/>
      <c r="BZ28" s="7">
        <f t="shared" si="12"/>
        <v>46037</v>
      </c>
      <c r="CA28" s="5">
        <v>506.5</v>
      </c>
      <c r="CB28" s="145">
        <f t="shared" si="14"/>
        <v>0</v>
      </c>
      <c r="CC28" s="141" t="str">
        <f>IFERROR(VLOOKUP(BZ27,'Geração Equatorial x Medido'!$O$168:$P$206,2,FALSE),"")</f>
        <v/>
      </c>
      <c r="CD28" s="38">
        <f t="shared" si="38"/>
        <v>46023</v>
      </c>
      <c r="CE28" s="38" t="str">
        <f t="shared" si="1"/>
        <v/>
      </c>
      <c r="CF28" s="38">
        <f t="shared" si="39"/>
        <v>46023</v>
      </c>
      <c r="CV28" s="4"/>
    </row>
    <row r="29" spans="1:100" x14ac:dyDescent="0.25">
      <c r="A29" s="7">
        <f t="shared" si="17"/>
        <v>44952</v>
      </c>
      <c r="B29" s="5"/>
      <c r="C29" s="38" t="str">
        <f t="shared" si="0"/>
        <v/>
      </c>
      <c r="D29" s="38">
        <f t="shared" si="41"/>
        <v>44927</v>
      </c>
      <c r="E29" s="38" t="str">
        <f t="shared" si="3"/>
        <v/>
      </c>
      <c r="F29" s="38">
        <f t="shared" si="41"/>
        <v>44927</v>
      </c>
      <c r="Y29" s="7">
        <f t="shared" si="18"/>
        <v>45312</v>
      </c>
      <c r="Z29" s="5">
        <v>0</v>
      </c>
      <c r="AA29" s="111"/>
      <c r="AB29" s="38" t="str">
        <f>IFERROR(VLOOKUP(Y29,'Geração Equatorial x Medido'!$O$168:$P$182,2,FALSE),"")</f>
        <v/>
      </c>
      <c r="AC29" s="38">
        <f t="shared" si="5"/>
        <v>45261</v>
      </c>
      <c r="AD29" s="38" t="str">
        <f t="shared" si="6"/>
        <v/>
      </c>
      <c r="AE29" s="38">
        <f t="shared" si="28"/>
        <v>45292</v>
      </c>
      <c r="AU29" s="4"/>
      <c r="AX29" s="7">
        <f t="shared" si="19"/>
        <v>45672</v>
      </c>
      <c r="AY29" s="5">
        <v>372</v>
      </c>
      <c r="AZ29" s="145">
        <f t="shared" si="8"/>
        <v>0</v>
      </c>
      <c r="BA29" s="38" t="str">
        <f>IFERROR(VLOOKUP(AX29,'Geração Equatorial x Medido'!$O$168:$P$195,2,FALSE),"")</f>
        <v/>
      </c>
      <c r="BB29" s="38">
        <f t="shared" si="37"/>
        <v>45658</v>
      </c>
      <c r="BC29" s="38" t="str">
        <f t="shared" si="10"/>
        <v/>
      </c>
      <c r="BD29" s="38">
        <f t="shared" si="40"/>
        <v>45658</v>
      </c>
      <c r="BT29" s="4"/>
      <c r="BZ29" s="7">
        <f t="shared" si="12"/>
        <v>46038</v>
      </c>
      <c r="CA29" s="5">
        <v>490.6</v>
      </c>
      <c r="CB29" s="145">
        <f t="shared" si="14"/>
        <v>0</v>
      </c>
      <c r="CC29" s="141" t="str">
        <f>IFERROR(VLOOKUP(BZ28,'Geração Equatorial x Medido'!$O$168:$P$206,2,FALSE),"")</f>
        <v/>
      </c>
      <c r="CD29" s="38">
        <f t="shared" si="38"/>
        <v>46023</v>
      </c>
      <c r="CE29" s="38" t="str">
        <f t="shared" si="1"/>
        <v/>
      </c>
      <c r="CF29" s="38">
        <f t="shared" si="39"/>
        <v>46023</v>
      </c>
      <c r="CV29" s="4"/>
    </row>
    <row r="30" spans="1:100" x14ac:dyDescent="0.25">
      <c r="A30" s="7">
        <f t="shared" si="17"/>
        <v>44953</v>
      </c>
      <c r="B30" s="5"/>
      <c r="C30" s="38" t="str">
        <f t="shared" si="0"/>
        <v/>
      </c>
      <c r="D30" s="38">
        <f t="shared" si="41"/>
        <v>44927</v>
      </c>
      <c r="E30" s="38" t="str">
        <f t="shared" si="3"/>
        <v/>
      </c>
      <c r="F30" s="38">
        <f t="shared" si="41"/>
        <v>44927</v>
      </c>
      <c r="Y30" s="7">
        <f t="shared" si="18"/>
        <v>45313</v>
      </c>
      <c r="Z30" s="5">
        <v>41.5</v>
      </c>
      <c r="AA30" s="111"/>
      <c r="AB30" s="38" t="str">
        <f>IFERROR(VLOOKUP(Y30,'Geração Equatorial x Medido'!$O$168:$P$182,2,FALSE),"")</f>
        <v/>
      </c>
      <c r="AC30" s="38">
        <f t="shared" si="5"/>
        <v>45261</v>
      </c>
      <c r="AD30" s="38" t="str">
        <f t="shared" si="6"/>
        <v/>
      </c>
      <c r="AE30" s="38">
        <f t="shared" si="28"/>
        <v>45292</v>
      </c>
      <c r="AU30" s="4"/>
      <c r="AX30" s="7">
        <f t="shared" si="19"/>
        <v>45673</v>
      </c>
      <c r="AY30" s="5">
        <v>410.6</v>
      </c>
      <c r="AZ30" s="145">
        <f t="shared" si="8"/>
        <v>0</v>
      </c>
      <c r="BA30" s="38" t="str">
        <f>IFERROR(VLOOKUP(AX30,'Geração Equatorial x Medido'!$O$168:$P$195,2,FALSE),"")</f>
        <v/>
      </c>
      <c r="BB30" s="38">
        <f t="shared" si="37"/>
        <v>45658</v>
      </c>
      <c r="BC30" s="38" t="str">
        <f t="shared" si="10"/>
        <v/>
      </c>
      <c r="BD30" s="38">
        <f t="shared" si="40"/>
        <v>45658</v>
      </c>
      <c r="BT30" s="4"/>
      <c r="BZ30" s="7">
        <f t="shared" si="12"/>
        <v>46039</v>
      </c>
      <c r="CA30" s="5">
        <v>494.5</v>
      </c>
      <c r="CB30" s="145">
        <f t="shared" si="14"/>
        <v>0</v>
      </c>
      <c r="CC30" s="141" t="str">
        <f>IFERROR(VLOOKUP(BZ29,'Geração Equatorial x Medido'!$O$168:$P$206,2,FALSE),"")</f>
        <v/>
      </c>
      <c r="CD30" s="38">
        <f t="shared" si="38"/>
        <v>46023</v>
      </c>
      <c r="CE30" s="38" t="str">
        <f t="shared" si="1"/>
        <v/>
      </c>
      <c r="CF30" s="38">
        <f t="shared" si="39"/>
        <v>46023</v>
      </c>
      <c r="CV30" s="4"/>
    </row>
    <row r="31" spans="1:100" x14ac:dyDescent="0.25">
      <c r="A31" s="7">
        <f t="shared" si="17"/>
        <v>44954</v>
      </c>
      <c r="B31" s="5"/>
      <c r="C31" s="38" t="str">
        <f t="shared" si="0"/>
        <v/>
      </c>
      <c r="D31" s="38">
        <f t="shared" si="41"/>
        <v>44927</v>
      </c>
      <c r="E31" s="38" t="str">
        <f t="shared" si="3"/>
        <v/>
      </c>
      <c r="F31" s="38">
        <f t="shared" si="41"/>
        <v>44927</v>
      </c>
      <c r="Y31" s="7">
        <f t="shared" si="18"/>
        <v>45314</v>
      </c>
      <c r="Z31" s="5">
        <v>265.60000000000002</v>
      </c>
      <c r="AA31" s="111"/>
      <c r="AB31" s="38">
        <f>IFERROR(VLOOKUP(Y31,'Geração Equatorial x Medido'!$O$168:$P$182,2,FALSE),"")</f>
        <v>45292</v>
      </c>
      <c r="AC31" s="38">
        <f t="shared" si="5"/>
        <v>45292</v>
      </c>
      <c r="AD31" s="38" t="str">
        <f t="shared" si="6"/>
        <v/>
      </c>
      <c r="AE31" s="38">
        <f t="shared" si="28"/>
        <v>45292</v>
      </c>
      <c r="AU31" s="4"/>
      <c r="AX31" s="7">
        <f t="shared" si="19"/>
        <v>45674</v>
      </c>
      <c r="AY31" s="5">
        <v>463.9</v>
      </c>
      <c r="AZ31" s="145">
        <f t="shared" si="8"/>
        <v>0</v>
      </c>
      <c r="BA31" s="38" t="str">
        <f>IFERROR(VLOOKUP(AX31,'Geração Equatorial x Medido'!$O$168:$P$195,2,FALSE),"")</f>
        <v/>
      </c>
      <c r="BB31" s="38">
        <f t="shared" si="37"/>
        <v>45658</v>
      </c>
      <c r="BC31" s="38" t="str">
        <f t="shared" si="10"/>
        <v/>
      </c>
      <c r="BD31" s="38">
        <f t="shared" si="40"/>
        <v>45658</v>
      </c>
      <c r="BT31" s="4"/>
      <c r="BZ31" s="7">
        <f t="shared" si="12"/>
        <v>46040</v>
      </c>
      <c r="CA31" s="5">
        <v>315.89999999999998</v>
      </c>
      <c r="CB31" s="145">
        <f t="shared" si="14"/>
        <v>0</v>
      </c>
      <c r="CC31" s="141" t="str">
        <f>IFERROR(VLOOKUP(BZ30,'Geração Equatorial x Medido'!$O$168:$P$206,2,FALSE),"")</f>
        <v/>
      </c>
      <c r="CD31" s="38">
        <f t="shared" si="38"/>
        <v>46023</v>
      </c>
      <c r="CE31" s="38" t="str">
        <f t="shared" si="1"/>
        <v/>
      </c>
      <c r="CF31" s="38">
        <f t="shared" si="39"/>
        <v>46023</v>
      </c>
      <c r="CV31" s="4"/>
    </row>
    <row r="32" spans="1:100" x14ac:dyDescent="0.25">
      <c r="A32" s="7">
        <f t="shared" si="17"/>
        <v>44955</v>
      </c>
      <c r="B32" s="5"/>
      <c r="C32" s="38" t="str">
        <f t="shared" si="0"/>
        <v/>
      </c>
      <c r="D32" s="38">
        <f t="shared" si="41"/>
        <v>44927</v>
      </c>
      <c r="E32" s="38" t="str">
        <f t="shared" si="3"/>
        <v/>
      </c>
      <c r="F32" s="38">
        <f t="shared" si="41"/>
        <v>44927</v>
      </c>
      <c r="Y32" s="7">
        <f t="shared" si="18"/>
        <v>45315</v>
      </c>
      <c r="Z32" s="5">
        <v>377.8</v>
      </c>
      <c r="AA32" s="111"/>
      <c r="AB32" s="38" t="str">
        <f>IFERROR(VLOOKUP(Y32,'Geração Equatorial x Medido'!$O$168:$P$182,2,FALSE),"")</f>
        <v/>
      </c>
      <c r="AC32" s="38">
        <f t="shared" si="5"/>
        <v>45292</v>
      </c>
      <c r="AD32" s="38" t="str">
        <f t="shared" si="6"/>
        <v/>
      </c>
      <c r="AE32" s="38">
        <f t="shared" si="28"/>
        <v>45292</v>
      </c>
      <c r="AU32" s="4"/>
      <c r="AX32" s="7">
        <f t="shared" si="19"/>
        <v>45675</v>
      </c>
      <c r="AY32" s="5">
        <v>77.400000000000006</v>
      </c>
      <c r="AZ32" s="145">
        <f t="shared" si="8"/>
        <v>0</v>
      </c>
      <c r="BA32" s="38" t="str">
        <f>IFERROR(VLOOKUP(AX32,'Geração Equatorial x Medido'!$O$168:$P$195,2,FALSE),"")</f>
        <v/>
      </c>
      <c r="BB32" s="38">
        <f t="shared" si="37"/>
        <v>45658</v>
      </c>
      <c r="BC32" s="38" t="str">
        <f t="shared" si="10"/>
        <v/>
      </c>
      <c r="BD32" s="38">
        <f t="shared" si="40"/>
        <v>45658</v>
      </c>
      <c r="BT32" s="4"/>
      <c r="BZ32" s="7">
        <f t="shared" si="12"/>
        <v>46041</v>
      </c>
      <c r="CA32" s="5">
        <v>141.9</v>
      </c>
      <c r="CB32" s="145">
        <f t="shared" si="14"/>
        <v>0</v>
      </c>
      <c r="CC32" s="141" t="str">
        <f>IFERROR(VLOOKUP(BZ31,'Geração Equatorial x Medido'!$O$168:$P$206,2,FALSE),"")</f>
        <v/>
      </c>
      <c r="CD32" s="38">
        <f t="shared" si="38"/>
        <v>46023</v>
      </c>
      <c r="CE32" s="38" t="str">
        <f t="shared" si="1"/>
        <v/>
      </c>
      <c r="CF32" s="38">
        <f t="shared" si="39"/>
        <v>46023</v>
      </c>
      <c r="CV32" s="4"/>
    </row>
    <row r="33" spans="1:100" x14ac:dyDescent="0.25">
      <c r="A33" s="7">
        <f t="shared" si="17"/>
        <v>44956</v>
      </c>
      <c r="B33" s="5"/>
      <c r="C33" s="38" t="str">
        <f t="shared" si="0"/>
        <v/>
      </c>
      <c r="D33" s="38">
        <f t="shared" si="41"/>
        <v>44927</v>
      </c>
      <c r="E33" s="38" t="str">
        <f t="shared" si="3"/>
        <v/>
      </c>
      <c r="F33" s="38">
        <f t="shared" si="41"/>
        <v>44927</v>
      </c>
      <c r="Y33" s="7">
        <f t="shared" si="18"/>
        <v>45316</v>
      </c>
      <c r="Z33" s="5">
        <v>561.5</v>
      </c>
      <c r="AA33" s="111"/>
      <c r="AB33" s="38" t="str">
        <f>IFERROR(VLOOKUP(Y33,'Geração Equatorial x Medido'!$O$168:$P$182,2,FALSE),"")</f>
        <v/>
      </c>
      <c r="AC33" s="38">
        <f t="shared" si="5"/>
        <v>45292</v>
      </c>
      <c r="AD33" s="38" t="str">
        <f t="shared" si="6"/>
        <v/>
      </c>
      <c r="AE33" s="38">
        <f t="shared" si="28"/>
        <v>45292</v>
      </c>
      <c r="AU33" s="4"/>
      <c r="AX33" s="7">
        <f t="shared" si="19"/>
        <v>45676</v>
      </c>
      <c r="AY33" s="5">
        <v>552.20000000000005</v>
      </c>
      <c r="AZ33" s="145">
        <f t="shared" si="8"/>
        <v>0</v>
      </c>
      <c r="BA33" s="38" t="str">
        <f>IFERROR(VLOOKUP(AX33,'Geração Equatorial x Medido'!$O$168:$P$195,2,FALSE),"")</f>
        <v/>
      </c>
      <c r="BB33" s="38">
        <f t="shared" si="37"/>
        <v>45658</v>
      </c>
      <c r="BC33" s="38" t="str">
        <f t="shared" si="10"/>
        <v/>
      </c>
      <c r="BD33" s="38">
        <f t="shared" si="40"/>
        <v>45658</v>
      </c>
      <c r="BT33" s="4"/>
      <c r="BZ33" s="7">
        <f t="shared" si="12"/>
        <v>46042</v>
      </c>
      <c r="CA33" s="5">
        <v>454.4</v>
      </c>
      <c r="CB33" s="145">
        <f t="shared" si="14"/>
        <v>0</v>
      </c>
      <c r="CC33" s="141" t="str">
        <f>IFERROR(VLOOKUP(BZ32,'Geração Equatorial x Medido'!$O$168:$P$206,2,FALSE),"")</f>
        <v/>
      </c>
      <c r="CD33" s="38">
        <f t="shared" si="38"/>
        <v>46023</v>
      </c>
      <c r="CE33" s="38" t="str">
        <f t="shared" si="1"/>
        <v/>
      </c>
      <c r="CF33" s="38">
        <f t="shared" si="39"/>
        <v>46023</v>
      </c>
      <c r="CV33" s="4"/>
    </row>
    <row r="34" spans="1:100" x14ac:dyDescent="0.25">
      <c r="A34" s="7">
        <f t="shared" si="17"/>
        <v>44957</v>
      </c>
      <c r="B34" s="5"/>
      <c r="C34" s="38" t="str">
        <f t="shared" si="0"/>
        <v/>
      </c>
      <c r="D34" s="38">
        <f t="shared" si="41"/>
        <v>44927</v>
      </c>
      <c r="E34" s="38" t="str">
        <f t="shared" si="3"/>
        <v/>
      </c>
      <c r="F34" s="38">
        <f t="shared" si="41"/>
        <v>44927</v>
      </c>
      <c r="Y34" s="7">
        <f t="shared" si="18"/>
        <v>45317</v>
      </c>
      <c r="Z34" s="5">
        <v>539.9</v>
      </c>
      <c r="AA34" s="111"/>
      <c r="AB34" s="38" t="str">
        <f>IFERROR(VLOOKUP(Y34,'Geração Equatorial x Medido'!$O$168:$P$182,2,FALSE),"")</f>
        <v/>
      </c>
      <c r="AC34" s="38">
        <f t="shared" si="5"/>
        <v>45292</v>
      </c>
      <c r="AD34" s="38" t="str">
        <f t="shared" si="6"/>
        <v/>
      </c>
      <c r="AE34" s="38">
        <f t="shared" si="28"/>
        <v>45292</v>
      </c>
      <c r="AU34" s="4"/>
      <c r="AX34" s="7">
        <f t="shared" si="19"/>
        <v>45677</v>
      </c>
      <c r="AY34" s="5">
        <v>235.9</v>
      </c>
      <c r="AZ34" s="145">
        <f t="shared" si="8"/>
        <v>0</v>
      </c>
      <c r="BA34" s="38" t="str">
        <f>IFERROR(VLOOKUP(AX34,'Geração Equatorial x Medido'!$O$168:$P$195,2,FALSE),"")</f>
        <v/>
      </c>
      <c r="BB34" s="38">
        <f t="shared" si="37"/>
        <v>45658</v>
      </c>
      <c r="BC34" s="38" t="str">
        <f t="shared" si="10"/>
        <v/>
      </c>
      <c r="BD34" s="38">
        <f t="shared" si="40"/>
        <v>45658</v>
      </c>
      <c r="BT34" s="4"/>
      <c r="BZ34" s="7">
        <f t="shared" si="12"/>
        <v>46043</v>
      </c>
      <c r="CA34" s="5">
        <v>500.5</v>
      </c>
      <c r="CB34" s="145">
        <f t="shared" si="14"/>
        <v>0</v>
      </c>
      <c r="CC34" s="141" t="str">
        <f>IFERROR(VLOOKUP(BZ33,'Geração Equatorial x Medido'!$O$168:$P$206,2,FALSE),"")</f>
        <v/>
      </c>
      <c r="CD34" s="38">
        <f t="shared" si="38"/>
        <v>46023</v>
      </c>
      <c r="CE34" s="38" t="str">
        <f t="shared" si="1"/>
        <v/>
      </c>
      <c r="CF34" s="38">
        <f t="shared" si="39"/>
        <v>46023</v>
      </c>
      <c r="CV34" s="4"/>
    </row>
    <row r="35" spans="1:100" x14ac:dyDescent="0.25">
      <c r="A35" s="7">
        <f t="shared" si="17"/>
        <v>44958</v>
      </c>
      <c r="B35" s="5"/>
      <c r="C35" s="38" t="str">
        <f t="shared" si="0"/>
        <v/>
      </c>
      <c r="D35" s="38">
        <f t="shared" si="41"/>
        <v>44927</v>
      </c>
      <c r="E35" s="38">
        <f t="shared" si="3"/>
        <v>44958</v>
      </c>
      <c r="F35" s="38">
        <f t="shared" si="41"/>
        <v>44958</v>
      </c>
      <c r="Y35" s="7">
        <f t="shared" si="18"/>
        <v>45318</v>
      </c>
      <c r="Z35" s="5">
        <v>367.1</v>
      </c>
      <c r="AA35" s="111"/>
      <c r="AB35" s="38" t="str">
        <f>IFERROR(VLOOKUP(Y35,'Geração Equatorial x Medido'!$O$168:$P$182,2,FALSE),"")</f>
        <v/>
      </c>
      <c r="AC35" s="38">
        <f t="shared" si="5"/>
        <v>45292</v>
      </c>
      <c r="AD35" s="38" t="str">
        <f t="shared" si="6"/>
        <v/>
      </c>
      <c r="AE35" s="38">
        <f t="shared" si="28"/>
        <v>45292</v>
      </c>
      <c r="AU35" s="4"/>
      <c r="AX35" s="7">
        <f t="shared" si="19"/>
        <v>45678</v>
      </c>
      <c r="AY35" s="5">
        <v>482.7</v>
      </c>
      <c r="AZ35" s="145">
        <f t="shared" si="8"/>
        <v>0</v>
      </c>
      <c r="BA35" s="38" t="str">
        <f>IFERROR(VLOOKUP(AX35,'Geração Equatorial x Medido'!$O$168:$P$195,2,FALSE),"")</f>
        <v/>
      </c>
      <c r="BB35" s="38">
        <f t="shared" si="37"/>
        <v>45658</v>
      </c>
      <c r="BC35" s="38" t="str">
        <f t="shared" si="10"/>
        <v/>
      </c>
      <c r="BD35" s="38">
        <f t="shared" si="40"/>
        <v>45658</v>
      </c>
      <c r="BT35" s="4"/>
      <c r="BZ35" s="7">
        <f t="shared" si="12"/>
        <v>46044</v>
      </c>
      <c r="CA35" s="5">
        <v>546.6</v>
      </c>
      <c r="CB35" s="145">
        <f t="shared" si="14"/>
        <v>0</v>
      </c>
      <c r="CC35" s="141" t="str">
        <f>IFERROR(VLOOKUP(BZ34,'Geração Equatorial x Medido'!$O$168:$P$206,2,FALSE),"")</f>
        <v/>
      </c>
      <c r="CD35" s="38">
        <f t="shared" si="38"/>
        <v>46023</v>
      </c>
      <c r="CE35" s="38" t="str">
        <f t="shared" si="1"/>
        <v/>
      </c>
      <c r="CF35" s="38">
        <f t="shared" si="39"/>
        <v>46023</v>
      </c>
      <c r="CV35" s="4"/>
    </row>
    <row r="36" spans="1:100" x14ac:dyDescent="0.25">
      <c r="A36" s="7">
        <f t="shared" si="17"/>
        <v>44959</v>
      </c>
      <c r="B36" s="5"/>
      <c r="C36" s="38" t="str">
        <f t="shared" si="0"/>
        <v/>
      </c>
      <c r="D36" s="38">
        <f t="shared" si="41"/>
        <v>44927</v>
      </c>
      <c r="E36" s="38" t="str">
        <f t="shared" si="3"/>
        <v/>
      </c>
      <c r="F36" s="38">
        <f t="shared" si="41"/>
        <v>44958</v>
      </c>
      <c r="Y36" s="7">
        <f t="shared" si="18"/>
        <v>45319</v>
      </c>
      <c r="Z36" s="5">
        <v>392</v>
      </c>
      <c r="AA36" s="111"/>
      <c r="AB36" s="38" t="str">
        <f>IFERROR(VLOOKUP(Y36,'Geração Equatorial x Medido'!$O$168:$P$182,2,FALSE),"")</f>
        <v/>
      </c>
      <c r="AC36" s="38">
        <f t="shared" si="5"/>
        <v>45292</v>
      </c>
      <c r="AD36" s="38" t="str">
        <f t="shared" si="6"/>
        <v/>
      </c>
      <c r="AE36" s="38">
        <f t="shared" si="28"/>
        <v>45292</v>
      </c>
      <c r="AU36" s="4"/>
      <c r="AX36" s="7">
        <f t="shared" si="19"/>
        <v>45679</v>
      </c>
      <c r="AY36" s="5">
        <v>449</v>
      </c>
      <c r="AZ36" s="145">
        <f t="shared" si="8"/>
        <v>0</v>
      </c>
      <c r="BA36" s="38" t="str">
        <f>IFERROR(VLOOKUP(AX36,'Geração Equatorial x Medido'!$O$168:$P$195,2,FALSE),"")</f>
        <v/>
      </c>
      <c r="BB36" s="38">
        <f t="shared" si="37"/>
        <v>45658</v>
      </c>
      <c r="BC36" s="38" t="str">
        <f t="shared" si="10"/>
        <v/>
      </c>
      <c r="BD36" s="38">
        <f t="shared" si="40"/>
        <v>45658</v>
      </c>
      <c r="BT36" s="4"/>
      <c r="BZ36" s="7">
        <f t="shared" si="12"/>
        <v>46045</v>
      </c>
      <c r="CA36" s="5">
        <v>409.7</v>
      </c>
      <c r="CB36" s="145">
        <f t="shared" si="14"/>
        <v>0</v>
      </c>
      <c r="CC36" s="141" t="str">
        <f>IFERROR(VLOOKUP(BZ35,'Geração Equatorial x Medido'!$O$168:$P$206,2,FALSE),"")</f>
        <v/>
      </c>
      <c r="CD36" s="38">
        <f t="shared" si="38"/>
        <v>46023</v>
      </c>
      <c r="CE36" s="38" t="str">
        <f t="shared" si="1"/>
        <v/>
      </c>
      <c r="CF36" s="38">
        <f t="shared" si="39"/>
        <v>46023</v>
      </c>
      <c r="CV36" s="4"/>
    </row>
    <row r="37" spans="1:100" x14ac:dyDescent="0.25">
      <c r="A37" s="7">
        <f t="shared" si="17"/>
        <v>44960</v>
      </c>
      <c r="B37" s="5"/>
      <c r="C37" s="38" t="str">
        <f t="shared" si="0"/>
        <v/>
      </c>
      <c r="D37" s="38">
        <f t="shared" ref="D37:D42" si="42">IF(C37="",D36,C37)</f>
        <v>44927</v>
      </c>
      <c r="E37" s="38" t="str">
        <f t="shared" si="3"/>
        <v/>
      </c>
      <c r="F37" s="38">
        <f t="shared" ref="F37:F52" si="43">IF(E37="",F36,E37)</f>
        <v>44958</v>
      </c>
      <c r="Y37" s="7">
        <f t="shared" si="18"/>
        <v>45320</v>
      </c>
      <c r="Z37" s="5">
        <v>474</v>
      </c>
      <c r="AA37" s="111"/>
      <c r="AB37" s="38" t="str">
        <f>IFERROR(VLOOKUP(Y37,'Geração Equatorial x Medido'!$O$168:$P$182,2,FALSE),"")</f>
        <v/>
      </c>
      <c r="AC37" s="38">
        <f t="shared" si="5"/>
        <v>45292</v>
      </c>
      <c r="AD37" s="38" t="str">
        <f t="shared" si="6"/>
        <v/>
      </c>
      <c r="AE37" s="38">
        <f t="shared" si="28"/>
        <v>45292</v>
      </c>
      <c r="AU37" s="4"/>
      <c r="AX37" s="7">
        <f t="shared" si="19"/>
        <v>45680</v>
      </c>
      <c r="AY37" s="5">
        <v>398.8</v>
      </c>
      <c r="AZ37" s="145">
        <f t="shared" si="8"/>
        <v>0</v>
      </c>
      <c r="BA37" s="38" t="str">
        <f>IFERROR(VLOOKUP(AX37,'Geração Equatorial x Medido'!$O$168:$P$195,2,FALSE),"")</f>
        <v/>
      </c>
      <c r="BB37" s="38">
        <f t="shared" si="37"/>
        <v>45658</v>
      </c>
      <c r="BC37" s="38" t="str">
        <f t="shared" si="10"/>
        <v/>
      </c>
      <c r="BD37" s="38">
        <f t="shared" si="40"/>
        <v>45658</v>
      </c>
      <c r="BT37" s="4"/>
      <c r="BZ37" s="7">
        <f t="shared" si="12"/>
        <v>46046</v>
      </c>
      <c r="CA37" s="5">
        <v>468.7</v>
      </c>
      <c r="CB37" s="145">
        <f t="shared" si="14"/>
        <v>0</v>
      </c>
      <c r="CC37" s="141" t="str">
        <f>IFERROR(VLOOKUP(BZ36,'Geração Equatorial x Medido'!$O$168:$P$206,2,FALSE),"")</f>
        <v/>
      </c>
      <c r="CD37" s="38">
        <f t="shared" si="38"/>
        <v>46023</v>
      </c>
      <c r="CE37" s="38" t="str">
        <f t="shared" si="1"/>
        <v/>
      </c>
      <c r="CF37" s="38">
        <f t="shared" si="39"/>
        <v>46023</v>
      </c>
      <c r="CV37" s="4"/>
    </row>
    <row r="38" spans="1:100" x14ac:dyDescent="0.25">
      <c r="A38" s="7">
        <f t="shared" si="17"/>
        <v>44961</v>
      </c>
      <c r="B38" s="5"/>
      <c r="C38" s="38" t="str">
        <f t="shared" si="0"/>
        <v/>
      </c>
      <c r="D38" s="38">
        <f t="shared" si="42"/>
        <v>44927</v>
      </c>
      <c r="E38" s="38" t="str">
        <f t="shared" si="3"/>
        <v/>
      </c>
      <c r="F38" s="38">
        <f t="shared" si="43"/>
        <v>44958</v>
      </c>
      <c r="Y38" s="7">
        <f t="shared" si="18"/>
        <v>45321</v>
      </c>
      <c r="Z38" s="5">
        <v>493.1</v>
      </c>
      <c r="AA38" s="111"/>
      <c r="AB38" s="38" t="str">
        <f>IFERROR(VLOOKUP(Y38,'Geração Equatorial x Medido'!$O$168:$P$182,2,FALSE),"")</f>
        <v/>
      </c>
      <c r="AC38" s="38">
        <f t="shared" si="5"/>
        <v>45292</v>
      </c>
      <c r="AD38" s="38" t="str">
        <f t="shared" si="6"/>
        <v/>
      </c>
      <c r="AE38" s="38">
        <f t="shared" si="28"/>
        <v>45292</v>
      </c>
      <c r="AU38" s="4"/>
      <c r="AX38" s="7">
        <f t="shared" si="19"/>
        <v>45681</v>
      </c>
      <c r="AY38" s="5">
        <v>452.2</v>
      </c>
      <c r="AZ38" s="145">
        <f t="shared" si="8"/>
        <v>0</v>
      </c>
      <c r="BA38" s="38" t="str">
        <f>IFERROR(VLOOKUP(AX38,'Geração Equatorial x Medido'!$O$168:$P$195,2,FALSE),"")</f>
        <v/>
      </c>
      <c r="BB38" s="38">
        <f t="shared" si="37"/>
        <v>45658</v>
      </c>
      <c r="BC38" s="38" t="str">
        <f t="shared" si="10"/>
        <v/>
      </c>
      <c r="BD38" s="38">
        <f t="shared" si="40"/>
        <v>45658</v>
      </c>
      <c r="BT38" s="4"/>
      <c r="BZ38" s="7">
        <f t="shared" si="12"/>
        <v>46047</v>
      </c>
      <c r="CA38" s="5">
        <v>560.6</v>
      </c>
      <c r="CB38" s="145">
        <f t="shared" si="14"/>
        <v>0</v>
      </c>
      <c r="CC38" s="141" t="str">
        <f>IFERROR(VLOOKUP(BZ37,'Geração Equatorial x Medido'!$O$168:$P$206,2,FALSE),"")</f>
        <v/>
      </c>
      <c r="CD38" s="38">
        <f t="shared" si="38"/>
        <v>46023</v>
      </c>
      <c r="CE38" s="38" t="str">
        <f t="shared" si="1"/>
        <v/>
      </c>
      <c r="CF38" s="38">
        <f t="shared" si="39"/>
        <v>46023</v>
      </c>
      <c r="CV38" s="4"/>
    </row>
    <row r="39" spans="1:100" x14ac:dyDescent="0.25">
      <c r="A39" s="7">
        <f t="shared" si="17"/>
        <v>44962</v>
      </c>
      <c r="B39" s="5"/>
      <c r="C39" s="38" t="str">
        <f t="shared" si="0"/>
        <v/>
      </c>
      <c r="D39" s="38">
        <f t="shared" si="42"/>
        <v>44927</v>
      </c>
      <c r="E39" s="38" t="str">
        <f t="shared" si="3"/>
        <v/>
      </c>
      <c r="F39" s="38">
        <f t="shared" si="43"/>
        <v>44958</v>
      </c>
      <c r="Y39" s="7">
        <f t="shared" si="18"/>
        <v>45322</v>
      </c>
      <c r="Z39" s="5">
        <v>309.8</v>
      </c>
      <c r="AA39" s="111"/>
      <c r="AB39" s="38" t="str">
        <f>IFERROR(VLOOKUP(Y39,'Geração Equatorial x Medido'!$O$168:$P$182,2,FALSE),"")</f>
        <v/>
      </c>
      <c r="AC39" s="38">
        <f t="shared" si="5"/>
        <v>45292</v>
      </c>
      <c r="AD39" s="38" t="str">
        <f t="shared" si="6"/>
        <v/>
      </c>
      <c r="AE39" s="38">
        <f t="shared" si="28"/>
        <v>45292</v>
      </c>
      <c r="AU39" s="4"/>
      <c r="AX39" s="7">
        <f t="shared" si="19"/>
        <v>45682</v>
      </c>
      <c r="AY39" s="5">
        <v>493.1</v>
      </c>
      <c r="AZ39" s="145">
        <f t="shared" si="8"/>
        <v>0</v>
      </c>
      <c r="BA39" s="38" t="str">
        <f>IFERROR(VLOOKUP(AX39,'Geração Equatorial x Medido'!$O$168:$P$195,2,FALSE),"")</f>
        <v/>
      </c>
      <c r="BB39" s="38">
        <f t="shared" si="37"/>
        <v>45658</v>
      </c>
      <c r="BC39" s="38" t="str">
        <f t="shared" si="10"/>
        <v/>
      </c>
      <c r="BD39" s="38">
        <f t="shared" si="40"/>
        <v>45658</v>
      </c>
      <c r="BT39" s="4"/>
      <c r="BZ39" s="7">
        <f t="shared" si="12"/>
        <v>46048</v>
      </c>
      <c r="CA39" s="5">
        <v>472</v>
      </c>
      <c r="CB39" s="145">
        <f t="shared" si="14"/>
        <v>0</v>
      </c>
      <c r="CC39" s="141" t="str">
        <f>IFERROR(VLOOKUP(BZ38,'Geração Equatorial x Medido'!$O$168:$P$206,2,FALSE),"")</f>
        <v/>
      </c>
      <c r="CD39" s="38">
        <f t="shared" si="38"/>
        <v>46023</v>
      </c>
      <c r="CE39" s="38" t="str">
        <f t="shared" si="1"/>
        <v/>
      </c>
      <c r="CF39" s="38">
        <f t="shared" si="39"/>
        <v>46023</v>
      </c>
      <c r="CV39" s="4"/>
    </row>
    <row r="40" spans="1:100" x14ac:dyDescent="0.25">
      <c r="A40" s="7">
        <f t="shared" si="17"/>
        <v>44963</v>
      </c>
      <c r="B40" s="5"/>
      <c r="C40" s="38" t="str">
        <f t="shared" si="0"/>
        <v/>
      </c>
      <c r="D40" s="38">
        <f t="shared" si="42"/>
        <v>44927</v>
      </c>
      <c r="E40" s="38" t="str">
        <f t="shared" si="3"/>
        <v/>
      </c>
      <c r="F40" s="38">
        <f t="shared" si="43"/>
        <v>44958</v>
      </c>
      <c r="Y40" s="7">
        <f t="shared" si="18"/>
        <v>45323</v>
      </c>
      <c r="Z40" s="5">
        <v>411.9</v>
      </c>
      <c r="AA40" s="111"/>
      <c r="AB40" s="38" t="str">
        <f>IFERROR(VLOOKUP(Y40,'Geração Equatorial x Medido'!$O$168:$P$182,2,FALSE),"")</f>
        <v/>
      </c>
      <c r="AC40" s="38">
        <f t="shared" si="5"/>
        <v>45292</v>
      </c>
      <c r="AD40" s="38">
        <f t="shared" si="6"/>
        <v>45323</v>
      </c>
      <c r="AE40" s="38">
        <f t="shared" si="28"/>
        <v>45323</v>
      </c>
      <c r="AU40" s="4"/>
      <c r="AX40" s="7">
        <f t="shared" si="19"/>
        <v>45683</v>
      </c>
      <c r="AY40" s="5">
        <v>288</v>
      </c>
      <c r="AZ40" s="145">
        <f t="shared" si="8"/>
        <v>0</v>
      </c>
      <c r="BA40" s="38" t="str">
        <f>IFERROR(VLOOKUP(AX40,'Geração Equatorial x Medido'!$O$168:$P$195,2,FALSE),"")</f>
        <v/>
      </c>
      <c r="BB40" s="38">
        <f t="shared" si="37"/>
        <v>45658</v>
      </c>
      <c r="BC40" s="38" t="str">
        <f t="shared" si="10"/>
        <v/>
      </c>
      <c r="BD40" s="38">
        <f t="shared" si="40"/>
        <v>45658</v>
      </c>
      <c r="BT40" s="4"/>
      <c r="BZ40" s="7">
        <f t="shared" si="12"/>
        <v>46049</v>
      </c>
      <c r="CA40" s="5">
        <v>88.7</v>
      </c>
      <c r="CB40" s="145">
        <f t="shared" si="14"/>
        <v>0</v>
      </c>
      <c r="CC40" s="141" t="str">
        <f>IFERROR(VLOOKUP(BZ39,'Geração Equatorial x Medido'!$O$168:$P$206,2,FALSE),"")</f>
        <v/>
      </c>
      <c r="CD40" s="38">
        <f t="shared" si="38"/>
        <v>46023</v>
      </c>
      <c r="CE40" s="38" t="str">
        <f t="shared" si="1"/>
        <v/>
      </c>
      <c r="CF40" s="38">
        <f t="shared" si="39"/>
        <v>46023</v>
      </c>
      <c r="CV40" s="4"/>
    </row>
    <row r="41" spans="1:100" x14ac:dyDescent="0.25">
      <c r="A41" s="7">
        <f t="shared" si="17"/>
        <v>44964</v>
      </c>
      <c r="B41" s="5"/>
      <c r="C41" s="38">
        <f t="shared" si="0"/>
        <v>44958</v>
      </c>
      <c r="D41" s="38">
        <f t="shared" si="42"/>
        <v>44958</v>
      </c>
      <c r="E41" s="38" t="str">
        <f t="shared" si="3"/>
        <v/>
      </c>
      <c r="F41" s="38">
        <f t="shared" si="43"/>
        <v>44958</v>
      </c>
      <c r="Y41" s="7">
        <f t="shared" si="18"/>
        <v>45324</v>
      </c>
      <c r="Z41" s="5">
        <v>496.6</v>
      </c>
      <c r="AA41" s="111"/>
      <c r="AB41" s="38" t="str">
        <f>IFERROR(VLOOKUP(Y41,'Geração Equatorial x Medido'!$O$168:$P$182,2,FALSE),"")</f>
        <v/>
      </c>
      <c r="AC41" s="38">
        <f>IF(AB41="",AC40,AB41)</f>
        <v>45292</v>
      </c>
      <c r="AD41" s="38" t="str">
        <f t="shared" si="6"/>
        <v/>
      </c>
      <c r="AE41" s="38">
        <f t="shared" si="28"/>
        <v>45323</v>
      </c>
      <c r="AU41" s="4"/>
      <c r="AX41" s="7">
        <f t="shared" si="19"/>
        <v>45684</v>
      </c>
      <c r="AY41" s="5">
        <v>494.2</v>
      </c>
      <c r="AZ41" s="145">
        <f t="shared" si="8"/>
        <v>0</v>
      </c>
      <c r="BA41" s="38">
        <f>IFERROR(VLOOKUP(AX41,'Geração Equatorial x Medido'!$O$168:$P$195,2,FALSE),"")</f>
        <v>45658</v>
      </c>
      <c r="BB41" s="38">
        <f t="shared" si="37"/>
        <v>45658</v>
      </c>
      <c r="BC41" s="38" t="str">
        <f t="shared" si="10"/>
        <v/>
      </c>
      <c r="BD41" s="38">
        <f t="shared" si="40"/>
        <v>45658</v>
      </c>
      <c r="BT41" s="4"/>
      <c r="BZ41" s="7">
        <f t="shared" si="12"/>
        <v>46050</v>
      </c>
      <c r="CA41" s="5">
        <v>504.6</v>
      </c>
      <c r="CB41" s="145">
        <f t="shared" si="14"/>
        <v>0</v>
      </c>
      <c r="CC41" s="141">
        <f>IFERROR(VLOOKUP(BZ40,'Geração Equatorial x Medido'!$O$168:$P$206,2,FALSE),"")</f>
        <v>46023</v>
      </c>
      <c r="CD41" s="38">
        <f t="shared" si="38"/>
        <v>46023</v>
      </c>
      <c r="CE41" s="38" t="str">
        <f t="shared" si="1"/>
        <v/>
      </c>
      <c r="CF41" s="38">
        <f t="shared" si="39"/>
        <v>46023</v>
      </c>
      <c r="CV41" s="4"/>
    </row>
    <row r="42" spans="1:100" x14ac:dyDescent="0.25">
      <c r="A42" s="7">
        <f t="shared" si="17"/>
        <v>44965</v>
      </c>
      <c r="B42" s="5"/>
      <c r="C42" s="38" t="str">
        <f t="shared" si="0"/>
        <v/>
      </c>
      <c r="D42" s="38">
        <f t="shared" si="42"/>
        <v>44958</v>
      </c>
      <c r="E42" s="38" t="str">
        <f t="shared" si="3"/>
        <v/>
      </c>
      <c r="F42" s="38">
        <f t="shared" si="43"/>
        <v>44958</v>
      </c>
      <c r="Y42" s="7">
        <f t="shared" si="18"/>
        <v>45325</v>
      </c>
      <c r="Z42" s="5">
        <v>461.6</v>
      </c>
      <c r="AA42" s="111"/>
      <c r="AB42" s="38" t="str">
        <f>IFERROR(VLOOKUP(Y42,'Geração Equatorial x Medido'!$O$168:$P$182,2,FALSE),"")</f>
        <v/>
      </c>
      <c r="AC42" s="38">
        <f>IF(AB42="",AC41,AB42)</f>
        <v>45292</v>
      </c>
      <c r="AD42" s="38" t="str">
        <f t="shared" si="6"/>
        <v/>
      </c>
      <c r="AE42" s="38">
        <f t="shared" si="28"/>
        <v>45323</v>
      </c>
      <c r="AU42" s="4"/>
      <c r="AX42" s="7">
        <f t="shared" si="19"/>
        <v>45685</v>
      </c>
      <c r="AY42" s="5">
        <v>541.70000000000005</v>
      </c>
      <c r="AZ42" s="145">
        <f t="shared" si="8"/>
        <v>0</v>
      </c>
      <c r="BA42" s="38" t="str">
        <f>IFERROR(VLOOKUP(AX42,'Geração Equatorial x Medido'!$O$168:$P$195,2,FALSE),"")</f>
        <v/>
      </c>
      <c r="BB42" s="38">
        <f t="shared" si="37"/>
        <v>45689</v>
      </c>
      <c r="BC42" s="38" t="str">
        <f t="shared" si="10"/>
        <v/>
      </c>
      <c r="BD42" s="38">
        <f t="shared" si="40"/>
        <v>45658</v>
      </c>
      <c r="BT42" s="4"/>
      <c r="BZ42" s="7">
        <f t="shared" si="12"/>
        <v>46051</v>
      </c>
      <c r="CA42" s="5">
        <v>551</v>
      </c>
      <c r="CB42" s="145">
        <f t="shared" si="14"/>
        <v>0</v>
      </c>
      <c r="CC42" s="141" t="str">
        <f>IFERROR(VLOOKUP(BZ41,'Geração Equatorial x Medido'!$O$168:$P$206,2,FALSE),"")</f>
        <v/>
      </c>
      <c r="CD42" s="38">
        <f t="shared" si="38"/>
        <v>46054</v>
      </c>
      <c r="CE42" s="38" t="str">
        <f t="shared" si="1"/>
        <v/>
      </c>
      <c r="CF42" s="38">
        <f t="shared" si="39"/>
        <v>46023</v>
      </c>
      <c r="CV42" s="4"/>
    </row>
    <row r="43" spans="1:100" x14ac:dyDescent="0.25">
      <c r="A43" s="7">
        <f t="shared" si="17"/>
        <v>44966</v>
      </c>
      <c r="B43" s="5"/>
      <c r="C43" s="38" t="str">
        <f t="shared" si="0"/>
        <v/>
      </c>
      <c r="D43" s="38">
        <f t="shared" ref="D43:D106" si="44">IF(C43="",D42,C43)</f>
        <v>44958</v>
      </c>
      <c r="E43" s="38" t="str">
        <f t="shared" si="3"/>
        <v/>
      </c>
      <c r="F43" s="38">
        <f t="shared" si="43"/>
        <v>44958</v>
      </c>
      <c r="Y43" s="7">
        <f t="shared" si="18"/>
        <v>45326</v>
      </c>
      <c r="Z43" s="5">
        <v>505.2</v>
      </c>
      <c r="AA43" s="111"/>
      <c r="AB43" s="38" t="str">
        <f>IFERROR(VLOOKUP(Y43,'Geração Equatorial x Medido'!$O$168:$P$182,2,FALSE),"")</f>
        <v/>
      </c>
      <c r="AC43" s="38">
        <f t="shared" ref="AC43:AC106" si="45">IF(AB43="",AC42,AB43)</f>
        <v>45292</v>
      </c>
      <c r="AD43" s="38" t="str">
        <f t="shared" si="6"/>
        <v/>
      </c>
      <c r="AE43" s="38">
        <f t="shared" si="28"/>
        <v>45323</v>
      </c>
      <c r="AU43" s="4"/>
      <c r="AX43" s="7">
        <f t="shared" si="19"/>
        <v>45686</v>
      </c>
      <c r="AY43" s="5">
        <v>481.3</v>
      </c>
      <c r="AZ43" s="145">
        <f t="shared" si="8"/>
        <v>0</v>
      </c>
      <c r="BA43" s="38" t="str">
        <f>IFERROR(VLOOKUP(AX43,'Geração Equatorial x Medido'!$O$168:$P$195,2,FALSE),"")</f>
        <v/>
      </c>
      <c r="BB43" s="38">
        <f t="shared" si="37"/>
        <v>45689</v>
      </c>
      <c r="BC43" s="38" t="str">
        <f t="shared" si="10"/>
        <v/>
      </c>
      <c r="BD43" s="38">
        <f t="shared" si="40"/>
        <v>45658</v>
      </c>
      <c r="BT43" s="4"/>
      <c r="BZ43" s="7">
        <f t="shared" si="12"/>
        <v>46052</v>
      </c>
      <c r="CA43" s="5">
        <v>511.8</v>
      </c>
      <c r="CB43" s="145">
        <f t="shared" si="14"/>
        <v>0</v>
      </c>
      <c r="CC43" s="141" t="str">
        <f>IFERROR(VLOOKUP(BZ42,'Geração Equatorial x Medido'!$O$168:$P$206,2,FALSE),"")</f>
        <v/>
      </c>
      <c r="CD43" s="38">
        <f t="shared" si="38"/>
        <v>46054</v>
      </c>
      <c r="CE43" s="38" t="str">
        <f t="shared" si="1"/>
        <v/>
      </c>
      <c r="CF43" s="38">
        <f t="shared" si="39"/>
        <v>46023</v>
      </c>
      <c r="CV43" s="4"/>
    </row>
    <row r="44" spans="1:100" x14ac:dyDescent="0.25">
      <c r="A44" s="7">
        <f t="shared" si="17"/>
        <v>44967</v>
      </c>
      <c r="B44" s="5"/>
      <c r="C44" s="38" t="str">
        <f t="shared" si="0"/>
        <v/>
      </c>
      <c r="D44" s="38">
        <f t="shared" si="44"/>
        <v>44958</v>
      </c>
      <c r="E44" s="38" t="str">
        <f t="shared" si="3"/>
        <v/>
      </c>
      <c r="F44" s="38">
        <f t="shared" si="43"/>
        <v>44958</v>
      </c>
      <c r="Y44" s="7">
        <f t="shared" si="18"/>
        <v>45327</v>
      </c>
      <c r="Z44" s="5">
        <v>585.70000000000005</v>
      </c>
      <c r="AA44" s="111"/>
      <c r="AB44" s="38" t="str">
        <f>IFERROR(VLOOKUP(Y44,'Geração Equatorial x Medido'!$O$168:$P$182,2,FALSE),"")</f>
        <v/>
      </c>
      <c r="AC44" s="38">
        <f t="shared" si="45"/>
        <v>45292</v>
      </c>
      <c r="AD44" s="38" t="str">
        <f t="shared" si="6"/>
        <v/>
      </c>
      <c r="AE44" s="38">
        <f t="shared" si="28"/>
        <v>45323</v>
      </c>
      <c r="AU44" s="4"/>
      <c r="AX44" s="7">
        <f t="shared" si="19"/>
        <v>45687</v>
      </c>
      <c r="AY44" s="5">
        <v>550.6</v>
      </c>
      <c r="AZ44" s="145">
        <f t="shared" si="8"/>
        <v>0</v>
      </c>
      <c r="BA44" s="38" t="str">
        <f>IFERROR(VLOOKUP(AX44,'Geração Equatorial x Medido'!$O$168:$P$195,2,FALSE),"")</f>
        <v/>
      </c>
      <c r="BB44" s="38">
        <f t="shared" si="37"/>
        <v>45689</v>
      </c>
      <c r="BC44" s="38" t="str">
        <f t="shared" si="10"/>
        <v/>
      </c>
      <c r="BD44" s="38">
        <f t="shared" si="40"/>
        <v>45658</v>
      </c>
      <c r="BT44" s="4"/>
      <c r="BZ44" s="7">
        <f t="shared" si="12"/>
        <v>46053</v>
      </c>
      <c r="CA44" s="5">
        <v>540.70000000000005</v>
      </c>
      <c r="CB44" s="145">
        <f t="shared" si="14"/>
        <v>0</v>
      </c>
      <c r="CC44" s="141" t="str">
        <f>IFERROR(VLOOKUP(BZ43,'Geração Equatorial x Medido'!$O$168:$P$206,2,FALSE),"")</f>
        <v/>
      </c>
      <c r="CD44" s="38">
        <f t="shared" si="38"/>
        <v>46054</v>
      </c>
      <c r="CE44" s="38" t="str">
        <f t="shared" si="1"/>
        <v/>
      </c>
      <c r="CF44" s="38">
        <f t="shared" si="39"/>
        <v>46023</v>
      </c>
      <c r="CV44" s="4"/>
    </row>
    <row r="45" spans="1:100" x14ac:dyDescent="0.25">
      <c r="A45" s="7">
        <f t="shared" si="17"/>
        <v>44968</v>
      </c>
      <c r="B45" s="5"/>
      <c r="C45" s="38" t="str">
        <f t="shared" si="0"/>
        <v/>
      </c>
      <c r="D45" s="38">
        <f t="shared" si="44"/>
        <v>44958</v>
      </c>
      <c r="E45" s="38" t="str">
        <f t="shared" si="3"/>
        <v/>
      </c>
      <c r="F45" s="38">
        <f t="shared" si="43"/>
        <v>44958</v>
      </c>
      <c r="Y45" s="7">
        <f t="shared" si="18"/>
        <v>45328</v>
      </c>
      <c r="Z45" s="5">
        <v>526.79999999999995</v>
      </c>
      <c r="AA45" s="111"/>
      <c r="AB45" s="38" t="str">
        <f>IFERROR(VLOOKUP(Y45,'Geração Equatorial x Medido'!$O$168:$P$182,2,FALSE),"")</f>
        <v/>
      </c>
      <c r="AC45" s="38">
        <f t="shared" si="45"/>
        <v>45292</v>
      </c>
      <c r="AD45" s="38" t="str">
        <f t="shared" si="6"/>
        <v/>
      </c>
      <c r="AE45" s="38">
        <f t="shared" si="28"/>
        <v>45323</v>
      </c>
      <c r="AU45" s="4"/>
      <c r="AX45" s="7">
        <f t="shared" si="19"/>
        <v>45688</v>
      </c>
      <c r="AY45" s="5">
        <v>451.7</v>
      </c>
      <c r="AZ45" s="145">
        <f t="shared" si="8"/>
        <v>0</v>
      </c>
      <c r="BA45" s="38" t="str">
        <f>IFERROR(VLOOKUP(AX45,'Geração Equatorial x Medido'!$O$168:$P$195,2,FALSE),"")</f>
        <v/>
      </c>
      <c r="BB45" s="38">
        <f t="shared" si="37"/>
        <v>45689</v>
      </c>
      <c r="BC45" s="38" t="str">
        <f t="shared" si="10"/>
        <v/>
      </c>
      <c r="BD45" s="38">
        <f t="shared" si="40"/>
        <v>45658</v>
      </c>
      <c r="BT45" s="4"/>
      <c r="BZ45" s="7">
        <f t="shared" si="12"/>
        <v>46054</v>
      </c>
      <c r="CA45" s="5">
        <v>548.4</v>
      </c>
      <c r="CB45" s="145">
        <f t="shared" si="14"/>
        <v>0</v>
      </c>
      <c r="CC45" s="141" t="str">
        <f>IFERROR(VLOOKUP(BZ44,'Geração Equatorial x Medido'!$O$168:$P$206,2,FALSE),"")</f>
        <v/>
      </c>
      <c r="CD45" s="38">
        <f t="shared" si="38"/>
        <v>46054</v>
      </c>
      <c r="CE45" s="38">
        <f t="shared" si="1"/>
        <v>46054</v>
      </c>
      <c r="CF45" s="38">
        <f t="shared" si="39"/>
        <v>46054</v>
      </c>
      <c r="CV45" s="4"/>
    </row>
    <row r="46" spans="1:100" x14ac:dyDescent="0.25">
      <c r="A46" s="7">
        <f t="shared" si="17"/>
        <v>44969</v>
      </c>
      <c r="B46" s="5"/>
      <c r="C46" s="38" t="str">
        <f t="shared" si="0"/>
        <v/>
      </c>
      <c r="D46" s="38">
        <f t="shared" si="44"/>
        <v>44958</v>
      </c>
      <c r="E46" s="38" t="str">
        <f t="shared" si="3"/>
        <v/>
      </c>
      <c r="F46" s="38">
        <f t="shared" si="43"/>
        <v>44958</v>
      </c>
      <c r="Y46" s="7">
        <f t="shared" si="18"/>
        <v>45329</v>
      </c>
      <c r="Z46" s="5">
        <v>525.5</v>
      </c>
      <c r="AA46" s="111"/>
      <c r="AB46" s="38" t="str">
        <f>IFERROR(VLOOKUP(Y46,'Geração Equatorial x Medido'!$O$168:$P$182,2,FALSE),"")</f>
        <v/>
      </c>
      <c r="AC46" s="38">
        <f t="shared" si="45"/>
        <v>45292</v>
      </c>
      <c r="AD46" s="38" t="str">
        <f t="shared" si="6"/>
        <v/>
      </c>
      <c r="AE46" s="38">
        <f t="shared" si="28"/>
        <v>45323</v>
      </c>
      <c r="AU46" s="4"/>
      <c r="AX46" s="7">
        <f t="shared" si="19"/>
        <v>45689</v>
      </c>
      <c r="AY46" s="5">
        <v>349</v>
      </c>
      <c r="AZ46" s="145">
        <f t="shared" si="8"/>
        <v>0</v>
      </c>
      <c r="BA46" s="38" t="str">
        <f>IFERROR(VLOOKUP(AX46,'Geração Equatorial x Medido'!$O$168:$P$195,2,FALSE),"")</f>
        <v/>
      </c>
      <c r="BB46" s="38">
        <f t="shared" si="37"/>
        <v>45689</v>
      </c>
      <c r="BC46" s="38">
        <f t="shared" si="10"/>
        <v>45689</v>
      </c>
      <c r="BD46" s="38">
        <f t="shared" si="40"/>
        <v>45689</v>
      </c>
      <c r="BT46" s="4"/>
      <c r="BZ46" s="7">
        <f t="shared" si="12"/>
        <v>46055</v>
      </c>
      <c r="CA46" s="5">
        <v>496.8</v>
      </c>
      <c r="CB46" s="145">
        <f t="shared" si="14"/>
        <v>0</v>
      </c>
      <c r="CC46" s="141" t="str">
        <f>IFERROR(VLOOKUP(BZ45,'Geração Equatorial x Medido'!$O$168:$P$206,2,FALSE),"")</f>
        <v/>
      </c>
      <c r="CD46" s="38">
        <f t="shared" si="38"/>
        <v>46054</v>
      </c>
      <c r="CE46" s="38" t="str">
        <f t="shared" si="1"/>
        <v/>
      </c>
      <c r="CF46" s="38">
        <f t="shared" si="39"/>
        <v>46054</v>
      </c>
      <c r="CV46" s="4"/>
    </row>
    <row r="47" spans="1:100" x14ac:dyDescent="0.25">
      <c r="A47" s="7">
        <f t="shared" si="17"/>
        <v>44970</v>
      </c>
      <c r="B47" s="5"/>
      <c r="C47" s="38" t="str">
        <f t="shared" si="0"/>
        <v/>
      </c>
      <c r="D47" s="38">
        <f t="shared" si="44"/>
        <v>44958</v>
      </c>
      <c r="E47" s="38" t="str">
        <f t="shared" si="3"/>
        <v/>
      </c>
      <c r="F47" s="38">
        <f t="shared" si="43"/>
        <v>44958</v>
      </c>
      <c r="Y47" s="7">
        <f t="shared" si="18"/>
        <v>45330</v>
      </c>
      <c r="Z47" s="5">
        <v>502.5</v>
      </c>
      <c r="AA47" s="111"/>
      <c r="AB47" s="38" t="str">
        <f>IFERROR(VLOOKUP(Y47,'Geração Equatorial x Medido'!$O$168:$P$182,2,FALSE),"")</f>
        <v/>
      </c>
      <c r="AC47" s="38">
        <f t="shared" si="45"/>
        <v>45292</v>
      </c>
      <c r="AD47" s="38" t="str">
        <f t="shared" si="6"/>
        <v/>
      </c>
      <c r="AE47" s="38">
        <f t="shared" si="28"/>
        <v>45323</v>
      </c>
      <c r="AU47" s="4"/>
      <c r="AX47" s="7">
        <f t="shared" si="19"/>
        <v>45690</v>
      </c>
      <c r="AY47" s="5">
        <v>277.7</v>
      </c>
      <c r="AZ47" s="145">
        <f t="shared" si="8"/>
        <v>0</v>
      </c>
      <c r="BA47" s="38" t="str">
        <f>IFERROR(VLOOKUP(AX47,'Geração Equatorial x Medido'!$O$168:$P$195,2,FALSE),"")</f>
        <v/>
      </c>
      <c r="BB47" s="38">
        <f t="shared" si="37"/>
        <v>45689</v>
      </c>
      <c r="BC47" s="38" t="str">
        <f t="shared" si="10"/>
        <v/>
      </c>
      <c r="BD47" s="38">
        <f t="shared" si="40"/>
        <v>45689</v>
      </c>
      <c r="BT47" s="4"/>
      <c r="BZ47" s="7">
        <f t="shared" si="12"/>
        <v>46056</v>
      </c>
      <c r="CA47" s="5">
        <v>492.9</v>
      </c>
      <c r="CB47" s="145">
        <f t="shared" si="14"/>
        <v>0</v>
      </c>
      <c r="CC47" s="141" t="str">
        <f>IFERROR(VLOOKUP(BZ46,'Geração Equatorial x Medido'!$O$168:$P$206,2,FALSE),"")</f>
        <v/>
      </c>
      <c r="CD47" s="38">
        <f t="shared" si="38"/>
        <v>46054</v>
      </c>
      <c r="CE47" s="38" t="str">
        <f t="shared" si="1"/>
        <v/>
      </c>
      <c r="CF47" s="38">
        <f t="shared" si="39"/>
        <v>46054</v>
      </c>
      <c r="CV47" s="4"/>
    </row>
    <row r="48" spans="1:100" x14ac:dyDescent="0.25">
      <c r="A48" s="7">
        <f t="shared" si="17"/>
        <v>44971</v>
      </c>
      <c r="B48" s="5"/>
      <c r="C48" s="38" t="str">
        <f t="shared" si="0"/>
        <v/>
      </c>
      <c r="D48" s="38">
        <f t="shared" si="44"/>
        <v>44958</v>
      </c>
      <c r="E48" s="38" t="str">
        <f t="shared" si="3"/>
        <v/>
      </c>
      <c r="F48" s="38">
        <f t="shared" si="43"/>
        <v>44958</v>
      </c>
      <c r="Y48" s="7">
        <f t="shared" si="18"/>
        <v>45331</v>
      </c>
      <c r="Z48" s="5">
        <v>441.9</v>
      </c>
      <c r="AA48" s="111"/>
      <c r="AB48" s="38" t="str">
        <f>IFERROR(VLOOKUP(Y48,'Geração Equatorial x Medido'!$O$168:$P$182,2,FALSE),"")</f>
        <v/>
      </c>
      <c r="AC48" s="38">
        <f t="shared" si="45"/>
        <v>45292</v>
      </c>
      <c r="AD48" s="38" t="str">
        <f t="shared" si="6"/>
        <v/>
      </c>
      <c r="AE48" s="38">
        <f t="shared" si="28"/>
        <v>45323</v>
      </c>
      <c r="AU48" s="4"/>
      <c r="AX48" s="7">
        <f t="shared" si="19"/>
        <v>45691</v>
      </c>
      <c r="AY48" s="5">
        <v>369.7</v>
      </c>
      <c r="AZ48" s="145">
        <f t="shared" si="8"/>
        <v>0</v>
      </c>
      <c r="BA48" s="38" t="str">
        <f>IFERROR(VLOOKUP(AX48,'Geração Equatorial x Medido'!$O$168:$P$195,2,FALSE),"")</f>
        <v/>
      </c>
      <c r="BB48" s="38">
        <f t="shared" si="37"/>
        <v>45689</v>
      </c>
      <c r="BC48" s="38" t="str">
        <f t="shared" si="10"/>
        <v/>
      </c>
      <c r="BD48" s="38">
        <f t="shared" si="40"/>
        <v>45689</v>
      </c>
      <c r="BT48" s="4"/>
      <c r="BZ48" s="7">
        <f t="shared" si="12"/>
        <v>46057</v>
      </c>
      <c r="CA48" s="5">
        <v>379.1</v>
      </c>
      <c r="CB48" s="145">
        <f t="shared" si="14"/>
        <v>0</v>
      </c>
      <c r="CC48" s="141" t="str">
        <f>IFERROR(VLOOKUP(BZ47,'Geração Equatorial x Medido'!$O$168:$P$206,2,FALSE),"")</f>
        <v/>
      </c>
      <c r="CD48" s="38">
        <f t="shared" si="38"/>
        <v>46054</v>
      </c>
      <c r="CE48" s="38" t="str">
        <f t="shared" si="1"/>
        <v/>
      </c>
      <c r="CF48" s="38">
        <f t="shared" si="39"/>
        <v>46054</v>
      </c>
      <c r="CV48" s="4"/>
    </row>
    <row r="49" spans="1:100" x14ac:dyDescent="0.25">
      <c r="A49" s="7">
        <f t="shared" si="17"/>
        <v>44972</v>
      </c>
      <c r="B49" s="5"/>
      <c r="C49" s="38" t="str">
        <f t="shared" si="0"/>
        <v/>
      </c>
      <c r="D49" s="38">
        <f t="shared" si="44"/>
        <v>44958</v>
      </c>
      <c r="E49" s="38" t="str">
        <f t="shared" si="3"/>
        <v/>
      </c>
      <c r="F49" s="38">
        <f t="shared" si="43"/>
        <v>44958</v>
      </c>
      <c r="Y49" s="7">
        <f t="shared" si="18"/>
        <v>45332</v>
      </c>
      <c r="Z49" s="5">
        <v>393</v>
      </c>
      <c r="AA49" s="111"/>
      <c r="AB49" s="38" t="str">
        <f>IFERROR(VLOOKUP(Y49,'Geração Equatorial x Medido'!$O$168:$P$182,2,FALSE),"")</f>
        <v/>
      </c>
      <c r="AC49" s="38">
        <f t="shared" si="45"/>
        <v>45292</v>
      </c>
      <c r="AD49" s="38" t="str">
        <f t="shared" si="6"/>
        <v/>
      </c>
      <c r="AE49" s="38">
        <f t="shared" si="28"/>
        <v>45323</v>
      </c>
      <c r="AU49" s="4"/>
      <c r="AX49" s="7">
        <f t="shared" si="19"/>
        <v>45692</v>
      </c>
      <c r="AY49" s="5">
        <v>492</v>
      </c>
      <c r="AZ49" s="145">
        <f t="shared" si="8"/>
        <v>0</v>
      </c>
      <c r="BA49" s="38" t="str">
        <f>IFERROR(VLOOKUP(AX49,'Geração Equatorial x Medido'!$O$168:$P$195,2,FALSE),"")</f>
        <v/>
      </c>
      <c r="BB49" s="38">
        <f t="shared" si="37"/>
        <v>45689</v>
      </c>
      <c r="BC49" s="38" t="str">
        <f t="shared" si="10"/>
        <v/>
      </c>
      <c r="BD49" s="38">
        <f t="shared" si="40"/>
        <v>45689</v>
      </c>
      <c r="BT49" s="4"/>
      <c r="BZ49" s="7">
        <f t="shared" si="12"/>
        <v>46058</v>
      </c>
      <c r="CA49" s="5">
        <v>419.6</v>
      </c>
      <c r="CB49" s="145">
        <f t="shared" si="14"/>
        <v>0</v>
      </c>
      <c r="CC49" s="141" t="str">
        <f>IFERROR(VLOOKUP(BZ48,'Geração Equatorial x Medido'!$O$168:$P$206,2,FALSE),"")</f>
        <v/>
      </c>
      <c r="CD49" s="38">
        <f t="shared" si="38"/>
        <v>46054</v>
      </c>
      <c r="CE49" s="38" t="str">
        <f t="shared" si="1"/>
        <v/>
      </c>
      <c r="CF49" s="38">
        <f t="shared" si="39"/>
        <v>46054</v>
      </c>
      <c r="CV49" s="4"/>
    </row>
    <row r="50" spans="1:100" x14ac:dyDescent="0.25">
      <c r="A50" s="7">
        <f t="shared" si="17"/>
        <v>44973</v>
      </c>
      <c r="B50" s="5"/>
      <c r="C50" s="38" t="str">
        <f t="shared" si="0"/>
        <v/>
      </c>
      <c r="D50" s="38">
        <f t="shared" si="44"/>
        <v>44958</v>
      </c>
      <c r="E50" s="38" t="str">
        <f t="shared" si="3"/>
        <v/>
      </c>
      <c r="F50" s="38">
        <f t="shared" si="43"/>
        <v>44958</v>
      </c>
      <c r="Y50" s="7">
        <f t="shared" si="18"/>
        <v>45333</v>
      </c>
      <c r="Z50" s="5">
        <v>379.5</v>
      </c>
      <c r="AA50" s="111"/>
      <c r="AB50" s="38" t="str">
        <f>IFERROR(VLOOKUP(Y50,'Geração Equatorial x Medido'!$O$168:$P$182,2,FALSE),"")</f>
        <v/>
      </c>
      <c r="AC50" s="38">
        <f t="shared" si="45"/>
        <v>45292</v>
      </c>
      <c r="AD50" s="38" t="str">
        <f t="shared" si="6"/>
        <v/>
      </c>
      <c r="AE50" s="38">
        <f t="shared" si="28"/>
        <v>45323</v>
      </c>
      <c r="AU50" s="4"/>
      <c r="AX50" s="7">
        <f t="shared" si="19"/>
        <v>45693</v>
      </c>
      <c r="AY50" s="5">
        <v>349.9</v>
      </c>
      <c r="AZ50" s="145">
        <f t="shared" si="8"/>
        <v>0</v>
      </c>
      <c r="BA50" s="38" t="str">
        <f>IFERROR(VLOOKUP(AX50,'Geração Equatorial x Medido'!$O$168:$P$195,2,FALSE),"")</f>
        <v/>
      </c>
      <c r="BB50" s="38">
        <f t="shared" si="37"/>
        <v>45689</v>
      </c>
      <c r="BC50" s="38" t="str">
        <f t="shared" si="10"/>
        <v/>
      </c>
      <c r="BD50" s="38">
        <f t="shared" si="40"/>
        <v>45689</v>
      </c>
      <c r="BT50" s="4"/>
      <c r="BZ50" s="7">
        <f t="shared" si="12"/>
        <v>46059</v>
      </c>
      <c r="CA50" s="5">
        <v>552.79999999999995</v>
      </c>
      <c r="CB50" s="145">
        <f t="shared" si="14"/>
        <v>0</v>
      </c>
      <c r="CC50" s="141" t="str">
        <f>IFERROR(VLOOKUP(BZ49,'Geração Equatorial x Medido'!$O$168:$P$206,2,FALSE),"")</f>
        <v/>
      </c>
      <c r="CD50" s="38">
        <f t="shared" si="38"/>
        <v>46054</v>
      </c>
      <c r="CE50" s="38" t="str">
        <f t="shared" si="1"/>
        <v/>
      </c>
      <c r="CF50" s="38">
        <f t="shared" si="39"/>
        <v>46054</v>
      </c>
      <c r="CV50" s="4"/>
    </row>
    <row r="51" spans="1:100" x14ac:dyDescent="0.25">
      <c r="A51" s="7">
        <f t="shared" si="17"/>
        <v>44974</v>
      </c>
      <c r="B51" s="5"/>
      <c r="C51" s="38" t="str">
        <f t="shared" si="0"/>
        <v/>
      </c>
      <c r="D51" s="38">
        <f t="shared" si="44"/>
        <v>44958</v>
      </c>
      <c r="E51" s="38" t="str">
        <f t="shared" si="3"/>
        <v/>
      </c>
      <c r="F51" s="38">
        <f t="shared" si="43"/>
        <v>44958</v>
      </c>
      <c r="Y51" s="7">
        <f t="shared" si="18"/>
        <v>45334</v>
      </c>
      <c r="Z51" s="5">
        <v>377.7</v>
      </c>
      <c r="AA51" s="111"/>
      <c r="AB51" s="38" t="str">
        <f>IFERROR(VLOOKUP(Y51,'Geração Equatorial x Medido'!$O$168:$P$182,2,FALSE),"")</f>
        <v/>
      </c>
      <c r="AC51" s="38">
        <f t="shared" si="45"/>
        <v>45292</v>
      </c>
      <c r="AD51" s="38" t="str">
        <f t="shared" si="6"/>
        <v/>
      </c>
      <c r="AE51" s="38">
        <f t="shared" si="28"/>
        <v>45323</v>
      </c>
      <c r="AU51" s="4"/>
      <c r="AX51" s="7">
        <f t="shared" si="19"/>
        <v>45694</v>
      </c>
      <c r="AY51" s="5">
        <v>459.1</v>
      </c>
      <c r="AZ51" s="145">
        <f t="shared" si="8"/>
        <v>0</v>
      </c>
      <c r="BA51" s="38" t="str">
        <f>IFERROR(VLOOKUP(AX51,'Geração Equatorial x Medido'!$O$168:$P$195,2,FALSE),"")</f>
        <v/>
      </c>
      <c r="BB51" s="38">
        <f t="shared" si="37"/>
        <v>45689</v>
      </c>
      <c r="BC51" s="38" t="str">
        <f t="shared" si="10"/>
        <v/>
      </c>
      <c r="BD51" s="38">
        <f t="shared" si="40"/>
        <v>45689</v>
      </c>
      <c r="BT51" s="4"/>
      <c r="BZ51" s="7">
        <f t="shared" si="12"/>
        <v>46060</v>
      </c>
      <c r="CA51" s="5">
        <v>481.1</v>
      </c>
      <c r="CB51" s="145">
        <f t="shared" si="14"/>
        <v>0</v>
      </c>
      <c r="CC51" s="141" t="str">
        <f>IFERROR(VLOOKUP(BZ50,'Geração Equatorial x Medido'!$O$168:$P$206,2,FALSE),"")</f>
        <v/>
      </c>
      <c r="CD51" s="38">
        <f t="shared" si="38"/>
        <v>46054</v>
      </c>
      <c r="CE51" s="38" t="str">
        <f t="shared" si="1"/>
        <v/>
      </c>
      <c r="CF51" s="38">
        <f t="shared" si="39"/>
        <v>46054</v>
      </c>
      <c r="CV51" s="4"/>
    </row>
    <row r="52" spans="1:100" x14ac:dyDescent="0.25">
      <c r="A52" s="7">
        <f t="shared" si="17"/>
        <v>44975</v>
      </c>
      <c r="B52" s="5"/>
      <c r="C52" s="38" t="str">
        <f t="shared" si="0"/>
        <v/>
      </c>
      <c r="D52" s="38">
        <f t="shared" si="44"/>
        <v>44958</v>
      </c>
      <c r="E52" s="38" t="str">
        <f t="shared" si="3"/>
        <v/>
      </c>
      <c r="F52" s="38">
        <f t="shared" si="43"/>
        <v>44958</v>
      </c>
      <c r="Y52" s="7">
        <f t="shared" si="18"/>
        <v>45335</v>
      </c>
      <c r="Z52" s="5">
        <v>182</v>
      </c>
      <c r="AA52" s="111"/>
      <c r="AB52" s="38" t="str">
        <f>IFERROR(VLOOKUP(Y52,'Geração Equatorial x Medido'!$O$168:$P$182,2,FALSE),"")</f>
        <v/>
      </c>
      <c r="AC52" s="38">
        <f t="shared" si="45"/>
        <v>45292</v>
      </c>
      <c r="AD52" s="38" t="str">
        <f t="shared" si="6"/>
        <v/>
      </c>
      <c r="AE52" s="38">
        <f t="shared" si="28"/>
        <v>45323</v>
      </c>
      <c r="AU52" s="4"/>
      <c r="AX52" s="7">
        <f t="shared" si="19"/>
        <v>45695</v>
      </c>
      <c r="AY52" s="5">
        <v>376.2</v>
      </c>
      <c r="AZ52" s="145">
        <f t="shared" si="8"/>
        <v>0</v>
      </c>
      <c r="BA52" s="38" t="str">
        <f>IFERROR(VLOOKUP(AX52,'Geração Equatorial x Medido'!$O$168:$P$195,2,FALSE),"")</f>
        <v/>
      </c>
      <c r="BB52" s="38">
        <f t="shared" si="37"/>
        <v>45689</v>
      </c>
      <c r="BC52" s="38" t="str">
        <f t="shared" si="10"/>
        <v/>
      </c>
      <c r="BD52" s="38">
        <f t="shared" si="40"/>
        <v>45689</v>
      </c>
      <c r="BT52" s="4"/>
      <c r="BZ52" s="7">
        <f t="shared" si="12"/>
        <v>46061</v>
      </c>
      <c r="CA52" s="5">
        <v>257.2</v>
      </c>
      <c r="CB52" s="145">
        <f t="shared" si="14"/>
        <v>0</v>
      </c>
      <c r="CC52" s="141" t="str">
        <f>IFERROR(VLOOKUP(BZ51,'Geração Equatorial x Medido'!$O$168:$P$206,2,FALSE),"")</f>
        <v/>
      </c>
      <c r="CD52" s="38">
        <f t="shared" si="38"/>
        <v>46054</v>
      </c>
      <c r="CE52" s="38" t="str">
        <f t="shared" si="1"/>
        <v/>
      </c>
      <c r="CF52" s="38">
        <f t="shared" si="39"/>
        <v>46054</v>
      </c>
      <c r="CV52" s="4"/>
    </row>
    <row r="53" spans="1:100" x14ac:dyDescent="0.25">
      <c r="A53" s="7">
        <f t="shared" si="17"/>
        <v>44976</v>
      </c>
      <c r="B53" s="5"/>
      <c r="C53" s="38" t="str">
        <f t="shared" si="0"/>
        <v/>
      </c>
      <c r="D53" s="38">
        <f t="shared" si="44"/>
        <v>44958</v>
      </c>
      <c r="E53" s="38" t="str">
        <f t="shared" si="3"/>
        <v/>
      </c>
      <c r="F53" s="38">
        <f t="shared" ref="F53:F116" si="46">IF(E53="",F52,E53)</f>
        <v>44958</v>
      </c>
      <c r="Y53" s="7">
        <f t="shared" si="18"/>
        <v>45336</v>
      </c>
      <c r="Z53" s="5">
        <v>533.20000000000005</v>
      </c>
      <c r="AA53" s="111"/>
      <c r="AB53" s="38" t="str">
        <f>IFERROR(VLOOKUP(Y53,'Geração Equatorial x Medido'!$O$168:$P$182,2,FALSE),"")</f>
        <v/>
      </c>
      <c r="AC53" s="38">
        <f t="shared" si="45"/>
        <v>45292</v>
      </c>
      <c r="AD53" s="38" t="str">
        <f t="shared" si="6"/>
        <v/>
      </c>
      <c r="AE53" s="38">
        <f t="shared" si="28"/>
        <v>45323</v>
      </c>
      <c r="AU53" s="4"/>
      <c r="AX53" s="7">
        <f t="shared" si="19"/>
        <v>45696</v>
      </c>
      <c r="AY53" s="5">
        <v>333.8</v>
      </c>
      <c r="AZ53" s="145">
        <f t="shared" si="8"/>
        <v>0</v>
      </c>
      <c r="BA53" s="38" t="str">
        <f>IFERROR(VLOOKUP(AX53,'Geração Equatorial x Medido'!$O$168:$P$195,2,FALSE),"")</f>
        <v/>
      </c>
      <c r="BB53" s="38">
        <f t="shared" si="37"/>
        <v>45689</v>
      </c>
      <c r="BC53" s="38" t="str">
        <f t="shared" si="10"/>
        <v/>
      </c>
      <c r="BD53" s="38">
        <f t="shared" si="40"/>
        <v>45689</v>
      </c>
      <c r="BT53" s="4"/>
      <c r="BZ53" s="7">
        <f t="shared" si="12"/>
        <v>46062</v>
      </c>
      <c r="CA53" s="5">
        <v>526.79999999999995</v>
      </c>
      <c r="CB53" s="145">
        <f t="shared" si="14"/>
        <v>0</v>
      </c>
      <c r="CC53" s="141" t="str">
        <f>IFERROR(VLOOKUP(BZ52,'Geração Equatorial x Medido'!$O$168:$P$206,2,FALSE),"")</f>
        <v/>
      </c>
      <c r="CD53" s="38">
        <f t="shared" si="38"/>
        <v>46054</v>
      </c>
      <c r="CE53" s="38" t="str">
        <f t="shared" si="1"/>
        <v/>
      </c>
      <c r="CF53" s="38">
        <f t="shared" si="39"/>
        <v>46054</v>
      </c>
      <c r="CV53" s="4"/>
    </row>
    <row r="54" spans="1:100" x14ac:dyDescent="0.25">
      <c r="A54" s="7">
        <f t="shared" si="17"/>
        <v>44977</v>
      </c>
      <c r="B54" s="5"/>
      <c r="C54" s="38" t="str">
        <f t="shared" si="0"/>
        <v/>
      </c>
      <c r="D54" s="38">
        <f t="shared" si="44"/>
        <v>44958</v>
      </c>
      <c r="E54" s="38" t="str">
        <f t="shared" si="3"/>
        <v/>
      </c>
      <c r="F54" s="38">
        <f t="shared" si="46"/>
        <v>44958</v>
      </c>
      <c r="Y54" s="7">
        <f t="shared" si="18"/>
        <v>45337</v>
      </c>
      <c r="Z54" s="5">
        <v>496.7</v>
      </c>
      <c r="AA54" s="111"/>
      <c r="AB54" s="38" t="str">
        <f>IFERROR(VLOOKUP(Y54,'Geração Equatorial x Medido'!$O$168:$P$182,2,FALSE),"")</f>
        <v/>
      </c>
      <c r="AC54" s="38">
        <f t="shared" si="45"/>
        <v>45292</v>
      </c>
      <c r="AD54" s="38" t="str">
        <f t="shared" si="6"/>
        <v/>
      </c>
      <c r="AE54" s="38">
        <f t="shared" si="28"/>
        <v>45323</v>
      </c>
      <c r="AU54" s="4"/>
      <c r="AX54" s="7">
        <f t="shared" si="19"/>
        <v>45697</v>
      </c>
      <c r="AY54" s="5">
        <v>380.2</v>
      </c>
      <c r="AZ54" s="145">
        <f t="shared" si="8"/>
        <v>0</v>
      </c>
      <c r="BA54" s="38" t="str">
        <f>IFERROR(VLOOKUP(AX54,'Geração Equatorial x Medido'!$O$168:$P$195,2,FALSE),"")</f>
        <v/>
      </c>
      <c r="BB54" s="38">
        <f t="shared" si="37"/>
        <v>45689</v>
      </c>
      <c r="BC54" s="38" t="str">
        <f t="shared" si="10"/>
        <v/>
      </c>
      <c r="BD54" s="38">
        <f t="shared" si="40"/>
        <v>45689</v>
      </c>
      <c r="BT54" s="4"/>
      <c r="BZ54" s="7">
        <f t="shared" si="12"/>
        <v>46063</v>
      </c>
      <c r="CA54" s="5">
        <v>552.1</v>
      </c>
      <c r="CB54" s="145">
        <f t="shared" si="14"/>
        <v>0</v>
      </c>
      <c r="CC54" s="141" t="str">
        <f>IFERROR(VLOOKUP(BZ53,'Geração Equatorial x Medido'!$O$168:$P$206,2,FALSE),"")</f>
        <v/>
      </c>
      <c r="CD54" s="38">
        <f t="shared" si="38"/>
        <v>46054</v>
      </c>
      <c r="CE54" s="38" t="str">
        <f t="shared" si="1"/>
        <v/>
      </c>
      <c r="CF54" s="38">
        <f t="shared" si="39"/>
        <v>46054</v>
      </c>
      <c r="CV54" s="4"/>
    </row>
    <row r="55" spans="1:100" x14ac:dyDescent="0.25">
      <c r="A55" s="7">
        <f t="shared" si="17"/>
        <v>44978</v>
      </c>
      <c r="B55" s="5"/>
      <c r="C55" s="38" t="str">
        <f t="shared" si="0"/>
        <v/>
      </c>
      <c r="D55" s="38">
        <f t="shared" si="44"/>
        <v>44958</v>
      </c>
      <c r="E55" s="38" t="str">
        <f t="shared" si="3"/>
        <v/>
      </c>
      <c r="F55" s="38">
        <f t="shared" si="46"/>
        <v>44958</v>
      </c>
      <c r="Y55" s="7">
        <f t="shared" si="18"/>
        <v>45338</v>
      </c>
      <c r="Z55" s="5">
        <v>430.8</v>
      </c>
      <c r="AA55" s="111"/>
      <c r="AB55" s="38" t="str">
        <f>IFERROR(VLOOKUP(Y55,'Geração Equatorial x Medido'!$O$168:$P$182,2,FALSE),"")</f>
        <v/>
      </c>
      <c r="AC55" s="38">
        <f t="shared" si="45"/>
        <v>45292</v>
      </c>
      <c r="AD55" s="38" t="str">
        <f t="shared" si="6"/>
        <v/>
      </c>
      <c r="AE55" s="38">
        <f t="shared" si="28"/>
        <v>45323</v>
      </c>
      <c r="AU55" s="4"/>
      <c r="AX55" s="7">
        <f t="shared" si="19"/>
        <v>45698</v>
      </c>
      <c r="AY55" s="5">
        <v>381.2</v>
      </c>
      <c r="AZ55" s="145">
        <f t="shared" si="8"/>
        <v>0</v>
      </c>
      <c r="BA55" s="38" t="str">
        <f>IFERROR(VLOOKUP(AX55,'Geração Equatorial x Medido'!$O$168:$P$195,2,FALSE),"")</f>
        <v/>
      </c>
      <c r="BB55" s="38">
        <f t="shared" si="37"/>
        <v>45689</v>
      </c>
      <c r="BC55" s="38" t="str">
        <f t="shared" si="10"/>
        <v/>
      </c>
      <c r="BD55" s="38">
        <f t="shared" si="40"/>
        <v>45689</v>
      </c>
      <c r="BT55" s="4"/>
      <c r="BZ55" s="7">
        <f t="shared" si="12"/>
        <v>46064</v>
      </c>
      <c r="CA55" s="5">
        <v>392.1</v>
      </c>
      <c r="CB55" s="145">
        <f t="shared" si="14"/>
        <v>0</v>
      </c>
      <c r="CC55" s="141" t="str">
        <f>IFERROR(VLOOKUP(BZ54,'Geração Equatorial x Medido'!$O$168:$P$206,2,FALSE),"")</f>
        <v/>
      </c>
      <c r="CD55" s="38">
        <f t="shared" si="38"/>
        <v>46054</v>
      </c>
      <c r="CE55" s="38" t="str">
        <f t="shared" si="1"/>
        <v/>
      </c>
      <c r="CF55" s="38">
        <f t="shared" si="39"/>
        <v>46054</v>
      </c>
      <c r="CV55" s="4"/>
    </row>
    <row r="56" spans="1:100" x14ac:dyDescent="0.25">
      <c r="A56" s="7">
        <f t="shared" si="17"/>
        <v>44979</v>
      </c>
      <c r="B56" s="5"/>
      <c r="C56" s="38" t="str">
        <f t="shared" si="0"/>
        <v/>
      </c>
      <c r="D56" s="38">
        <f t="shared" si="44"/>
        <v>44958</v>
      </c>
      <c r="E56" s="38" t="str">
        <f t="shared" si="3"/>
        <v/>
      </c>
      <c r="F56" s="38">
        <f t="shared" si="46"/>
        <v>44958</v>
      </c>
      <c r="Y56" s="7">
        <f t="shared" si="18"/>
        <v>45339</v>
      </c>
      <c r="Z56" s="5">
        <v>497.1</v>
      </c>
      <c r="AA56" s="111"/>
      <c r="AB56" s="38" t="str">
        <f>IFERROR(VLOOKUP(Y56,'Geração Equatorial x Medido'!$O$168:$P$182,2,FALSE),"")</f>
        <v/>
      </c>
      <c r="AC56" s="38">
        <f t="shared" si="45"/>
        <v>45292</v>
      </c>
      <c r="AD56" s="38" t="str">
        <f t="shared" si="6"/>
        <v/>
      </c>
      <c r="AE56" s="38">
        <f t="shared" si="28"/>
        <v>45323</v>
      </c>
      <c r="AU56" s="4"/>
      <c r="AX56" s="7">
        <f t="shared" si="19"/>
        <v>45699</v>
      </c>
      <c r="AY56" s="5">
        <v>316.89999999999998</v>
      </c>
      <c r="AZ56" s="145">
        <f t="shared" si="8"/>
        <v>0</v>
      </c>
      <c r="BA56" s="38" t="str">
        <f>IFERROR(VLOOKUP(AX56,'Geração Equatorial x Medido'!$O$168:$P$195,2,FALSE),"")</f>
        <v/>
      </c>
      <c r="BB56" s="38">
        <f t="shared" si="37"/>
        <v>45689</v>
      </c>
      <c r="BC56" s="38" t="str">
        <f t="shared" si="10"/>
        <v/>
      </c>
      <c r="BD56" s="38">
        <f t="shared" si="40"/>
        <v>45689</v>
      </c>
      <c r="BT56" s="4"/>
      <c r="BZ56" s="7">
        <f t="shared" si="12"/>
        <v>46065</v>
      </c>
      <c r="CA56" s="5">
        <v>430.6</v>
      </c>
      <c r="CB56" s="145">
        <f t="shared" si="14"/>
        <v>0</v>
      </c>
      <c r="CC56" s="141" t="str">
        <f>IFERROR(VLOOKUP(BZ55,'Geração Equatorial x Medido'!$O$168:$P$206,2,FALSE),"")</f>
        <v/>
      </c>
      <c r="CD56" s="38">
        <f t="shared" si="38"/>
        <v>46054</v>
      </c>
      <c r="CE56" s="38" t="str">
        <f t="shared" si="1"/>
        <v/>
      </c>
      <c r="CF56" s="38">
        <f t="shared" si="39"/>
        <v>46054</v>
      </c>
      <c r="CV56" s="4"/>
    </row>
    <row r="57" spans="1:100" x14ac:dyDescent="0.25">
      <c r="A57" s="7">
        <f t="shared" si="17"/>
        <v>44980</v>
      </c>
      <c r="B57" s="5"/>
      <c r="C57" s="38">
        <f t="shared" si="0"/>
        <v>44986</v>
      </c>
      <c r="D57" s="38">
        <f t="shared" si="44"/>
        <v>44986</v>
      </c>
      <c r="E57" s="38" t="str">
        <f t="shared" si="3"/>
        <v/>
      </c>
      <c r="F57" s="38">
        <f t="shared" si="46"/>
        <v>44958</v>
      </c>
      <c r="Y57" s="7">
        <f t="shared" si="18"/>
        <v>45340</v>
      </c>
      <c r="Z57" s="5">
        <v>477.6</v>
      </c>
      <c r="AA57" s="111"/>
      <c r="AB57" s="38" t="str">
        <f>IFERROR(VLOOKUP(Y57,'Geração Equatorial x Medido'!$O$168:$P$182,2,FALSE),"")</f>
        <v/>
      </c>
      <c r="AC57" s="38">
        <f t="shared" si="45"/>
        <v>45292</v>
      </c>
      <c r="AD57" s="38" t="str">
        <f t="shared" si="6"/>
        <v/>
      </c>
      <c r="AE57" s="38">
        <f t="shared" si="28"/>
        <v>45323</v>
      </c>
      <c r="AU57" s="4"/>
      <c r="AX57" s="7">
        <f t="shared" si="19"/>
        <v>45700</v>
      </c>
      <c r="AY57" s="5">
        <v>296.89999999999998</v>
      </c>
      <c r="AZ57" s="145">
        <f t="shared" si="8"/>
        <v>0</v>
      </c>
      <c r="BA57" s="38" t="str">
        <f>IFERROR(VLOOKUP(AX57,'Geração Equatorial x Medido'!$O$168:$P$195,2,FALSE),"")</f>
        <v/>
      </c>
      <c r="BB57" s="38">
        <f t="shared" si="37"/>
        <v>45689</v>
      </c>
      <c r="BC57" s="38" t="str">
        <f t="shared" si="10"/>
        <v/>
      </c>
      <c r="BD57" s="38">
        <f t="shared" si="40"/>
        <v>45689</v>
      </c>
      <c r="BT57" s="4"/>
      <c r="BZ57" s="7">
        <f t="shared" si="12"/>
        <v>46066</v>
      </c>
      <c r="CA57" s="5">
        <v>450.7</v>
      </c>
      <c r="CB57" s="5">
        <f t="shared" si="14"/>
        <v>0</v>
      </c>
      <c r="CC57" s="5" t="str">
        <f>IFERROR(VLOOKUP(BZ56,'Geração Equatorial x Medido'!$O$168:$P$206,2,FALSE),"")</f>
        <v/>
      </c>
      <c r="CD57" s="5">
        <f t="shared" si="38"/>
        <v>46054</v>
      </c>
      <c r="CE57" s="5" t="str">
        <f t="shared" si="1"/>
        <v/>
      </c>
      <c r="CF57" s="5">
        <f t="shared" si="39"/>
        <v>46054</v>
      </c>
      <c r="CV57" s="4"/>
    </row>
    <row r="58" spans="1:100" x14ac:dyDescent="0.25">
      <c r="A58" s="7">
        <f t="shared" si="17"/>
        <v>44981</v>
      </c>
      <c r="B58" s="5"/>
      <c r="C58" s="38" t="str">
        <f t="shared" si="0"/>
        <v/>
      </c>
      <c r="D58" s="38">
        <f t="shared" si="44"/>
        <v>44986</v>
      </c>
      <c r="E58" s="38" t="str">
        <f t="shared" si="3"/>
        <v/>
      </c>
      <c r="F58" s="38">
        <f t="shared" si="46"/>
        <v>44958</v>
      </c>
      <c r="Y58" s="7">
        <f t="shared" si="18"/>
        <v>45341</v>
      </c>
      <c r="Z58" s="5">
        <v>123.5</v>
      </c>
      <c r="AA58" s="111"/>
      <c r="AB58" s="38" t="str">
        <f>IFERROR(VLOOKUP(Y58,'Geração Equatorial x Medido'!$O$168:$P$182,2,FALSE),"")</f>
        <v/>
      </c>
      <c r="AC58" s="38">
        <f t="shared" si="45"/>
        <v>45292</v>
      </c>
      <c r="AD58" s="38" t="str">
        <f t="shared" si="6"/>
        <v/>
      </c>
      <c r="AE58" s="38">
        <f t="shared" si="28"/>
        <v>45323</v>
      </c>
      <c r="AU58" s="4"/>
      <c r="AX58" s="7">
        <f t="shared" si="19"/>
        <v>45701</v>
      </c>
      <c r="AY58" s="5">
        <v>332</v>
      </c>
      <c r="AZ58" s="145">
        <f t="shared" si="8"/>
        <v>0</v>
      </c>
      <c r="BA58" s="38" t="str">
        <f>IFERROR(VLOOKUP(AX58,'Geração Equatorial x Medido'!$O$168:$P$195,2,FALSE),"")</f>
        <v/>
      </c>
      <c r="BB58" s="38">
        <f t="shared" si="37"/>
        <v>45689</v>
      </c>
      <c r="BC58" s="38" t="str">
        <f t="shared" si="10"/>
        <v/>
      </c>
      <c r="BD58" s="38">
        <f t="shared" si="40"/>
        <v>45689</v>
      </c>
      <c r="BT58" s="4"/>
      <c r="BZ58" s="7">
        <f t="shared" si="12"/>
        <v>46067</v>
      </c>
      <c r="CA58" s="5">
        <v>440.2</v>
      </c>
      <c r="CB58" s="5">
        <f t="shared" si="14"/>
        <v>0</v>
      </c>
      <c r="CC58" s="5" t="str">
        <f>IFERROR(VLOOKUP(BZ57,'Geração Equatorial x Medido'!$O$168:$P$206,2,FALSE),"")</f>
        <v/>
      </c>
      <c r="CD58" s="5">
        <f t="shared" si="38"/>
        <v>46054</v>
      </c>
      <c r="CE58" s="5" t="str">
        <f t="shared" si="1"/>
        <v/>
      </c>
      <c r="CF58" s="5">
        <f t="shared" si="39"/>
        <v>46054</v>
      </c>
      <c r="CV58" s="4"/>
    </row>
    <row r="59" spans="1:100" x14ac:dyDescent="0.25">
      <c r="A59" s="7">
        <f t="shared" si="17"/>
        <v>44982</v>
      </c>
      <c r="B59" s="5"/>
      <c r="C59" s="38" t="str">
        <f t="shared" si="0"/>
        <v/>
      </c>
      <c r="D59" s="38">
        <f t="shared" si="44"/>
        <v>44986</v>
      </c>
      <c r="E59" s="38" t="str">
        <f t="shared" si="3"/>
        <v/>
      </c>
      <c r="F59" s="38">
        <f t="shared" si="46"/>
        <v>44958</v>
      </c>
      <c r="Y59" s="7">
        <f t="shared" si="18"/>
        <v>45342</v>
      </c>
      <c r="Z59" s="5">
        <v>319.3</v>
      </c>
      <c r="AA59" s="111"/>
      <c r="AB59" s="38" t="str">
        <f>IFERROR(VLOOKUP(Y59,'Geração Equatorial x Medido'!$O$168:$P$182,2,FALSE),"")</f>
        <v/>
      </c>
      <c r="AC59" s="38">
        <f t="shared" si="45"/>
        <v>45292</v>
      </c>
      <c r="AD59" s="38" t="str">
        <f t="shared" si="6"/>
        <v/>
      </c>
      <c r="AE59" s="38">
        <f t="shared" si="28"/>
        <v>45323</v>
      </c>
      <c r="AU59" s="4"/>
      <c r="AX59" s="7">
        <f t="shared" si="19"/>
        <v>45702</v>
      </c>
      <c r="AY59" s="5">
        <v>412</v>
      </c>
      <c r="AZ59" s="145">
        <f t="shared" si="8"/>
        <v>0</v>
      </c>
      <c r="BA59" s="38" t="str">
        <f>IFERROR(VLOOKUP(AX59,'Geração Equatorial x Medido'!$O$168:$P$195,2,FALSE),"")</f>
        <v/>
      </c>
      <c r="BB59" s="38">
        <f t="shared" si="37"/>
        <v>45689</v>
      </c>
      <c r="BC59" s="38" t="str">
        <f t="shared" si="10"/>
        <v/>
      </c>
      <c r="BD59" s="38">
        <f t="shared" si="40"/>
        <v>45689</v>
      </c>
      <c r="BT59" s="4"/>
      <c r="BZ59" s="7">
        <f t="shared" si="12"/>
        <v>46068</v>
      </c>
      <c r="CA59" s="5">
        <v>569.6</v>
      </c>
      <c r="CB59" s="5">
        <f t="shared" si="14"/>
        <v>0</v>
      </c>
      <c r="CC59" s="5" t="str">
        <f>IFERROR(VLOOKUP(BZ58,'Geração Equatorial x Medido'!$O$168:$P$206,2,FALSE),"")</f>
        <v/>
      </c>
      <c r="CD59" s="5">
        <f t="shared" si="38"/>
        <v>46054</v>
      </c>
      <c r="CE59" s="5" t="str">
        <f t="shared" si="1"/>
        <v/>
      </c>
      <c r="CF59" s="5">
        <f t="shared" si="39"/>
        <v>46054</v>
      </c>
      <c r="CV59" s="4"/>
    </row>
    <row r="60" spans="1:100" x14ac:dyDescent="0.25">
      <c r="A60" s="7">
        <f t="shared" si="17"/>
        <v>44983</v>
      </c>
      <c r="B60" s="5"/>
      <c r="C60" s="38" t="str">
        <f t="shared" si="0"/>
        <v/>
      </c>
      <c r="D60" s="38">
        <f t="shared" si="44"/>
        <v>44986</v>
      </c>
      <c r="E60" s="38" t="str">
        <f t="shared" si="3"/>
        <v/>
      </c>
      <c r="F60" s="38">
        <f t="shared" si="46"/>
        <v>44958</v>
      </c>
      <c r="Y60" s="7">
        <f t="shared" si="18"/>
        <v>45343</v>
      </c>
      <c r="Z60" s="5">
        <v>282.7</v>
      </c>
      <c r="AA60" s="111"/>
      <c r="AB60" s="38">
        <f>IFERROR(VLOOKUP(Y60,'Geração Equatorial x Medido'!$O$168:$P$182,2,FALSE),"")</f>
        <v>45323</v>
      </c>
      <c r="AC60" s="38">
        <f t="shared" si="45"/>
        <v>45323</v>
      </c>
      <c r="AD60" s="38" t="str">
        <f t="shared" si="6"/>
        <v/>
      </c>
      <c r="AE60" s="38">
        <f t="shared" si="28"/>
        <v>45323</v>
      </c>
      <c r="AU60" s="4"/>
      <c r="AX60" s="7">
        <f t="shared" si="19"/>
        <v>45703</v>
      </c>
      <c r="AY60" s="5">
        <v>514</v>
      </c>
      <c r="AZ60" s="145">
        <f t="shared" si="8"/>
        <v>0</v>
      </c>
      <c r="BA60" s="38" t="str">
        <f>IFERROR(VLOOKUP(AX60,'Geração Equatorial x Medido'!$O$168:$P$195,2,FALSE),"")</f>
        <v/>
      </c>
      <c r="BB60" s="38">
        <f t="shared" si="37"/>
        <v>45689</v>
      </c>
      <c r="BC60" s="38" t="str">
        <f t="shared" si="10"/>
        <v/>
      </c>
      <c r="BD60" s="38">
        <f t="shared" si="40"/>
        <v>45689</v>
      </c>
      <c r="BT60" s="4"/>
      <c r="BZ60" s="7">
        <f t="shared" si="12"/>
        <v>46069</v>
      </c>
      <c r="CA60" s="5">
        <v>516.5</v>
      </c>
      <c r="CB60" s="5">
        <f t="shared" si="14"/>
        <v>0</v>
      </c>
      <c r="CC60" s="5" t="str">
        <f>IFERROR(VLOOKUP(BZ59,'Geração Equatorial x Medido'!$O$168:$P$206,2,FALSE),"")</f>
        <v/>
      </c>
      <c r="CD60" s="5">
        <f t="shared" si="38"/>
        <v>46054</v>
      </c>
      <c r="CE60" s="5" t="str">
        <f t="shared" si="1"/>
        <v/>
      </c>
      <c r="CF60" s="5">
        <f t="shared" si="39"/>
        <v>46054</v>
      </c>
      <c r="CV60" s="4"/>
    </row>
    <row r="61" spans="1:100" x14ac:dyDescent="0.25">
      <c r="A61" s="7">
        <f t="shared" si="17"/>
        <v>44984</v>
      </c>
      <c r="B61" s="5"/>
      <c r="C61" s="38" t="str">
        <f t="shared" si="0"/>
        <v/>
      </c>
      <c r="D61" s="38">
        <f t="shared" si="44"/>
        <v>44986</v>
      </c>
      <c r="E61" s="38" t="str">
        <f t="shared" si="3"/>
        <v/>
      </c>
      <c r="F61" s="38">
        <f t="shared" si="46"/>
        <v>44958</v>
      </c>
      <c r="Y61" s="7">
        <f t="shared" si="18"/>
        <v>45344</v>
      </c>
      <c r="Z61" s="5">
        <v>397.4</v>
      </c>
      <c r="AA61" s="111"/>
      <c r="AB61" s="38" t="str">
        <f>IFERROR(VLOOKUP(Y61,'Geração Equatorial x Medido'!$O$168:$P$182,2,FALSE),"")</f>
        <v/>
      </c>
      <c r="AC61" s="38">
        <f t="shared" si="45"/>
        <v>45323</v>
      </c>
      <c r="AD61" s="38" t="str">
        <f t="shared" si="6"/>
        <v/>
      </c>
      <c r="AE61" s="38">
        <f t="shared" si="28"/>
        <v>45323</v>
      </c>
      <c r="AU61" s="4"/>
      <c r="AX61" s="7">
        <f t="shared" si="19"/>
        <v>45704</v>
      </c>
      <c r="AY61" s="5">
        <v>338.9</v>
      </c>
      <c r="AZ61" s="145">
        <f t="shared" si="8"/>
        <v>0</v>
      </c>
      <c r="BA61" s="38" t="str">
        <f>IFERROR(VLOOKUP(AX61,'Geração Equatorial x Medido'!$O$168:$P$195,2,FALSE),"")</f>
        <v/>
      </c>
      <c r="BB61" s="38">
        <f t="shared" si="37"/>
        <v>45689</v>
      </c>
      <c r="BC61" s="38" t="str">
        <f t="shared" si="10"/>
        <v/>
      </c>
      <c r="BD61" s="38">
        <f t="shared" si="40"/>
        <v>45689</v>
      </c>
      <c r="BT61" s="4"/>
      <c r="BZ61" s="7">
        <f t="shared" si="12"/>
        <v>46070</v>
      </c>
      <c r="CA61" s="5">
        <v>455.3</v>
      </c>
      <c r="CB61" s="5">
        <f t="shared" si="14"/>
        <v>0</v>
      </c>
      <c r="CC61" s="5" t="str">
        <f>IFERROR(VLOOKUP(BZ60,'Geração Equatorial x Medido'!$O$168:$P$206,2,FALSE),"")</f>
        <v/>
      </c>
      <c r="CD61" s="5">
        <f t="shared" si="38"/>
        <v>46054</v>
      </c>
      <c r="CE61" s="5" t="str">
        <f t="shared" si="1"/>
        <v/>
      </c>
      <c r="CF61" s="5">
        <f t="shared" si="39"/>
        <v>46054</v>
      </c>
      <c r="CV61" s="4"/>
    </row>
    <row r="62" spans="1:100" x14ac:dyDescent="0.25">
      <c r="A62" s="7">
        <f t="shared" si="17"/>
        <v>44985</v>
      </c>
      <c r="B62" s="5"/>
      <c r="C62" s="38" t="str">
        <f t="shared" si="0"/>
        <v/>
      </c>
      <c r="D62" s="38">
        <f t="shared" si="44"/>
        <v>44986</v>
      </c>
      <c r="E62" s="38" t="str">
        <f t="shared" si="3"/>
        <v/>
      </c>
      <c r="F62" s="38">
        <f t="shared" si="46"/>
        <v>44958</v>
      </c>
      <c r="Y62" s="7">
        <f t="shared" si="18"/>
        <v>45345</v>
      </c>
      <c r="Z62" s="5">
        <v>513.20000000000005</v>
      </c>
      <c r="AA62" s="111"/>
      <c r="AB62" s="38" t="str">
        <f>IFERROR(VLOOKUP(Y62,'Geração Equatorial x Medido'!$O$168:$P$182,2,FALSE),"")</f>
        <v/>
      </c>
      <c r="AC62" s="38">
        <f t="shared" si="45"/>
        <v>45323</v>
      </c>
      <c r="AD62" s="38" t="str">
        <f t="shared" si="6"/>
        <v/>
      </c>
      <c r="AE62" s="38">
        <f t="shared" si="28"/>
        <v>45323</v>
      </c>
      <c r="AU62" s="4"/>
      <c r="AX62" s="7">
        <f t="shared" si="19"/>
        <v>45705</v>
      </c>
      <c r="AY62" s="5">
        <v>464.7</v>
      </c>
      <c r="AZ62" s="145">
        <f t="shared" si="8"/>
        <v>0</v>
      </c>
      <c r="BA62" s="38" t="str">
        <f>IFERROR(VLOOKUP(AX62,'Geração Equatorial x Medido'!$O$168:$P$195,2,FALSE),"")</f>
        <v/>
      </c>
      <c r="BB62" s="38">
        <f t="shared" si="37"/>
        <v>45689</v>
      </c>
      <c r="BC62" s="38" t="str">
        <f t="shared" si="10"/>
        <v/>
      </c>
      <c r="BD62" s="38">
        <f t="shared" si="40"/>
        <v>45689</v>
      </c>
      <c r="BT62" s="4"/>
      <c r="BZ62" s="7">
        <f t="shared" si="12"/>
        <v>46071</v>
      </c>
      <c r="CA62" s="5">
        <v>484.1</v>
      </c>
      <c r="CB62" s="5">
        <f t="shared" si="14"/>
        <v>0</v>
      </c>
      <c r="CC62" s="5" t="str">
        <f>IFERROR(VLOOKUP(BZ61,'Geração Equatorial x Medido'!$O$168:$P$206,2,FALSE),"")</f>
        <v/>
      </c>
      <c r="CD62" s="5">
        <f t="shared" si="38"/>
        <v>46054</v>
      </c>
      <c r="CE62" s="5" t="str">
        <f t="shared" si="1"/>
        <v/>
      </c>
      <c r="CF62" s="5">
        <f t="shared" si="39"/>
        <v>46054</v>
      </c>
      <c r="CV62" s="4"/>
    </row>
    <row r="63" spans="1:100" x14ac:dyDescent="0.25">
      <c r="A63" s="7">
        <f t="shared" si="17"/>
        <v>44986</v>
      </c>
      <c r="B63" s="5"/>
      <c r="C63" s="38" t="str">
        <f t="shared" si="0"/>
        <v/>
      </c>
      <c r="D63" s="38">
        <f t="shared" si="44"/>
        <v>44986</v>
      </c>
      <c r="E63" s="38">
        <f t="shared" si="3"/>
        <v>44986</v>
      </c>
      <c r="F63" s="38">
        <f t="shared" si="46"/>
        <v>44986</v>
      </c>
      <c r="Y63" s="7">
        <f t="shared" si="18"/>
        <v>45346</v>
      </c>
      <c r="Z63" s="5">
        <v>527.9</v>
      </c>
      <c r="AA63" s="111"/>
      <c r="AB63" s="38" t="str">
        <f>IFERROR(VLOOKUP(Y63,'Geração Equatorial x Medido'!$O$168:$P$182,2,FALSE),"")</f>
        <v/>
      </c>
      <c r="AC63" s="38">
        <f t="shared" si="45"/>
        <v>45323</v>
      </c>
      <c r="AD63" s="38" t="str">
        <f t="shared" si="6"/>
        <v/>
      </c>
      <c r="AE63" s="38">
        <f t="shared" si="28"/>
        <v>45323</v>
      </c>
      <c r="AU63" s="4"/>
      <c r="AX63" s="7">
        <f t="shared" si="19"/>
        <v>45706</v>
      </c>
      <c r="AY63" s="5">
        <v>436.5</v>
      </c>
      <c r="AZ63" s="145">
        <f t="shared" si="8"/>
        <v>0</v>
      </c>
      <c r="BA63" s="38" t="str">
        <f>IFERROR(VLOOKUP(AX63,'Geração Equatorial x Medido'!$O$168:$P$195,2,FALSE),"")</f>
        <v/>
      </c>
      <c r="BB63" s="38">
        <f t="shared" si="37"/>
        <v>45689</v>
      </c>
      <c r="BC63" s="38" t="str">
        <f t="shared" si="10"/>
        <v/>
      </c>
      <c r="BD63" s="38">
        <f t="shared" si="40"/>
        <v>45689</v>
      </c>
      <c r="BT63" s="4"/>
      <c r="BZ63" s="7">
        <f t="shared" si="12"/>
        <v>46072</v>
      </c>
      <c r="CA63" s="5">
        <v>537.70000000000005</v>
      </c>
      <c r="CB63" s="5">
        <f t="shared" si="14"/>
        <v>0</v>
      </c>
      <c r="CC63" s="5" t="str">
        <f>IFERROR(VLOOKUP(BZ62,'Geração Equatorial x Medido'!$O$168:$P$206,2,FALSE),"")</f>
        <v/>
      </c>
      <c r="CD63" s="5">
        <f t="shared" si="38"/>
        <v>46054</v>
      </c>
      <c r="CE63" s="5" t="str">
        <f t="shared" si="1"/>
        <v/>
      </c>
      <c r="CF63" s="5">
        <f t="shared" si="39"/>
        <v>46054</v>
      </c>
      <c r="CV63" s="4"/>
    </row>
    <row r="64" spans="1:100" x14ac:dyDescent="0.25">
      <c r="A64" s="7">
        <f t="shared" si="17"/>
        <v>44987</v>
      </c>
      <c r="B64" s="5"/>
      <c r="C64" s="38" t="str">
        <f t="shared" si="0"/>
        <v/>
      </c>
      <c r="D64" s="38">
        <f t="shared" si="44"/>
        <v>44986</v>
      </c>
      <c r="E64" s="38" t="str">
        <f t="shared" si="3"/>
        <v/>
      </c>
      <c r="F64" s="38">
        <f t="shared" si="46"/>
        <v>44986</v>
      </c>
      <c r="Y64" s="7">
        <f t="shared" si="18"/>
        <v>45347</v>
      </c>
      <c r="Z64" s="5">
        <v>217.8</v>
      </c>
      <c r="AA64" s="111"/>
      <c r="AB64" s="38" t="str">
        <f>IFERROR(VLOOKUP(Y64,'Geração Equatorial x Medido'!$O$168:$P$182,2,FALSE),"")</f>
        <v/>
      </c>
      <c r="AC64" s="38">
        <f t="shared" si="45"/>
        <v>45323</v>
      </c>
      <c r="AD64" s="38" t="str">
        <f t="shared" si="6"/>
        <v/>
      </c>
      <c r="AE64" s="38">
        <f t="shared" si="28"/>
        <v>45323</v>
      </c>
      <c r="AU64" s="4"/>
      <c r="AX64" s="7">
        <f t="shared" si="19"/>
        <v>45707</v>
      </c>
      <c r="AY64" s="5">
        <v>389.4</v>
      </c>
      <c r="AZ64" s="145">
        <f t="shared" si="8"/>
        <v>0</v>
      </c>
      <c r="BA64" s="38" t="str">
        <f>IFERROR(VLOOKUP(AX64,'Geração Equatorial x Medido'!$O$168:$P$195,2,FALSE),"")</f>
        <v/>
      </c>
      <c r="BB64" s="38">
        <f t="shared" si="37"/>
        <v>45689</v>
      </c>
      <c r="BC64" s="38" t="str">
        <f t="shared" si="10"/>
        <v/>
      </c>
      <c r="BD64" s="38">
        <f t="shared" si="40"/>
        <v>45689</v>
      </c>
      <c r="BT64" s="4"/>
      <c r="BZ64" s="7">
        <f t="shared" si="12"/>
        <v>46073</v>
      </c>
      <c r="CA64" s="5">
        <v>533.4</v>
      </c>
      <c r="CB64" s="5">
        <f t="shared" si="14"/>
        <v>0</v>
      </c>
      <c r="CC64" s="5" t="str">
        <f>IFERROR(VLOOKUP(BZ63,'Geração Equatorial x Medido'!$O$168:$P$206,2,FALSE),"")</f>
        <v/>
      </c>
      <c r="CD64" s="5">
        <f t="shared" si="38"/>
        <v>46054</v>
      </c>
      <c r="CE64" s="5" t="str">
        <f t="shared" si="1"/>
        <v/>
      </c>
      <c r="CF64" s="5">
        <f t="shared" si="39"/>
        <v>46054</v>
      </c>
      <c r="CV64" s="4"/>
    </row>
    <row r="65" spans="1:100" x14ac:dyDescent="0.25">
      <c r="A65" s="7">
        <f t="shared" si="17"/>
        <v>44988</v>
      </c>
      <c r="B65" s="5"/>
      <c r="C65" s="38" t="str">
        <f t="shared" si="0"/>
        <v/>
      </c>
      <c r="D65" s="38">
        <f t="shared" si="44"/>
        <v>44986</v>
      </c>
      <c r="E65" s="38" t="str">
        <f t="shared" si="3"/>
        <v/>
      </c>
      <c r="F65" s="38">
        <f t="shared" si="46"/>
        <v>44986</v>
      </c>
      <c r="Y65" s="7">
        <f t="shared" si="18"/>
        <v>45348</v>
      </c>
      <c r="Z65" s="5">
        <v>322.5</v>
      </c>
      <c r="AA65" s="111"/>
      <c r="AB65" s="38" t="str">
        <f>IFERROR(VLOOKUP(Y65,'Geração Equatorial x Medido'!$O$168:$P$182,2,FALSE),"")</f>
        <v/>
      </c>
      <c r="AC65" s="38">
        <f t="shared" si="45"/>
        <v>45323</v>
      </c>
      <c r="AD65" s="38" t="str">
        <f t="shared" si="6"/>
        <v/>
      </c>
      <c r="AE65" s="38">
        <f t="shared" si="28"/>
        <v>45323</v>
      </c>
      <c r="AU65" s="4"/>
      <c r="AX65" s="7">
        <f t="shared" si="19"/>
        <v>45708</v>
      </c>
      <c r="AY65" s="5">
        <v>532.70000000000005</v>
      </c>
      <c r="AZ65" s="145">
        <f t="shared" si="8"/>
        <v>0</v>
      </c>
      <c r="BA65" s="38" t="str">
        <f>IFERROR(VLOOKUP(AX65,'Geração Equatorial x Medido'!$O$168:$P$195,2,FALSE),"")</f>
        <v/>
      </c>
      <c r="BB65" s="38">
        <f t="shared" si="37"/>
        <v>45689</v>
      </c>
      <c r="BC65" s="38" t="str">
        <f t="shared" si="10"/>
        <v/>
      </c>
      <c r="BD65" s="38">
        <f t="shared" si="40"/>
        <v>45689</v>
      </c>
      <c r="BT65" s="4"/>
      <c r="BZ65" s="7">
        <f t="shared" si="12"/>
        <v>46074</v>
      </c>
      <c r="CA65" s="5">
        <v>543.70000000000005</v>
      </c>
      <c r="CB65" s="145">
        <f t="shared" si="14"/>
        <v>0</v>
      </c>
      <c r="CC65" s="141" t="str">
        <f>IFERROR(VLOOKUP(BZ64,'Geração Equatorial x Medido'!$O$168:$P$206,2,FALSE),"")</f>
        <v/>
      </c>
      <c r="CD65" s="38">
        <f t="shared" si="38"/>
        <v>46054</v>
      </c>
      <c r="CE65" s="38" t="str">
        <f t="shared" si="1"/>
        <v/>
      </c>
      <c r="CF65" s="38">
        <f t="shared" si="39"/>
        <v>46054</v>
      </c>
      <c r="CV65" s="4"/>
    </row>
    <row r="66" spans="1:100" x14ac:dyDescent="0.25">
      <c r="A66" s="7">
        <f t="shared" si="17"/>
        <v>44989</v>
      </c>
      <c r="B66" s="5"/>
      <c r="C66" s="38" t="str">
        <f t="shared" si="0"/>
        <v/>
      </c>
      <c r="D66" s="38">
        <f t="shared" si="44"/>
        <v>44986</v>
      </c>
      <c r="E66" s="38" t="str">
        <f t="shared" si="3"/>
        <v/>
      </c>
      <c r="F66" s="38">
        <f t="shared" si="46"/>
        <v>44986</v>
      </c>
      <c r="Y66" s="7">
        <f t="shared" si="18"/>
        <v>45349</v>
      </c>
      <c r="Z66" s="5">
        <v>104.3</v>
      </c>
      <c r="AA66" s="111"/>
      <c r="AB66" s="38" t="str">
        <f>IFERROR(VLOOKUP(Y66,'Geração Equatorial x Medido'!$O$168:$P$182,2,FALSE),"")</f>
        <v/>
      </c>
      <c r="AC66" s="38">
        <f t="shared" si="45"/>
        <v>45323</v>
      </c>
      <c r="AD66" s="38" t="str">
        <f t="shared" si="6"/>
        <v/>
      </c>
      <c r="AE66" s="38">
        <f t="shared" si="28"/>
        <v>45323</v>
      </c>
      <c r="AU66" s="4"/>
      <c r="AX66" s="7">
        <f t="shared" si="19"/>
        <v>45709</v>
      </c>
      <c r="AY66" s="5">
        <v>526.1</v>
      </c>
      <c r="AZ66" s="145">
        <f t="shared" si="8"/>
        <v>0</v>
      </c>
      <c r="BA66" s="38" t="str">
        <f>IFERROR(VLOOKUP(AX66,'Geração Equatorial x Medido'!$O$168:$P$195,2,FALSE),"")</f>
        <v/>
      </c>
      <c r="BB66" s="38">
        <f t="shared" si="37"/>
        <v>45689</v>
      </c>
      <c r="BC66" s="38" t="str">
        <f t="shared" si="10"/>
        <v/>
      </c>
      <c r="BD66" s="38">
        <f t="shared" si="40"/>
        <v>45689</v>
      </c>
      <c r="BT66" s="4"/>
      <c r="BZ66" s="7">
        <f t="shared" si="12"/>
        <v>46075</v>
      </c>
      <c r="CA66" s="5">
        <v>476.1</v>
      </c>
      <c r="CB66" s="145">
        <f t="shared" si="14"/>
        <v>0</v>
      </c>
      <c r="CC66" s="141" t="str">
        <f>IFERROR(VLOOKUP(BZ65,'Geração Equatorial x Medido'!$O$168:$P$206,2,FALSE),"")</f>
        <v/>
      </c>
      <c r="CD66" s="38">
        <f t="shared" si="38"/>
        <v>46054</v>
      </c>
      <c r="CE66" s="38" t="str">
        <f t="shared" si="1"/>
        <v/>
      </c>
      <c r="CF66" s="38">
        <f t="shared" si="39"/>
        <v>46054</v>
      </c>
      <c r="CV66" s="4"/>
    </row>
    <row r="67" spans="1:100" x14ac:dyDescent="0.25">
      <c r="A67" s="7">
        <f t="shared" si="17"/>
        <v>44990</v>
      </c>
      <c r="B67" s="5"/>
      <c r="C67" s="38" t="str">
        <f t="shared" si="0"/>
        <v/>
      </c>
      <c r="D67" s="38">
        <f t="shared" si="44"/>
        <v>44986</v>
      </c>
      <c r="E67" s="38" t="str">
        <f t="shared" si="3"/>
        <v/>
      </c>
      <c r="F67" s="38">
        <f t="shared" si="46"/>
        <v>44986</v>
      </c>
      <c r="Y67" s="7">
        <f t="shared" si="18"/>
        <v>45350</v>
      </c>
      <c r="Z67" s="5">
        <v>275.3</v>
      </c>
      <c r="AA67" s="111"/>
      <c r="AB67" s="38" t="str">
        <f>IFERROR(VLOOKUP(Y67,'Geração Equatorial x Medido'!$O$168:$P$182,2,FALSE),"")</f>
        <v/>
      </c>
      <c r="AC67" s="38">
        <f t="shared" si="45"/>
        <v>45323</v>
      </c>
      <c r="AD67" s="38" t="str">
        <f t="shared" si="6"/>
        <v/>
      </c>
      <c r="AE67" s="38">
        <f t="shared" si="28"/>
        <v>45323</v>
      </c>
      <c r="AU67" s="4"/>
      <c r="AX67" s="7">
        <f t="shared" si="19"/>
        <v>45710</v>
      </c>
      <c r="AY67" s="5">
        <v>480.3</v>
      </c>
      <c r="AZ67" s="145">
        <f t="shared" si="8"/>
        <v>0</v>
      </c>
      <c r="BA67" s="38" t="str">
        <f>IFERROR(VLOOKUP(AX67,'Geração Equatorial x Medido'!$O$168:$P$195,2,FALSE),"")</f>
        <v/>
      </c>
      <c r="BB67" s="38">
        <f t="shared" si="37"/>
        <v>45689</v>
      </c>
      <c r="BC67" s="38" t="str">
        <f t="shared" si="10"/>
        <v/>
      </c>
      <c r="BD67" s="38">
        <f t="shared" si="40"/>
        <v>45689</v>
      </c>
      <c r="BT67" s="4"/>
      <c r="BZ67" s="7">
        <f t="shared" si="12"/>
        <v>46076</v>
      </c>
      <c r="CA67" s="5">
        <v>517.70000000000005</v>
      </c>
      <c r="CB67" s="145">
        <f t="shared" si="14"/>
        <v>0</v>
      </c>
      <c r="CC67" s="141" t="str">
        <f>IFERROR(VLOOKUP(BZ66,'Geração Equatorial x Medido'!$O$168:$P$206,2,FALSE),"")</f>
        <v/>
      </c>
      <c r="CD67" s="38">
        <f t="shared" si="38"/>
        <v>46054</v>
      </c>
      <c r="CE67" s="38" t="str">
        <f t="shared" si="1"/>
        <v/>
      </c>
      <c r="CF67" s="38">
        <f t="shared" si="39"/>
        <v>46054</v>
      </c>
      <c r="CV67" s="4"/>
    </row>
    <row r="68" spans="1:100" x14ac:dyDescent="0.25">
      <c r="A68" s="7">
        <f t="shared" si="17"/>
        <v>44991</v>
      </c>
      <c r="B68" s="5"/>
      <c r="C68" s="38" t="str">
        <f t="shared" ref="C68:C131" si="47">IFERROR(VLOOKUP(A67,$H$381:$N$415,5,FALSE),"")</f>
        <v/>
      </c>
      <c r="D68" s="38">
        <f t="shared" si="44"/>
        <v>44986</v>
      </c>
      <c r="E68" s="38" t="str">
        <f t="shared" si="3"/>
        <v/>
      </c>
      <c r="F68" s="38">
        <f t="shared" si="46"/>
        <v>44986</v>
      </c>
      <c r="Y68" s="7">
        <f t="shared" si="18"/>
        <v>45351</v>
      </c>
      <c r="Z68" s="5">
        <v>441.1</v>
      </c>
      <c r="AA68" s="111"/>
      <c r="AB68" s="38" t="str">
        <f>IFERROR(VLOOKUP(Y68,'Geração Equatorial x Medido'!$O$168:$P$182,2,FALSE),"")</f>
        <v/>
      </c>
      <c r="AC68" s="38">
        <f t="shared" si="45"/>
        <v>45323</v>
      </c>
      <c r="AD68" s="38" t="str">
        <f t="shared" si="6"/>
        <v/>
      </c>
      <c r="AE68" s="38">
        <f t="shared" si="28"/>
        <v>45323</v>
      </c>
      <c r="AU68" s="4"/>
      <c r="AX68" s="7">
        <f t="shared" si="19"/>
        <v>45711</v>
      </c>
      <c r="AY68" s="5">
        <v>389.5</v>
      </c>
      <c r="AZ68" s="145">
        <f t="shared" si="8"/>
        <v>0</v>
      </c>
      <c r="BA68" s="38" t="str">
        <f>IFERROR(VLOOKUP(AX68,'Geração Equatorial x Medido'!$O$168:$P$195,2,FALSE),"")</f>
        <v/>
      </c>
      <c r="BB68" s="38">
        <f t="shared" si="37"/>
        <v>45689</v>
      </c>
      <c r="BC68" s="38" t="str">
        <f t="shared" si="10"/>
        <v/>
      </c>
      <c r="BD68" s="38">
        <f t="shared" si="40"/>
        <v>45689</v>
      </c>
      <c r="BT68" s="4"/>
      <c r="BZ68" s="7">
        <f t="shared" si="12"/>
        <v>46077</v>
      </c>
      <c r="CA68" s="5">
        <v>409.6</v>
      </c>
      <c r="CB68" s="145">
        <f t="shared" si="14"/>
        <v>0</v>
      </c>
      <c r="CC68" s="141" t="str">
        <f>IFERROR(VLOOKUP(BZ67,'Geração Equatorial x Medido'!$O$168:$P$206,2,FALSE),"")</f>
        <v/>
      </c>
      <c r="CD68" s="38">
        <f t="shared" si="38"/>
        <v>46054</v>
      </c>
      <c r="CE68" s="38" t="str">
        <f t="shared" ref="CE68:CE131" si="48">IFERROR(VLOOKUP(BZ68,$H$422:$J$469,3,FALSE),"")</f>
        <v/>
      </c>
      <c r="CF68" s="38">
        <f t="shared" ref="CF68:CF131" si="49">IF(CE68="",CF67,CE68)</f>
        <v>46054</v>
      </c>
      <c r="CV68" s="4"/>
    </row>
    <row r="69" spans="1:100" x14ac:dyDescent="0.25">
      <c r="A69" s="7">
        <f t="shared" si="17"/>
        <v>44992</v>
      </c>
      <c r="B69" s="5"/>
      <c r="C69" s="38" t="str">
        <f t="shared" si="47"/>
        <v/>
      </c>
      <c r="D69" s="38">
        <f t="shared" si="44"/>
        <v>44986</v>
      </c>
      <c r="E69" s="38" t="str">
        <f t="shared" ref="E69:E132" si="50">IFERROR(VLOOKUP(A69,$H$422:$J$433,3,FALSE),"")</f>
        <v/>
      </c>
      <c r="F69" s="38">
        <f t="shared" si="46"/>
        <v>44986</v>
      </c>
      <c r="Y69" s="7">
        <f t="shared" si="18"/>
        <v>45352</v>
      </c>
      <c r="Z69" s="5">
        <v>505</v>
      </c>
      <c r="AA69" s="111"/>
      <c r="AB69" s="38" t="str">
        <f>IFERROR(VLOOKUP(Y69,'Geração Equatorial x Medido'!$O$168:$P$182,2,FALSE),"")</f>
        <v/>
      </c>
      <c r="AC69" s="38">
        <f t="shared" si="45"/>
        <v>45323</v>
      </c>
      <c r="AD69" s="38">
        <f t="shared" ref="AD69:AD132" si="51">IFERROR(VLOOKUP(Y69,$H$422:$J$457,3,FALSE),"")</f>
        <v>45352</v>
      </c>
      <c r="AE69" s="38">
        <f t="shared" si="28"/>
        <v>45352</v>
      </c>
      <c r="AU69" s="4"/>
      <c r="AX69" s="7">
        <f t="shared" si="19"/>
        <v>45712</v>
      </c>
      <c r="AY69" s="5">
        <v>302.3</v>
      </c>
      <c r="AZ69" s="145">
        <f t="shared" ref="AZ69:AZ132" si="52">IF(AY69=0,1,0)</f>
        <v>0</v>
      </c>
      <c r="BA69" s="38" t="str">
        <f>IFERROR(VLOOKUP(AX69,'Geração Equatorial x Medido'!$O$168:$P$195,2,FALSE),"")</f>
        <v/>
      </c>
      <c r="BB69" s="38">
        <f t="shared" si="37"/>
        <v>45689</v>
      </c>
      <c r="BC69" s="38" t="str">
        <f t="shared" ref="BC69:BC132" si="53">IFERROR(VLOOKUP(AX69,$H$422:$J$457,3,FALSE),"")</f>
        <v/>
      </c>
      <c r="BD69" s="38">
        <f t="shared" si="40"/>
        <v>45689</v>
      </c>
      <c r="BT69" s="4"/>
      <c r="BZ69" s="7">
        <f t="shared" ref="BZ69:BZ132" si="54">BZ68+1</f>
        <v>46078</v>
      </c>
      <c r="CA69" s="5">
        <v>369</v>
      </c>
      <c r="CB69" s="145">
        <f t="shared" ref="CB69:CB132" si="55">IF(CA69=0,1,0)</f>
        <v>0</v>
      </c>
      <c r="CC69" s="141" t="str">
        <f>IFERROR(VLOOKUP(BZ68,'Geração Equatorial x Medido'!$O$168:$P$206,2,FALSE),"")</f>
        <v/>
      </c>
      <c r="CD69" s="38">
        <f t="shared" si="38"/>
        <v>46054</v>
      </c>
      <c r="CE69" s="38" t="str">
        <f t="shared" si="48"/>
        <v/>
      </c>
      <c r="CF69" s="38">
        <f t="shared" si="49"/>
        <v>46054</v>
      </c>
      <c r="CV69" s="4"/>
    </row>
    <row r="70" spans="1:100" x14ac:dyDescent="0.25">
      <c r="A70" s="7">
        <f t="shared" ref="A70:A133" si="56">A69+1</f>
        <v>44993</v>
      </c>
      <c r="B70" s="5"/>
      <c r="C70" s="38" t="str">
        <f t="shared" si="47"/>
        <v/>
      </c>
      <c r="D70" s="38">
        <f t="shared" si="44"/>
        <v>44986</v>
      </c>
      <c r="E70" s="38" t="str">
        <f t="shared" si="50"/>
        <v/>
      </c>
      <c r="F70" s="38">
        <f t="shared" si="46"/>
        <v>44986</v>
      </c>
      <c r="Y70" s="7">
        <f t="shared" ref="Y70:Y133" si="57">Y69+1</f>
        <v>45353</v>
      </c>
      <c r="Z70" s="5">
        <v>308.39999999999998</v>
      </c>
      <c r="AA70" s="111"/>
      <c r="AB70" s="38" t="str">
        <f>IFERROR(VLOOKUP(Y70,'Geração Equatorial x Medido'!$O$168:$P$182,2,FALSE),"")</f>
        <v/>
      </c>
      <c r="AC70" s="38">
        <f t="shared" si="45"/>
        <v>45323</v>
      </c>
      <c r="AD70" s="38" t="str">
        <f t="shared" si="51"/>
        <v/>
      </c>
      <c r="AE70" s="38">
        <f t="shared" si="28"/>
        <v>45352</v>
      </c>
      <c r="AU70" s="4"/>
      <c r="AX70" s="7">
        <f t="shared" ref="AX70:AX133" si="58">AX69+1</f>
        <v>45713</v>
      </c>
      <c r="AY70" s="5">
        <v>396.1</v>
      </c>
      <c r="AZ70" s="145">
        <f t="shared" si="52"/>
        <v>0</v>
      </c>
      <c r="BA70" s="38">
        <f>IFERROR(VLOOKUP(AX70,'Geração Equatorial x Medido'!$O$168:$P$195,2,FALSE),"")</f>
        <v>45689</v>
      </c>
      <c r="BB70" s="38">
        <f t="shared" si="37"/>
        <v>45689</v>
      </c>
      <c r="BC70" s="38" t="str">
        <f t="shared" si="53"/>
        <v/>
      </c>
      <c r="BD70" s="38">
        <f t="shared" si="40"/>
        <v>45689</v>
      </c>
      <c r="BT70" s="4"/>
      <c r="BZ70" s="7">
        <f t="shared" si="54"/>
        <v>46079</v>
      </c>
      <c r="CA70" s="5">
        <v>466.3</v>
      </c>
      <c r="CB70" s="145">
        <f t="shared" si="55"/>
        <v>0</v>
      </c>
      <c r="CC70" s="141" t="str">
        <f>IFERROR(VLOOKUP(BZ69,'Geração Equatorial x Medido'!$O$168:$P$206,2,FALSE),"")</f>
        <v/>
      </c>
      <c r="CD70" s="38">
        <f t="shared" si="38"/>
        <v>46054</v>
      </c>
      <c r="CE70" s="38" t="str">
        <f t="shared" si="48"/>
        <v/>
      </c>
      <c r="CF70" s="38">
        <f t="shared" si="49"/>
        <v>46054</v>
      </c>
      <c r="CV70" s="4"/>
    </row>
    <row r="71" spans="1:100" x14ac:dyDescent="0.25">
      <c r="A71" s="7">
        <f t="shared" si="56"/>
        <v>44994</v>
      </c>
      <c r="B71" s="5"/>
      <c r="C71" s="38" t="str">
        <f t="shared" si="47"/>
        <v/>
      </c>
      <c r="D71" s="38">
        <f t="shared" si="44"/>
        <v>44986</v>
      </c>
      <c r="E71" s="38" t="str">
        <f t="shared" si="50"/>
        <v/>
      </c>
      <c r="F71" s="38">
        <f t="shared" si="46"/>
        <v>44986</v>
      </c>
      <c r="Y71" s="7">
        <f t="shared" si="57"/>
        <v>45354</v>
      </c>
      <c r="Z71" s="5">
        <v>440.3</v>
      </c>
      <c r="AA71" s="111"/>
      <c r="AB71" s="38" t="str">
        <f>IFERROR(VLOOKUP(Y71,'Geração Equatorial x Medido'!$O$168:$P$182,2,FALSE),"")</f>
        <v/>
      </c>
      <c r="AC71" s="38">
        <f t="shared" si="45"/>
        <v>45323</v>
      </c>
      <c r="AD71" s="38" t="str">
        <f t="shared" si="51"/>
        <v/>
      </c>
      <c r="AE71" s="38">
        <f t="shared" si="28"/>
        <v>45352</v>
      </c>
      <c r="AU71" s="4"/>
      <c r="AX71" s="7">
        <f t="shared" si="58"/>
        <v>45714</v>
      </c>
      <c r="AY71" s="5">
        <v>375.2</v>
      </c>
      <c r="AZ71" s="145">
        <f t="shared" si="52"/>
        <v>0</v>
      </c>
      <c r="BA71" s="38" t="str">
        <f>IFERROR(VLOOKUP(AX71,'Geração Equatorial x Medido'!$O$168:$P$195,2,FALSE),"")</f>
        <v/>
      </c>
      <c r="BB71" s="38">
        <f t="shared" si="37"/>
        <v>45717</v>
      </c>
      <c r="BC71" s="38" t="str">
        <f t="shared" si="53"/>
        <v/>
      </c>
      <c r="BD71" s="38">
        <f t="shared" si="40"/>
        <v>45689</v>
      </c>
      <c r="BT71" s="4"/>
      <c r="BZ71" s="7">
        <f t="shared" si="54"/>
        <v>46080</v>
      </c>
      <c r="CA71" s="5">
        <v>399.4</v>
      </c>
      <c r="CB71" s="145">
        <f t="shared" si="55"/>
        <v>0</v>
      </c>
      <c r="CC71" s="141" t="str">
        <f>IFERROR(VLOOKUP(BZ70,'Geração Equatorial x Medido'!$O$168:$P$206,2,FALSE),"")</f>
        <v/>
      </c>
      <c r="CD71" s="38">
        <f t="shared" si="38"/>
        <v>46054</v>
      </c>
      <c r="CE71" s="38" t="str">
        <f t="shared" si="48"/>
        <v/>
      </c>
      <c r="CF71" s="38">
        <f t="shared" si="49"/>
        <v>46054</v>
      </c>
      <c r="CV71" s="4"/>
    </row>
    <row r="72" spans="1:100" x14ac:dyDescent="0.25">
      <c r="A72" s="7">
        <f t="shared" si="56"/>
        <v>44995</v>
      </c>
      <c r="B72" s="5"/>
      <c r="C72" s="38" t="str">
        <f t="shared" si="47"/>
        <v/>
      </c>
      <c r="D72" s="38">
        <f t="shared" si="44"/>
        <v>44986</v>
      </c>
      <c r="E72" s="38" t="str">
        <f t="shared" si="50"/>
        <v/>
      </c>
      <c r="F72" s="38">
        <f t="shared" si="46"/>
        <v>44986</v>
      </c>
      <c r="Y72" s="7">
        <f t="shared" si="57"/>
        <v>45355</v>
      </c>
      <c r="Z72" s="5">
        <v>457.9</v>
      </c>
      <c r="AA72" s="111"/>
      <c r="AB72" s="38" t="str">
        <f>IFERROR(VLOOKUP(Y72,'Geração Equatorial x Medido'!$O$168:$P$182,2,FALSE),"")</f>
        <v/>
      </c>
      <c r="AC72" s="38">
        <f t="shared" si="45"/>
        <v>45323</v>
      </c>
      <c r="AD72" s="38" t="str">
        <f t="shared" si="51"/>
        <v/>
      </c>
      <c r="AE72" s="38">
        <f t="shared" si="28"/>
        <v>45352</v>
      </c>
      <c r="AU72" s="4"/>
      <c r="AX72" s="7">
        <f t="shared" si="58"/>
        <v>45715</v>
      </c>
      <c r="AY72" s="5">
        <v>214.1</v>
      </c>
      <c r="AZ72" s="145">
        <f t="shared" si="52"/>
        <v>0</v>
      </c>
      <c r="BA72" s="38" t="str">
        <f>IFERROR(VLOOKUP(AX72,'Geração Equatorial x Medido'!$O$168:$P$195,2,FALSE),"")</f>
        <v/>
      </c>
      <c r="BB72" s="38">
        <f t="shared" si="37"/>
        <v>45717</v>
      </c>
      <c r="BC72" s="38" t="str">
        <f t="shared" si="53"/>
        <v/>
      </c>
      <c r="BD72" s="38">
        <f t="shared" si="40"/>
        <v>45689</v>
      </c>
      <c r="BT72" s="4"/>
      <c r="BZ72" s="7">
        <f t="shared" si="54"/>
        <v>46081</v>
      </c>
      <c r="CA72" s="5">
        <v>123.8</v>
      </c>
      <c r="CB72" s="145">
        <f t="shared" si="55"/>
        <v>0</v>
      </c>
      <c r="CC72" s="141">
        <f>IFERROR(VLOOKUP(BZ71,'Geração Equatorial x Medido'!$O$168:$P$206,2,FALSE),"")</f>
        <v>46054</v>
      </c>
      <c r="CD72" s="38">
        <f t="shared" si="38"/>
        <v>46054</v>
      </c>
      <c r="CE72" s="38" t="str">
        <f t="shared" si="48"/>
        <v/>
      </c>
      <c r="CF72" s="38">
        <f t="shared" si="49"/>
        <v>46054</v>
      </c>
      <c r="CV72" s="4"/>
    </row>
    <row r="73" spans="1:100" x14ac:dyDescent="0.25">
      <c r="A73" s="7">
        <f t="shared" si="56"/>
        <v>44996</v>
      </c>
      <c r="B73" s="5"/>
      <c r="C73" s="38" t="str">
        <f t="shared" si="47"/>
        <v/>
      </c>
      <c r="D73" s="38">
        <f t="shared" si="44"/>
        <v>44986</v>
      </c>
      <c r="E73" s="38" t="str">
        <f t="shared" si="50"/>
        <v/>
      </c>
      <c r="F73" s="38">
        <f t="shared" si="46"/>
        <v>44986</v>
      </c>
      <c r="Y73" s="7">
        <f t="shared" si="57"/>
        <v>45356</v>
      </c>
      <c r="Z73" s="5">
        <v>460.7</v>
      </c>
      <c r="AA73" s="111"/>
      <c r="AB73" s="38" t="str">
        <f>IFERROR(VLOOKUP(Y73,'Geração Equatorial x Medido'!$O$168:$P$182,2,FALSE),"")</f>
        <v/>
      </c>
      <c r="AC73" s="38">
        <f t="shared" si="45"/>
        <v>45323</v>
      </c>
      <c r="AD73" s="38" t="str">
        <f t="shared" si="51"/>
        <v/>
      </c>
      <c r="AE73" s="38">
        <f t="shared" ref="AE73:AE136" si="59">IF(AD73="",AE72,AD73)</f>
        <v>45352</v>
      </c>
      <c r="AU73" s="4"/>
      <c r="AX73" s="7">
        <f t="shared" si="58"/>
        <v>45716</v>
      </c>
      <c r="AY73" s="5">
        <v>236.9</v>
      </c>
      <c r="AZ73" s="145">
        <f t="shared" si="52"/>
        <v>0</v>
      </c>
      <c r="BA73" s="38" t="str">
        <f>IFERROR(VLOOKUP(AX73,'Geração Equatorial x Medido'!$O$168:$P$195,2,FALSE),"")</f>
        <v/>
      </c>
      <c r="BB73" s="38">
        <f t="shared" si="37"/>
        <v>45717</v>
      </c>
      <c r="BC73" s="38" t="str">
        <f t="shared" si="53"/>
        <v/>
      </c>
      <c r="BD73" s="38">
        <f t="shared" si="40"/>
        <v>45689</v>
      </c>
      <c r="BT73" s="4"/>
      <c r="BZ73" s="7">
        <f t="shared" si="54"/>
        <v>46082</v>
      </c>
      <c r="CA73" s="5">
        <v>449.5</v>
      </c>
      <c r="CB73" s="145">
        <f t="shared" si="55"/>
        <v>0</v>
      </c>
      <c r="CC73" s="141" t="str">
        <f>IFERROR(VLOOKUP(BZ72,'Geração Equatorial x Medido'!$O$168:$P$206,2,FALSE),"")</f>
        <v/>
      </c>
      <c r="CD73" s="38">
        <f t="shared" si="38"/>
        <v>46082</v>
      </c>
      <c r="CE73" s="38">
        <f t="shared" si="48"/>
        <v>46082</v>
      </c>
      <c r="CF73" s="38">
        <f t="shared" si="49"/>
        <v>46082</v>
      </c>
      <c r="CV73" s="4"/>
    </row>
    <row r="74" spans="1:100" x14ac:dyDescent="0.25">
      <c r="A74" s="7">
        <f t="shared" si="56"/>
        <v>44997</v>
      </c>
      <c r="B74" s="5"/>
      <c r="C74" s="38" t="str">
        <f t="shared" si="47"/>
        <v/>
      </c>
      <c r="D74" s="38">
        <f t="shared" si="44"/>
        <v>44986</v>
      </c>
      <c r="E74" s="38" t="str">
        <f t="shared" si="50"/>
        <v/>
      </c>
      <c r="F74" s="38">
        <f t="shared" si="46"/>
        <v>44986</v>
      </c>
      <c r="Y74" s="7">
        <f t="shared" si="57"/>
        <v>45357</v>
      </c>
      <c r="Z74" s="5">
        <v>422.4</v>
      </c>
      <c r="AA74" s="111"/>
      <c r="AB74" s="38" t="str">
        <f>IFERROR(VLOOKUP(Y74,'Geração Equatorial x Medido'!$O$168:$P$182,2,FALSE),"")</f>
        <v/>
      </c>
      <c r="AC74" s="38">
        <f t="shared" si="45"/>
        <v>45323</v>
      </c>
      <c r="AD74" s="38" t="str">
        <f t="shared" si="51"/>
        <v/>
      </c>
      <c r="AE74" s="38">
        <f t="shared" si="59"/>
        <v>45352</v>
      </c>
      <c r="AU74" s="4"/>
      <c r="AX74" s="7">
        <f t="shared" si="58"/>
        <v>45717</v>
      </c>
      <c r="AY74" s="5">
        <v>394.8</v>
      </c>
      <c r="AZ74" s="145">
        <f t="shared" si="52"/>
        <v>0</v>
      </c>
      <c r="BA74" s="38" t="str">
        <f>IFERROR(VLOOKUP(AX74,'Geração Equatorial x Medido'!$O$168:$P$195,2,FALSE),"")</f>
        <v/>
      </c>
      <c r="BB74" s="38">
        <f t="shared" si="37"/>
        <v>45717</v>
      </c>
      <c r="BC74" s="38">
        <f t="shared" si="53"/>
        <v>45717</v>
      </c>
      <c r="BD74" s="38">
        <f t="shared" si="40"/>
        <v>45717</v>
      </c>
      <c r="BT74" s="4"/>
      <c r="BZ74" s="7">
        <f t="shared" si="54"/>
        <v>46083</v>
      </c>
      <c r="CA74" s="5">
        <v>293.8</v>
      </c>
      <c r="CB74" s="145">
        <f t="shared" si="55"/>
        <v>0</v>
      </c>
      <c r="CC74" s="141" t="str">
        <f>IFERROR(VLOOKUP(BZ73,'Geração Equatorial x Medido'!$O$168:$P$206,2,FALSE),"")</f>
        <v/>
      </c>
      <c r="CD74" s="38">
        <f t="shared" si="38"/>
        <v>46082</v>
      </c>
      <c r="CE74" s="38" t="str">
        <f t="shared" si="48"/>
        <v/>
      </c>
      <c r="CF74" s="38">
        <f t="shared" si="49"/>
        <v>46082</v>
      </c>
      <c r="CV74" s="4"/>
    </row>
    <row r="75" spans="1:100" x14ac:dyDescent="0.25">
      <c r="A75" s="7">
        <f t="shared" si="56"/>
        <v>44998</v>
      </c>
      <c r="B75" s="5"/>
      <c r="C75" s="38" t="str">
        <f t="shared" si="47"/>
        <v/>
      </c>
      <c r="D75" s="38">
        <f t="shared" si="44"/>
        <v>44986</v>
      </c>
      <c r="E75" s="38" t="str">
        <f t="shared" si="50"/>
        <v/>
      </c>
      <c r="F75" s="38">
        <f t="shared" si="46"/>
        <v>44986</v>
      </c>
      <c r="Y75" s="7">
        <f t="shared" si="57"/>
        <v>45358</v>
      </c>
      <c r="Z75" s="5">
        <v>315.8</v>
      </c>
      <c r="AA75" s="111"/>
      <c r="AB75" s="38" t="str">
        <f>IFERROR(VLOOKUP(Y75,'Geração Equatorial x Medido'!$O$168:$P$182,2,FALSE),"")</f>
        <v/>
      </c>
      <c r="AC75" s="38">
        <f t="shared" si="45"/>
        <v>45323</v>
      </c>
      <c r="AD75" s="38" t="str">
        <f t="shared" si="51"/>
        <v/>
      </c>
      <c r="AE75" s="38">
        <f t="shared" si="59"/>
        <v>45352</v>
      </c>
      <c r="AU75" s="4"/>
      <c r="AX75" s="7">
        <f t="shared" si="58"/>
        <v>45718</v>
      </c>
      <c r="AY75" s="5">
        <v>407.3</v>
      </c>
      <c r="AZ75" s="145">
        <f t="shared" si="52"/>
        <v>0</v>
      </c>
      <c r="BA75" s="38" t="str">
        <f>IFERROR(VLOOKUP(AX75,'Geração Equatorial x Medido'!$O$168:$P$195,2,FALSE),"")</f>
        <v/>
      </c>
      <c r="BB75" s="38">
        <f t="shared" si="37"/>
        <v>45717</v>
      </c>
      <c r="BC75" s="38" t="str">
        <f t="shared" si="53"/>
        <v/>
      </c>
      <c r="BD75" s="38">
        <f t="shared" si="40"/>
        <v>45717</v>
      </c>
      <c r="BT75" s="4"/>
      <c r="BZ75" s="7">
        <f t="shared" si="54"/>
        <v>46084</v>
      </c>
      <c r="CA75" s="5">
        <v>324.10000000000002</v>
      </c>
      <c r="CB75" s="145">
        <f t="shared" si="55"/>
        <v>0</v>
      </c>
      <c r="CC75" s="141" t="str">
        <f>IFERROR(VLOOKUP(BZ74,'Geração Equatorial x Medido'!$O$168:$P$206,2,FALSE),"")</f>
        <v/>
      </c>
      <c r="CD75" s="38">
        <f t="shared" si="38"/>
        <v>46082</v>
      </c>
      <c r="CE75" s="38" t="str">
        <f t="shared" si="48"/>
        <v/>
      </c>
      <c r="CF75" s="38">
        <f t="shared" si="49"/>
        <v>46082</v>
      </c>
      <c r="CV75" s="4"/>
    </row>
    <row r="76" spans="1:100" x14ac:dyDescent="0.25">
      <c r="A76" s="7">
        <f t="shared" si="56"/>
        <v>44999</v>
      </c>
      <c r="B76" s="5"/>
      <c r="C76" s="38" t="str">
        <f t="shared" si="47"/>
        <v/>
      </c>
      <c r="D76" s="38">
        <f t="shared" si="44"/>
        <v>44986</v>
      </c>
      <c r="E76" s="38" t="str">
        <f t="shared" si="50"/>
        <v/>
      </c>
      <c r="F76" s="38">
        <f t="shared" si="46"/>
        <v>44986</v>
      </c>
      <c r="Y76" s="7">
        <f t="shared" si="57"/>
        <v>45359</v>
      </c>
      <c r="Z76" s="5">
        <v>378.4</v>
      </c>
      <c r="AA76" s="111"/>
      <c r="AB76" s="38" t="str">
        <f>IFERROR(VLOOKUP(Y76,'Geração Equatorial x Medido'!$O$168:$P$182,2,FALSE),"")</f>
        <v/>
      </c>
      <c r="AC76" s="38">
        <f t="shared" si="45"/>
        <v>45323</v>
      </c>
      <c r="AD76" s="38" t="str">
        <f t="shared" si="51"/>
        <v/>
      </c>
      <c r="AE76" s="38">
        <f t="shared" si="59"/>
        <v>45352</v>
      </c>
      <c r="AU76" s="4"/>
      <c r="AX76" s="7">
        <f t="shared" si="58"/>
        <v>45719</v>
      </c>
      <c r="AY76" s="5">
        <v>413.9</v>
      </c>
      <c r="AZ76" s="145">
        <f t="shared" si="52"/>
        <v>0</v>
      </c>
      <c r="BA76" s="38" t="str">
        <f>IFERROR(VLOOKUP(AX76,'Geração Equatorial x Medido'!$O$168:$P$195,2,FALSE),"")</f>
        <v/>
      </c>
      <c r="BB76" s="38">
        <f t="shared" ref="BB76:BB139" si="60">IF(BA76="",BB77,BA76)</f>
        <v>45717</v>
      </c>
      <c r="BC76" s="38" t="str">
        <f t="shared" si="53"/>
        <v/>
      </c>
      <c r="BD76" s="38">
        <f t="shared" si="40"/>
        <v>45717</v>
      </c>
      <c r="BT76" s="4"/>
      <c r="BZ76" s="7">
        <f t="shared" si="54"/>
        <v>46085</v>
      </c>
      <c r="CA76" s="5">
        <v>367.8</v>
      </c>
      <c r="CB76" s="145">
        <f t="shared" si="55"/>
        <v>0</v>
      </c>
      <c r="CC76" s="141" t="str">
        <f>IFERROR(VLOOKUP(BZ75,'Geração Equatorial x Medido'!$O$168:$P$206,2,FALSE),"")</f>
        <v/>
      </c>
      <c r="CD76" s="38">
        <f t="shared" si="38"/>
        <v>46082</v>
      </c>
      <c r="CE76" s="38" t="str">
        <f t="shared" si="48"/>
        <v/>
      </c>
      <c r="CF76" s="38">
        <f t="shared" si="49"/>
        <v>46082</v>
      </c>
      <c r="CV76" s="4"/>
    </row>
    <row r="77" spans="1:100" x14ac:dyDescent="0.25">
      <c r="A77" s="7">
        <f t="shared" si="56"/>
        <v>45000</v>
      </c>
      <c r="B77" s="5"/>
      <c r="C77" s="38" t="str">
        <f t="shared" si="47"/>
        <v/>
      </c>
      <c r="D77" s="38">
        <f t="shared" si="44"/>
        <v>44986</v>
      </c>
      <c r="E77" s="38" t="str">
        <f t="shared" si="50"/>
        <v/>
      </c>
      <c r="F77" s="38">
        <f t="shared" si="46"/>
        <v>44986</v>
      </c>
      <c r="G77" s="2"/>
      <c r="Y77" s="7">
        <f t="shared" si="57"/>
        <v>45360</v>
      </c>
      <c r="Z77" s="5">
        <v>378.5</v>
      </c>
      <c r="AA77" s="111"/>
      <c r="AB77" s="38" t="str">
        <f>IFERROR(VLOOKUP(Y77,'Geração Equatorial x Medido'!$O$168:$P$182,2,FALSE),"")</f>
        <v/>
      </c>
      <c r="AC77" s="38">
        <f t="shared" si="45"/>
        <v>45323</v>
      </c>
      <c r="AD77" s="38" t="str">
        <f t="shared" si="51"/>
        <v/>
      </c>
      <c r="AE77" s="38">
        <f t="shared" si="59"/>
        <v>45352</v>
      </c>
      <c r="AF77" s="2"/>
      <c r="AU77" s="4"/>
      <c r="AX77" s="7">
        <f t="shared" si="58"/>
        <v>45720</v>
      </c>
      <c r="AY77" s="5">
        <v>186.2</v>
      </c>
      <c r="AZ77" s="145">
        <f t="shared" si="52"/>
        <v>0</v>
      </c>
      <c r="BA77" s="38" t="str">
        <f>IFERROR(VLOOKUP(AX77,'Geração Equatorial x Medido'!$O$168:$P$195,2,FALSE),"")</f>
        <v/>
      </c>
      <c r="BB77" s="38">
        <f t="shared" si="60"/>
        <v>45717</v>
      </c>
      <c r="BC77" s="38" t="str">
        <f t="shared" si="53"/>
        <v/>
      </c>
      <c r="BD77" s="38">
        <f t="shared" si="40"/>
        <v>45717</v>
      </c>
      <c r="BE77" s="2"/>
      <c r="BT77" s="4"/>
      <c r="BZ77" s="7">
        <f t="shared" si="54"/>
        <v>46086</v>
      </c>
      <c r="CA77" s="5">
        <v>382</v>
      </c>
      <c r="CB77" s="145">
        <f t="shared" si="55"/>
        <v>0</v>
      </c>
      <c r="CC77" s="141" t="str">
        <f>IFERROR(VLOOKUP(BZ76,'Geração Equatorial x Medido'!$O$168:$P$206,2,FALSE),"")</f>
        <v/>
      </c>
      <c r="CD77" s="38">
        <f t="shared" ref="CD77:CD140" si="61">IF(CC77="",CD78,CC77)</f>
        <v>46082</v>
      </c>
      <c r="CE77" s="38" t="str">
        <f t="shared" si="48"/>
        <v/>
      </c>
      <c r="CF77" s="38">
        <f t="shared" si="49"/>
        <v>46082</v>
      </c>
      <c r="CG77" s="2"/>
      <c r="CV77" s="4"/>
    </row>
    <row r="78" spans="1:100" x14ac:dyDescent="0.25">
      <c r="A78" s="7">
        <f t="shared" si="56"/>
        <v>45001</v>
      </c>
      <c r="B78" s="5"/>
      <c r="C78" s="38" t="str">
        <f t="shared" si="47"/>
        <v/>
      </c>
      <c r="D78" s="38">
        <f t="shared" si="44"/>
        <v>44986</v>
      </c>
      <c r="E78" s="38" t="str">
        <f t="shared" si="50"/>
        <v/>
      </c>
      <c r="F78" s="38">
        <f t="shared" si="46"/>
        <v>44986</v>
      </c>
      <c r="G78" s="2"/>
      <c r="Y78" s="7">
        <f t="shared" si="57"/>
        <v>45361</v>
      </c>
      <c r="Z78" s="5">
        <v>250.6</v>
      </c>
      <c r="AA78" s="111"/>
      <c r="AB78" s="38" t="str">
        <f>IFERROR(VLOOKUP(Y78,'Geração Equatorial x Medido'!$O$168:$P$182,2,FALSE),"")</f>
        <v/>
      </c>
      <c r="AC78" s="38">
        <f t="shared" si="45"/>
        <v>45323</v>
      </c>
      <c r="AD78" s="38" t="str">
        <f t="shared" si="51"/>
        <v/>
      </c>
      <c r="AE78" s="38">
        <f t="shared" si="59"/>
        <v>45352</v>
      </c>
      <c r="AF78" s="2"/>
      <c r="AU78" s="4"/>
      <c r="AX78" s="7">
        <f t="shared" si="58"/>
        <v>45721</v>
      </c>
      <c r="AY78" s="5">
        <v>479.7</v>
      </c>
      <c r="AZ78" s="145">
        <f t="shared" si="52"/>
        <v>0</v>
      </c>
      <c r="BA78" s="38" t="str">
        <f>IFERROR(VLOOKUP(AX78,'Geração Equatorial x Medido'!$O$168:$P$195,2,FALSE),"")</f>
        <v/>
      </c>
      <c r="BB78" s="38">
        <f t="shared" si="60"/>
        <v>45717</v>
      </c>
      <c r="BC78" s="38" t="str">
        <f t="shared" si="53"/>
        <v/>
      </c>
      <c r="BD78" s="38">
        <f t="shared" si="40"/>
        <v>45717</v>
      </c>
      <c r="BE78" s="2"/>
      <c r="BT78" s="4"/>
      <c r="BZ78" s="7">
        <f t="shared" si="54"/>
        <v>46087</v>
      </c>
      <c r="CA78" s="5">
        <v>381.6</v>
      </c>
      <c r="CB78" s="145">
        <f t="shared" si="55"/>
        <v>0</v>
      </c>
      <c r="CC78" s="141" t="str">
        <f>IFERROR(VLOOKUP(BZ77,'Geração Equatorial x Medido'!$O$168:$P$206,2,FALSE),"")</f>
        <v/>
      </c>
      <c r="CD78" s="38">
        <f t="shared" si="61"/>
        <v>46082</v>
      </c>
      <c r="CE78" s="38" t="str">
        <f t="shared" si="48"/>
        <v/>
      </c>
      <c r="CF78" s="38">
        <f t="shared" si="49"/>
        <v>46082</v>
      </c>
      <c r="CG78" s="2"/>
      <c r="CV78" s="4"/>
    </row>
    <row r="79" spans="1:100" x14ac:dyDescent="0.25">
      <c r="A79" s="7">
        <f t="shared" si="56"/>
        <v>45002</v>
      </c>
      <c r="B79" s="5"/>
      <c r="C79" s="38" t="str">
        <f t="shared" si="47"/>
        <v/>
      </c>
      <c r="D79" s="38">
        <f t="shared" si="44"/>
        <v>44986</v>
      </c>
      <c r="E79" s="38" t="str">
        <f t="shared" si="50"/>
        <v/>
      </c>
      <c r="F79" s="38">
        <f t="shared" si="46"/>
        <v>44986</v>
      </c>
      <c r="G79" s="2"/>
      <c r="Y79" s="7">
        <f t="shared" si="57"/>
        <v>45362</v>
      </c>
      <c r="Z79" s="5">
        <v>371.2</v>
      </c>
      <c r="AA79" s="111"/>
      <c r="AB79" s="38" t="str">
        <f>IFERROR(VLOOKUP(Y79,'Geração Equatorial x Medido'!$O$168:$P$182,2,FALSE),"")</f>
        <v/>
      </c>
      <c r="AC79" s="38">
        <f t="shared" si="45"/>
        <v>45323</v>
      </c>
      <c r="AD79" s="38" t="str">
        <f t="shared" si="51"/>
        <v/>
      </c>
      <c r="AE79" s="38">
        <f t="shared" si="59"/>
        <v>45352</v>
      </c>
      <c r="AF79" s="2"/>
      <c r="AU79" s="4"/>
      <c r="AX79" s="7">
        <f t="shared" si="58"/>
        <v>45722</v>
      </c>
      <c r="AY79" s="5">
        <v>272.8</v>
      </c>
      <c r="AZ79" s="145">
        <f t="shared" si="52"/>
        <v>0</v>
      </c>
      <c r="BA79" s="38" t="str">
        <f>IFERROR(VLOOKUP(AX79,'Geração Equatorial x Medido'!$O$168:$P$195,2,FALSE),"")</f>
        <v/>
      </c>
      <c r="BB79" s="38">
        <f t="shared" si="60"/>
        <v>45717</v>
      </c>
      <c r="BC79" s="38" t="str">
        <f t="shared" si="53"/>
        <v/>
      </c>
      <c r="BD79" s="38">
        <f t="shared" ref="BD79:BD142" si="62">IF(BC79="",BD78,BC79)</f>
        <v>45717</v>
      </c>
      <c r="BE79" s="2"/>
      <c r="BT79" s="4"/>
      <c r="BZ79" s="7">
        <f t="shared" si="54"/>
        <v>46088</v>
      </c>
      <c r="CA79" s="5">
        <v>539.4</v>
      </c>
      <c r="CB79" s="145">
        <f t="shared" si="55"/>
        <v>0</v>
      </c>
      <c r="CC79" s="141" t="str">
        <f>IFERROR(VLOOKUP(BZ78,'Geração Equatorial x Medido'!$O$168:$P$206,2,FALSE),"")</f>
        <v/>
      </c>
      <c r="CD79" s="38">
        <f t="shared" si="61"/>
        <v>46082</v>
      </c>
      <c r="CE79" s="38" t="str">
        <f t="shared" si="48"/>
        <v/>
      </c>
      <c r="CF79" s="38">
        <f t="shared" si="49"/>
        <v>46082</v>
      </c>
      <c r="CG79" s="2"/>
      <c r="CV79" s="4"/>
    </row>
    <row r="80" spans="1:100" x14ac:dyDescent="0.25">
      <c r="A80" s="7">
        <f t="shared" si="56"/>
        <v>45003</v>
      </c>
      <c r="B80" s="5"/>
      <c r="C80" s="38" t="str">
        <f t="shared" si="47"/>
        <v/>
      </c>
      <c r="D80" s="38">
        <f t="shared" si="44"/>
        <v>44986</v>
      </c>
      <c r="E80" s="38" t="str">
        <f t="shared" si="50"/>
        <v/>
      </c>
      <c r="F80" s="38">
        <f t="shared" si="46"/>
        <v>44986</v>
      </c>
      <c r="G80" s="2"/>
      <c r="Y80" s="7">
        <f t="shared" si="57"/>
        <v>45363</v>
      </c>
      <c r="Z80" s="5">
        <v>549.1</v>
      </c>
      <c r="AA80" s="111"/>
      <c r="AB80" s="38" t="str">
        <f>IFERROR(VLOOKUP(Y80,'Geração Equatorial x Medido'!$O$168:$P$182,2,FALSE),"")</f>
        <v/>
      </c>
      <c r="AC80" s="38">
        <f t="shared" si="45"/>
        <v>45323</v>
      </c>
      <c r="AD80" s="38" t="str">
        <f t="shared" si="51"/>
        <v/>
      </c>
      <c r="AE80" s="38">
        <f t="shared" si="59"/>
        <v>45352</v>
      </c>
      <c r="AF80" s="2"/>
      <c r="AU80" s="4"/>
      <c r="AX80" s="7">
        <f t="shared" si="58"/>
        <v>45723</v>
      </c>
      <c r="AY80" s="5">
        <v>459.2</v>
      </c>
      <c r="AZ80" s="145">
        <f t="shared" si="52"/>
        <v>0</v>
      </c>
      <c r="BA80" s="38" t="str">
        <f>IFERROR(VLOOKUP(AX80,'Geração Equatorial x Medido'!$O$168:$P$195,2,FALSE),"")</f>
        <v/>
      </c>
      <c r="BB80" s="38">
        <f t="shared" si="60"/>
        <v>45717</v>
      </c>
      <c r="BC80" s="38" t="str">
        <f t="shared" si="53"/>
        <v/>
      </c>
      <c r="BD80" s="38">
        <f t="shared" si="62"/>
        <v>45717</v>
      </c>
      <c r="BE80" s="2"/>
      <c r="BT80" s="4"/>
      <c r="BZ80" s="7">
        <f t="shared" si="54"/>
        <v>46089</v>
      </c>
      <c r="CA80" s="5">
        <v>546.5</v>
      </c>
      <c r="CB80" s="145">
        <f t="shared" si="55"/>
        <v>0</v>
      </c>
      <c r="CC80" s="141" t="str">
        <f>IFERROR(VLOOKUP(BZ79,'Geração Equatorial x Medido'!$O$168:$P$206,2,FALSE),"")</f>
        <v/>
      </c>
      <c r="CD80" s="38">
        <f t="shared" si="61"/>
        <v>46082</v>
      </c>
      <c r="CE80" s="38" t="str">
        <f t="shared" si="48"/>
        <v/>
      </c>
      <c r="CF80" s="38">
        <f t="shared" si="49"/>
        <v>46082</v>
      </c>
      <c r="CG80" s="2"/>
      <c r="CV80" s="4"/>
    </row>
    <row r="81" spans="1:100" x14ac:dyDescent="0.25">
      <c r="A81" s="7">
        <f t="shared" si="56"/>
        <v>45004</v>
      </c>
      <c r="B81" s="5"/>
      <c r="C81" s="38" t="str">
        <f t="shared" si="47"/>
        <v/>
      </c>
      <c r="D81" s="38">
        <f t="shared" si="44"/>
        <v>44986</v>
      </c>
      <c r="E81" s="38" t="str">
        <f t="shared" si="50"/>
        <v/>
      </c>
      <c r="F81" s="38">
        <f t="shared" si="46"/>
        <v>44986</v>
      </c>
      <c r="G81" s="2"/>
      <c r="Y81" s="7">
        <f t="shared" si="57"/>
        <v>45364</v>
      </c>
      <c r="Z81" s="5">
        <v>562.20000000000005</v>
      </c>
      <c r="AA81" s="111"/>
      <c r="AB81" s="38" t="str">
        <f>IFERROR(VLOOKUP(Y81,'Geração Equatorial x Medido'!$O$168:$P$182,2,FALSE),"")</f>
        <v/>
      </c>
      <c r="AC81" s="38">
        <f t="shared" si="45"/>
        <v>45323</v>
      </c>
      <c r="AD81" s="38" t="str">
        <f t="shared" si="51"/>
        <v/>
      </c>
      <c r="AE81" s="38">
        <f t="shared" si="59"/>
        <v>45352</v>
      </c>
      <c r="AF81" s="2"/>
      <c r="AU81" s="4"/>
      <c r="AX81" s="7">
        <f t="shared" si="58"/>
        <v>45724</v>
      </c>
      <c r="AY81" s="5">
        <v>352</v>
      </c>
      <c r="AZ81" s="145">
        <f t="shared" si="52"/>
        <v>0</v>
      </c>
      <c r="BA81" s="38" t="str">
        <f>IFERROR(VLOOKUP(AX81,'Geração Equatorial x Medido'!$O$168:$P$195,2,FALSE),"")</f>
        <v/>
      </c>
      <c r="BB81" s="38">
        <f t="shared" si="60"/>
        <v>45717</v>
      </c>
      <c r="BC81" s="38" t="str">
        <f t="shared" si="53"/>
        <v/>
      </c>
      <c r="BD81" s="38">
        <f t="shared" si="62"/>
        <v>45717</v>
      </c>
      <c r="BE81" s="2"/>
      <c r="BT81" s="4"/>
      <c r="BZ81" s="7">
        <f t="shared" si="54"/>
        <v>46090</v>
      </c>
      <c r="CA81" s="5">
        <v>457</v>
      </c>
      <c r="CB81" s="145">
        <f t="shared" si="55"/>
        <v>0</v>
      </c>
      <c r="CC81" s="141" t="str">
        <f>IFERROR(VLOOKUP(BZ80,'Geração Equatorial x Medido'!$O$168:$P$206,2,FALSE),"")</f>
        <v/>
      </c>
      <c r="CD81" s="38">
        <f t="shared" si="61"/>
        <v>46082</v>
      </c>
      <c r="CE81" s="38" t="str">
        <f t="shared" si="48"/>
        <v/>
      </c>
      <c r="CF81" s="38">
        <f t="shared" si="49"/>
        <v>46082</v>
      </c>
      <c r="CG81" s="2"/>
      <c r="CV81" s="4"/>
    </row>
    <row r="82" spans="1:100" x14ac:dyDescent="0.25">
      <c r="A82" s="7">
        <f t="shared" si="56"/>
        <v>45005</v>
      </c>
      <c r="B82" s="5"/>
      <c r="C82" s="38" t="str">
        <f t="shared" si="47"/>
        <v/>
      </c>
      <c r="D82" s="38">
        <f t="shared" si="44"/>
        <v>44986</v>
      </c>
      <c r="E82" s="38" t="str">
        <f t="shared" si="50"/>
        <v/>
      </c>
      <c r="F82" s="38">
        <f t="shared" si="46"/>
        <v>44986</v>
      </c>
      <c r="G82" s="2"/>
      <c r="Y82" s="7">
        <f t="shared" si="57"/>
        <v>45365</v>
      </c>
      <c r="Z82" s="5">
        <v>580.29999999999995</v>
      </c>
      <c r="AA82" s="111"/>
      <c r="AB82" s="38" t="str">
        <f>IFERROR(VLOOKUP(Y82,'Geração Equatorial x Medido'!$O$168:$P$182,2,FALSE),"")</f>
        <v/>
      </c>
      <c r="AC82" s="38">
        <f t="shared" si="45"/>
        <v>45323</v>
      </c>
      <c r="AD82" s="38" t="str">
        <f t="shared" si="51"/>
        <v/>
      </c>
      <c r="AE82" s="38">
        <f t="shared" si="59"/>
        <v>45352</v>
      </c>
      <c r="AF82" s="2"/>
      <c r="AU82" s="4"/>
      <c r="AX82" s="7">
        <f t="shared" si="58"/>
        <v>45725</v>
      </c>
      <c r="AY82" s="5">
        <v>432.3</v>
      </c>
      <c r="AZ82" s="145">
        <f t="shared" si="52"/>
        <v>0</v>
      </c>
      <c r="BA82" s="38" t="str">
        <f>IFERROR(VLOOKUP(AX82,'Geração Equatorial x Medido'!$O$168:$P$195,2,FALSE),"")</f>
        <v/>
      </c>
      <c r="BB82" s="38">
        <f t="shared" si="60"/>
        <v>45717</v>
      </c>
      <c r="BC82" s="38" t="str">
        <f t="shared" si="53"/>
        <v/>
      </c>
      <c r="BD82" s="38">
        <f t="shared" si="62"/>
        <v>45717</v>
      </c>
      <c r="BE82" s="2"/>
      <c r="BT82" s="4"/>
      <c r="BZ82" s="7">
        <f t="shared" si="54"/>
        <v>46091</v>
      </c>
      <c r="CA82" s="5">
        <v>242.6</v>
      </c>
      <c r="CB82" s="145">
        <f t="shared" si="55"/>
        <v>0</v>
      </c>
      <c r="CC82" s="141" t="str">
        <f>IFERROR(VLOOKUP(BZ81,'Geração Equatorial x Medido'!$O$168:$P$206,2,FALSE),"")</f>
        <v/>
      </c>
      <c r="CD82" s="38">
        <f t="shared" si="61"/>
        <v>46082</v>
      </c>
      <c r="CE82" s="38" t="str">
        <f t="shared" si="48"/>
        <v/>
      </c>
      <c r="CF82" s="38">
        <f t="shared" si="49"/>
        <v>46082</v>
      </c>
      <c r="CG82" s="2"/>
      <c r="CV82" s="4"/>
    </row>
    <row r="83" spans="1:100" x14ac:dyDescent="0.25">
      <c r="A83" s="7">
        <f t="shared" si="56"/>
        <v>45006</v>
      </c>
      <c r="B83" s="5"/>
      <c r="C83" s="38" t="str">
        <f t="shared" si="47"/>
        <v/>
      </c>
      <c r="D83" s="38">
        <f t="shared" si="44"/>
        <v>44986</v>
      </c>
      <c r="E83" s="38" t="str">
        <f t="shared" si="50"/>
        <v/>
      </c>
      <c r="F83" s="38">
        <f t="shared" si="46"/>
        <v>44986</v>
      </c>
      <c r="G83" s="2"/>
      <c r="Y83" s="7">
        <f t="shared" si="57"/>
        <v>45366</v>
      </c>
      <c r="Z83" s="5">
        <v>246.3</v>
      </c>
      <c r="AA83" s="111"/>
      <c r="AB83" s="38" t="str">
        <f>IFERROR(VLOOKUP(Y83,'Geração Equatorial x Medido'!$O$168:$P$182,2,FALSE),"")</f>
        <v/>
      </c>
      <c r="AC83" s="38">
        <f t="shared" si="45"/>
        <v>45323</v>
      </c>
      <c r="AD83" s="38" t="str">
        <f t="shared" si="51"/>
        <v/>
      </c>
      <c r="AE83" s="38">
        <f t="shared" si="59"/>
        <v>45352</v>
      </c>
      <c r="AF83" s="2"/>
      <c r="AU83" s="4"/>
      <c r="AX83" s="7">
        <f t="shared" si="58"/>
        <v>45726</v>
      </c>
      <c r="AY83" s="5">
        <v>483.5</v>
      </c>
      <c r="AZ83" s="145">
        <f t="shared" si="52"/>
        <v>0</v>
      </c>
      <c r="BA83" s="38" t="str">
        <f>IFERROR(VLOOKUP(AX83,'Geração Equatorial x Medido'!$O$168:$P$195,2,FALSE),"")</f>
        <v/>
      </c>
      <c r="BB83" s="38">
        <f t="shared" si="60"/>
        <v>45717</v>
      </c>
      <c r="BC83" s="38" t="str">
        <f t="shared" si="53"/>
        <v/>
      </c>
      <c r="BD83" s="38">
        <f t="shared" si="62"/>
        <v>45717</v>
      </c>
      <c r="BE83" s="2"/>
      <c r="BT83" s="4"/>
      <c r="BZ83" s="7">
        <f t="shared" si="54"/>
        <v>46092</v>
      </c>
      <c r="CA83" s="5">
        <v>448.7</v>
      </c>
      <c r="CB83" s="145">
        <f t="shared" si="55"/>
        <v>0</v>
      </c>
      <c r="CC83" s="141" t="str">
        <f>IFERROR(VLOOKUP(BZ82,'Geração Equatorial x Medido'!$O$168:$P$206,2,FALSE),"")</f>
        <v/>
      </c>
      <c r="CD83" s="38">
        <f t="shared" si="61"/>
        <v>46082</v>
      </c>
      <c r="CE83" s="38" t="str">
        <f t="shared" si="48"/>
        <v/>
      </c>
      <c r="CF83" s="38">
        <f t="shared" si="49"/>
        <v>46082</v>
      </c>
      <c r="CG83" s="2"/>
      <c r="CV83" s="4"/>
    </row>
    <row r="84" spans="1:100" x14ac:dyDescent="0.25">
      <c r="A84" s="7">
        <f t="shared" si="56"/>
        <v>45007</v>
      </c>
      <c r="B84" s="5"/>
      <c r="C84" s="38" t="str">
        <f t="shared" si="47"/>
        <v/>
      </c>
      <c r="D84" s="38">
        <f t="shared" si="44"/>
        <v>44986</v>
      </c>
      <c r="E84" s="38" t="str">
        <f t="shared" si="50"/>
        <v/>
      </c>
      <c r="F84" s="38">
        <f t="shared" si="46"/>
        <v>44986</v>
      </c>
      <c r="G84" s="2"/>
      <c r="Y84" s="7">
        <f t="shared" si="57"/>
        <v>45367</v>
      </c>
      <c r="Z84" s="5">
        <v>358.5</v>
      </c>
      <c r="AA84" s="111"/>
      <c r="AB84" s="38" t="str">
        <f>IFERROR(VLOOKUP(Y84,'Geração Equatorial x Medido'!$O$168:$P$182,2,FALSE),"")</f>
        <v/>
      </c>
      <c r="AC84" s="38">
        <f t="shared" si="45"/>
        <v>45323</v>
      </c>
      <c r="AD84" s="38" t="str">
        <f t="shared" si="51"/>
        <v/>
      </c>
      <c r="AE84" s="38">
        <f t="shared" si="59"/>
        <v>45352</v>
      </c>
      <c r="AF84" s="2"/>
      <c r="AU84" s="4"/>
      <c r="AX84" s="7">
        <f t="shared" si="58"/>
        <v>45727</v>
      </c>
      <c r="AY84" s="5">
        <v>201</v>
      </c>
      <c r="AZ84" s="145">
        <f t="shared" si="52"/>
        <v>0</v>
      </c>
      <c r="BA84" s="38" t="str">
        <f>IFERROR(VLOOKUP(AX84,'Geração Equatorial x Medido'!$O$168:$P$195,2,FALSE),"")</f>
        <v/>
      </c>
      <c r="BB84" s="38">
        <f t="shared" si="60"/>
        <v>45717</v>
      </c>
      <c r="BC84" s="38" t="str">
        <f t="shared" si="53"/>
        <v/>
      </c>
      <c r="BD84" s="38">
        <f t="shared" si="62"/>
        <v>45717</v>
      </c>
      <c r="BE84" s="2"/>
      <c r="BT84" s="4"/>
      <c r="BZ84" s="7">
        <f t="shared" si="54"/>
        <v>46093</v>
      </c>
      <c r="CA84" s="5">
        <v>369.6</v>
      </c>
      <c r="CB84" s="145">
        <f t="shared" si="55"/>
        <v>0</v>
      </c>
      <c r="CC84" s="141" t="str">
        <f>IFERROR(VLOOKUP(BZ83,'Geração Equatorial x Medido'!$O$168:$P$206,2,FALSE),"")</f>
        <v/>
      </c>
      <c r="CD84" s="38">
        <f t="shared" si="61"/>
        <v>46082</v>
      </c>
      <c r="CE84" s="38" t="str">
        <f t="shared" si="48"/>
        <v/>
      </c>
      <c r="CF84" s="38">
        <f t="shared" si="49"/>
        <v>46082</v>
      </c>
      <c r="CG84" s="2"/>
      <c r="CV84" s="4"/>
    </row>
    <row r="85" spans="1:100" x14ac:dyDescent="0.25">
      <c r="A85" s="7">
        <f t="shared" si="56"/>
        <v>45008</v>
      </c>
      <c r="B85" s="5"/>
      <c r="C85" s="38" t="str">
        <f t="shared" si="47"/>
        <v/>
      </c>
      <c r="D85" s="38">
        <f t="shared" si="44"/>
        <v>44986</v>
      </c>
      <c r="E85" s="38" t="str">
        <f t="shared" si="50"/>
        <v/>
      </c>
      <c r="F85" s="38">
        <f t="shared" si="46"/>
        <v>44986</v>
      </c>
      <c r="G85" s="2"/>
      <c r="Y85" s="7">
        <f t="shared" si="57"/>
        <v>45368</v>
      </c>
      <c r="Z85" s="5">
        <v>250.9</v>
      </c>
      <c r="AA85" s="111"/>
      <c r="AB85" s="38" t="str">
        <f>IFERROR(VLOOKUP(Y85,'Geração Equatorial x Medido'!$O$168:$P$182,2,FALSE),"")</f>
        <v/>
      </c>
      <c r="AC85" s="38">
        <f t="shared" si="45"/>
        <v>45323</v>
      </c>
      <c r="AD85" s="38" t="str">
        <f t="shared" si="51"/>
        <v/>
      </c>
      <c r="AE85" s="38">
        <f t="shared" si="59"/>
        <v>45352</v>
      </c>
      <c r="AF85" s="2"/>
      <c r="AU85" s="4"/>
      <c r="AX85" s="7">
        <f t="shared" si="58"/>
        <v>45728</v>
      </c>
      <c r="AY85" s="5">
        <v>360.7</v>
      </c>
      <c r="AZ85" s="145">
        <f t="shared" si="52"/>
        <v>0</v>
      </c>
      <c r="BA85" s="38" t="str">
        <f>IFERROR(VLOOKUP(AX85,'Geração Equatorial x Medido'!$O$168:$P$195,2,FALSE),"")</f>
        <v/>
      </c>
      <c r="BB85" s="38">
        <f t="shared" si="60"/>
        <v>45717</v>
      </c>
      <c r="BC85" s="38" t="str">
        <f t="shared" si="53"/>
        <v/>
      </c>
      <c r="BD85" s="38">
        <f t="shared" si="62"/>
        <v>45717</v>
      </c>
      <c r="BE85" s="2"/>
      <c r="BT85" s="4"/>
      <c r="BZ85" s="7">
        <f t="shared" si="54"/>
        <v>46094</v>
      </c>
      <c r="CA85" s="5">
        <v>459.9</v>
      </c>
      <c r="CB85" s="145">
        <f t="shared" si="55"/>
        <v>0</v>
      </c>
      <c r="CC85" s="141" t="str">
        <f>IFERROR(VLOOKUP(BZ84,'Geração Equatorial x Medido'!$O$168:$P$206,2,FALSE),"")</f>
        <v/>
      </c>
      <c r="CD85" s="38">
        <f t="shared" si="61"/>
        <v>46082</v>
      </c>
      <c r="CE85" s="38" t="str">
        <f t="shared" si="48"/>
        <v/>
      </c>
      <c r="CF85" s="38">
        <f t="shared" si="49"/>
        <v>46082</v>
      </c>
      <c r="CG85" s="2"/>
      <c r="CV85" s="4"/>
    </row>
    <row r="86" spans="1:100" x14ac:dyDescent="0.25">
      <c r="A86" s="7">
        <f t="shared" si="56"/>
        <v>45009</v>
      </c>
      <c r="B86" s="5"/>
      <c r="C86" s="38" t="str">
        <f t="shared" si="47"/>
        <v/>
      </c>
      <c r="D86" s="38">
        <f t="shared" si="44"/>
        <v>44986</v>
      </c>
      <c r="E86" s="38" t="str">
        <f t="shared" si="50"/>
        <v/>
      </c>
      <c r="F86" s="38">
        <f t="shared" si="46"/>
        <v>44986</v>
      </c>
      <c r="G86" s="2"/>
      <c r="Y86" s="7">
        <f t="shared" si="57"/>
        <v>45369</v>
      </c>
      <c r="Z86" s="5">
        <v>372</v>
      </c>
      <c r="AA86" s="111"/>
      <c r="AB86" s="38" t="str">
        <f>IFERROR(VLOOKUP(Y86,'Geração Equatorial x Medido'!$O$168:$P$182,2,FALSE),"")</f>
        <v/>
      </c>
      <c r="AC86" s="38">
        <f t="shared" si="45"/>
        <v>45323</v>
      </c>
      <c r="AD86" s="38" t="str">
        <f t="shared" si="51"/>
        <v/>
      </c>
      <c r="AE86" s="38">
        <f t="shared" si="59"/>
        <v>45352</v>
      </c>
      <c r="AF86" s="2"/>
      <c r="AU86" s="4"/>
      <c r="AX86" s="7">
        <f t="shared" si="58"/>
        <v>45729</v>
      </c>
      <c r="AY86" s="5">
        <v>526</v>
      </c>
      <c r="AZ86" s="145">
        <f t="shared" si="52"/>
        <v>0</v>
      </c>
      <c r="BA86" s="38" t="str">
        <f>IFERROR(VLOOKUP(AX86,'Geração Equatorial x Medido'!$O$168:$P$195,2,FALSE),"")</f>
        <v/>
      </c>
      <c r="BB86" s="38">
        <f t="shared" si="60"/>
        <v>45717</v>
      </c>
      <c r="BC86" s="38" t="str">
        <f t="shared" si="53"/>
        <v/>
      </c>
      <c r="BD86" s="38">
        <f t="shared" si="62"/>
        <v>45717</v>
      </c>
      <c r="BE86" s="2"/>
      <c r="BT86" s="4"/>
      <c r="BZ86" s="7">
        <f t="shared" si="54"/>
        <v>46095</v>
      </c>
      <c r="CA86" s="5">
        <v>363.8</v>
      </c>
      <c r="CB86" s="145">
        <f t="shared" si="55"/>
        <v>0</v>
      </c>
      <c r="CC86" s="141" t="str">
        <f>IFERROR(VLOOKUP(BZ85,'Geração Equatorial x Medido'!$O$168:$P$206,2,FALSE),"")</f>
        <v/>
      </c>
      <c r="CD86" s="38">
        <f t="shared" si="61"/>
        <v>46082</v>
      </c>
      <c r="CE86" s="38" t="str">
        <f t="shared" si="48"/>
        <v/>
      </c>
      <c r="CF86" s="38">
        <f t="shared" si="49"/>
        <v>46082</v>
      </c>
      <c r="CG86" s="2"/>
      <c r="CV86" s="4"/>
    </row>
    <row r="87" spans="1:100" x14ac:dyDescent="0.25">
      <c r="A87" s="7">
        <f t="shared" si="56"/>
        <v>45010</v>
      </c>
      <c r="B87" s="5"/>
      <c r="C87" s="38" t="str">
        <f t="shared" si="47"/>
        <v/>
      </c>
      <c r="D87" s="38">
        <f t="shared" si="44"/>
        <v>44986</v>
      </c>
      <c r="E87" s="38" t="str">
        <f t="shared" si="50"/>
        <v/>
      </c>
      <c r="F87" s="38">
        <f t="shared" si="46"/>
        <v>44986</v>
      </c>
      <c r="G87" s="2"/>
      <c r="Y87" s="7">
        <f t="shared" si="57"/>
        <v>45370</v>
      </c>
      <c r="Z87" s="5">
        <v>340.7</v>
      </c>
      <c r="AA87" s="111"/>
      <c r="AB87" s="38" t="str">
        <f>IFERROR(VLOOKUP(Y87,'Geração Equatorial x Medido'!$O$168:$P$182,2,FALSE),"")</f>
        <v/>
      </c>
      <c r="AC87" s="38">
        <f t="shared" si="45"/>
        <v>45323</v>
      </c>
      <c r="AD87" s="38" t="str">
        <f t="shared" si="51"/>
        <v/>
      </c>
      <c r="AE87" s="38">
        <f t="shared" si="59"/>
        <v>45352</v>
      </c>
      <c r="AF87" s="2"/>
      <c r="AU87" s="4"/>
      <c r="AX87" s="7">
        <f t="shared" si="58"/>
        <v>45730</v>
      </c>
      <c r="AY87" s="5">
        <v>150.1</v>
      </c>
      <c r="AZ87" s="145">
        <f t="shared" si="52"/>
        <v>0</v>
      </c>
      <c r="BA87" s="38" t="str">
        <f>IFERROR(VLOOKUP(AX87,'Geração Equatorial x Medido'!$O$168:$P$195,2,FALSE),"")</f>
        <v/>
      </c>
      <c r="BB87" s="38">
        <f t="shared" si="60"/>
        <v>45717</v>
      </c>
      <c r="BC87" s="38" t="str">
        <f t="shared" si="53"/>
        <v/>
      </c>
      <c r="BD87" s="38">
        <f t="shared" si="62"/>
        <v>45717</v>
      </c>
      <c r="BE87" s="2"/>
      <c r="BT87" s="4"/>
      <c r="BZ87" s="7">
        <f t="shared" si="54"/>
        <v>46096</v>
      </c>
      <c r="CA87" s="5">
        <v>338.2</v>
      </c>
      <c r="CB87" s="145">
        <f t="shared" si="55"/>
        <v>0</v>
      </c>
      <c r="CC87" s="141" t="str">
        <f>IFERROR(VLOOKUP(BZ86,'Geração Equatorial x Medido'!$O$168:$P$206,2,FALSE),"")</f>
        <v/>
      </c>
      <c r="CD87" s="38">
        <f t="shared" si="61"/>
        <v>46082</v>
      </c>
      <c r="CE87" s="38" t="str">
        <f t="shared" si="48"/>
        <v/>
      </c>
      <c r="CF87" s="38">
        <f t="shared" si="49"/>
        <v>46082</v>
      </c>
      <c r="CG87" s="2"/>
      <c r="CV87" s="4"/>
    </row>
    <row r="88" spans="1:100" x14ac:dyDescent="0.25">
      <c r="A88" s="7">
        <f t="shared" si="56"/>
        <v>45011</v>
      </c>
      <c r="B88" s="5"/>
      <c r="C88" s="38" t="str">
        <f t="shared" si="47"/>
        <v/>
      </c>
      <c r="D88" s="38">
        <f t="shared" si="44"/>
        <v>44986</v>
      </c>
      <c r="E88" s="38" t="str">
        <f t="shared" si="50"/>
        <v/>
      </c>
      <c r="F88" s="38">
        <f t="shared" si="46"/>
        <v>44986</v>
      </c>
      <c r="G88" s="2"/>
      <c r="Y88" s="7">
        <f t="shared" si="57"/>
        <v>45371</v>
      </c>
      <c r="Z88" s="5">
        <v>410</v>
      </c>
      <c r="AA88" s="111"/>
      <c r="AB88" s="38" t="str">
        <f>IFERROR(VLOOKUP(Y88,'Geração Equatorial x Medido'!$O$168:$P$182,2,FALSE),"")</f>
        <v/>
      </c>
      <c r="AC88" s="38">
        <f t="shared" si="45"/>
        <v>45323</v>
      </c>
      <c r="AD88" s="38" t="str">
        <f t="shared" si="51"/>
        <v/>
      </c>
      <c r="AE88" s="38">
        <f t="shared" si="59"/>
        <v>45352</v>
      </c>
      <c r="AF88" s="2"/>
      <c r="AU88" s="4"/>
      <c r="AX88" s="7">
        <f t="shared" si="58"/>
        <v>45731</v>
      </c>
      <c r="AY88" s="5">
        <v>477.5</v>
      </c>
      <c r="AZ88" s="145">
        <f t="shared" si="52"/>
        <v>0</v>
      </c>
      <c r="BA88" s="38" t="str">
        <f>IFERROR(VLOOKUP(AX88,'Geração Equatorial x Medido'!$O$168:$P$195,2,FALSE),"")</f>
        <v/>
      </c>
      <c r="BB88" s="38">
        <f t="shared" si="60"/>
        <v>45717</v>
      </c>
      <c r="BC88" s="38" t="str">
        <f t="shared" si="53"/>
        <v/>
      </c>
      <c r="BD88" s="38">
        <f t="shared" si="62"/>
        <v>45717</v>
      </c>
      <c r="BE88" s="2"/>
      <c r="BT88" s="4"/>
      <c r="BZ88" s="7">
        <f t="shared" si="54"/>
        <v>46097</v>
      </c>
      <c r="CA88" s="5">
        <v>344.9</v>
      </c>
      <c r="CB88" s="145">
        <f t="shared" si="55"/>
        <v>0</v>
      </c>
      <c r="CC88" s="141" t="str">
        <f>IFERROR(VLOOKUP(BZ87,'Geração Equatorial x Medido'!$O$168:$P$206,2,FALSE),"")</f>
        <v/>
      </c>
      <c r="CD88" s="38">
        <f t="shared" si="61"/>
        <v>46082</v>
      </c>
      <c r="CE88" s="38" t="str">
        <f t="shared" si="48"/>
        <v/>
      </c>
      <c r="CF88" s="38">
        <f t="shared" si="49"/>
        <v>46082</v>
      </c>
      <c r="CG88" s="2"/>
      <c r="CV88" s="4"/>
    </row>
    <row r="89" spans="1:100" x14ac:dyDescent="0.25">
      <c r="A89" s="7">
        <f t="shared" si="56"/>
        <v>45012</v>
      </c>
      <c r="B89" s="5"/>
      <c r="C89" s="38" t="str">
        <f t="shared" si="47"/>
        <v/>
      </c>
      <c r="D89" s="38">
        <f t="shared" si="44"/>
        <v>44986</v>
      </c>
      <c r="E89" s="38" t="str">
        <f t="shared" si="50"/>
        <v/>
      </c>
      <c r="F89" s="38">
        <f t="shared" si="46"/>
        <v>44986</v>
      </c>
      <c r="G89" s="2"/>
      <c r="Y89" s="7">
        <f t="shared" si="57"/>
        <v>45372</v>
      </c>
      <c r="Z89" s="5">
        <v>439.4</v>
      </c>
      <c r="AA89" s="111"/>
      <c r="AB89" s="38" t="str">
        <f>IFERROR(VLOOKUP(Y89,'Geração Equatorial x Medido'!$O$168:$P$182,2,FALSE),"")</f>
        <v/>
      </c>
      <c r="AC89" s="38">
        <f t="shared" si="45"/>
        <v>45323</v>
      </c>
      <c r="AD89" s="38" t="str">
        <f t="shared" si="51"/>
        <v/>
      </c>
      <c r="AE89" s="38">
        <f t="shared" si="59"/>
        <v>45352</v>
      </c>
      <c r="AF89" s="2"/>
      <c r="AU89" s="4"/>
      <c r="AX89" s="7">
        <f t="shared" si="58"/>
        <v>45732</v>
      </c>
      <c r="AY89" s="5">
        <v>441.3</v>
      </c>
      <c r="AZ89" s="145">
        <f t="shared" si="52"/>
        <v>0</v>
      </c>
      <c r="BA89" s="38" t="str">
        <f>IFERROR(VLOOKUP(AX89,'Geração Equatorial x Medido'!$O$168:$P$195,2,FALSE),"")</f>
        <v/>
      </c>
      <c r="BB89" s="38">
        <f t="shared" si="60"/>
        <v>45717</v>
      </c>
      <c r="BC89" s="38" t="str">
        <f t="shared" si="53"/>
        <v/>
      </c>
      <c r="BD89" s="38">
        <f t="shared" si="62"/>
        <v>45717</v>
      </c>
      <c r="BE89" s="2"/>
      <c r="BT89" s="4"/>
      <c r="BZ89" s="7">
        <f t="shared" si="54"/>
        <v>46098</v>
      </c>
      <c r="CA89" s="5">
        <v>176.7</v>
      </c>
      <c r="CB89" s="145">
        <f t="shared" si="55"/>
        <v>0</v>
      </c>
      <c r="CC89" s="141" t="str">
        <f>IFERROR(VLOOKUP(BZ88,'Geração Equatorial x Medido'!$O$168:$P$206,2,FALSE),"")</f>
        <v/>
      </c>
      <c r="CD89" s="38">
        <f t="shared" si="61"/>
        <v>46082</v>
      </c>
      <c r="CE89" s="38" t="str">
        <f t="shared" si="48"/>
        <v/>
      </c>
      <c r="CF89" s="38">
        <f t="shared" si="49"/>
        <v>46082</v>
      </c>
      <c r="CG89" s="2"/>
      <c r="CV89" s="4"/>
    </row>
    <row r="90" spans="1:100" x14ac:dyDescent="0.25">
      <c r="A90" s="7">
        <f t="shared" si="56"/>
        <v>45013</v>
      </c>
      <c r="B90" s="5"/>
      <c r="C90" s="38" t="str">
        <f t="shared" si="47"/>
        <v/>
      </c>
      <c r="D90" s="38">
        <f t="shared" si="44"/>
        <v>44986</v>
      </c>
      <c r="E90" s="38" t="str">
        <f t="shared" si="50"/>
        <v/>
      </c>
      <c r="F90" s="38">
        <f t="shared" si="46"/>
        <v>44986</v>
      </c>
      <c r="G90" s="2"/>
      <c r="Y90" s="7">
        <f t="shared" si="57"/>
        <v>45373</v>
      </c>
      <c r="Z90" s="5">
        <v>415.7</v>
      </c>
      <c r="AA90" s="111"/>
      <c r="AB90" s="38" t="str">
        <f>IFERROR(VLOOKUP(Y90,'Geração Equatorial x Medido'!$O$168:$P$182,2,FALSE),"")</f>
        <v/>
      </c>
      <c r="AC90" s="38">
        <f t="shared" si="45"/>
        <v>45323</v>
      </c>
      <c r="AD90" s="38" t="str">
        <f t="shared" si="51"/>
        <v/>
      </c>
      <c r="AE90" s="38">
        <f t="shared" si="59"/>
        <v>45352</v>
      </c>
      <c r="AF90" s="2"/>
      <c r="AU90" s="4"/>
      <c r="AX90" s="7">
        <f t="shared" si="58"/>
        <v>45733</v>
      </c>
      <c r="AY90" s="5">
        <v>523.4</v>
      </c>
      <c r="AZ90" s="145">
        <f t="shared" si="52"/>
        <v>0</v>
      </c>
      <c r="BA90" s="38" t="str">
        <f>IFERROR(VLOOKUP(AX90,'Geração Equatorial x Medido'!$O$168:$P$195,2,FALSE),"")</f>
        <v/>
      </c>
      <c r="BB90" s="38">
        <f t="shared" si="60"/>
        <v>45717</v>
      </c>
      <c r="BC90" s="38" t="str">
        <f t="shared" si="53"/>
        <v/>
      </c>
      <c r="BD90" s="38">
        <f t="shared" si="62"/>
        <v>45717</v>
      </c>
      <c r="BE90" s="2"/>
      <c r="BT90" s="4"/>
      <c r="BZ90" s="7">
        <f t="shared" si="54"/>
        <v>46099</v>
      </c>
      <c r="CA90" s="5">
        <v>466.5</v>
      </c>
      <c r="CB90" s="145">
        <f t="shared" si="55"/>
        <v>0</v>
      </c>
      <c r="CC90" s="141" t="str">
        <f>IFERROR(VLOOKUP(BZ89,'Geração Equatorial x Medido'!$O$168:$P$206,2,FALSE),"")</f>
        <v/>
      </c>
      <c r="CD90" s="38">
        <f t="shared" si="61"/>
        <v>46082</v>
      </c>
      <c r="CE90" s="38" t="str">
        <f t="shared" si="48"/>
        <v/>
      </c>
      <c r="CF90" s="38">
        <f t="shared" si="49"/>
        <v>46082</v>
      </c>
      <c r="CG90" s="2"/>
      <c r="CV90" s="4"/>
    </row>
    <row r="91" spans="1:100" x14ac:dyDescent="0.25">
      <c r="A91" s="7">
        <f t="shared" si="56"/>
        <v>45014</v>
      </c>
      <c r="B91" s="5"/>
      <c r="C91" s="38" t="str">
        <f t="shared" si="47"/>
        <v/>
      </c>
      <c r="D91" s="38">
        <f t="shared" si="44"/>
        <v>44986</v>
      </c>
      <c r="E91" s="38" t="str">
        <f t="shared" si="50"/>
        <v/>
      </c>
      <c r="F91" s="38">
        <f t="shared" si="46"/>
        <v>44986</v>
      </c>
      <c r="G91" s="2"/>
      <c r="Y91" s="7">
        <f t="shared" si="57"/>
        <v>45374</v>
      </c>
      <c r="Z91" s="5">
        <v>347.4</v>
      </c>
      <c r="AA91" s="111"/>
      <c r="AB91" s="38" t="str">
        <f>IFERROR(VLOOKUP(Y91,'Geração Equatorial x Medido'!$O$168:$P$182,2,FALSE),"")</f>
        <v/>
      </c>
      <c r="AC91" s="38">
        <f t="shared" si="45"/>
        <v>45323</v>
      </c>
      <c r="AD91" s="38" t="str">
        <f t="shared" si="51"/>
        <v/>
      </c>
      <c r="AE91" s="38">
        <f t="shared" si="59"/>
        <v>45352</v>
      </c>
      <c r="AF91" s="2"/>
      <c r="AU91" s="4"/>
      <c r="AX91" s="7">
        <f t="shared" si="58"/>
        <v>45734</v>
      </c>
      <c r="AY91" s="5">
        <v>520.5</v>
      </c>
      <c r="AZ91" s="145">
        <f t="shared" si="52"/>
        <v>0</v>
      </c>
      <c r="BA91" s="38" t="str">
        <f>IFERROR(VLOOKUP(AX91,'Geração Equatorial x Medido'!$O$168:$P$195,2,FALSE),"")</f>
        <v/>
      </c>
      <c r="BB91" s="38">
        <f t="shared" si="60"/>
        <v>45717</v>
      </c>
      <c r="BC91" s="38" t="str">
        <f t="shared" si="53"/>
        <v/>
      </c>
      <c r="BD91" s="38">
        <f t="shared" si="62"/>
        <v>45717</v>
      </c>
      <c r="BE91" s="2"/>
      <c r="BT91" s="4"/>
      <c r="BZ91" s="7">
        <f t="shared" si="54"/>
        <v>46100</v>
      </c>
      <c r="CA91" s="5">
        <v>341.4</v>
      </c>
      <c r="CB91" s="145">
        <f t="shared" si="55"/>
        <v>0</v>
      </c>
      <c r="CC91" s="141" t="str">
        <f>IFERROR(VLOOKUP(BZ90,'Geração Equatorial x Medido'!$O$168:$P$206,2,FALSE),"")</f>
        <v/>
      </c>
      <c r="CD91" s="38">
        <f t="shared" si="61"/>
        <v>46082</v>
      </c>
      <c r="CE91" s="38" t="str">
        <f t="shared" si="48"/>
        <v/>
      </c>
      <c r="CF91" s="38">
        <f t="shared" si="49"/>
        <v>46082</v>
      </c>
      <c r="CG91" s="2"/>
      <c r="CV91" s="4"/>
    </row>
    <row r="92" spans="1:100" x14ac:dyDescent="0.25">
      <c r="A92" s="7">
        <f t="shared" si="56"/>
        <v>45015</v>
      </c>
      <c r="B92" s="5"/>
      <c r="C92" s="38" t="str">
        <f t="shared" si="47"/>
        <v/>
      </c>
      <c r="D92" s="38">
        <f t="shared" si="44"/>
        <v>44986</v>
      </c>
      <c r="E92" s="38" t="str">
        <f t="shared" si="50"/>
        <v/>
      </c>
      <c r="F92" s="38">
        <f t="shared" si="46"/>
        <v>44986</v>
      </c>
      <c r="G92" s="2"/>
      <c r="Y92" s="7">
        <f t="shared" si="57"/>
        <v>45375</v>
      </c>
      <c r="Z92" s="5">
        <v>506</v>
      </c>
      <c r="AA92" s="111"/>
      <c r="AB92" s="38" t="str">
        <f>IFERROR(VLOOKUP(Y92,'Geração Equatorial x Medido'!$O$168:$P$182,2,FALSE),"")</f>
        <v/>
      </c>
      <c r="AC92" s="38">
        <f t="shared" si="45"/>
        <v>45323</v>
      </c>
      <c r="AD92" s="38" t="str">
        <f t="shared" si="51"/>
        <v/>
      </c>
      <c r="AE92" s="38">
        <f t="shared" si="59"/>
        <v>45352</v>
      </c>
      <c r="AF92" s="2"/>
      <c r="AU92" s="4"/>
      <c r="AX92" s="7">
        <f t="shared" si="58"/>
        <v>45735</v>
      </c>
      <c r="AY92" s="5">
        <v>431.2</v>
      </c>
      <c r="AZ92" s="145">
        <f t="shared" si="52"/>
        <v>0</v>
      </c>
      <c r="BA92" s="38" t="str">
        <f>IFERROR(VLOOKUP(AX92,'Geração Equatorial x Medido'!$O$168:$P$195,2,FALSE),"")</f>
        <v/>
      </c>
      <c r="BB92" s="38">
        <f t="shared" si="60"/>
        <v>45717</v>
      </c>
      <c r="BC92" s="38" t="str">
        <f t="shared" si="53"/>
        <v/>
      </c>
      <c r="BD92" s="38">
        <f t="shared" si="62"/>
        <v>45717</v>
      </c>
      <c r="BE92" s="2"/>
      <c r="BT92" s="4"/>
      <c r="BZ92" s="7">
        <f t="shared" si="54"/>
        <v>46101</v>
      </c>
      <c r="CA92" s="5">
        <v>558.9</v>
      </c>
      <c r="CB92" s="145">
        <f t="shared" si="55"/>
        <v>0</v>
      </c>
      <c r="CC92" s="141" t="str">
        <f>IFERROR(VLOOKUP(BZ91,'Geração Equatorial x Medido'!$O$168:$P$206,2,FALSE),"")</f>
        <v/>
      </c>
      <c r="CD92" s="38">
        <f t="shared" si="61"/>
        <v>46082</v>
      </c>
      <c r="CE92" s="38" t="str">
        <f t="shared" si="48"/>
        <v/>
      </c>
      <c r="CF92" s="38">
        <f t="shared" si="49"/>
        <v>46082</v>
      </c>
      <c r="CG92" s="2"/>
      <c r="CV92" s="4"/>
    </row>
    <row r="93" spans="1:100" x14ac:dyDescent="0.25">
      <c r="A93" s="7">
        <f t="shared" si="56"/>
        <v>45016</v>
      </c>
      <c r="B93" s="5"/>
      <c r="C93" s="38" t="str">
        <f t="shared" si="47"/>
        <v/>
      </c>
      <c r="D93" s="38">
        <f t="shared" si="44"/>
        <v>44986</v>
      </c>
      <c r="E93" s="38" t="str">
        <f t="shared" si="50"/>
        <v/>
      </c>
      <c r="F93" s="38">
        <f t="shared" si="46"/>
        <v>44986</v>
      </c>
      <c r="G93" s="2"/>
      <c r="Y93" s="7">
        <f t="shared" si="57"/>
        <v>45376</v>
      </c>
      <c r="Z93" s="5">
        <v>478.2</v>
      </c>
      <c r="AA93" s="111"/>
      <c r="AB93" s="38" t="str">
        <f>IFERROR(VLOOKUP(Y93,'Geração Equatorial x Medido'!$O$168:$P$182,2,FALSE),"")</f>
        <v/>
      </c>
      <c r="AC93" s="38">
        <f t="shared" si="45"/>
        <v>45323</v>
      </c>
      <c r="AD93" s="38" t="str">
        <f t="shared" si="51"/>
        <v/>
      </c>
      <c r="AE93" s="38">
        <f t="shared" si="59"/>
        <v>45352</v>
      </c>
      <c r="AF93" s="2"/>
      <c r="AU93" s="4"/>
      <c r="AX93" s="7">
        <f t="shared" si="58"/>
        <v>45736</v>
      </c>
      <c r="AY93" s="5">
        <v>515.5</v>
      </c>
      <c r="AZ93" s="145">
        <f t="shared" si="52"/>
        <v>0</v>
      </c>
      <c r="BA93" s="38" t="str">
        <f>IFERROR(VLOOKUP(AX93,'Geração Equatorial x Medido'!$O$168:$P$195,2,FALSE),"")</f>
        <v/>
      </c>
      <c r="BB93" s="38">
        <f t="shared" si="60"/>
        <v>45717</v>
      </c>
      <c r="BC93" s="38" t="str">
        <f t="shared" si="53"/>
        <v/>
      </c>
      <c r="BD93" s="38">
        <f t="shared" si="62"/>
        <v>45717</v>
      </c>
      <c r="BE93" s="2"/>
      <c r="BT93" s="4"/>
      <c r="BZ93" s="7">
        <f t="shared" si="54"/>
        <v>46102</v>
      </c>
      <c r="CA93" s="5">
        <v>345.1</v>
      </c>
      <c r="CB93" s="145">
        <f t="shared" si="55"/>
        <v>0</v>
      </c>
      <c r="CC93" s="141" t="str">
        <f>IFERROR(VLOOKUP(BZ92,'Geração Equatorial x Medido'!$O$168:$P$206,2,FALSE),"")</f>
        <v/>
      </c>
      <c r="CD93" s="38">
        <f t="shared" si="61"/>
        <v>46082</v>
      </c>
      <c r="CE93" s="38" t="str">
        <f t="shared" si="48"/>
        <v/>
      </c>
      <c r="CF93" s="38">
        <f t="shared" si="49"/>
        <v>46082</v>
      </c>
      <c r="CG93" s="2"/>
      <c r="CV93" s="4"/>
    </row>
    <row r="94" spans="1:100" x14ac:dyDescent="0.25">
      <c r="A94" s="7">
        <f t="shared" si="56"/>
        <v>45017</v>
      </c>
      <c r="B94" s="5"/>
      <c r="C94" s="38" t="str">
        <f t="shared" si="47"/>
        <v/>
      </c>
      <c r="D94" s="38">
        <f t="shared" si="44"/>
        <v>44986</v>
      </c>
      <c r="E94" s="38">
        <f t="shared" si="50"/>
        <v>45017</v>
      </c>
      <c r="F94" s="38">
        <f t="shared" si="46"/>
        <v>45017</v>
      </c>
      <c r="G94" s="2"/>
      <c r="Y94" s="7">
        <f t="shared" si="57"/>
        <v>45377</v>
      </c>
      <c r="Z94" s="5">
        <v>421.8</v>
      </c>
      <c r="AA94" s="111"/>
      <c r="AB94" s="38">
        <f>IFERROR(VLOOKUP(Y94,'Geração Equatorial x Medido'!$O$168:$P$182,2,FALSE),"")</f>
        <v>45352</v>
      </c>
      <c r="AC94" s="38">
        <f t="shared" si="45"/>
        <v>45352</v>
      </c>
      <c r="AD94" s="38" t="str">
        <f t="shared" si="51"/>
        <v/>
      </c>
      <c r="AE94" s="38">
        <f t="shared" si="59"/>
        <v>45352</v>
      </c>
      <c r="AF94" s="2"/>
      <c r="AU94" s="4"/>
      <c r="AX94" s="7">
        <f t="shared" si="58"/>
        <v>45737</v>
      </c>
      <c r="AY94" s="5">
        <v>568.6</v>
      </c>
      <c r="AZ94" s="145">
        <f t="shared" si="52"/>
        <v>0</v>
      </c>
      <c r="BA94" s="38" t="str">
        <f>IFERROR(VLOOKUP(AX94,'Geração Equatorial x Medido'!$O$168:$P$195,2,FALSE),"")</f>
        <v/>
      </c>
      <c r="BB94" s="38">
        <f t="shared" si="60"/>
        <v>45717</v>
      </c>
      <c r="BC94" s="38" t="str">
        <f t="shared" si="53"/>
        <v/>
      </c>
      <c r="BD94" s="38">
        <f t="shared" si="62"/>
        <v>45717</v>
      </c>
      <c r="BE94" s="2"/>
      <c r="BT94" s="4"/>
      <c r="BZ94" s="7">
        <f t="shared" si="54"/>
        <v>46103</v>
      </c>
      <c r="CA94" s="5">
        <v>419.1</v>
      </c>
      <c r="CB94" s="145">
        <f t="shared" si="55"/>
        <v>0</v>
      </c>
      <c r="CC94" s="141" t="str">
        <f>IFERROR(VLOOKUP(BZ93,'Geração Equatorial x Medido'!$O$168:$P$206,2,FALSE),"")</f>
        <v/>
      </c>
      <c r="CD94" s="38">
        <f t="shared" si="61"/>
        <v>46082</v>
      </c>
      <c r="CE94" s="38" t="str">
        <f t="shared" si="48"/>
        <v/>
      </c>
      <c r="CF94" s="38">
        <f t="shared" si="49"/>
        <v>46082</v>
      </c>
      <c r="CG94" s="2"/>
      <c r="CV94" s="4"/>
    </row>
    <row r="95" spans="1:100" x14ac:dyDescent="0.25">
      <c r="A95" s="7">
        <f t="shared" si="56"/>
        <v>45018</v>
      </c>
      <c r="B95" s="5"/>
      <c r="C95" s="38" t="str">
        <f t="shared" si="47"/>
        <v/>
      </c>
      <c r="D95" s="38">
        <f t="shared" si="44"/>
        <v>44986</v>
      </c>
      <c r="E95" s="38" t="str">
        <f t="shared" si="50"/>
        <v/>
      </c>
      <c r="F95" s="38">
        <f t="shared" si="46"/>
        <v>45017</v>
      </c>
      <c r="G95" s="2"/>
      <c r="Y95" s="7">
        <f t="shared" si="57"/>
        <v>45378</v>
      </c>
      <c r="Z95" s="5">
        <v>277.7</v>
      </c>
      <c r="AA95" s="111"/>
      <c r="AB95" s="38" t="str">
        <f>IFERROR(VLOOKUP(Y95,'Geração Equatorial x Medido'!$O$168:$P$182,2,FALSE),"")</f>
        <v/>
      </c>
      <c r="AC95" s="38">
        <f t="shared" si="45"/>
        <v>45352</v>
      </c>
      <c r="AD95" s="38" t="str">
        <f t="shared" si="51"/>
        <v/>
      </c>
      <c r="AE95" s="38">
        <f t="shared" si="59"/>
        <v>45352</v>
      </c>
      <c r="AF95" s="2"/>
      <c r="AU95" s="4"/>
      <c r="AX95" s="7">
        <f t="shared" si="58"/>
        <v>45738</v>
      </c>
      <c r="AY95" s="5">
        <v>511.1</v>
      </c>
      <c r="AZ95" s="145">
        <f t="shared" si="52"/>
        <v>0</v>
      </c>
      <c r="BA95" s="38" t="str">
        <f>IFERROR(VLOOKUP(AX95,'Geração Equatorial x Medido'!$O$168:$P$195,2,FALSE),"")</f>
        <v/>
      </c>
      <c r="BB95" s="38">
        <f t="shared" si="60"/>
        <v>45717</v>
      </c>
      <c r="BC95" s="38" t="str">
        <f t="shared" si="53"/>
        <v/>
      </c>
      <c r="BD95" s="38">
        <f t="shared" si="62"/>
        <v>45717</v>
      </c>
      <c r="BE95" s="2"/>
      <c r="BT95" s="4"/>
      <c r="BZ95" s="7">
        <f t="shared" si="54"/>
        <v>46104</v>
      </c>
      <c r="CA95" s="5">
        <v>554.6</v>
      </c>
      <c r="CB95" s="145">
        <f t="shared" si="55"/>
        <v>0</v>
      </c>
      <c r="CC95" s="141" t="str">
        <f>IFERROR(VLOOKUP(BZ94,'Geração Equatorial x Medido'!$O$168:$P$206,2,FALSE),"")</f>
        <v/>
      </c>
      <c r="CD95" s="38">
        <f t="shared" si="61"/>
        <v>46082</v>
      </c>
      <c r="CE95" s="38" t="str">
        <f t="shared" si="48"/>
        <v/>
      </c>
      <c r="CF95" s="38">
        <f t="shared" si="49"/>
        <v>46082</v>
      </c>
      <c r="CG95" s="2"/>
      <c r="CV95" s="4"/>
    </row>
    <row r="96" spans="1:100" x14ac:dyDescent="0.25">
      <c r="A96" s="7">
        <f t="shared" si="56"/>
        <v>45019</v>
      </c>
      <c r="B96" s="5"/>
      <c r="C96" s="38" t="str">
        <f t="shared" si="47"/>
        <v/>
      </c>
      <c r="D96" s="38">
        <f t="shared" si="44"/>
        <v>44986</v>
      </c>
      <c r="E96" s="38" t="str">
        <f t="shared" si="50"/>
        <v/>
      </c>
      <c r="F96" s="38">
        <f t="shared" si="46"/>
        <v>45017</v>
      </c>
      <c r="G96" s="2"/>
      <c r="Y96" s="7">
        <f t="shared" si="57"/>
        <v>45379</v>
      </c>
      <c r="Z96" s="5">
        <v>586.6</v>
      </c>
      <c r="AA96" s="111"/>
      <c r="AB96" s="38" t="str">
        <f>IFERROR(VLOOKUP(Y96,'Geração Equatorial x Medido'!$O$168:$P$182,2,FALSE),"")</f>
        <v/>
      </c>
      <c r="AC96" s="38">
        <f t="shared" si="45"/>
        <v>45352</v>
      </c>
      <c r="AD96" s="38" t="str">
        <f t="shared" si="51"/>
        <v/>
      </c>
      <c r="AE96" s="38">
        <f t="shared" si="59"/>
        <v>45352</v>
      </c>
      <c r="AF96" s="2"/>
      <c r="AU96" s="4"/>
      <c r="AX96" s="7">
        <f t="shared" si="58"/>
        <v>45739</v>
      </c>
      <c r="AY96" s="5">
        <v>505.2</v>
      </c>
      <c r="AZ96" s="145">
        <f t="shared" si="52"/>
        <v>0</v>
      </c>
      <c r="BA96" s="38" t="str">
        <f>IFERROR(VLOOKUP(AX96,'Geração Equatorial x Medido'!$O$168:$P$195,2,FALSE),"")</f>
        <v/>
      </c>
      <c r="BB96" s="38">
        <f t="shared" si="60"/>
        <v>45717</v>
      </c>
      <c r="BC96" s="38" t="str">
        <f t="shared" si="53"/>
        <v/>
      </c>
      <c r="BD96" s="38">
        <f t="shared" si="62"/>
        <v>45717</v>
      </c>
      <c r="BE96" s="2"/>
      <c r="BT96" s="4"/>
      <c r="BZ96" s="7">
        <f t="shared" si="54"/>
        <v>46105</v>
      </c>
      <c r="CA96" s="5">
        <v>445.3</v>
      </c>
      <c r="CB96" s="145">
        <f t="shared" si="55"/>
        <v>0</v>
      </c>
      <c r="CC96" s="141" t="str">
        <f>IFERROR(VLOOKUP(BZ95,'Geração Equatorial x Medido'!$O$168:$P$206,2,FALSE),"")</f>
        <v/>
      </c>
      <c r="CD96" s="38">
        <f t="shared" si="61"/>
        <v>46082</v>
      </c>
      <c r="CE96" s="38" t="str">
        <f t="shared" si="48"/>
        <v/>
      </c>
      <c r="CF96" s="38">
        <f t="shared" si="49"/>
        <v>46082</v>
      </c>
      <c r="CG96" s="2"/>
      <c r="CV96" s="4"/>
    </row>
    <row r="97" spans="1:100" x14ac:dyDescent="0.25">
      <c r="A97" s="7">
        <f t="shared" si="56"/>
        <v>45020</v>
      </c>
      <c r="B97" s="5"/>
      <c r="C97" s="38" t="str">
        <f t="shared" si="47"/>
        <v/>
      </c>
      <c r="D97" s="38">
        <f t="shared" si="44"/>
        <v>44986</v>
      </c>
      <c r="E97" s="38" t="str">
        <f t="shared" si="50"/>
        <v/>
      </c>
      <c r="F97" s="38">
        <f t="shared" si="46"/>
        <v>45017</v>
      </c>
      <c r="G97" s="2"/>
      <c r="Y97" s="7">
        <f t="shared" si="57"/>
        <v>45380</v>
      </c>
      <c r="Z97" s="5">
        <v>398.1</v>
      </c>
      <c r="AA97" s="111"/>
      <c r="AB97" s="38" t="str">
        <f>IFERROR(VLOOKUP(Y97,'Geração Equatorial x Medido'!$O$168:$P$182,2,FALSE),"")</f>
        <v/>
      </c>
      <c r="AC97" s="38">
        <f t="shared" si="45"/>
        <v>45352</v>
      </c>
      <c r="AD97" s="38" t="str">
        <f t="shared" si="51"/>
        <v/>
      </c>
      <c r="AE97" s="38">
        <f t="shared" si="59"/>
        <v>45352</v>
      </c>
      <c r="AF97" s="2"/>
      <c r="AU97" s="4"/>
      <c r="AX97" s="7">
        <f t="shared" si="58"/>
        <v>45740</v>
      </c>
      <c r="AY97" s="5">
        <v>461.9</v>
      </c>
      <c r="AZ97" s="145">
        <f t="shared" si="52"/>
        <v>0</v>
      </c>
      <c r="BA97" s="38" t="str">
        <f>IFERROR(VLOOKUP(AX97,'Geração Equatorial x Medido'!$O$168:$P$195,2,FALSE),"")</f>
        <v/>
      </c>
      <c r="BB97" s="38">
        <f t="shared" si="60"/>
        <v>45717</v>
      </c>
      <c r="BC97" s="38" t="str">
        <f t="shared" si="53"/>
        <v/>
      </c>
      <c r="BD97" s="38">
        <f t="shared" si="62"/>
        <v>45717</v>
      </c>
      <c r="BE97" s="2"/>
      <c r="BT97" s="4"/>
      <c r="BZ97" s="7">
        <f t="shared" si="54"/>
        <v>46106</v>
      </c>
      <c r="CA97" s="5">
        <v>561.70000000000005</v>
      </c>
      <c r="CB97" s="145">
        <f t="shared" si="55"/>
        <v>0</v>
      </c>
      <c r="CC97" s="141" t="str">
        <f>IFERROR(VLOOKUP(BZ96,'Geração Equatorial x Medido'!$O$168:$P$206,2,FALSE),"")</f>
        <v/>
      </c>
      <c r="CD97" s="38">
        <f t="shared" si="61"/>
        <v>46082</v>
      </c>
      <c r="CE97" s="38" t="str">
        <f t="shared" si="48"/>
        <v/>
      </c>
      <c r="CF97" s="38">
        <f t="shared" si="49"/>
        <v>46082</v>
      </c>
      <c r="CG97" s="2"/>
      <c r="CV97" s="4"/>
    </row>
    <row r="98" spans="1:100" x14ac:dyDescent="0.25">
      <c r="A98" s="7">
        <f t="shared" si="56"/>
        <v>45021</v>
      </c>
      <c r="B98" s="5"/>
      <c r="C98" s="38" t="str">
        <f t="shared" si="47"/>
        <v/>
      </c>
      <c r="D98" s="38">
        <f t="shared" si="44"/>
        <v>44986</v>
      </c>
      <c r="E98" s="38" t="str">
        <f t="shared" si="50"/>
        <v/>
      </c>
      <c r="F98" s="38">
        <f t="shared" si="46"/>
        <v>45017</v>
      </c>
      <c r="G98" s="2"/>
      <c r="Y98" s="7">
        <f t="shared" si="57"/>
        <v>45381</v>
      </c>
      <c r="Z98" s="5">
        <v>426.8</v>
      </c>
      <c r="AA98" s="111"/>
      <c r="AB98" s="38" t="str">
        <f>IFERROR(VLOOKUP(Y98,'Geração Equatorial x Medido'!$O$168:$P$182,2,FALSE),"")</f>
        <v/>
      </c>
      <c r="AC98" s="38">
        <f t="shared" si="45"/>
        <v>45352</v>
      </c>
      <c r="AD98" s="38" t="str">
        <f t="shared" si="51"/>
        <v/>
      </c>
      <c r="AE98" s="38">
        <f t="shared" si="59"/>
        <v>45352</v>
      </c>
      <c r="AF98" s="2"/>
      <c r="AU98" s="4"/>
      <c r="AX98" s="7">
        <f t="shared" si="58"/>
        <v>45741</v>
      </c>
      <c r="AY98" s="5">
        <v>428.8</v>
      </c>
      <c r="AZ98" s="145">
        <f t="shared" si="52"/>
        <v>0</v>
      </c>
      <c r="BA98" s="38" t="str">
        <f>IFERROR(VLOOKUP(AX98,'Geração Equatorial x Medido'!$O$168:$P$195,2,FALSE),"")</f>
        <v/>
      </c>
      <c r="BB98" s="38">
        <f t="shared" si="60"/>
        <v>45717</v>
      </c>
      <c r="BC98" s="38" t="str">
        <f t="shared" si="53"/>
        <v/>
      </c>
      <c r="BD98" s="38">
        <f t="shared" si="62"/>
        <v>45717</v>
      </c>
      <c r="BE98" s="2"/>
      <c r="BT98" s="4"/>
      <c r="BZ98" s="7">
        <f t="shared" si="54"/>
        <v>46107</v>
      </c>
      <c r="CA98" s="5">
        <v>544.6</v>
      </c>
      <c r="CB98" s="145">
        <f t="shared" si="55"/>
        <v>0</v>
      </c>
      <c r="CC98" s="141" t="str">
        <f>IFERROR(VLOOKUP(BZ97,'Geração Equatorial x Medido'!$O$168:$P$206,2,FALSE),"")</f>
        <v/>
      </c>
      <c r="CD98" s="38">
        <f t="shared" si="61"/>
        <v>46082</v>
      </c>
      <c r="CE98" s="38" t="str">
        <f t="shared" si="48"/>
        <v/>
      </c>
      <c r="CF98" s="38">
        <f t="shared" si="49"/>
        <v>46082</v>
      </c>
      <c r="CG98" s="2"/>
      <c r="CV98" s="4"/>
    </row>
    <row r="99" spans="1:100" x14ac:dyDescent="0.25">
      <c r="A99" s="7">
        <f t="shared" si="56"/>
        <v>45022</v>
      </c>
      <c r="B99" s="5"/>
      <c r="C99" s="38" t="str">
        <f t="shared" si="47"/>
        <v/>
      </c>
      <c r="D99" s="38">
        <f t="shared" si="44"/>
        <v>44986</v>
      </c>
      <c r="E99" s="38" t="str">
        <f t="shared" si="50"/>
        <v/>
      </c>
      <c r="F99" s="38">
        <f t="shared" si="46"/>
        <v>45017</v>
      </c>
      <c r="G99" s="2"/>
      <c r="Y99" s="7">
        <f t="shared" si="57"/>
        <v>45382</v>
      </c>
      <c r="Z99" s="5">
        <v>541.20000000000005</v>
      </c>
      <c r="AA99" s="111"/>
      <c r="AB99" s="38" t="str">
        <f>IFERROR(VLOOKUP(Y99,'Geração Equatorial x Medido'!$O$168:$P$182,2,FALSE),"")</f>
        <v/>
      </c>
      <c r="AC99" s="38">
        <f t="shared" si="45"/>
        <v>45352</v>
      </c>
      <c r="AD99" s="38" t="str">
        <f t="shared" si="51"/>
        <v/>
      </c>
      <c r="AE99" s="38">
        <f t="shared" si="59"/>
        <v>45352</v>
      </c>
      <c r="AF99" s="2"/>
      <c r="AU99" s="4"/>
      <c r="AX99" s="7">
        <f t="shared" si="58"/>
        <v>45742</v>
      </c>
      <c r="AY99" s="5">
        <v>540.20000000000005</v>
      </c>
      <c r="AZ99" s="145">
        <f t="shared" si="52"/>
        <v>0</v>
      </c>
      <c r="BA99" s="38">
        <f>IFERROR(VLOOKUP(AX99,'Geração Equatorial x Medido'!$O$168:$P$195,2,FALSE),"")</f>
        <v>45717</v>
      </c>
      <c r="BB99" s="38">
        <f t="shared" si="60"/>
        <v>45717</v>
      </c>
      <c r="BC99" s="38" t="str">
        <f t="shared" si="53"/>
        <v/>
      </c>
      <c r="BD99" s="38">
        <f t="shared" si="62"/>
        <v>45717</v>
      </c>
      <c r="BE99" s="2"/>
      <c r="BT99" s="4"/>
      <c r="BZ99" s="7">
        <f t="shared" si="54"/>
        <v>46108</v>
      </c>
      <c r="CA99" s="5">
        <v>354.6</v>
      </c>
      <c r="CB99" s="145">
        <f t="shared" si="55"/>
        <v>0</v>
      </c>
      <c r="CC99" s="141" t="str">
        <f>IFERROR(VLOOKUP(BZ98,'Geração Equatorial x Medido'!$O$168:$P$206,2,FALSE),"")</f>
        <v/>
      </c>
      <c r="CD99" s="38">
        <f t="shared" si="61"/>
        <v>46082</v>
      </c>
      <c r="CE99" s="38" t="str">
        <f t="shared" si="48"/>
        <v/>
      </c>
      <c r="CF99" s="38">
        <f t="shared" si="49"/>
        <v>46082</v>
      </c>
      <c r="CG99" s="2"/>
      <c r="CV99" s="4"/>
    </row>
    <row r="100" spans="1:100" x14ac:dyDescent="0.25">
      <c r="A100" s="7">
        <f t="shared" si="56"/>
        <v>45023</v>
      </c>
      <c r="B100" s="5"/>
      <c r="C100" s="38" t="str">
        <f t="shared" si="47"/>
        <v/>
      </c>
      <c r="D100" s="38">
        <f t="shared" si="44"/>
        <v>44986</v>
      </c>
      <c r="E100" s="38" t="str">
        <f t="shared" si="50"/>
        <v/>
      </c>
      <c r="F100" s="38">
        <f t="shared" si="46"/>
        <v>45017</v>
      </c>
      <c r="G100" s="2"/>
      <c r="Y100" s="7">
        <f t="shared" si="57"/>
        <v>45383</v>
      </c>
      <c r="Z100" s="5">
        <v>438.8</v>
      </c>
      <c r="AA100" s="111"/>
      <c r="AB100" s="38" t="str">
        <f>IFERROR(VLOOKUP(Y100,'Geração Equatorial x Medido'!$O$168:$P$182,2,FALSE),"")</f>
        <v/>
      </c>
      <c r="AC100" s="38">
        <f t="shared" si="45"/>
        <v>45352</v>
      </c>
      <c r="AD100" s="38">
        <f t="shared" si="51"/>
        <v>45383</v>
      </c>
      <c r="AE100" s="38">
        <f t="shared" si="59"/>
        <v>45383</v>
      </c>
      <c r="AF100" s="2"/>
      <c r="AU100" s="4"/>
      <c r="AX100" s="7">
        <f t="shared" si="58"/>
        <v>45743</v>
      </c>
      <c r="AY100" s="5">
        <v>412.6</v>
      </c>
      <c r="AZ100" s="145">
        <f t="shared" si="52"/>
        <v>0</v>
      </c>
      <c r="BA100" s="38" t="str">
        <f>IFERROR(VLOOKUP(AX100,'Geração Equatorial x Medido'!$O$168:$P$195,2,FALSE),"")</f>
        <v/>
      </c>
      <c r="BB100" s="38">
        <f t="shared" si="60"/>
        <v>45748</v>
      </c>
      <c r="BC100" s="38" t="str">
        <f t="shared" si="53"/>
        <v/>
      </c>
      <c r="BD100" s="38">
        <f t="shared" si="62"/>
        <v>45717</v>
      </c>
      <c r="BE100" s="2"/>
      <c r="BT100" s="4"/>
      <c r="BZ100" s="7">
        <f t="shared" si="54"/>
        <v>46109</v>
      </c>
      <c r="CA100" s="5">
        <v>292.2</v>
      </c>
      <c r="CB100" s="145">
        <f t="shared" si="55"/>
        <v>0</v>
      </c>
      <c r="CC100" s="141">
        <f>IFERROR(VLOOKUP(BZ99,'Geração Equatorial x Medido'!$O$168:$P$206,2,FALSE),"")</f>
        <v>46082</v>
      </c>
      <c r="CD100" s="38">
        <f t="shared" si="61"/>
        <v>46082</v>
      </c>
      <c r="CE100" s="38" t="str">
        <f t="shared" si="48"/>
        <v/>
      </c>
      <c r="CF100" s="38">
        <f t="shared" si="49"/>
        <v>46082</v>
      </c>
      <c r="CG100" s="2"/>
      <c r="CV100" s="4"/>
    </row>
    <row r="101" spans="1:100" x14ac:dyDescent="0.25">
      <c r="A101" s="7">
        <f t="shared" si="56"/>
        <v>45024</v>
      </c>
      <c r="B101" s="5"/>
      <c r="C101" s="38" t="str">
        <f t="shared" si="47"/>
        <v/>
      </c>
      <c r="D101" s="38">
        <f t="shared" si="44"/>
        <v>44986</v>
      </c>
      <c r="E101" s="38" t="str">
        <f t="shared" si="50"/>
        <v/>
      </c>
      <c r="F101" s="38">
        <f t="shared" si="46"/>
        <v>45017</v>
      </c>
      <c r="G101" s="2"/>
      <c r="Y101" s="7">
        <f t="shared" si="57"/>
        <v>45384</v>
      </c>
      <c r="Z101" s="5">
        <v>509.4</v>
      </c>
      <c r="AA101" s="111"/>
      <c r="AB101" s="38" t="str">
        <f>IFERROR(VLOOKUP(Y101,'Geração Equatorial x Medido'!$O$168:$P$182,2,FALSE),"")</f>
        <v/>
      </c>
      <c r="AC101" s="38">
        <f t="shared" si="45"/>
        <v>45352</v>
      </c>
      <c r="AD101" s="38" t="str">
        <f t="shared" si="51"/>
        <v/>
      </c>
      <c r="AE101" s="38">
        <f t="shared" si="59"/>
        <v>45383</v>
      </c>
      <c r="AF101" s="2"/>
      <c r="AU101" s="4"/>
      <c r="AX101" s="7">
        <f t="shared" si="58"/>
        <v>45744</v>
      </c>
      <c r="AY101" s="5">
        <v>438.2</v>
      </c>
      <c r="AZ101" s="145">
        <f t="shared" si="52"/>
        <v>0</v>
      </c>
      <c r="BA101" s="38" t="str">
        <f>IFERROR(VLOOKUP(AX101,'Geração Equatorial x Medido'!$O$168:$P$195,2,FALSE),"")</f>
        <v/>
      </c>
      <c r="BB101" s="38">
        <f t="shared" si="60"/>
        <v>45748</v>
      </c>
      <c r="BC101" s="38" t="str">
        <f t="shared" si="53"/>
        <v/>
      </c>
      <c r="BD101" s="38">
        <f t="shared" si="62"/>
        <v>45717</v>
      </c>
      <c r="BE101" s="2"/>
      <c r="BT101" s="4"/>
      <c r="BZ101" s="7">
        <f t="shared" si="54"/>
        <v>46110</v>
      </c>
      <c r="CA101" s="5">
        <v>407.1</v>
      </c>
      <c r="CB101" s="145">
        <f t="shared" si="55"/>
        <v>0</v>
      </c>
      <c r="CC101" s="141" t="str">
        <f>IFERROR(VLOOKUP(BZ100,'Geração Equatorial x Medido'!$O$168:$P$206,2,FALSE),"")</f>
        <v/>
      </c>
      <c r="CD101" s="38">
        <f t="shared" si="61"/>
        <v>46113</v>
      </c>
      <c r="CE101" s="38" t="str">
        <f t="shared" si="48"/>
        <v/>
      </c>
      <c r="CF101" s="38">
        <f t="shared" si="49"/>
        <v>46082</v>
      </c>
      <c r="CG101" s="2"/>
      <c r="CV101" s="4"/>
    </row>
    <row r="102" spans="1:100" x14ac:dyDescent="0.25">
      <c r="A102" s="7">
        <f t="shared" si="56"/>
        <v>45025</v>
      </c>
      <c r="B102" s="5"/>
      <c r="C102" s="38" t="str">
        <f t="shared" si="47"/>
        <v/>
      </c>
      <c r="D102" s="38">
        <f t="shared" si="44"/>
        <v>44986</v>
      </c>
      <c r="E102" s="38" t="str">
        <f t="shared" si="50"/>
        <v/>
      </c>
      <c r="F102" s="38">
        <f t="shared" si="46"/>
        <v>45017</v>
      </c>
      <c r="G102" s="2"/>
      <c r="Y102" s="7">
        <f t="shared" si="57"/>
        <v>45385</v>
      </c>
      <c r="Z102" s="5">
        <v>359.8</v>
      </c>
      <c r="AA102" s="111"/>
      <c r="AB102" s="38" t="str">
        <f>IFERROR(VLOOKUP(Y102,'Geração Equatorial x Medido'!$O$168:$P$182,2,FALSE),"")</f>
        <v/>
      </c>
      <c r="AC102" s="38">
        <f t="shared" si="45"/>
        <v>45352</v>
      </c>
      <c r="AD102" s="38" t="str">
        <f t="shared" si="51"/>
        <v/>
      </c>
      <c r="AE102" s="38">
        <f t="shared" si="59"/>
        <v>45383</v>
      </c>
      <c r="AF102" s="2"/>
      <c r="AU102" s="4"/>
      <c r="AX102" s="7">
        <f t="shared" si="58"/>
        <v>45745</v>
      </c>
      <c r="AY102" s="5">
        <v>266.5</v>
      </c>
      <c r="AZ102" s="145">
        <f t="shared" si="52"/>
        <v>0</v>
      </c>
      <c r="BA102" s="38" t="str">
        <f>IFERROR(VLOOKUP(AX102,'Geração Equatorial x Medido'!$O$168:$P$195,2,FALSE),"")</f>
        <v/>
      </c>
      <c r="BB102" s="38">
        <f t="shared" si="60"/>
        <v>45748</v>
      </c>
      <c r="BC102" s="38" t="str">
        <f t="shared" si="53"/>
        <v/>
      </c>
      <c r="BD102" s="38">
        <f t="shared" si="62"/>
        <v>45717</v>
      </c>
      <c r="BE102" s="2"/>
      <c r="BT102" s="4"/>
      <c r="BZ102" s="7">
        <f t="shared" si="54"/>
        <v>46111</v>
      </c>
      <c r="CA102" s="5">
        <v>346.6</v>
      </c>
      <c r="CB102" s="145">
        <f t="shared" si="55"/>
        <v>0</v>
      </c>
      <c r="CC102" s="141" t="str">
        <f>IFERROR(VLOOKUP(BZ101,'Geração Equatorial x Medido'!$O$168:$P$206,2,FALSE),"")</f>
        <v/>
      </c>
      <c r="CD102" s="38">
        <f t="shared" si="61"/>
        <v>46113</v>
      </c>
      <c r="CE102" s="38" t="str">
        <f t="shared" si="48"/>
        <v/>
      </c>
      <c r="CF102" s="38">
        <f t="shared" si="49"/>
        <v>46082</v>
      </c>
      <c r="CG102" s="2"/>
      <c r="CV102" s="4"/>
    </row>
    <row r="103" spans="1:100" x14ac:dyDescent="0.25">
      <c r="A103" s="7">
        <f t="shared" si="56"/>
        <v>45026</v>
      </c>
      <c r="B103" s="5"/>
      <c r="C103" s="38" t="str">
        <f t="shared" si="47"/>
        <v/>
      </c>
      <c r="D103" s="38">
        <f t="shared" si="44"/>
        <v>44986</v>
      </c>
      <c r="E103" s="38" t="str">
        <f t="shared" si="50"/>
        <v/>
      </c>
      <c r="F103" s="38">
        <f t="shared" si="46"/>
        <v>45017</v>
      </c>
      <c r="G103" s="2"/>
      <c r="Y103" s="7">
        <f t="shared" si="57"/>
        <v>45386</v>
      </c>
      <c r="Z103" s="5">
        <v>518.9</v>
      </c>
      <c r="AA103" s="111"/>
      <c r="AB103" s="38" t="str">
        <f>IFERROR(VLOOKUP(Y103,'Geração Equatorial x Medido'!$O$168:$P$182,2,FALSE),"")</f>
        <v/>
      </c>
      <c r="AC103" s="38">
        <f t="shared" si="45"/>
        <v>45352</v>
      </c>
      <c r="AD103" s="38" t="str">
        <f t="shared" si="51"/>
        <v/>
      </c>
      <c r="AE103" s="38">
        <f t="shared" si="59"/>
        <v>45383</v>
      </c>
      <c r="AF103" s="2"/>
      <c r="AU103" s="4"/>
      <c r="AX103" s="7">
        <f t="shared" si="58"/>
        <v>45746</v>
      </c>
      <c r="AY103" s="5">
        <v>463.8</v>
      </c>
      <c r="AZ103" s="145">
        <f t="shared" si="52"/>
        <v>0</v>
      </c>
      <c r="BA103" s="38" t="str">
        <f>IFERROR(VLOOKUP(AX103,'Geração Equatorial x Medido'!$O$168:$P$195,2,FALSE),"")</f>
        <v/>
      </c>
      <c r="BB103" s="38">
        <f t="shared" si="60"/>
        <v>45748</v>
      </c>
      <c r="BC103" s="38" t="str">
        <f t="shared" si="53"/>
        <v/>
      </c>
      <c r="BD103" s="38">
        <f t="shared" si="62"/>
        <v>45717</v>
      </c>
      <c r="BE103" s="2"/>
      <c r="BT103" s="4"/>
      <c r="BZ103" s="7">
        <f t="shared" si="54"/>
        <v>46112</v>
      </c>
      <c r="CA103" s="5">
        <v>580.70000000000005</v>
      </c>
      <c r="CB103" s="145">
        <f t="shared" si="55"/>
        <v>0</v>
      </c>
      <c r="CC103" s="141" t="str">
        <f>IFERROR(VLOOKUP(BZ102,'Geração Equatorial x Medido'!$O$168:$P$206,2,FALSE),"")</f>
        <v/>
      </c>
      <c r="CD103" s="38">
        <f t="shared" si="61"/>
        <v>46113</v>
      </c>
      <c r="CE103" s="38" t="str">
        <f t="shared" si="48"/>
        <v/>
      </c>
      <c r="CF103" s="38">
        <f t="shared" si="49"/>
        <v>46082</v>
      </c>
      <c r="CG103" s="2"/>
      <c r="CV103" s="4"/>
    </row>
    <row r="104" spans="1:100" x14ac:dyDescent="0.25">
      <c r="A104" s="7">
        <f t="shared" si="56"/>
        <v>45027</v>
      </c>
      <c r="B104" s="5"/>
      <c r="C104" s="38" t="str">
        <f t="shared" si="47"/>
        <v/>
      </c>
      <c r="D104" s="38">
        <f t="shared" si="44"/>
        <v>44986</v>
      </c>
      <c r="E104" s="38" t="str">
        <f t="shared" si="50"/>
        <v/>
      </c>
      <c r="F104" s="38">
        <f t="shared" si="46"/>
        <v>45017</v>
      </c>
      <c r="G104" s="2"/>
      <c r="Y104" s="7">
        <f t="shared" si="57"/>
        <v>45387</v>
      </c>
      <c r="Z104" s="5">
        <v>572.29999999999995</v>
      </c>
      <c r="AA104" s="111"/>
      <c r="AB104" s="38" t="str">
        <f>IFERROR(VLOOKUP(Y104,'Geração Equatorial x Medido'!$O$168:$P$182,2,FALSE),"")</f>
        <v/>
      </c>
      <c r="AC104" s="38">
        <f t="shared" si="45"/>
        <v>45352</v>
      </c>
      <c r="AD104" s="38" t="str">
        <f t="shared" si="51"/>
        <v/>
      </c>
      <c r="AE104" s="38">
        <f t="shared" si="59"/>
        <v>45383</v>
      </c>
      <c r="AF104" s="2"/>
      <c r="AU104" s="4"/>
      <c r="AX104" s="7">
        <f t="shared" si="58"/>
        <v>45747</v>
      </c>
      <c r="AY104" s="5">
        <v>497.1</v>
      </c>
      <c r="AZ104" s="145">
        <f t="shared" si="52"/>
        <v>0</v>
      </c>
      <c r="BA104" s="38" t="str">
        <f>IFERROR(VLOOKUP(AX104,'Geração Equatorial x Medido'!$O$168:$P$195,2,FALSE),"")</f>
        <v/>
      </c>
      <c r="BB104" s="38">
        <f t="shared" si="60"/>
        <v>45748</v>
      </c>
      <c r="BC104" s="38" t="str">
        <f t="shared" si="53"/>
        <v/>
      </c>
      <c r="BD104" s="38">
        <f t="shared" si="62"/>
        <v>45717</v>
      </c>
      <c r="BE104" s="2"/>
      <c r="BT104" s="4"/>
      <c r="BZ104" s="7">
        <f t="shared" si="54"/>
        <v>46113</v>
      </c>
      <c r="CA104" s="5">
        <v>341.9</v>
      </c>
      <c r="CB104" s="145">
        <f t="shared" si="55"/>
        <v>0</v>
      </c>
      <c r="CC104" s="141" t="str">
        <f>IFERROR(VLOOKUP(BZ103,'Geração Equatorial x Medido'!$O$168:$P$206,2,FALSE),"")</f>
        <v/>
      </c>
      <c r="CD104" s="38">
        <f t="shared" si="61"/>
        <v>46113</v>
      </c>
      <c r="CE104" s="38">
        <f t="shared" si="48"/>
        <v>46113</v>
      </c>
      <c r="CF104" s="38">
        <f t="shared" si="49"/>
        <v>46113</v>
      </c>
      <c r="CG104" s="2"/>
      <c r="CV104" s="4"/>
    </row>
    <row r="105" spans="1:100" x14ac:dyDescent="0.25">
      <c r="A105" s="7">
        <f t="shared" si="56"/>
        <v>45028</v>
      </c>
      <c r="B105" s="5"/>
      <c r="C105" s="38" t="str">
        <f t="shared" si="47"/>
        <v/>
      </c>
      <c r="D105" s="38">
        <f t="shared" si="44"/>
        <v>44986</v>
      </c>
      <c r="E105" s="38" t="str">
        <f t="shared" si="50"/>
        <v/>
      </c>
      <c r="F105" s="38">
        <f t="shared" si="46"/>
        <v>45017</v>
      </c>
      <c r="G105" s="2"/>
      <c r="Y105" s="7">
        <f t="shared" si="57"/>
        <v>45388</v>
      </c>
      <c r="Z105" s="5">
        <v>407.7</v>
      </c>
      <c r="AA105" s="111"/>
      <c r="AB105" s="38" t="str">
        <f>IFERROR(VLOOKUP(Y105,'Geração Equatorial x Medido'!$O$168:$P$182,2,FALSE),"")</f>
        <v/>
      </c>
      <c r="AC105" s="38">
        <f t="shared" si="45"/>
        <v>45352</v>
      </c>
      <c r="AD105" s="38" t="str">
        <f t="shared" si="51"/>
        <v/>
      </c>
      <c r="AE105" s="38">
        <f t="shared" si="59"/>
        <v>45383</v>
      </c>
      <c r="AF105" s="2"/>
      <c r="AU105" s="4"/>
      <c r="AX105" s="7">
        <f t="shared" si="58"/>
        <v>45748</v>
      </c>
      <c r="AY105" s="5">
        <v>515.20000000000005</v>
      </c>
      <c r="AZ105" s="145">
        <f t="shared" si="52"/>
        <v>0</v>
      </c>
      <c r="BA105" s="38" t="str">
        <f>IFERROR(VLOOKUP(AX105,'Geração Equatorial x Medido'!$O$168:$P$195,2,FALSE),"")</f>
        <v/>
      </c>
      <c r="BB105" s="38">
        <f t="shared" si="60"/>
        <v>45748</v>
      </c>
      <c r="BC105" s="38">
        <f t="shared" si="53"/>
        <v>45748</v>
      </c>
      <c r="BD105" s="38">
        <f t="shared" si="62"/>
        <v>45748</v>
      </c>
      <c r="BE105" s="2"/>
      <c r="BT105" s="4"/>
      <c r="BZ105" s="7">
        <f t="shared" si="54"/>
        <v>46114</v>
      </c>
      <c r="CA105" s="5">
        <v>260.5</v>
      </c>
      <c r="CB105" s="145">
        <f t="shared" si="55"/>
        <v>0</v>
      </c>
      <c r="CC105" s="141" t="str">
        <f>IFERROR(VLOOKUP(BZ104,'Geração Equatorial x Medido'!$O$168:$P$206,2,FALSE),"")</f>
        <v/>
      </c>
      <c r="CD105" s="38">
        <f t="shared" si="61"/>
        <v>46113</v>
      </c>
      <c r="CE105" s="38" t="str">
        <f t="shared" si="48"/>
        <v/>
      </c>
      <c r="CF105" s="38">
        <f t="shared" si="49"/>
        <v>46113</v>
      </c>
      <c r="CG105" s="2"/>
      <c r="CV105" s="4"/>
    </row>
    <row r="106" spans="1:100" x14ac:dyDescent="0.25">
      <c r="A106" s="7">
        <f t="shared" si="56"/>
        <v>45029</v>
      </c>
      <c r="B106" s="5"/>
      <c r="C106" s="38" t="str">
        <f t="shared" si="47"/>
        <v/>
      </c>
      <c r="D106" s="38">
        <f t="shared" si="44"/>
        <v>44986</v>
      </c>
      <c r="E106" s="38" t="str">
        <f t="shared" si="50"/>
        <v/>
      </c>
      <c r="F106" s="38">
        <f t="shared" si="46"/>
        <v>45017</v>
      </c>
      <c r="G106" s="2"/>
      <c r="Y106" s="7">
        <f t="shared" si="57"/>
        <v>45389</v>
      </c>
      <c r="Z106" s="5">
        <v>270.5</v>
      </c>
      <c r="AA106" s="111"/>
      <c r="AB106" s="38" t="str">
        <f>IFERROR(VLOOKUP(Y106,'Geração Equatorial x Medido'!$O$168:$P$182,2,FALSE),"")</f>
        <v/>
      </c>
      <c r="AC106" s="38">
        <f t="shared" si="45"/>
        <v>45352</v>
      </c>
      <c r="AD106" s="38" t="str">
        <f t="shared" si="51"/>
        <v/>
      </c>
      <c r="AE106" s="38">
        <f t="shared" si="59"/>
        <v>45383</v>
      </c>
      <c r="AF106" s="2"/>
      <c r="AU106" s="4"/>
      <c r="AX106" s="7">
        <f t="shared" si="58"/>
        <v>45749</v>
      </c>
      <c r="AY106" s="5">
        <v>492.5</v>
      </c>
      <c r="AZ106" s="145">
        <f t="shared" si="52"/>
        <v>0</v>
      </c>
      <c r="BA106" s="38" t="str">
        <f>IFERROR(VLOOKUP(AX106,'Geração Equatorial x Medido'!$O$168:$P$195,2,FALSE),"")</f>
        <v/>
      </c>
      <c r="BB106" s="38">
        <f t="shared" si="60"/>
        <v>45748</v>
      </c>
      <c r="BC106" s="38" t="str">
        <f t="shared" si="53"/>
        <v/>
      </c>
      <c r="BD106" s="38">
        <f t="shared" si="62"/>
        <v>45748</v>
      </c>
      <c r="BE106" s="2"/>
      <c r="BT106" s="4"/>
      <c r="BZ106" s="7">
        <f t="shared" si="54"/>
        <v>46115</v>
      </c>
      <c r="CA106" s="5">
        <v>527.1</v>
      </c>
      <c r="CB106" s="145">
        <f t="shared" si="55"/>
        <v>0</v>
      </c>
      <c r="CC106" s="141" t="str">
        <f>IFERROR(VLOOKUP(BZ105,'Geração Equatorial x Medido'!$O$168:$P$206,2,FALSE),"")</f>
        <v/>
      </c>
      <c r="CD106" s="38">
        <f t="shared" si="61"/>
        <v>46113</v>
      </c>
      <c r="CE106" s="38" t="str">
        <f t="shared" si="48"/>
        <v/>
      </c>
      <c r="CF106" s="38">
        <f t="shared" si="49"/>
        <v>46113</v>
      </c>
      <c r="CG106" s="2"/>
      <c r="CV106" s="4"/>
    </row>
    <row r="107" spans="1:100" x14ac:dyDescent="0.25">
      <c r="A107" s="7">
        <f t="shared" si="56"/>
        <v>45030</v>
      </c>
      <c r="B107" s="5"/>
      <c r="C107" s="38" t="str">
        <f t="shared" si="47"/>
        <v/>
      </c>
      <c r="D107" s="38">
        <f t="shared" ref="D107:D170" si="63">IF(C107="",D106,C107)</f>
        <v>44986</v>
      </c>
      <c r="E107" s="38" t="str">
        <f t="shared" si="50"/>
        <v/>
      </c>
      <c r="F107" s="38">
        <f t="shared" si="46"/>
        <v>45017</v>
      </c>
      <c r="G107" s="2"/>
      <c r="Y107" s="7">
        <f t="shared" si="57"/>
        <v>45390</v>
      </c>
      <c r="Z107" s="5">
        <v>397.5</v>
      </c>
      <c r="AA107" s="111"/>
      <c r="AB107" s="38" t="str">
        <f>IFERROR(VLOOKUP(Y107,'Geração Equatorial x Medido'!$O$168:$P$182,2,FALSE),"")</f>
        <v/>
      </c>
      <c r="AC107" s="38">
        <f t="shared" ref="AC107:AC170" si="64">IF(AB107="",AC106,AB107)</f>
        <v>45352</v>
      </c>
      <c r="AD107" s="38" t="str">
        <f t="shared" si="51"/>
        <v/>
      </c>
      <c r="AE107" s="38">
        <f t="shared" si="59"/>
        <v>45383</v>
      </c>
      <c r="AF107" s="2"/>
      <c r="AU107" s="4"/>
      <c r="AX107" s="7">
        <f t="shared" si="58"/>
        <v>45750</v>
      </c>
      <c r="AY107" s="5">
        <v>405.9</v>
      </c>
      <c r="AZ107" s="145">
        <f t="shared" si="52"/>
        <v>0</v>
      </c>
      <c r="BA107" s="38" t="str">
        <f>IFERROR(VLOOKUP(AX107,'Geração Equatorial x Medido'!$O$168:$P$195,2,FALSE),"")</f>
        <v/>
      </c>
      <c r="BB107" s="38">
        <f t="shared" si="60"/>
        <v>45748</v>
      </c>
      <c r="BC107" s="38" t="str">
        <f t="shared" si="53"/>
        <v/>
      </c>
      <c r="BD107" s="38">
        <f t="shared" si="62"/>
        <v>45748</v>
      </c>
      <c r="BE107" s="2"/>
      <c r="BT107" s="4"/>
      <c r="BZ107" s="7">
        <f t="shared" si="54"/>
        <v>46116</v>
      </c>
      <c r="CA107" s="5">
        <v>507.6</v>
      </c>
      <c r="CB107" s="145">
        <f t="shared" si="55"/>
        <v>0</v>
      </c>
      <c r="CC107" s="141" t="str">
        <f>IFERROR(VLOOKUP(BZ106,'Geração Equatorial x Medido'!$O$168:$P$206,2,FALSE),"")</f>
        <v/>
      </c>
      <c r="CD107" s="38">
        <f t="shared" si="61"/>
        <v>46113</v>
      </c>
      <c r="CE107" s="38" t="str">
        <f t="shared" si="48"/>
        <v/>
      </c>
      <c r="CF107" s="38">
        <f t="shared" si="49"/>
        <v>46113</v>
      </c>
      <c r="CG107" s="2"/>
      <c r="CV107" s="4"/>
    </row>
    <row r="108" spans="1:100" x14ac:dyDescent="0.25">
      <c r="A108" s="7">
        <f t="shared" si="56"/>
        <v>45031</v>
      </c>
      <c r="B108" s="5"/>
      <c r="C108" s="38" t="str">
        <f t="shared" si="47"/>
        <v/>
      </c>
      <c r="D108" s="38">
        <f t="shared" si="63"/>
        <v>44986</v>
      </c>
      <c r="E108" s="38" t="str">
        <f t="shared" si="50"/>
        <v/>
      </c>
      <c r="F108" s="38">
        <f t="shared" si="46"/>
        <v>45017</v>
      </c>
      <c r="G108" s="2"/>
      <c r="Y108" s="7">
        <f t="shared" si="57"/>
        <v>45391</v>
      </c>
      <c r="Z108" s="5">
        <v>580.9</v>
      </c>
      <c r="AA108" s="111"/>
      <c r="AB108" s="38" t="str">
        <f>IFERROR(VLOOKUP(Y108,'Geração Equatorial x Medido'!$O$168:$P$182,2,FALSE),"")</f>
        <v/>
      </c>
      <c r="AC108" s="38">
        <f t="shared" si="64"/>
        <v>45352</v>
      </c>
      <c r="AD108" s="38" t="str">
        <f t="shared" si="51"/>
        <v/>
      </c>
      <c r="AE108" s="38">
        <f t="shared" si="59"/>
        <v>45383</v>
      </c>
      <c r="AF108" s="2"/>
      <c r="AU108" s="4"/>
      <c r="AX108" s="7">
        <f t="shared" si="58"/>
        <v>45751</v>
      </c>
      <c r="AY108" s="5">
        <v>410.9</v>
      </c>
      <c r="AZ108" s="145">
        <f t="shared" si="52"/>
        <v>0</v>
      </c>
      <c r="BA108" s="38" t="str">
        <f>IFERROR(VLOOKUP(AX108,'Geração Equatorial x Medido'!$O$168:$P$195,2,FALSE),"")</f>
        <v/>
      </c>
      <c r="BB108" s="38">
        <f t="shared" si="60"/>
        <v>45748</v>
      </c>
      <c r="BC108" s="38" t="str">
        <f t="shared" si="53"/>
        <v/>
      </c>
      <c r="BD108" s="38">
        <f t="shared" si="62"/>
        <v>45748</v>
      </c>
      <c r="BE108" s="2"/>
      <c r="BT108" s="4"/>
      <c r="BZ108" s="7">
        <f t="shared" si="54"/>
        <v>46117</v>
      </c>
      <c r="CA108" s="5">
        <v>422.8</v>
      </c>
      <c r="CB108" s="145">
        <f t="shared" si="55"/>
        <v>0</v>
      </c>
      <c r="CC108" s="141" t="str">
        <f>IFERROR(VLOOKUP(BZ107,'Geração Equatorial x Medido'!$O$168:$P$206,2,FALSE),"")</f>
        <v/>
      </c>
      <c r="CD108" s="38">
        <f t="shared" si="61"/>
        <v>46113</v>
      </c>
      <c r="CE108" s="38" t="str">
        <f t="shared" si="48"/>
        <v/>
      </c>
      <c r="CF108" s="38">
        <f t="shared" si="49"/>
        <v>46113</v>
      </c>
      <c r="CG108" s="2"/>
      <c r="CV108" s="4"/>
    </row>
    <row r="109" spans="1:100" x14ac:dyDescent="0.25">
      <c r="A109" s="7">
        <f t="shared" si="56"/>
        <v>45032</v>
      </c>
      <c r="B109" s="5"/>
      <c r="C109" s="38" t="str">
        <f t="shared" si="47"/>
        <v/>
      </c>
      <c r="D109" s="38">
        <f t="shared" si="63"/>
        <v>44986</v>
      </c>
      <c r="E109" s="38" t="str">
        <f t="shared" si="50"/>
        <v/>
      </c>
      <c r="F109" s="38">
        <f t="shared" si="46"/>
        <v>45017</v>
      </c>
      <c r="Y109" s="7">
        <f t="shared" si="57"/>
        <v>45392</v>
      </c>
      <c r="Z109" s="5">
        <v>391.7</v>
      </c>
      <c r="AA109" s="111"/>
      <c r="AB109" s="38" t="str">
        <f>IFERROR(VLOOKUP(Y109,'Geração Equatorial x Medido'!$O$168:$P$182,2,FALSE),"")</f>
        <v/>
      </c>
      <c r="AC109" s="38">
        <f t="shared" si="64"/>
        <v>45352</v>
      </c>
      <c r="AD109" s="38" t="str">
        <f t="shared" si="51"/>
        <v/>
      </c>
      <c r="AE109" s="38">
        <f t="shared" si="59"/>
        <v>45383</v>
      </c>
      <c r="AU109" s="4"/>
      <c r="AX109" s="7">
        <f t="shared" si="58"/>
        <v>45752</v>
      </c>
      <c r="AY109" s="5">
        <v>526.1</v>
      </c>
      <c r="AZ109" s="145">
        <f t="shared" si="52"/>
        <v>0</v>
      </c>
      <c r="BA109" s="38" t="str">
        <f>IFERROR(VLOOKUP(AX109,'Geração Equatorial x Medido'!$O$168:$P$195,2,FALSE),"")</f>
        <v/>
      </c>
      <c r="BB109" s="38">
        <f t="shared" si="60"/>
        <v>45748</v>
      </c>
      <c r="BC109" s="38" t="str">
        <f t="shared" si="53"/>
        <v/>
      </c>
      <c r="BD109" s="38">
        <f t="shared" si="62"/>
        <v>45748</v>
      </c>
      <c r="BT109" s="4"/>
      <c r="BZ109" s="7">
        <f t="shared" si="54"/>
        <v>46118</v>
      </c>
      <c r="CA109" s="5"/>
      <c r="CB109" s="145">
        <f t="shared" si="55"/>
        <v>1</v>
      </c>
      <c r="CC109" s="141" t="str">
        <f>IFERROR(VLOOKUP(BZ108,'Geração Equatorial x Medido'!$O$168:$P$206,2,FALSE),"")</f>
        <v/>
      </c>
      <c r="CD109" s="38">
        <f t="shared" si="61"/>
        <v>46113</v>
      </c>
      <c r="CE109" s="38" t="str">
        <f t="shared" si="48"/>
        <v/>
      </c>
      <c r="CF109" s="38">
        <f t="shared" si="49"/>
        <v>46113</v>
      </c>
      <c r="CV109" s="4"/>
    </row>
    <row r="110" spans="1:100" x14ac:dyDescent="0.25">
      <c r="A110" s="7">
        <f t="shared" si="56"/>
        <v>45033</v>
      </c>
      <c r="B110" s="5"/>
      <c r="C110" s="38" t="str">
        <f t="shared" si="47"/>
        <v/>
      </c>
      <c r="D110" s="38">
        <f t="shared" si="63"/>
        <v>44986</v>
      </c>
      <c r="E110" s="38" t="str">
        <f t="shared" si="50"/>
        <v/>
      </c>
      <c r="F110" s="38">
        <f t="shared" si="46"/>
        <v>45017</v>
      </c>
      <c r="Y110" s="7">
        <f t="shared" si="57"/>
        <v>45393</v>
      </c>
      <c r="Z110" s="5">
        <v>433.9</v>
      </c>
      <c r="AA110" s="111"/>
      <c r="AB110" s="38" t="str">
        <f>IFERROR(VLOOKUP(Y110,'Geração Equatorial x Medido'!$O$168:$P$182,2,FALSE),"")</f>
        <v/>
      </c>
      <c r="AC110" s="38">
        <f t="shared" si="64"/>
        <v>45352</v>
      </c>
      <c r="AD110" s="38" t="str">
        <f t="shared" si="51"/>
        <v/>
      </c>
      <c r="AE110" s="38">
        <f t="shared" si="59"/>
        <v>45383</v>
      </c>
      <c r="AU110" s="4"/>
      <c r="AX110" s="7">
        <f t="shared" si="58"/>
        <v>45753</v>
      </c>
      <c r="AY110" s="5">
        <v>425.5</v>
      </c>
      <c r="AZ110" s="145">
        <f t="shared" si="52"/>
        <v>0</v>
      </c>
      <c r="BA110" s="38" t="str">
        <f>IFERROR(VLOOKUP(AX110,'Geração Equatorial x Medido'!$O$168:$P$195,2,FALSE),"")</f>
        <v/>
      </c>
      <c r="BB110" s="38">
        <f t="shared" si="60"/>
        <v>45748</v>
      </c>
      <c r="BC110" s="38" t="str">
        <f t="shared" si="53"/>
        <v/>
      </c>
      <c r="BD110" s="38">
        <f t="shared" si="62"/>
        <v>45748</v>
      </c>
      <c r="BT110" s="4"/>
      <c r="BZ110" s="7">
        <f t="shared" si="54"/>
        <v>46119</v>
      </c>
      <c r="CA110" s="5"/>
      <c r="CB110" s="145">
        <f t="shared" si="55"/>
        <v>1</v>
      </c>
      <c r="CC110" s="141" t="str">
        <f>IFERROR(VLOOKUP(BZ109,'Geração Equatorial x Medido'!$O$168:$P$206,2,FALSE),"")</f>
        <v/>
      </c>
      <c r="CD110" s="38">
        <f t="shared" si="61"/>
        <v>46113</v>
      </c>
      <c r="CE110" s="38" t="str">
        <f t="shared" si="48"/>
        <v/>
      </c>
      <c r="CF110" s="38">
        <f t="shared" si="49"/>
        <v>46113</v>
      </c>
      <c r="CV110" s="4"/>
    </row>
    <row r="111" spans="1:100" x14ac:dyDescent="0.25">
      <c r="A111" s="7">
        <f t="shared" si="56"/>
        <v>45034</v>
      </c>
      <c r="B111" s="5"/>
      <c r="C111" s="38" t="str">
        <f t="shared" si="47"/>
        <v/>
      </c>
      <c r="D111" s="38">
        <f t="shared" si="63"/>
        <v>44986</v>
      </c>
      <c r="E111" s="38" t="str">
        <f t="shared" si="50"/>
        <v/>
      </c>
      <c r="F111" s="38">
        <f t="shared" si="46"/>
        <v>45017</v>
      </c>
      <c r="Y111" s="7">
        <f t="shared" si="57"/>
        <v>45394</v>
      </c>
      <c r="Z111" s="5">
        <v>438.2</v>
      </c>
      <c r="AA111" s="111"/>
      <c r="AB111" s="38" t="str">
        <f>IFERROR(VLOOKUP(Y111,'Geração Equatorial x Medido'!$O$168:$P$182,2,FALSE),"")</f>
        <v/>
      </c>
      <c r="AC111" s="38">
        <f t="shared" si="64"/>
        <v>45352</v>
      </c>
      <c r="AD111" s="38" t="str">
        <f t="shared" si="51"/>
        <v/>
      </c>
      <c r="AE111" s="38">
        <f t="shared" si="59"/>
        <v>45383</v>
      </c>
      <c r="AU111" s="4"/>
      <c r="AX111" s="7">
        <f t="shared" si="58"/>
        <v>45754</v>
      </c>
      <c r="AY111" s="5">
        <v>491.5</v>
      </c>
      <c r="AZ111" s="145">
        <f t="shared" si="52"/>
        <v>0</v>
      </c>
      <c r="BA111" s="38" t="str">
        <f>IFERROR(VLOOKUP(AX111,'Geração Equatorial x Medido'!$O$168:$P$195,2,FALSE),"")</f>
        <v/>
      </c>
      <c r="BB111" s="38">
        <f t="shared" si="60"/>
        <v>45748</v>
      </c>
      <c r="BC111" s="38" t="str">
        <f t="shared" si="53"/>
        <v/>
      </c>
      <c r="BD111" s="38">
        <f t="shared" si="62"/>
        <v>45748</v>
      </c>
      <c r="BT111" s="4"/>
      <c r="BZ111" s="7">
        <f t="shared" si="54"/>
        <v>46120</v>
      </c>
      <c r="CA111" s="5"/>
      <c r="CB111" s="145">
        <f t="shared" si="55"/>
        <v>1</v>
      </c>
      <c r="CC111" s="141" t="str">
        <f>IFERROR(VLOOKUP(BZ110,'Geração Equatorial x Medido'!$O$168:$P$206,2,FALSE),"")</f>
        <v/>
      </c>
      <c r="CD111" s="38">
        <f t="shared" si="61"/>
        <v>46113</v>
      </c>
      <c r="CE111" s="38" t="str">
        <f t="shared" si="48"/>
        <v/>
      </c>
      <c r="CF111" s="38">
        <f t="shared" si="49"/>
        <v>46113</v>
      </c>
      <c r="CV111" s="4"/>
    </row>
    <row r="112" spans="1:100" x14ac:dyDescent="0.25">
      <c r="A112" s="7">
        <f t="shared" si="56"/>
        <v>45035</v>
      </c>
      <c r="B112" s="5"/>
      <c r="C112" s="38" t="str">
        <f t="shared" si="47"/>
        <v/>
      </c>
      <c r="D112" s="38">
        <f t="shared" si="63"/>
        <v>44986</v>
      </c>
      <c r="E112" s="38" t="str">
        <f t="shared" si="50"/>
        <v/>
      </c>
      <c r="F112" s="38">
        <f t="shared" si="46"/>
        <v>45017</v>
      </c>
      <c r="Y112" s="7">
        <f t="shared" si="57"/>
        <v>45395</v>
      </c>
      <c r="Z112" s="5">
        <v>347.6</v>
      </c>
      <c r="AA112" s="111"/>
      <c r="AB112" s="38" t="str">
        <f>IFERROR(VLOOKUP(Y112,'Geração Equatorial x Medido'!$O$168:$P$182,2,FALSE),"")</f>
        <v/>
      </c>
      <c r="AC112" s="38">
        <f t="shared" si="64"/>
        <v>45352</v>
      </c>
      <c r="AD112" s="38" t="str">
        <f t="shared" si="51"/>
        <v/>
      </c>
      <c r="AE112" s="38">
        <f t="shared" si="59"/>
        <v>45383</v>
      </c>
      <c r="AU112" s="4"/>
      <c r="AX112" s="7">
        <f t="shared" si="58"/>
        <v>45755</v>
      </c>
      <c r="AY112" s="5">
        <v>595.29999999999995</v>
      </c>
      <c r="AZ112" s="145">
        <f t="shared" si="52"/>
        <v>0</v>
      </c>
      <c r="BA112" s="38" t="str">
        <f>IFERROR(VLOOKUP(AX112,'Geração Equatorial x Medido'!$O$168:$P$195,2,FALSE),"")</f>
        <v/>
      </c>
      <c r="BB112" s="38">
        <f t="shared" si="60"/>
        <v>45748</v>
      </c>
      <c r="BC112" s="38" t="str">
        <f t="shared" si="53"/>
        <v/>
      </c>
      <c r="BD112" s="38">
        <f t="shared" si="62"/>
        <v>45748</v>
      </c>
      <c r="BT112" s="4"/>
      <c r="BZ112" s="7">
        <f t="shared" si="54"/>
        <v>46121</v>
      </c>
      <c r="CA112" s="5"/>
      <c r="CB112" s="145">
        <f t="shared" si="55"/>
        <v>1</v>
      </c>
      <c r="CC112" s="141" t="str">
        <f>IFERROR(VLOOKUP(BZ111,'Geração Equatorial x Medido'!$O$168:$P$206,2,FALSE),"")</f>
        <v/>
      </c>
      <c r="CD112" s="38">
        <f t="shared" si="61"/>
        <v>46113</v>
      </c>
      <c r="CE112" s="38" t="str">
        <f t="shared" si="48"/>
        <v/>
      </c>
      <c r="CF112" s="38">
        <f t="shared" si="49"/>
        <v>46113</v>
      </c>
      <c r="CV112" s="4"/>
    </row>
    <row r="113" spans="1:100" x14ac:dyDescent="0.25">
      <c r="A113" s="7">
        <f t="shared" si="56"/>
        <v>45036</v>
      </c>
      <c r="B113" s="5"/>
      <c r="C113" s="38" t="str">
        <f t="shared" si="47"/>
        <v/>
      </c>
      <c r="D113" s="38">
        <f t="shared" si="63"/>
        <v>44986</v>
      </c>
      <c r="E113" s="38" t="str">
        <f t="shared" si="50"/>
        <v/>
      </c>
      <c r="F113" s="38">
        <f t="shared" si="46"/>
        <v>45017</v>
      </c>
      <c r="Y113" s="7">
        <f t="shared" si="57"/>
        <v>45396</v>
      </c>
      <c r="Z113" s="5">
        <v>372.4</v>
      </c>
      <c r="AA113" s="111"/>
      <c r="AB113" s="38" t="str">
        <f>IFERROR(VLOOKUP(Y113,'Geração Equatorial x Medido'!$O$168:$P$182,2,FALSE),"")</f>
        <v/>
      </c>
      <c r="AC113" s="38">
        <f t="shared" si="64"/>
        <v>45352</v>
      </c>
      <c r="AD113" s="38" t="str">
        <f t="shared" si="51"/>
        <v/>
      </c>
      <c r="AE113" s="38">
        <f t="shared" si="59"/>
        <v>45383</v>
      </c>
      <c r="AU113" s="4"/>
      <c r="AX113" s="7">
        <f t="shared" si="58"/>
        <v>45756</v>
      </c>
      <c r="AY113" s="5">
        <v>406.8</v>
      </c>
      <c r="AZ113" s="145">
        <f t="shared" si="52"/>
        <v>0</v>
      </c>
      <c r="BA113" s="38" t="str">
        <f>IFERROR(VLOOKUP(AX113,'Geração Equatorial x Medido'!$O$168:$P$195,2,FALSE),"")</f>
        <v/>
      </c>
      <c r="BB113" s="38">
        <f t="shared" si="60"/>
        <v>45748</v>
      </c>
      <c r="BC113" s="38" t="str">
        <f t="shared" si="53"/>
        <v/>
      </c>
      <c r="BD113" s="38">
        <f t="shared" si="62"/>
        <v>45748</v>
      </c>
      <c r="BT113" s="4"/>
      <c r="BZ113" s="7">
        <f t="shared" si="54"/>
        <v>46122</v>
      </c>
      <c r="CA113" s="5"/>
      <c r="CB113" s="145">
        <f t="shared" si="55"/>
        <v>1</v>
      </c>
      <c r="CC113" s="141" t="str">
        <f>IFERROR(VLOOKUP(BZ112,'Geração Equatorial x Medido'!$O$168:$P$206,2,FALSE),"")</f>
        <v/>
      </c>
      <c r="CD113" s="38">
        <f t="shared" si="61"/>
        <v>46113</v>
      </c>
      <c r="CE113" s="38" t="str">
        <f t="shared" si="48"/>
        <v/>
      </c>
      <c r="CF113" s="38">
        <f t="shared" si="49"/>
        <v>46113</v>
      </c>
      <c r="CV113" s="4"/>
    </row>
    <row r="114" spans="1:100" x14ac:dyDescent="0.25">
      <c r="A114" s="7">
        <f t="shared" si="56"/>
        <v>45037</v>
      </c>
      <c r="B114" s="5"/>
      <c r="C114" s="38" t="str">
        <f t="shared" si="47"/>
        <v/>
      </c>
      <c r="D114" s="38">
        <f t="shared" si="63"/>
        <v>44986</v>
      </c>
      <c r="E114" s="38" t="str">
        <f t="shared" si="50"/>
        <v/>
      </c>
      <c r="F114" s="38">
        <f t="shared" si="46"/>
        <v>45017</v>
      </c>
      <c r="Y114" s="7">
        <f t="shared" si="57"/>
        <v>45397</v>
      </c>
      <c r="Z114" s="5">
        <v>435</v>
      </c>
      <c r="AA114" s="111"/>
      <c r="AB114" s="38" t="str">
        <f>IFERROR(VLOOKUP(Y114,'Geração Equatorial x Medido'!$O$168:$P$182,2,FALSE),"")</f>
        <v/>
      </c>
      <c r="AC114" s="38">
        <f t="shared" si="64"/>
        <v>45352</v>
      </c>
      <c r="AD114" s="38" t="str">
        <f t="shared" si="51"/>
        <v/>
      </c>
      <c r="AE114" s="38">
        <f t="shared" si="59"/>
        <v>45383</v>
      </c>
      <c r="AU114" s="4"/>
      <c r="AX114" s="7">
        <f t="shared" si="58"/>
        <v>45757</v>
      </c>
      <c r="AY114" s="5">
        <v>383.2</v>
      </c>
      <c r="AZ114" s="145">
        <f t="shared" si="52"/>
        <v>0</v>
      </c>
      <c r="BA114" s="38" t="str">
        <f>IFERROR(VLOOKUP(AX114,'Geração Equatorial x Medido'!$O$168:$P$195,2,FALSE),"")</f>
        <v/>
      </c>
      <c r="BB114" s="38">
        <f t="shared" si="60"/>
        <v>45748</v>
      </c>
      <c r="BC114" s="38" t="str">
        <f t="shared" si="53"/>
        <v/>
      </c>
      <c r="BD114" s="38">
        <f t="shared" si="62"/>
        <v>45748</v>
      </c>
      <c r="BT114" s="4"/>
      <c r="BZ114" s="7">
        <f t="shared" si="54"/>
        <v>46123</v>
      </c>
      <c r="CA114" s="5"/>
      <c r="CB114" s="145">
        <f t="shared" si="55"/>
        <v>1</v>
      </c>
      <c r="CC114" s="141" t="str">
        <f>IFERROR(VLOOKUP(BZ113,'Geração Equatorial x Medido'!$O$168:$P$206,2,FALSE),"")</f>
        <v/>
      </c>
      <c r="CD114" s="38">
        <f t="shared" si="61"/>
        <v>46113</v>
      </c>
      <c r="CE114" s="38" t="str">
        <f t="shared" si="48"/>
        <v/>
      </c>
      <c r="CF114" s="38">
        <f t="shared" si="49"/>
        <v>46113</v>
      </c>
      <c r="CV114" s="4"/>
    </row>
    <row r="115" spans="1:100" x14ac:dyDescent="0.25">
      <c r="A115" s="7">
        <f t="shared" si="56"/>
        <v>45038</v>
      </c>
      <c r="B115" s="5"/>
      <c r="C115" s="38" t="str">
        <f t="shared" si="47"/>
        <v/>
      </c>
      <c r="D115" s="38">
        <f t="shared" si="63"/>
        <v>44986</v>
      </c>
      <c r="E115" s="38" t="str">
        <f t="shared" si="50"/>
        <v/>
      </c>
      <c r="F115" s="38">
        <f t="shared" si="46"/>
        <v>45017</v>
      </c>
      <c r="Y115" s="7">
        <f t="shared" si="57"/>
        <v>45398</v>
      </c>
      <c r="Z115" s="5">
        <v>454.4</v>
      </c>
      <c r="AA115" s="111"/>
      <c r="AB115" s="38" t="str">
        <f>IFERROR(VLOOKUP(Y115,'Geração Equatorial x Medido'!$O$168:$P$182,2,FALSE),"")</f>
        <v/>
      </c>
      <c r="AC115" s="38">
        <f t="shared" si="64"/>
        <v>45352</v>
      </c>
      <c r="AD115" s="38" t="str">
        <f t="shared" si="51"/>
        <v/>
      </c>
      <c r="AE115" s="38">
        <f t="shared" si="59"/>
        <v>45383</v>
      </c>
      <c r="AU115" s="4"/>
      <c r="AX115" s="7">
        <f t="shared" si="58"/>
        <v>45758</v>
      </c>
      <c r="AY115" s="5">
        <v>415.3</v>
      </c>
      <c r="AZ115" s="145">
        <f t="shared" si="52"/>
        <v>0</v>
      </c>
      <c r="BA115" s="38" t="str">
        <f>IFERROR(VLOOKUP(AX115,'Geração Equatorial x Medido'!$O$168:$P$195,2,FALSE),"")</f>
        <v/>
      </c>
      <c r="BB115" s="38">
        <f t="shared" si="60"/>
        <v>45748</v>
      </c>
      <c r="BC115" s="38" t="str">
        <f t="shared" si="53"/>
        <v/>
      </c>
      <c r="BD115" s="38">
        <f t="shared" si="62"/>
        <v>45748</v>
      </c>
      <c r="BT115" s="4"/>
      <c r="BZ115" s="7">
        <f t="shared" si="54"/>
        <v>46124</v>
      </c>
      <c r="CA115" s="5"/>
      <c r="CB115" s="145">
        <f t="shared" si="55"/>
        <v>1</v>
      </c>
      <c r="CC115" s="141" t="str">
        <f>IFERROR(VLOOKUP(BZ114,'Geração Equatorial x Medido'!$O$168:$P$206,2,FALSE),"")</f>
        <v/>
      </c>
      <c r="CD115" s="38">
        <f t="shared" si="61"/>
        <v>46113</v>
      </c>
      <c r="CE115" s="38" t="str">
        <f t="shared" si="48"/>
        <v/>
      </c>
      <c r="CF115" s="38">
        <f t="shared" si="49"/>
        <v>46113</v>
      </c>
      <c r="CV115" s="4"/>
    </row>
    <row r="116" spans="1:100" x14ac:dyDescent="0.25">
      <c r="A116" s="7">
        <f t="shared" si="56"/>
        <v>45039</v>
      </c>
      <c r="B116" s="5"/>
      <c r="C116" s="38" t="str">
        <f t="shared" si="47"/>
        <v/>
      </c>
      <c r="D116" s="38">
        <f t="shared" si="63"/>
        <v>44986</v>
      </c>
      <c r="E116" s="38" t="str">
        <f t="shared" si="50"/>
        <v/>
      </c>
      <c r="F116" s="38">
        <f t="shared" si="46"/>
        <v>45017</v>
      </c>
      <c r="Y116" s="7">
        <f t="shared" si="57"/>
        <v>45399</v>
      </c>
      <c r="Z116" s="5">
        <v>485.6</v>
      </c>
      <c r="AA116" s="111"/>
      <c r="AB116" s="38" t="str">
        <f>IFERROR(VLOOKUP(Y116,'Geração Equatorial x Medido'!$O$168:$P$182,2,FALSE),"")</f>
        <v/>
      </c>
      <c r="AC116" s="38">
        <f t="shared" si="64"/>
        <v>45352</v>
      </c>
      <c r="AD116" s="38" t="str">
        <f t="shared" si="51"/>
        <v/>
      </c>
      <c r="AE116" s="38">
        <f t="shared" si="59"/>
        <v>45383</v>
      </c>
      <c r="AU116" s="4"/>
      <c r="AX116" s="7">
        <f t="shared" si="58"/>
        <v>45759</v>
      </c>
      <c r="AY116" s="5">
        <v>407.8</v>
      </c>
      <c r="AZ116" s="145">
        <f t="shared" si="52"/>
        <v>0</v>
      </c>
      <c r="BA116" s="38" t="str">
        <f>IFERROR(VLOOKUP(AX116,'Geração Equatorial x Medido'!$O$168:$P$195,2,FALSE),"")</f>
        <v/>
      </c>
      <c r="BB116" s="38">
        <f t="shared" si="60"/>
        <v>45748</v>
      </c>
      <c r="BC116" s="38" t="str">
        <f t="shared" si="53"/>
        <v/>
      </c>
      <c r="BD116" s="38">
        <f t="shared" si="62"/>
        <v>45748</v>
      </c>
      <c r="BT116" s="4"/>
      <c r="BZ116" s="7">
        <f t="shared" si="54"/>
        <v>46125</v>
      </c>
      <c r="CA116" s="5"/>
      <c r="CB116" s="145">
        <f t="shared" si="55"/>
        <v>1</v>
      </c>
      <c r="CC116" s="141" t="str">
        <f>IFERROR(VLOOKUP(BZ115,'Geração Equatorial x Medido'!$O$168:$P$206,2,FALSE),"")</f>
        <v/>
      </c>
      <c r="CD116" s="38">
        <f t="shared" si="61"/>
        <v>46113</v>
      </c>
      <c r="CE116" s="38" t="str">
        <f t="shared" si="48"/>
        <v/>
      </c>
      <c r="CF116" s="38">
        <f t="shared" si="49"/>
        <v>46113</v>
      </c>
      <c r="CV116" s="4"/>
    </row>
    <row r="117" spans="1:100" x14ac:dyDescent="0.25">
      <c r="A117" s="7">
        <f t="shared" si="56"/>
        <v>45040</v>
      </c>
      <c r="B117" s="5"/>
      <c r="C117" s="38" t="str">
        <f t="shared" si="47"/>
        <v/>
      </c>
      <c r="D117" s="38">
        <f t="shared" si="63"/>
        <v>44986</v>
      </c>
      <c r="E117" s="38" t="str">
        <f t="shared" si="50"/>
        <v/>
      </c>
      <c r="F117" s="38">
        <f t="shared" ref="F117:F180" si="65">IF(E117="",F116,E117)</f>
        <v>45017</v>
      </c>
      <c r="Y117" s="7">
        <f t="shared" si="57"/>
        <v>45400</v>
      </c>
      <c r="Z117" s="5">
        <v>0.1</v>
      </c>
      <c r="AA117" s="111"/>
      <c r="AB117" s="38" t="str">
        <f>IFERROR(VLOOKUP(Y117,'Geração Equatorial x Medido'!$O$168:$P$182,2,FALSE),"")</f>
        <v/>
      </c>
      <c r="AC117" s="38">
        <f t="shared" si="64"/>
        <v>45352</v>
      </c>
      <c r="AD117" s="38" t="str">
        <f t="shared" si="51"/>
        <v/>
      </c>
      <c r="AE117" s="38">
        <f t="shared" si="59"/>
        <v>45383</v>
      </c>
      <c r="AU117" s="4"/>
      <c r="AX117" s="7">
        <f t="shared" si="58"/>
        <v>45760</v>
      </c>
      <c r="AY117" s="5">
        <v>484.3</v>
      </c>
      <c r="AZ117" s="145">
        <f t="shared" si="52"/>
        <v>0</v>
      </c>
      <c r="BA117" s="38" t="str">
        <f>IFERROR(VLOOKUP(AX117,'Geração Equatorial x Medido'!$O$168:$P$195,2,FALSE),"")</f>
        <v/>
      </c>
      <c r="BB117" s="38">
        <f t="shared" si="60"/>
        <v>45748</v>
      </c>
      <c r="BC117" s="38" t="str">
        <f t="shared" si="53"/>
        <v/>
      </c>
      <c r="BD117" s="38">
        <f t="shared" si="62"/>
        <v>45748</v>
      </c>
      <c r="BT117" s="4"/>
      <c r="BZ117" s="7">
        <f t="shared" si="54"/>
        <v>46126</v>
      </c>
      <c r="CA117" s="5"/>
      <c r="CB117" s="145">
        <f t="shared" si="55"/>
        <v>1</v>
      </c>
      <c r="CC117" s="141" t="str">
        <f>IFERROR(VLOOKUP(BZ116,'Geração Equatorial x Medido'!$O$168:$P$206,2,FALSE),"")</f>
        <v/>
      </c>
      <c r="CD117" s="38">
        <f t="shared" si="61"/>
        <v>46113</v>
      </c>
      <c r="CE117" s="38" t="str">
        <f t="shared" si="48"/>
        <v/>
      </c>
      <c r="CF117" s="38">
        <f t="shared" si="49"/>
        <v>46113</v>
      </c>
      <c r="CV117" s="4"/>
    </row>
    <row r="118" spans="1:100" x14ac:dyDescent="0.25">
      <c r="A118" s="7">
        <f t="shared" si="56"/>
        <v>45041</v>
      </c>
      <c r="B118" s="5"/>
      <c r="C118" s="38" t="str">
        <f t="shared" si="47"/>
        <v/>
      </c>
      <c r="D118" s="38">
        <f t="shared" si="63"/>
        <v>44986</v>
      </c>
      <c r="E118" s="38" t="str">
        <f t="shared" si="50"/>
        <v/>
      </c>
      <c r="F118" s="38">
        <f t="shared" si="65"/>
        <v>45017</v>
      </c>
      <c r="Y118" s="7">
        <f t="shared" si="57"/>
        <v>45401</v>
      </c>
      <c r="Z118" s="5">
        <v>0</v>
      </c>
      <c r="AA118" s="111"/>
      <c r="AB118" s="38" t="str">
        <f>IFERROR(VLOOKUP(Y118,'Geração Equatorial x Medido'!$O$168:$P$182,2,FALSE),"")</f>
        <v/>
      </c>
      <c r="AC118" s="38">
        <f t="shared" si="64"/>
        <v>45352</v>
      </c>
      <c r="AD118" s="38" t="str">
        <f t="shared" si="51"/>
        <v/>
      </c>
      <c r="AE118" s="38">
        <f t="shared" si="59"/>
        <v>45383</v>
      </c>
      <c r="AU118" s="4"/>
      <c r="AX118" s="7">
        <f t="shared" si="58"/>
        <v>45761</v>
      </c>
      <c r="AY118" s="5">
        <v>575.29999999999995</v>
      </c>
      <c r="AZ118" s="145">
        <f t="shared" si="52"/>
        <v>0</v>
      </c>
      <c r="BA118" s="38" t="str">
        <f>IFERROR(VLOOKUP(AX118,'Geração Equatorial x Medido'!$O$168:$P$195,2,FALSE),"")</f>
        <v/>
      </c>
      <c r="BB118" s="38">
        <f t="shared" si="60"/>
        <v>45748</v>
      </c>
      <c r="BC118" s="38" t="str">
        <f t="shared" si="53"/>
        <v/>
      </c>
      <c r="BD118" s="38">
        <f t="shared" si="62"/>
        <v>45748</v>
      </c>
      <c r="BT118" s="4"/>
      <c r="BZ118" s="7">
        <f t="shared" si="54"/>
        <v>46127</v>
      </c>
      <c r="CA118" s="5"/>
      <c r="CB118" s="145">
        <f t="shared" si="55"/>
        <v>1</v>
      </c>
      <c r="CC118" s="141" t="str">
        <f>IFERROR(VLOOKUP(BZ117,'Geração Equatorial x Medido'!$O$168:$P$206,2,FALSE),"")</f>
        <v/>
      </c>
      <c r="CD118" s="38">
        <f t="shared" si="61"/>
        <v>46113</v>
      </c>
      <c r="CE118" s="38" t="str">
        <f t="shared" si="48"/>
        <v/>
      </c>
      <c r="CF118" s="38">
        <f t="shared" si="49"/>
        <v>46113</v>
      </c>
      <c r="CV118" s="4"/>
    </row>
    <row r="119" spans="1:100" x14ac:dyDescent="0.25">
      <c r="A119" s="7">
        <f t="shared" si="56"/>
        <v>45042</v>
      </c>
      <c r="B119" s="5"/>
      <c r="C119" s="38" t="str">
        <f t="shared" si="47"/>
        <v/>
      </c>
      <c r="D119" s="38">
        <f t="shared" si="63"/>
        <v>44986</v>
      </c>
      <c r="E119" s="38" t="str">
        <f t="shared" si="50"/>
        <v/>
      </c>
      <c r="F119" s="38">
        <f t="shared" si="65"/>
        <v>45017</v>
      </c>
      <c r="Y119" s="7">
        <f t="shared" si="57"/>
        <v>45402</v>
      </c>
      <c r="Z119" s="5">
        <v>0</v>
      </c>
      <c r="AA119" s="111"/>
      <c r="AB119" s="38" t="str">
        <f>IFERROR(VLOOKUP(Y119,'Geração Equatorial x Medido'!$O$168:$P$182,2,FALSE),"")</f>
        <v/>
      </c>
      <c r="AC119" s="38">
        <f t="shared" si="64"/>
        <v>45352</v>
      </c>
      <c r="AD119" s="38" t="str">
        <f t="shared" si="51"/>
        <v/>
      </c>
      <c r="AE119" s="38">
        <f t="shared" si="59"/>
        <v>45383</v>
      </c>
      <c r="AU119" s="4"/>
      <c r="AX119" s="7">
        <f t="shared" si="58"/>
        <v>45762</v>
      </c>
      <c r="AY119" s="5">
        <v>505.2</v>
      </c>
      <c r="AZ119" s="145">
        <f t="shared" si="52"/>
        <v>0</v>
      </c>
      <c r="BA119" s="38" t="str">
        <f>IFERROR(VLOOKUP(AX119,'Geração Equatorial x Medido'!$O$168:$P$195,2,FALSE),"")</f>
        <v/>
      </c>
      <c r="BB119" s="38">
        <f t="shared" si="60"/>
        <v>45748</v>
      </c>
      <c r="BC119" s="38" t="str">
        <f t="shared" si="53"/>
        <v/>
      </c>
      <c r="BD119" s="38">
        <f t="shared" si="62"/>
        <v>45748</v>
      </c>
      <c r="BT119" s="4"/>
      <c r="BZ119" s="7">
        <f t="shared" si="54"/>
        <v>46128</v>
      </c>
      <c r="CA119" s="5"/>
      <c r="CB119" s="145">
        <f t="shared" si="55"/>
        <v>1</v>
      </c>
      <c r="CC119" s="141" t="str">
        <f>IFERROR(VLOOKUP(BZ118,'Geração Equatorial x Medido'!$O$168:$P$206,2,FALSE),"")</f>
        <v/>
      </c>
      <c r="CD119" s="38">
        <f t="shared" si="61"/>
        <v>46113</v>
      </c>
      <c r="CE119" s="38" t="str">
        <f t="shared" si="48"/>
        <v/>
      </c>
      <c r="CF119" s="38">
        <f t="shared" si="49"/>
        <v>46113</v>
      </c>
      <c r="CV119" s="4"/>
    </row>
    <row r="120" spans="1:100" x14ac:dyDescent="0.25">
      <c r="A120" s="7">
        <f t="shared" si="56"/>
        <v>45043</v>
      </c>
      <c r="B120" s="5"/>
      <c r="C120" s="38" t="str">
        <f t="shared" si="47"/>
        <v/>
      </c>
      <c r="D120" s="38">
        <f t="shared" si="63"/>
        <v>44986</v>
      </c>
      <c r="E120" s="38" t="str">
        <f t="shared" si="50"/>
        <v/>
      </c>
      <c r="F120" s="38">
        <f t="shared" si="65"/>
        <v>45017</v>
      </c>
      <c r="Y120" s="7">
        <f t="shared" si="57"/>
        <v>45403</v>
      </c>
      <c r="Z120" s="5">
        <v>306.60000000000002</v>
      </c>
      <c r="AA120" s="111"/>
      <c r="AB120" s="38" t="str">
        <f>IFERROR(VLOOKUP(Y120,'Geração Equatorial x Medido'!$O$168:$P$182,2,FALSE),"")</f>
        <v/>
      </c>
      <c r="AC120" s="38">
        <f t="shared" si="64"/>
        <v>45352</v>
      </c>
      <c r="AD120" s="38" t="str">
        <f t="shared" si="51"/>
        <v/>
      </c>
      <c r="AE120" s="38">
        <f t="shared" si="59"/>
        <v>45383</v>
      </c>
      <c r="AU120" s="4"/>
      <c r="AX120" s="7">
        <f t="shared" si="58"/>
        <v>45763</v>
      </c>
      <c r="AY120" s="5">
        <v>507.5</v>
      </c>
      <c r="AZ120" s="145">
        <f t="shared" si="52"/>
        <v>0</v>
      </c>
      <c r="BA120" s="38" t="str">
        <f>IFERROR(VLOOKUP(AX120,'Geração Equatorial x Medido'!$O$168:$P$195,2,FALSE),"")</f>
        <v/>
      </c>
      <c r="BB120" s="38">
        <f t="shared" si="60"/>
        <v>45748</v>
      </c>
      <c r="BC120" s="38" t="str">
        <f t="shared" si="53"/>
        <v/>
      </c>
      <c r="BD120" s="38">
        <f t="shared" si="62"/>
        <v>45748</v>
      </c>
      <c r="BT120" s="4"/>
      <c r="BZ120" s="7">
        <f t="shared" si="54"/>
        <v>46129</v>
      </c>
      <c r="CA120" s="5"/>
      <c r="CB120" s="145">
        <f t="shared" si="55"/>
        <v>1</v>
      </c>
      <c r="CC120" s="141" t="str">
        <f>IFERROR(VLOOKUP(BZ119,'Geração Equatorial x Medido'!$O$168:$P$206,2,FALSE),"")</f>
        <v/>
      </c>
      <c r="CD120" s="38">
        <f t="shared" si="61"/>
        <v>46113</v>
      </c>
      <c r="CE120" s="38" t="str">
        <f t="shared" si="48"/>
        <v/>
      </c>
      <c r="CF120" s="38">
        <f t="shared" si="49"/>
        <v>46113</v>
      </c>
      <c r="CV120" s="4"/>
    </row>
    <row r="121" spans="1:100" x14ac:dyDescent="0.25">
      <c r="A121" s="7">
        <f t="shared" si="56"/>
        <v>45044</v>
      </c>
      <c r="B121" s="5"/>
      <c r="C121" s="38" t="str">
        <f t="shared" si="47"/>
        <v/>
      </c>
      <c r="D121" s="38">
        <f t="shared" si="63"/>
        <v>44986</v>
      </c>
      <c r="E121" s="38" t="str">
        <f t="shared" si="50"/>
        <v/>
      </c>
      <c r="F121" s="38">
        <f t="shared" si="65"/>
        <v>45017</v>
      </c>
      <c r="Y121" s="7">
        <f t="shared" si="57"/>
        <v>45404</v>
      </c>
      <c r="Z121" s="5">
        <v>229.7</v>
      </c>
      <c r="AA121" s="111"/>
      <c r="AB121" s="38" t="str">
        <f>IFERROR(VLOOKUP(Y121,'Geração Equatorial x Medido'!$O$168:$P$182,2,FALSE),"")</f>
        <v/>
      </c>
      <c r="AC121" s="38">
        <f t="shared" si="64"/>
        <v>45352</v>
      </c>
      <c r="AD121" s="38" t="str">
        <f t="shared" si="51"/>
        <v/>
      </c>
      <c r="AE121" s="38">
        <f t="shared" si="59"/>
        <v>45383</v>
      </c>
      <c r="AU121" s="4"/>
      <c r="AX121" s="7">
        <f t="shared" si="58"/>
        <v>45764</v>
      </c>
      <c r="AY121" s="5">
        <v>513.29999999999995</v>
      </c>
      <c r="AZ121" s="145">
        <f t="shared" si="52"/>
        <v>0</v>
      </c>
      <c r="BA121" s="38" t="str">
        <f>IFERROR(VLOOKUP(AX121,'Geração Equatorial x Medido'!$O$168:$P$195,2,FALSE),"")</f>
        <v/>
      </c>
      <c r="BB121" s="38">
        <f t="shared" si="60"/>
        <v>45748</v>
      </c>
      <c r="BC121" s="38" t="str">
        <f t="shared" si="53"/>
        <v/>
      </c>
      <c r="BD121" s="38">
        <f t="shared" si="62"/>
        <v>45748</v>
      </c>
      <c r="BT121" s="4"/>
      <c r="BZ121" s="7">
        <f t="shared" si="54"/>
        <v>46130</v>
      </c>
      <c r="CA121" s="5"/>
      <c r="CB121" s="145">
        <f t="shared" si="55"/>
        <v>1</v>
      </c>
      <c r="CC121" s="141" t="str">
        <f>IFERROR(VLOOKUP(BZ120,'Geração Equatorial x Medido'!$O$168:$P$206,2,FALSE),"")</f>
        <v/>
      </c>
      <c r="CD121" s="38">
        <f t="shared" si="61"/>
        <v>46113</v>
      </c>
      <c r="CE121" s="38" t="str">
        <f t="shared" si="48"/>
        <v/>
      </c>
      <c r="CF121" s="38">
        <f t="shared" si="49"/>
        <v>46113</v>
      </c>
      <c r="CV121" s="4"/>
    </row>
    <row r="122" spans="1:100" x14ac:dyDescent="0.25">
      <c r="A122" s="7">
        <f t="shared" si="56"/>
        <v>45045</v>
      </c>
      <c r="B122" s="5"/>
      <c r="C122" s="38" t="str">
        <f t="shared" si="47"/>
        <v/>
      </c>
      <c r="D122" s="38">
        <f t="shared" si="63"/>
        <v>44986</v>
      </c>
      <c r="E122" s="38" t="str">
        <f t="shared" si="50"/>
        <v/>
      </c>
      <c r="F122" s="38">
        <f t="shared" si="65"/>
        <v>45017</v>
      </c>
      <c r="Y122" s="7">
        <f t="shared" si="57"/>
        <v>45405</v>
      </c>
      <c r="Z122" s="5">
        <v>408.3</v>
      </c>
      <c r="AA122" s="111"/>
      <c r="AB122" s="38" t="str">
        <f>IFERROR(VLOOKUP(Y122,'Geração Equatorial x Medido'!$O$168:$P$182,2,FALSE),"")</f>
        <v/>
      </c>
      <c r="AC122" s="38">
        <f t="shared" si="64"/>
        <v>45352</v>
      </c>
      <c r="AD122" s="38" t="str">
        <f t="shared" si="51"/>
        <v/>
      </c>
      <c r="AE122" s="38">
        <f t="shared" si="59"/>
        <v>45383</v>
      </c>
      <c r="AU122" s="4"/>
      <c r="AX122" s="7">
        <f t="shared" si="58"/>
        <v>45765</v>
      </c>
      <c r="AY122" s="5">
        <v>471.7</v>
      </c>
      <c r="AZ122" s="145">
        <f t="shared" si="52"/>
        <v>0</v>
      </c>
      <c r="BA122" s="38" t="str">
        <f>IFERROR(VLOOKUP(AX122,'Geração Equatorial x Medido'!$O$168:$P$195,2,FALSE),"")</f>
        <v/>
      </c>
      <c r="BB122" s="38">
        <f t="shared" si="60"/>
        <v>45748</v>
      </c>
      <c r="BC122" s="38" t="str">
        <f t="shared" si="53"/>
        <v/>
      </c>
      <c r="BD122" s="38">
        <f t="shared" si="62"/>
        <v>45748</v>
      </c>
      <c r="BT122" s="4"/>
      <c r="BZ122" s="7">
        <f t="shared" si="54"/>
        <v>46131</v>
      </c>
      <c r="CA122" s="5"/>
      <c r="CB122" s="145">
        <f t="shared" si="55"/>
        <v>1</v>
      </c>
      <c r="CC122" s="141" t="str">
        <f>IFERROR(VLOOKUP(BZ121,'Geração Equatorial x Medido'!$O$168:$P$206,2,FALSE),"")</f>
        <v/>
      </c>
      <c r="CD122" s="38">
        <f t="shared" si="61"/>
        <v>46113</v>
      </c>
      <c r="CE122" s="38" t="str">
        <f t="shared" si="48"/>
        <v/>
      </c>
      <c r="CF122" s="38">
        <f t="shared" si="49"/>
        <v>46113</v>
      </c>
      <c r="CV122" s="4"/>
    </row>
    <row r="123" spans="1:100" x14ac:dyDescent="0.25">
      <c r="A123" s="7">
        <f t="shared" si="56"/>
        <v>45046</v>
      </c>
      <c r="B123" s="5"/>
      <c r="C123" s="38" t="str">
        <f t="shared" si="47"/>
        <v/>
      </c>
      <c r="D123" s="38">
        <f t="shared" si="63"/>
        <v>44986</v>
      </c>
      <c r="E123" s="38" t="str">
        <f t="shared" si="50"/>
        <v/>
      </c>
      <c r="F123" s="38">
        <f t="shared" si="65"/>
        <v>45017</v>
      </c>
      <c r="Y123" s="7">
        <f t="shared" si="57"/>
        <v>45406</v>
      </c>
      <c r="Z123" s="5">
        <v>369.5</v>
      </c>
      <c r="AA123" s="111"/>
      <c r="AB123" s="38" t="str">
        <f>IFERROR(VLOOKUP(Y123,'Geração Equatorial x Medido'!$O$168:$P$182,2,FALSE),"")</f>
        <v/>
      </c>
      <c r="AC123" s="38">
        <f t="shared" si="64"/>
        <v>45352</v>
      </c>
      <c r="AD123" s="38" t="str">
        <f t="shared" si="51"/>
        <v/>
      </c>
      <c r="AE123" s="38">
        <f t="shared" si="59"/>
        <v>45383</v>
      </c>
      <c r="AU123" s="4"/>
      <c r="AX123" s="7">
        <f t="shared" si="58"/>
        <v>45766</v>
      </c>
      <c r="AY123" s="5">
        <v>409.9</v>
      </c>
      <c r="AZ123" s="145">
        <f t="shared" si="52"/>
        <v>0</v>
      </c>
      <c r="BA123" s="38" t="str">
        <f>IFERROR(VLOOKUP(AX123,'Geração Equatorial x Medido'!$O$168:$P$195,2,FALSE),"")</f>
        <v/>
      </c>
      <c r="BB123" s="38">
        <f t="shared" si="60"/>
        <v>45748</v>
      </c>
      <c r="BC123" s="38" t="str">
        <f t="shared" si="53"/>
        <v/>
      </c>
      <c r="BD123" s="38">
        <f t="shared" si="62"/>
        <v>45748</v>
      </c>
      <c r="BT123" s="4"/>
      <c r="BZ123" s="7">
        <f t="shared" si="54"/>
        <v>46132</v>
      </c>
      <c r="CA123" s="5"/>
      <c r="CB123" s="145">
        <f t="shared" si="55"/>
        <v>1</v>
      </c>
      <c r="CC123" s="141" t="str">
        <f>IFERROR(VLOOKUP(BZ122,'Geração Equatorial x Medido'!$O$168:$P$206,2,FALSE),"")</f>
        <v/>
      </c>
      <c r="CD123" s="38">
        <f t="shared" si="61"/>
        <v>46113</v>
      </c>
      <c r="CE123" s="38" t="str">
        <f t="shared" si="48"/>
        <v/>
      </c>
      <c r="CF123" s="38">
        <f t="shared" si="49"/>
        <v>46113</v>
      </c>
      <c r="CV123" s="4"/>
    </row>
    <row r="124" spans="1:100" x14ac:dyDescent="0.25">
      <c r="A124" s="7">
        <f t="shared" si="56"/>
        <v>45047</v>
      </c>
      <c r="B124" s="5"/>
      <c r="C124" s="38" t="str">
        <f t="shared" si="47"/>
        <v/>
      </c>
      <c r="D124" s="38">
        <f t="shared" si="63"/>
        <v>44986</v>
      </c>
      <c r="E124" s="38">
        <f t="shared" si="50"/>
        <v>45047</v>
      </c>
      <c r="F124" s="38">
        <f t="shared" si="65"/>
        <v>45047</v>
      </c>
      <c r="Y124" s="7">
        <f t="shared" si="57"/>
        <v>45407</v>
      </c>
      <c r="Z124" s="5">
        <v>220.5</v>
      </c>
      <c r="AA124" s="111"/>
      <c r="AB124" s="38">
        <f>IFERROR(VLOOKUP(Y124,'Geração Equatorial x Medido'!$O$168:$P$182,2,FALSE),"")</f>
        <v>45383</v>
      </c>
      <c r="AC124" s="38">
        <f t="shared" si="64"/>
        <v>45383</v>
      </c>
      <c r="AD124" s="38" t="str">
        <f t="shared" si="51"/>
        <v/>
      </c>
      <c r="AE124" s="38">
        <f t="shared" si="59"/>
        <v>45383</v>
      </c>
      <c r="AU124" s="4"/>
      <c r="AX124" s="7">
        <f t="shared" si="58"/>
        <v>45767</v>
      </c>
      <c r="AY124" s="5">
        <v>447.4</v>
      </c>
      <c r="AZ124" s="145">
        <f t="shared" si="52"/>
        <v>0</v>
      </c>
      <c r="BA124" s="38" t="str">
        <f>IFERROR(VLOOKUP(AX124,'Geração Equatorial x Medido'!$O$168:$P$195,2,FALSE),"")</f>
        <v/>
      </c>
      <c r="BB124" s="38">
        <f t="shared" si="60"/>
        <v>45748</v>
      </c>
      <c r="BC124" s="38" t="str">
        <f t="shared" si="53"/>
        <v/>
      </c>
      <c r="BD124" s="38">
        <f t="shared" si="62"/>
        <v>45748</v>
      </c>
      <c r="BT124" s="4"/>
      <c r="BZ124" s="7">
        <f t="shared" si="54"/>
        <v>46133</v>
      </c>
      <c r="CA124" s="5"/>
      <c r="CB124" s="145">
        <f t="shared" si="55"/>
        <v>1</v>
      </c>
      <c r="CC124" s="141" t="str">
        <f>IFERROR(VLOOKUP(BZ123,'Geração Equatorial x Medido'!$O$168:$P$206,2,FALSE),"")</f>
        <v/>
      </c>
      <c r="CD124" s="38">
        <f t="shared" si="61"/>
        <v>46113</v>
      </c>
      <c r="CE124" s="38" t="str">
        <f t="shared" si="48"/>
        <v/>
      </c>
      <c r="CF124" s="38">
        <f t="shared" si="49"/>
        <v>46113</v>
      </c>
      <c r="CV124" s="4"/>
    </row>
    <row r="125" spans="1:100" x14ac:dyDescent="0.25">
      <c r="A125" s="7">
        <f t="shared" si="56"/>
        <v>45048</v>
      </c>
      <c r="B125" s="5"/>
      <c r="C125" s="38" t="str">
        <f t="shared" si="47"/>
        <v/>
      </c>
      <c r="D125" s="38">
        <f t="shared" si="63"/>
        <v>44986</v>
      </c>
      <c r="E125" s="38" t="str">
        <f t="shared" si="50"/>
        <v/>
      </c>
      <c r="F125" s="38">
        <f t="shared" si="65"/>
        <v>45047</v>
      </c>
      <c r="Y125" s="7">
        <f t="shared" si="57"/>
        <v>45408</v>
      </c>
      <c r="Z125" s="5">
        <v>384</v>
      </c>
      <c r="AA125" s="111"/>
      <c r="AB125" s="38" t="str">
        <f>IFERROR(VLOOKUP(Y125,'Geração Equatorial x Medido'!$O$168:$P$182,2,FALSE),"")</f>
        <v/>
      </c>
      <c r="AC125" s="38">
        <f t="shared" si="64"/>
        <v>45383</v>
      </c>
      <c r="AD125" s="38" t="str">
        <f t="shared" si="51"/>
        <v/>
      </c>
      <c r="AE125" s="38">
        <f t="shared" si="59"/>
        <v>45383</v>
      </c>
      <c r="AU125" s="4"/>
      <c r="AX125" s="7">
        <f t="shared" si="58"/>
        <v>45768</v>
      </c>
      <c r="AY125" s="5">
        <v>399.1</v>
      </c>
      <c r="AZ125" s="145">
        <f t="shared" si="52"/>
        <v>0</v>
      </c>
      <c r="BA125" s="38" t="str">
        <f>IFERROR(VLOOKUP(AX125,'Geração Equatorial x Medido'!$O$168:$P$195,2,FALSE),"")</f>
        <v/>
      </c>
      <c r="BB125" s="38">
        <f t="shared" si="60"/>
        <v>45748</v>
      </c>
      <c r="BC125" s="38" t="str">
        <f t="shared" si="53"/>
        <v/>
      </c>
      <c r="BD125" s="38">
        <f t="shared" si="62"/>
        <v>45748</v>
      </c>
      <c r="BT125" s="4"/>
      <c r="BZ125" s="7">
        <f t="shared" si="54"/>
        <v>46134</v>
      </c>
      <c r="CA125" s="5"/>
      <c r="CB125" s="145">
        <f t="shared" si="55"/>
        <v>1</v>
      </c>
      <c r="CC125" s="141" t="str">
        <f>IFERROR(VLOOKUP(BZ124,'Geração Equatorial x Medido'!$O$168:$P$206,2,FALSE),"")</f>
        <v/>
      </c>
      <c r="CD125" s="38">
        <f t="shared" si="61"/>
        <v>46113</v>
      </c>
      <c r="CE125" s="38" t="str">
        <f t="shared" si="48"/>
        <v/>
      </c>
      <c r="CF125" s="38">
        <f t="shared" si="49"/>
        <v>46113</v>
      </c>
      <c r="CV125" s="4"/>
    </row>
    <row r="126" spans="1:100" x14ac:dyDescent="0.25">
      <c r="A126" s="7">
        <f t="shared" si="56"/>
        <v>45049</v>
      </c>
      <c r="B126" s="5"/>
      <c r="C126" s="38" t="str">
        <f t="shared" si="47"/>
        <v/>
      </c>
      <c r="D126" s="38">
        <f t="shared" si="63"/>
        <v>44986</v>
      </c>
      <c r="E126" s="38" t="str">
        <f t="shared" si="50"/>
        <v/>
      </c>
      <c r="F126" s="38">
        <f t="shared" si="65"/>
        <v>45047</v>
      </c>
      <c r="Y126" s="7">
        <f t="shared" si="57"/>
        <v>45409</v>
      </c>
      <c r="Z126" s="5">
        <v>192.7</v>
      </c>
      <c r="AA126" s="111"/>
      <c r="AB126" s="38" t="str">
        <f>IFERROR(VLOOKUP(Y126,'Geração Equatorial x Medido'!$O$168:$P$182,2,FALSE),"")</f>
        <v/>
      </c>
      <c r="AC126" s="38">
        <f t="shared" si="64"/>
        <v>45383</v>
      </c>
      <c r="AD126" s="38" t="str">
        <f t="shared" si="51"/>
        <v/>
      </c>
      <c r="AE126" s="38">
        <f t="shared" si="59"/>
        <v>45383</v>
      </c>
      <c r="AU126" s="4"/>
      <c r="AX126" s="7">
        <f t="shared" si="58"/>
        <v>45769</v>
      </c>
      <c r="AY126" s="5">
        <v>455.7</v>
      </c>
      <c r="AZ126" s="145">
        <f t="shared" si="52"/>
        <v>0</v>
      </c>
      <c r="BA126" s="38" t="str">
        <f>IFERROR(VLOOKUP(AX126,'Geração Equatorial x Medido'!$O$168:$P$195,2,FALSE),"")</f>
        <v/>
      </c>
      <c r="BB126" s="38">
        <f t="shared" si="60"/>
        <v>45748</v>
      </c>
      <c r="BC126" s="38" t="str">
        <f t="shared" si="53"/>
        <v/>
      </c>
      <c r="BD126" s="38">
        <f t="shared" si="62"/>
        <v>45748</v>
      </c>
      <c r="BT126" s="4"/>
      <c r="BZ126" s="7">
        <f t="shared" si="54"/>
        <v>46135</v>
      </c>
      <c r="CA126" s="5"/>
      <c r="CB126" s="145">
        <f t="shared" si="55"/>
        <v>1</v>
      </c>
      <c r="CC126" s="141" t="str">
        <f>IFERROR(VLOOKUP(BZ125,'Geração Equatorial x Medido'!$O$168:$P$206,2,FALSE),"")</f>
        <v/>
      </c>
      <c r="CD126" s="38">
        <f t="shared" si="61"/>
        <v>46113</v>
      </c>
      <c r="CE126" s="38" t="str">
        <f t="shared" si="48"/>
        <v/>
      </c>
      <c r="CF126" s="38">
        <f t="shared" si="49"/>
        <v>46113</v>
      </c>
      <c r="CV126" s="4"/>
    </row>
    <row r="127" spans="1:100" x14ac:dyDescent="0.25">
      <c r="A127" s="7">
        <f t="shared" si="56"/>
        <v>45050</v>
      </c>
      <c r="B127" s="5"/>
      <c r="C127" s="38" t="str">
        <f t="shared" si="47"/>
        <v/>
      </c>
      <c r="D127" s="38">
        <f t="shared" si="63"/>
        <v>44986</v>
      </c>
      <c r="E127" s="38" t="str">
        <f t="shared" si="50"/>
        <v/>
      </c>
      <c r="F127" s="38">
        <f t="shared" si="65"/>
        <v>45047</v>
      </c>
      <c r="Y127" s="7">
        <f t="shared" si="57"/>
        <v>45410</v>
      </c>
      <c r="Z127" s="5">
        <v>282</v>
      </c>
      <c r="AA127" s="111"/>
      <c r="AB127" s="38" t="str">
        <f>IFERROR(VLOOKUP(Y127,'Geração Equatorial x Medido'!$O$168:$P$182,2,FALSE),"")</f>
        <v/>
      </c>
      <c r="AC127" s="38">
        <f t="shared" si="64"/>
        <v>45383</v>
      </c>
      <c r="AD127" s="38" t="str">
        <f t="shared" si="51"/>
        <v/>
      </c>
      <c r="AE127" s="38">
        <f t="shared" si="59"/>
        <v>45383</v>
      </c>
      <c r="AU127" s="4"/>
      <c r="AX127" s="7">
        <f t="shared" si="58"/>
        <v>45770</v>
      </c>
      <c r="AY127" s="5">
        <v>361.9</v>
      </c>
      <c r="AZ127" s="145">
        <f t="shared" si="52"/>
        <v>0</v>
      </c>
      <c r="BA127" s="38" t="str">
        <f>IFERROR(VLOOKUP(AX127,'Geração Equatorial x Medido'!$O$168:$P$195,2,FALSE),"")</f>
        <v/>
      </c>
      <c r="BB127" s="38">
        <f t="shared" si="60"/>
        <v>45748</v>
      </c>
      <c r="BC127" s="38" t="str">
        <f t="shared" si="53"/>
        <v/>
      </c>
      <c r="BD127" s="38">
        <f t="shared" si="62"/>
        <v>45748</v>
      </c>
      <c r="BT127" s="4"/>
      <c r="BZ127" s="7">
        <f t="shared" si="54"/>
        <v>46136</v>
      </c>
      <c r="CA127" s="5"/>
      <c r="CB127" s="145">
        <f t="shared" si="55"/>
        <v>1</v>
      </c>
      <c r="CC127" s="141" t="str">
        <f>IFERROR(VLOOKUP(BZ126,'Geração Equatorial x Medido'!$O$168:$P$206,2,FALSE),"")</f>
        <v/>
      </c>
      <c r="CD127" s="38">
        <f t="shared" si="61"/>
        <v>46113</v>
      </c>
      <c r="CE127" s="38" t="str">
        <f t="shared" si="48"/>
        <v/>
      </c>
      <c r="CF127" s="38">
        <f t="shared" si="49"/>
        <v>46113</v>
      </c>
      <c r="CV127" s="4"/>
    </row>
    <row r="128" spans="1:100" x14ac:dyDescent="0.25">
      <c r="A128" s="7">
        <f t="shared" si="56"/>
        <v>45051</v>
      </c>
      <c r="B128" s="5"/>
      <c r="C128" s="38" t="str">
        <f t="shared" si="47"/>
        <v/>
      </c>
      <c r="D128" s="38">
        <f t="shared" si="63"/>
        <v>44986</v>
      </c>
      <c r="E128" s="38" t="str">
        <f t="shared" si="50"/>
        <v/>
      </c>
      <c r="F128" s="38">
        <f t="shared" si="65"/>
        <v>45047</v>
      </c>
      <c r="Y128" s="7">
        <f t="shared" si="57"/>
        <v>45411</v>
      </c>
      <c r="Z128" s="5">
        <v>455</v>
      </c>
      <c r="AA128" s="111"/>
      <c r="AB128" s="38" t="str">
        <f>IFERROR(VLOOKUP(Y128,'Geração Equatorial x Medido'!$O$168:$P$182,2,FALSE),"")</f>
        <v/>
      </c>
      <c r="AC128" s="38">
        <f t="shared" si="64"/>
        <v>45383</v>
      </c>
      <c r="AD128" s="38" t="str">
        <f t="shared" si="51"/>
        <v/>
      </c>
      <c r="AE128" s="38">
        <f t="shared" si="59"/>
        <v>45383</v>
      </c>
      <c r="AU128" s="4"/>
      <c r="AX128" s="7">
        <f t="shared" si="58"/>
        <v>45771</v>
      </c>
      <c r="AY128" s="5">
        <v>539.79999999999995</v>
      </c>
      <c r="AZ128" s="145">
        <f t="shared" si="52"/>
        <v>0</v>
      </c>
      <c r="BA128" s="38" t="str">
        <f>IFERROR(VLOOKUP(AX128,'Geração Equatorial x Medido'!$O$168:$P$195,2,FALSE),"")</f>
        <v/>
      </c>
      <c r="BB128" s="38">
        <f t="shared" si="60"/>
        <v>45748</v>
      </c>
      <c r="BC128" s="38" t="str">
        <f t="shared" si="53"/>
        <v/>
      </c>
      <c r="BD128" s="38">
        <f t="shared" si="62"/>
        <v>45748</v>
      </c>
      <c r="BT128" s="4"/>
      <c r="BZ128" s="7">
        <f t="shared" si="54"/>
        <v>46137</v>
      </c>
      <c r="CA128" s="5"/>
      <c r="CB128" s="145">
        <f t="shared" si="55"/>
        <v>1</v>
      </c>
      <c r="CC128" s="141" t="str">
        <f>IFERROR(VLOOKUP(BZ127,'Geração Equatorial x Medido'!$O$168:$P$206,2,FALSE),"")</f>
        <v/>
      </c>
      <c r="CD128" s="38">
        <f t="shared" si="61"/>
        <v>46113</v>
      </c>
      <c r="CE128" s="38" t="str">
        <f t="shared" si="48"/>
        <v/>
      </c>
      <c r="CF128" s="38">
        <f t="shared" si="49"/>
        <v>46113</v>
      </c>
      <c r="CV128" s="4"/>
    </row>
    <row r="129" spans="1:100" x14ac:dyDescent="0.25">
      <c r="A129" s="7">
        <f t="shared" si="56"/>
        <v>45052</v>
      </c>
      <c r="B129" s="5"/>
      <c r="C129" s="38" t="str">
        <f t="shared" si="47"/>
        <v/>
      </c>
      <c r="D129" s="38">
        <f t="shared" si="63"/>
        <v>44986</v>
      </c>
      <c r="E129" s="38" t="str">
        <f t="shared" si="50"/>
        <v/>
      </c>
      <c r="F129" s="38">
        <f t="shared" si="65"/>
        <v>45047</v>
      </c>
      <c r="Y129" s="7">
        <f t="shared" si="57"/>
        <v>45412</v>
      </c>
      <c r="Z129" s="5">
        <v>278.39999999999998</v>
      </c>
      <c r="AA129" s="111"/>
      <c r="AB129" s="38" t="str">
        <f>IFERROR(VLOOKUP(Y129,'Geração Equatorial x Medido'!$O$168:$P$182,2,FALSE),"")</f>
        <v/>
      </c>
      <c r="AC129" s="38">
        <f t="shared" si="64"/>
        <v>45383</v>
      </c>
      <c r="AD129" s="38" t="str">
        <f t="shared" si="51"/>
        <v/>
      </c>
      <c r="AE129" s="38">
        <f t="shared" si="59"/>
        <v>45383</v>
      </c>
      <c r="AU129" s="4"/>
      <c r="AX129" s="7">
        <f t="shared" si="58"/>
        <v>45772</v>
      </c>
      <c r="AY129" s="5">
        <v>282.5</v>
      </c>
      <c r="AZ129" s="145">
        <f t="shared" si="52"/>
        <v>0</v>
      </c>
      <c r="BA129" s="38">
        <f>IFERROR(VLOOKUP(AX129,'Geração Equatorial x Medido'!$O$168:$P$195,2,FALSE),"")</f>
        <v>45748</v>
      </c>
      <c r="BB129" s="38">
        <f t="shared" si="60"/>
        <v>45748</v>
      </c>
      <c r="BC129" s="38" t="str">
        <f t="shared" si="53"/>
        <v/>
      </c>
      <c r="BD129" s="38">
        <f t="shared" si="62"/>
        <v>45748</v>
      </c>
      <c r="BT129" s="4"/>
      <c r="BZ129" s="7">
        <f t="shared" si="54"/>
        <v>46138</v>
      </c>
      <c r="CA129" s="5"/>
      <c r="CB129" s="145">
        <f t="shared" si="55"/>
        <v>1</v>
      </c>
      <c r="CC129" s="141" t="str">
        <f>IFERROR(VLOOKUP(BZ128,'Geração Equatorial x Medido'!$O$168:$P$206,2,FALSE),"")</f>
        <v/>
      </c>
      <c r="CD129" s="38">
        <f t="shared" si="61"/>
        <v>46113</v>
      </c>
      <c r="CE129" s="38" t="str">
        <f t="shared" si="48"/>
        <v/>
      </c>
      <c r="CF129" s="38">
        <f t="shared" si="49"/>
        <v>46113</v>
      </c>
      <c r="CV129" s="4"/>
    </row>
    <row r="130" spans="1:100" x14ac:dyDescent="0.25">
      <c r="A130" s="7">
        <f t="shared" si="56"/>
        <v>45053</v>
      </c>
      <c r="B130" s="5"/>
      <c r="C130" s="38" t="str">
        <f t="shared" si="47"/>
        <v/>
      </c>
      <c r="D130" s="38">
        <f t="shared" si="63"/>
        <v>44986</v>
      </c>
      <c r="E130" s="38" t="str">
        <f t="shared" si="50"/>
        <v/>
      </c>
      <c r="F130" s="38">
        <f t="shared" si="65"/>
        <v>45047</v>
      </c>
      <c r="Y130" s="7">
        <f t="shared" si="57"/>
        <v>45413</v>
      </c>
      <c r="Z130" s="5">
        <v>304.5</v>
      </c>
      <c r="AA130" s="111"/>
      <c r="AB130" s="38" t="str">
        <f>IFERROR(VLOOKUP(Y130,'Geração Equatorial x Medido'!$O$168:$P$182,2,FALSE),"")</f>
        <v/>
      </c>
      <c r="AC130" s="38">
        <f t="shared" si="64"/>
        <v>45383</v>
      </c>
      <c r="AD130" s="38">
        <f t="shared" si="51"/>
        <v>45413</v>
      </c>
      <c r="AE130" s="38">
        <f t="shared" si="59"/>
        <v>45413</v>
      </c>
      <c r="AU130" s="4"/>
      <c r="AX130" s="7">
        <f t="shared" si="58"/>
        <v>45773</v>
      </c>
      <c r="AY130" s="5">
        <v>560.79999999999995</v>
      </c>
      <c r="AZ130" s="145">
        <f t="shared" si="52"/>
        <v>0</v>
      </c>
      <c r="BA130" s="38" t="str">
        <f>IFERROR(VLOOKUP(AX130,'Geração Equatorial x Medido'!$O$168:$P$195,2,FALSE),"")</f>
        <v/>
      </c>
      <c r="BB130" s="38">
        <f t="shared" si="60"/>
        <v>45778</v>
      </c>
      <c r="BC130" s="38" t="str">
        <f t="shared" si="53"/>
        <v/>
      </c>
      <c r="BD130" s="38">
        <f t="shared" si="62"/>
        <v>45748</v>
      </c>
      <c r="BT130" s="4"/>
      <c r="BZ130" s="7">
        <f t="shared" si="54"/>
        <v>46139</v>
      </c>
      <c r="CA130" s="5"/>
      <c r="CB130" s="145">
        <f t="shared" si="55"/>
        <v>1</v>
      </c>
      <c r="CC130" s="141" t="str">
        <f>IFERROR(VLOOKUP(BZ129,'Geração Equatorial x Medido'!$O$168:$P$206,2,FALSE),"")</f>
        <v/>
      </c>
      <c r="CD130" s="38">
        <f t="shared" si="61"/>
        <v>46113</v>
      </c>
      <c r="CE130" s="38" t="str">
        <f t="shared" si="48"/>
        <v/>
      </c>
      <c r="CF130" s="38">
        <f t="shared" si="49"/>
        <v>46113</v>
      </c>
      <c r="CV130" s="4"/>
    </row>
    <row r="131" spans="1:100" x14ac:dyDescent="0.25">
      <c r="A131" s="7">
        <f t="shared" si="56"/>
        <v>45054</v>
      </c>
      <c r="B131" s="5"/>
      <c r="C131" s="38" t="str">
        <f t="shared" si="47"/>
        <v/>
      </c>
      <c r="D131" s="38">
        <f t="shared" si="63"/>
        <v>44986</v>
      </c>
      <c r="E131" s="38" t="str">
        <f t="shared" si="50"/>
        <v/>
      </c>
      <c r="F131" s="38">
        <f t="shared" si="65"/>
        <v>45047</v>
      </c>
      <c r="Y131" s="7">
        <f t="shared" si="57"/>
        <v>45414</v>
      </c>
      <c r="Z131" s="5">
        <v>423.9</v>
      </c>
      <c r="AA131" s="111"/>
      <c r="AB131" s="38" t="str">
        <f>IFERROR(VLOOKUP(Y131,'Geração Equatorial x Medido'!$O$168:$P$182,2,FALSE),"")</f>
        <v/>
      </c>
      <c r="AC131" s="38">
        <f t="shared" si="64"/>
        <v>45383</v>
      </c>
      <c r="AD131" s="38" t="str">
        <f t="shared" si="51"/>
        <v/>
      </c>
      <c r="AE131" s="38">
        <f t="shared" si="59"/>
        <v>45413</v>
      </c>
      <c r="AU131" s="4"/>
      <c r="AX131" s="7">
        <f t="shared" si="58"/>
        <v>45774</v>
      </c>
      <c r="AY131" s="5">
        <v>407.3</v>
      </c>
      <c r="AZ131" s="145">
        <f t="shared" si="52"/>
        <v>0</v>
      </c>
      <c r="BA131" s="38" t="str">
        <f>IFERROR(VLOOKUP(AX131,'Geração Equatorial x Medido'!$O$168:$P$195,2,FALSE),"")</f>
        <v/>
      </c>
      <c r="BB131" s="38">
        <f t="shared" si="60"/>
        <v>45778</v>
      </c>
      <c r="BC131" s="38" t="str">
        <f t="shared" si="53"/>
        <v/>
      </c>
      <c r="BD131" s="38">
        <f t="shared" si="62"/>
        <v>45748</v>
      </c>
      <c r="BT131" s="4"/>
      <c r="BZ131" s="7">
        <f t="shared" si="54"/>
        <v>46140</v>
      </c>
      <c r="CA131" s="5"/>
      <c r="CB131" s="145">
        <f t="shared" si="55"/>
        <v>1</v>
      </c>
      <c r="CC131" s="141">
        <f>IFERROR(VLOOKUP(BZ130,'Geração Equatorial x Medido'!$O$168:$P$206,2,FALSE),"")</f>
        <v>46113</v>
      </c>
      <c r="CD131" s="38">
        <f t="shared" si="61"/>
        <v>46113</v>
      </c>
      <c r="CE131" s="38" t="str">
        <f t="shared" si="48"/>
        <v/>
      </c>
      <c r="CF131" s="38">
        <f t="shared" si="49"/>
        <v>46113</v>
      </c>
      <c r="CV131" s="4"/>
    </row>
    <row r="132" spans="1:100" x14ac:dyDescent="0.25">
      <c r="A132" s="7">
        <f t="shared" si="56"/>
        <v>45055</v>
      </c>
      <c r="B132" s="5"/>
      <c r="C132" s="38" t="str">
        <f t="shared" ref="C132:C195" si="66">IFERROR(VLOOKUP(A131,$H$381:$N$415,5,FALSE),"")</f>
        <v/>
      </c>
      <c r="D132" s="38">
        <f t="shared" si="63"/>
        <v>44986</v>
      </c>
      <c r="E132" s="38" t="str">
        <f t="shared" si="50"/>
        <v/>
      </c>
      <c r="F132" s="38">
        <f t="shared" si="65"/>
        <v>45047</v>
      </c>
      <c r="Y132" s="7">
        <f t="shared" si="57"/>
        <v>45415</v>
      </c>
      <c r="Z132" s="5">
        <v>412.8</v>
      </c>
      <c r="AA132" s="111"/>
      <c r="AB132" s="38" t="str">
        <f>IFERROR(VLOOKUP(Y132,'Geração Equatorial x Medido'!$O$168:$P$182,2,FALSE),"")</f>
        <v/>
      </c>
      <c r="AC132" s="38">
        <f t="shared" si="64"/>
        <v>45383</v>
      </c>
      <c r="AD132" s="38" t="str">
        <f t="shared" si="51"/>
        <v/>
      </c>
      <c r="AE132" s="38">
        <f t="shared" si="59"/>
        <v>45413</v>
      </c>
      <c r="AU132" s="4"/>
      <c r="AX132" s="7">
        <f t="shared" si="58"/>
        <v>45775</v>
      </c>
      <c r="AY132" s="5">
        <v>158.30000000000001</v>
      </c>
      <c r="AZ132" s="145">
        <f t="shared" si="52"/>
        <v>0</v>
      </c>
      <c r="BA132" s="38" t="str">
        <f>IFERROR(VLOOKUP(AX132,'Geração Equatorial x Medido'!$O$168:$P$195,2,FALSE),"")</f>
        <v/>
      </c>
      <c r="BB132" s="38">
        <f t="shared" si="60"/>
        <v>45778</v>
      </c>
      <c r="BC132" s="38" t="str">
        <f t="shared" si="53"/>
        <v/>
      </c>
      <c r="BD132" s="38">
        <f t="shared" si="62"/>
        <v>45748</v>
      </c>
      <c r="BT132" s="4"/>
      <c r="BZ132" s="7">
        <f t="shared" si="54"/>
        <v>46141</v>
      </c>
      <c r="CA132" s="5"/>
      <c r="CB132" s="145">
        <f t="shared" si="55"/>
        <v>1</v>
      </c>
      <c r="CC132" s="141" t="str">
        <f>IFERROR(VLOOKUP(BZ131,'Geração Equatorial x Medido'!$O$168:$P$206,2,FALSE),"")</f>
        <v/>
      </c>
      <c r="CD132" s="38">
        <f t="shared" si="61"/>
        <v>46143</v>
      </c>
      <c r="CE132" s="38" t="str">
        <f t="shared" ref="CE132:CE195" si="67">IFERROR(VLOOKUP(BZ132,$H$422:$J$469,3,FALSE),"")</f>
        <v/>
      </c>
      <c r="CF132" s="38">
        <f t="shared" ref="CF132:CF195" si="68">IF(CE132="",CF131,CE132)</f>
        <v>46113</v>
      </c>
      <c r="CV132" s="4"/>
    </row>
    <row r="133" spans="1:100" x14ac:dyDescent="0.25">
      <c r="A133" s="7">
        <f t="shared" si="56"/>
        <v>45056</v>
      </c>
      <c r="B133" s="5"/>
      <c r="C133" s="38" t="str">
        <f t="shared" si="66"/>
        <v/>
      </c>
      <c r="D133" s="38">
        <f t="shared" si="63"/>
        <v>44986</v>
      </c>
      <c r="E133" s="38" t="str">
        <f t="shared" ref="E133:E196" si="69">IFERROR(VLOOKUP(A133,$H$422:$J$433,3,FALSE),"")</f>
        <v/>
      </c>
      <c r="F133" s="38">
        <f t="shared" si="65"/>
        <v>45047</v>
      </c>
      <c r="Y133" s="7">
        <f t="shared" si="57"/>
        <v>45416</v>
      </c>
      <c r="Z133" s="5">
        <v>287.39999999999998</v>
      </c>
      <c r="AA133" s="111"/>
      <c r="AB133" s="38" t="str">
        <f>IFERROR(VLOOKUP(Y133,'Geração Equatorial x Medido'!$O$168:$P$182,2,FALSE),"")</f>
        <v/>
      </c>
      <c r="AC133" s="38">
        <f t="shared" si="64"/>
        <v>45383</v>
      </c>
      <c r="AD133" s="38" t="str">
        <f t="shared" ref="AD133:AD196" si="70">IFERROR(VLOOKUP(Y133,$H$422:$J$457,3,FALSE),"")</f>
        <v/>
      </c>
      <c r="AE133" s="38">
        <f t="shared" si="59"/>
        <v>45413</v>
      </c>
      <c r="AU133" s="4"/>
      <c r="AX133" s="7">
        <f t="shared" si="58"/>
        <v>45776</v>
      </c>
      <c r="AY133" s="5">
        <v>451.7</v>
      </c>
      <c r="AZ133" s="145">
        <f t="shared" ref="AZ133:AZ196" si="71">IF(AY133=0,1,0)</f>
        <v>0</v>
      </c>
      <c r="BA133" s="38" t="str">
        <f>IFERROR(VLOOKUP(AX133,'Geração Equatorial x Medido'!$O$168:$P$195,2,FALSE),"")</f>
        <v/>
      </c>
      <c r="BB133" s="38">
        <f t="shared" si="60"/>
        <v>45778</v>
      </c>
      <c r="BC133" s="38" t="str">
        <f t="shared" ref="BC133:BC196" si="72">IFERROR(VLOOKUP(AX133,$H$422:$J$457,3,FALSE),"")</f>
        <v/>
      </c>
      <c r="BD133" s="38">
        <f t="shared" si="62"/>
        <v>45748</v>
      </c>
      <c r="BT133" s="4"/>
      <c r="BZ133" s="7">
        <f t="shared" ref="BZ133:BZ196" si="73">BZ132+1</f>
        <v>46142</v>
      </c>
      <c r="CA133" s="5"/>
      <c r="CB133" s="145">
        <f t="shared" ref="CB133:CB196" si="74">IF(CA133=0,1,0)</f>
        <v>1</v>
      </c>
      <c r="CC133" s="141" t="str">
        <f>IFERROR(VLOOKUP(BZ132,'Geração Equatorial x Medido'!$O$168:$P$206,2,FALSE),"")</f>
        <v/>
      </c>
      <c r="CD133" s="38">
        <f t="shared" si="61"/>
        <v>46143</v>
      </c>
      <c r="CE133" s="38" t="str">
        <f t="shared" si="67"/>
        <v/>
      </c>
      <c r="CF133" s="38">
        <f t="shared" si="68"/>
        <v>46113</v>
      </c>
      <c r="CV133" s="4"/>
    </row>
    <row r="134" spans="1:100" x14ac:dyDescent="0.25">
      <c r="A134" s="7">
        <f t="shared" ref="A134:A197" si="75">A133+1</f>
        <v>45057</v>
      </c>
      <c r="B134" s="5"/>
      <c r="C134" s="38" t="str">
        <f t="shared" si="66"/>
        <v/>
      </c>
      <c r="D134" s="38">
        <f t="shared" si="63"/>
        <v>44986</v>
      </c>
      <c r="E134" s="38" t="str">
        <f t="shared" si="69"/>
        <v/>
      </c>
      <c r="F134" s="38">
        <f t="shared" si="65"/>
        <v>45047</v>
      </c>
      <c r="Y134" s="7">
        <f t="shared" ref="Y134:Y197" si="76">Y133+1</f>
        <v>45417</v>
      </c>
      <c r="Z134" s="5">
        <v>397.1</v>
      </c>
      <c r="AA134" s="111"/>
      <c r="AB134" s="38" t="str">
        <f>IFERROR(VLOOKUP(Y134,'Geração Equatorial x Medido'!$O$168:$P$182,2,FALSE),"")</f>
        <v/>
      </c>
      <c r="AC134" s="38">
        <f t="shared" si="64"/>
        <v>45383</v>
      </c>
      <c r="AD134" s="38" t="str">
        <f t="shared" si="70"/>
        <v/>
      </c>
      <c r="AE134" s="38">
        <f t="shared" si="59"/>
        <v>45413</v>
      </c>
      <c r="AU134" s="4"/>
      <c r="AX134" s="7">
        <f t="shared" ref="AX134:AX197" si="77">AX133+1</f>
        <v>45777</v>
      </c>
      <c r="AY134" s="5">
        <v>573</v>
      </c>
      <c r="AZ134" s="145">
        <f t="shared" si="71"/>
        <v>0</v>
      </c>
      <c r="BA134" s="38" t="str">
        <f>IFERROR(VLOOKUP(AX134,'Geração Equatorial x Medido'!$O$168:$P$195,2,FALSE),"")</f>
        <v/>
      </c>
      <c r="BB134" s="38">
        <f t="shared" si="60"/>
        <v>45778</v>
      </c>
      <c r="BC134" s="38" t="str">
        <f t="shared" si="72"/>
        <v/>
      </c>
      <c r="BD134" s="38">
        <f t="shared" si="62"/>
        <v>45748</v>
      </c>
      <c r="BT134" s="4"/>
      <c r="BZ134" s="7">
        <f t="shared" si="73"/>
        <v>46143</v>
      </c>
      <c r="CA134" s="5"/>
      <c r="CB134" s="145">
        <f t="shared" si="74"/>
        <v>1</v>
      </c>
      <c r="CC134" s="141" t="str">
        <f>IFERROR(VLOOKUP(BZ133,'Geração Equatorial x Medido'!$O$168:$P$206,2,FALSE),"")</f>
        <v/>
      </c>
      <c r="CD134" s="38">
        <f t="shared" si="61"/>
        <v>46143</v>
      </c>
      <c r="CE134" s="38">
        <f t="shared" si="67"/>
        <v>46143</v>
      </c>
      <c r="CF134" s="38">
        <f t="shared" si="68"/>
        <v>46143</v>
      </c>
      <c r="CV134" s="4"/>
    </row>
    <row r="135" spans="1:100" x14ac:dyDescent="0.25">
      <c r="A135" s="7">
        <f t="shared" si="75"/>
        <v>45058</v>
      </c>
      <c r="B135" s="5"/>
      <c r="C135" s="38" t="str">
        <f t="shared" si="66"/>
        <v/>
      </c>
      <c r="D135" s="38">
        <f t="shared" si="63"/>
        <v>44986</v>
      </c>
      <c r="E135" s="38" t="str">
        <f t="shared" si="69"/>
        <v/>
      </c>
      <c r="F135" s="38">
        <f t="shared" si="65"/>
        <v>45047</v>
      </c>
      <c r="Y135" s="7">
        <f t="shared" si="76"/>
        <v>45418</v>
      </c>
      <c r="Z135" s="5">
        <v>267</v>
      </c>
      <c r="AA135" s="111"/>
      <c r="AB135" s="38" t="str">
        <f>IFERROR(VLOOKUP(Y135,'Geração Equatorial x Medido'!$O$168:$P$182,2,FALSE),"")</f>
        <v/>
      </c>
      <c r="AC135" s="38">
        <f t="shared" si="64"/>
        <v>45383</v>
      </c>
      <c r="AD135" s="38" t="str">
        <f t="shared" si="70"/>
        <v/>
      </c>
      <c r="AE135" s="38">
        <f t="shared" si="59"/>
        <v>45413</v>
      </c>
      <c r="AU135" s="4"/>
      <c r="AX135" s="7">
        <f t="shared" si="77"/>
        <v>45778</v>
      </c>
      <c r="AY135" s="5">
        <v>542.4</v>
      </c>
      <c r="AZ135" s="145">
        <f t="shared" si="71"/>
        <v>0</v>
      </c>
      <c r="BA135" s="38" t="str">
        <f>IFERROR(VLOOKUP(AX135,'Geração Equatorial x Medido'!$O$168:$P$195,2,FALSE),"")</f>
        <v/>
      </c>
      <c r="BB135" s="38">
        <f t="shared" si="60"/>
        <v>45778</v>
      </c>
      <c r="BC135" s="38">
        <f t="shared" si="72"/>
        <v>45778</v>
      </c>
      <c r="BD135" s="38">
        <f t="shared" si="62"/>
        <v>45778</v>
      </c>
      <c r="BT135" s="4"/>
      <c r="BZ135" s="7">
        <f t="shared" si="73"/>
        <v>46144</v>
      </c>
      <c r="CA135" s="5"/>
      <c r="CB135" s="145">
        <f t="shared" si="74"/>
        <v>1</v>
      </c>
      <c r="CC135" s="141" t="str">
        <f>IFERROR(VLOOKUP(BZ134,'Geração Equatorial x Medido'!$O$168:$P$206,2,FALSE),"")</f>
        <v/>
      </c>
      <c r="CD135" s="38">
        <f t="shared" si="61"/>
        <v>46143</v>
      </c>
      <c r="CE135" s="38" t="str">
        <f t="shared" si="67"/>
        <v/>
      </c>
      <c r="CF135" s="38">
        <f t="shared" si="68"/>
        <v>46143</v>
      </c>
      <c r="CV135" s="4"/>
    </row>
    <row r="136" spans="1:100" x14ac:dyDescent="0.25">
      <c r="A136" s="7">
        <f t="shared" si="75"/>
        <v>45059</v>
      </c>
      <c r="B136" s="5"/>
      <c r="C136" s="38" t="str">
        <f t="shared" si="66"/>
        <v/>
      </c>
      <c r="D136" s="38">
        <f t="shared" si="63"/>
        <v>44986</v>
      </c>
      <c r="E136" s="38" t="str">
        <f t="shared" si="69"/>
        <v/>
      </c>
      <c r="F136" s="38">
        <f t="shared" si="65"/>
        <v>45047</v>
      </c>
      <c r="Y136" s="7">
        <f t="shared" si="76"/>
        <v>45419</v>
      </c>
      <c r="Z136" s="5">
        <v>419.9</v>
      </c>
      <c r="AA136" s="111"/>
      <c r="AB136" s="38" t="str">
        <f>IFERROR(VLOOKUP(Y136,'Geração Equatorial x Medido'!$O$168:$P$182,2,FALSE),"")</f>
        <v/>
      </c>
      <c r="AC136" s="38">
        <f t="shared" si="64"/>
        <v>45383</v>
      </c>
      <c r="AD136" s="38" t="str">
        <f t="shared" si="70"/>
        <v/>
      </c>
      <c r="AE136" s="38">
        <f t="shared" si="59"/>
        <v>45413</v>
      </c>
      <c r="AU136" s="4"/>
      <c r="AX136" s="7">
        <f t="shared" si="77"/>
        <v>45779</v>
      </c>
      <c r="AY136" s="5">
        <v>500.8</v>
      </c>
      <c r="AZ136" s="145">
        <f t="shared" si="71"/>
        <v>0</v>
      </c>
      <c r="BA136" s="38" t="str">
        <f>IFERROR(VLOOKUP(AX136,'Geração Equatorial x Medido'!$O$168:$P$195,2,FALSE),"")</f>
        <v/>
      </c>
      <c r="BB136" s="38">
        <f t="shared" si="60"/>
        <v>45778</v>
      </c>
      <c r="BC136" s="38" t="str">
        <f t="shared" si="72"/>
        <v/>
      </c>
      <c r="BD136" s="38">
        <f t="shared" si="62"/>
        <v>45778</v>
      </c>
      <c r="BT136" s="4"/>
      <c r="BZ136" s="7">
        <f t="shared" si="73"/>
        <v>46145</v>
      </c>
      <c r="CA136" s="5"/>
      <c r="CB136" s="145">
        <f t="shared" si="74"/>
        <v>1</v>
      </c>
      <c r="CC136" s="141" t="str">
        <f>IFERROR(VLOOKUP(BZ135,'Geração Equatorial x Medido'!$O$168:$P$206,2,FALSE),"")</f>
        <v/>
      </c>
      <c r="CD136" s="38">
        <f t="shared" si="61"/>
        <v>46143</v>
      </c>
      <c r="CE136" s="38" t="str">
        <f t="shared" si="67"/>
        <v/>
      </c>
      <c r="CF136" s="38">
        <f t="shared" si="68"/>
        <v>46143</v>
      </c>
      <c r="CV136" s="4"/>
    </row>
    <row r="137" spans="1:100" x14ac:dyDescent="0.25">
      <c r="A137" s="7">
        <f t="shared" si="75"/>
        <v>45060</v>
      </c>
      <c r="B137" s="5"/>
      <c r="C137" s="38" t="str">
        <f t="shared" si="66"/>
        <v/>
      </c>
      <c r="D137" s="38">
        <f t="shared" si="63"/>
        <v>44986</v>
      </c>
      <c r="E137" s="38" t="str">
        <f t="shared" si="69"/>
        <v/>
      </c>
      <c r="F137" s="38">
        <f t="shared" si="65"/>
        <v>45047</v>
      </c>
      <c r="Y137" s="7">
        <f t="shared" si="76"/>
        <v>45420</v>
      </c>
      <c r="Z137" s="5">
        <v>368.9</v>
      </c>
      <c r="AA137" s="111"/>
      <c r="AB137" s="38" t="str">
        <f>IFERROR(VLOOKUP(Y137,'Geração Equatorial x Medido'!$O$168:$P$182,2,FALSE),"")</f>
        <v/>
      </c>
      <c r="AC137" s="38">
        <f t="shared" si="64"/>
        <v>45383</v>
      </c>
      <c r="AD137" s="38" t="str">
        <f t="shared" si="70"/>
        <v/>
      </c>
      <c r="AE137" s="38">
        <f t="shared" ref="AE137:AE200" si="78">IF(AD137="",AE136,AD137)</f>
        <v>45413</v>
      </c>
      <c r="AU137" s="4"/>
      <c r="AX137" s="7">
        <f t="shared" si="77"/>
        <v>45780</v>
      </c>
      <c r="AY137" s="5">
        <v>501.2</v>
      </c>
      <c r="AZ137" s="145">
        <f t="shared" si="71"/>
        <v>0</v>
      </c>
      <c r="BA137" s="38" t="str">
        <f>IFERROR(VLOOKUP(AX137,'Geração Equatorial x Medido'!$O$168:$P$195,2,FALSE),"")</f>
        <v/>
      </c>
      <c r="BB137" s="38">
        <f t="shared" si="60"/>
        <v>45778</v>
      </c>
      <c r="BC137" s="38" t="str">
        <f t="shared" si="72"/>
        <v/>
      </c>
      <c r="BD137" s="38">
        <f t="shared" si="62"/>
        <v>45778</v>
      </c>
      <c r="BT137" s="4"/>
      <c r="BZ137" s="7">
        <f t="shared" si="73"/>
        <v>46146</v>
      </c>
      <c r="CA137" s="5"/>
      <c r="CB137" s="145">
        <f t="shared" si="74"/>
        <v>1</v>
      </c>
      <c r="CC137" s="141" t="str">
        <f>IFERROR(VLOOKUP(BZ136,'Geração Equatorial x Medido'!$O$168:$P$206,2,FALSE),"")</f>
        <v/>
      </c>
      <c r="CD137" s="38">
        <f t="shared" si="61"/>
        <v>46143</v>
      </c>
      <c r="CE137" s="38" t="str">
        <f t="shared" si="67"/>
        <v/>
      </c>
      <c r="CF137" s="38">
        <f t="shared" si="68"/>
        <v>46143</v>
      </c>
      <c r="CV137" s="4"/>
    </row>
    <row r="138" spans="1:100" x14ac:dyDescent="0.25">
      <c r="A138" s="7">
        <f t="shared" si="75"/>
        <v>45061</v>
      </c>
      <c r="B138" s="5"/>
      <c r="C138" s="38" t="str">
        <f t="shared" si="66"/>
        <v/>
      </c>
      <c r="D138" s="38">
        <f t="shared" si="63"/>
        <v>44986</v>
      </c>
      <c r="E138" s="38" t="str">
        <f t="shared" si="69"/>
        <v/>
      </c>
      <c r="F138" s="38">
        <f t="shared" si="65"/>
        <v>45047</v>
      </c>
      <c r="Y138" s="7">
        <f t="shared" si="76"/>
        <v>45421</v>
      </c>
      <c r="Z138" s="5">
        <v>376.1</v>
      </c>
      <c r="AA138" s="111"/>
      <c r="AB138" s="38" t="str">
        <f>IFERROR(VLOOKUP(Y138,'Geração Equatorial x Medido'!$O$168:$P$182,2,FALSE),"")</f>
        <v/>
      </c>
      <c r="AC138" s="38">
        <f t="shared" si="64"/>
        <v>45383</v>
      </c>
      <c r="AD138" s="38" t="str">
        <f t="shared" si="70"/>
        <v/>
      </c>
      <c r="AE138" s="38">
        <f t="shared" si="78"/>
        <v>45413</v>
      </c>
      <c r="AU138" s="4"/>
      <c r="AX138" s="7">
        <f t="shared" si="77"/>
        <v>45781</v>
      </c>
      <c r="AY138" s="5">
        <v>475.5</v>
      </c>
      <c r="AZ138" s="145">
        <f t="shared" si="71"/>
        <v>0</v>
      </c>
      <c r="BA138" s="38" t="str">
        <f>IFERROR(VLOOKUP(AX138,'Geração Equatorial x Medido'!$O$168:$P$195,2,FALSE),"")</f>
        <v/>
      </c>
      <c r="BB138" s="38">
        <f t="shared" si="60"/>
        <v>45778</v>
      </c>
      <c r="BC138" s="38" t="str">
        <f t="shared" si="72"/>
        <v/>
      </c>
      <c r="BD138" s="38">
        <f t="shared" si="62"/>
        <v>45778</v>
      </c>
      <c r="BT138" s="4"/>
      <c r="BZ138" s="7">
        <f t="shared" si="73"/>
        <v>46147</v>
      </c>
      <c r="CA138" s="5"/>
      <c r="CB138" s="145">
        <f t="shared" si="74"/>
        <v>1</v>
      </c>
      <c r="CC138" s="141" t="str">
        <f>IFERROR(VLOOKUP(BZ137,'Geração Equatorial x Medido'!$O$168:$P$206,2,FALSE),"")</f>
        <v/>
      </c>
      <c r="CD138" s="38">
        <f t="shared" si="61"/>
        <v>46143</v>
      </c>
      <c r="CE138" s="38" t="str">
        <f t="shared" si="67"/>
        <v/>
      </c>
      <c r="CF138" s="38">
        <f t="shared" si="68"/>
        <v>46143</v>
      </c>
      <c r="CV138" s="4"/>
    </row>
    <row r="139" spans="1:100" x14ac:dyDescent="0.25">
      <c r="A139" s="7">
        <f t="shared" si="75"/>
        <v>45062</v>
      </c>
      <c r="B139" s="5"/>
      <c r="C139" s="38" t="str">
        <f t="shared" si="66"/>
        <v/>
      </c>
      <c r="D139" s="38">
        <f t="shared" si="63"/>
        <v>44986</v>
      </c>
      <c r="E139" s="38" t="str">
        <f t="shared" si="69"/>
        <v/>
      </c>
      <c r="F139" s="38">
        <f t="shared" si="65"/>
        <v>45047</v>
      </c>
      <c r="Y139" s="7">
        <f t="shared" si="76"/>
        <v>45422</v>
      </c>
      <c r="Z139" s="5">
        <v>417.4</v>
      </c>
      <c r="AA139" s="111"/>
      <c r="AB139" s="38" t="str">
        <f>IFERROR(VLOOKUP(Y139,'Geração Equatorial x Medido'!$O$168:$P$182,2,FALSE),"")</f>
        <v/>
      </c>
      <c r="AC139" s="38">
        <f t="shared" si="64"/>
        <v>45383</v>
      </c>
      <c r="AD139" s="38" t="str">
        <f t="shared" si="70"/>
        <v/>
      </c>
      <c r="AE139" s="38">
        <f t="shared" si="78"/>
        <v>45413</v>
      </c>
      <c r="AU139" s="4"/>
      <c r="AX139" s="7">
        <f t="shared" si="77"/>
        <v>45782</v>
      </c>
      <c r="AY139" s="5">
        <v>491.3</v>
      </c>
      <c r="AZ139" s="145">
        <f t="shared" si="71"/>
        <v>0</v>
      </c>
      <c r="BA139" s="38" t="str">
        <f>IFERROR(VLOOKUP(AX139,'Geração Equatorial x Medido'!$O$168:$P$195,2,FALSE),"")</f>
        <v/>
      </c>
      <c r="BB139" s="38">
        <f t="shared" si="60"/>
        <v>45778</v>
      </c>
      <c r="BC139" s="38" t="str">
        <f t="shared" si="72"/>
        <v/>
      </c>
      <c r="BD139" s="38">
        <f t="shared" si="62"/>
        <v>45778</v>
      </c>
      <c r="BT139" s="4"/>
      <c r="BZ139" s="7">
        <f t="shared" si="73"/>
        <v>46148</v>
      </c>
      <c r="CA139" s="5"/>
      <c r="CB139" s="145">
        <f t="shared" si="74"/>
        <v>1</v>
      </c>
      <c r="CC139" s="141" t="str">
        <f>IFERROR(VLOOKUP(BZ138,'Geração Equatorial x Medido'!$O$168:$P$206,2,FALSE),"")</f>
        <v/>
      </c>
      <c r="CD139" s="38">
        <f t="shared" si="61"/>
        <v>46143</v>
      </c>
      <c r="CE139" s="38" t="str">
        <f t="shared" si="67"/>
        <v/>
      </c>
      <c r="CF139" s="38">
        <f t="shared" si="68"/>
        <v>46143</v>
      </c>
      <c r="CV139" s="4"/>
    </row>
    <row r="140" spans="1:100" x14ac:dyDescent="0.25">
      <c r="A140" s="7">
        <f t="shared" si="75"/>
        <v>45063</v>
      </c>
      <c r="B140" s="5"/>
      <c r="C140" s="38" t="str">
        <f t="shared" si="66"/>
        <v/>
      </c>
      <c r="D140" s="38">
        <f t="shared" si="63"/>
        <v>44986</v>
      </c>
      <c r="E140" s="38" t="str">
        <f t="shared" si="69"/>
        <v/>
      </c>
      <c r="F140" s="38">
        <f t="shared" si="65"/>
        <v>45047</v>
      </c>
      <c r="Y140" s="7">
        <f t="shared" si="76"/>
        <v>45423</v>
      </c>
      <c r="Z140" s="5">
        <v>265.3</v>
      </c>
      <c r="AA140" s="111"/>
      <c r="AB140" s="38" t="str">
        <f>IFERROR(VLOOKUP(Y140,'Geração Equatorial x Medido'!$O$168:$P$182,2,FALSE),"")</f>
        <v/>
      </c>
      <c r="AC140" s="38">
        <f t="shared" si="64"/>
        <v>45383</v>
      </c>
      <c r="AD140" s="38" t="str">
        <f t="shared" si="70"/>
        <v/>
      </c>
      <c r="AE140" s="38">
        <f t="shared" si="78"/>
        <v>45413</v>
      </c>
      <c r="AU140" s="4"/>
      <c r="AX140" s="7">
        <f t="shared" si="77"/>
        <v>45783</v>
      </c>
      <c r="AY140" s="5">
        <v>490.6</v>
      </c>
      <c r="AZ140" s="145">
        <f t="shared" si="71"/>
        <v>0</v>
      </c>
      <c r="BA140" s="38" t="str">
        <f>IFERROR(VLOOKUP(AX140,'Geração Equatorial x Medido'!$O$168:$P$195,2,FALSE),"")</f>
        <v/>
      </c>
      <c r="BB140" s="38">
        <f t="shared" ref="BB140:BB203" si="79">IF(BA140="",BB141,BA140)</f>
        <v>45778</v>
      </c>
      <c r="BC140" s="38" t="str">
        <f t="shared" si="72"/>
        <v/>
      </c>
      <c r="BD140" s="38">
        <f t="shared" si="62"/>
        <v>45778</v>
      </c>
      <c r="BT140" s="4"/>
      <c r="BZ140" s="7">
        <f t="shared" si="73"/>
        <v>46149</v>
      </c>
      <c r="CA140" s="5"/>
      <c r="CB140" s="145">
        <f t="shared" si="74"/>
        <v>1</v>
      </c>
      <c r="CC140" s="141" t="str">
        <f>IFERROR(VLOOKUP(BZ139,'Geração Equatorial x Medido'!$O$168:$P$206,2,FALSE),"")</f>
        <v/>
      </c>
      <c r="CD140" s="38">
        <f t="shared" si="61"/>
        <v>46143</v>
      </c>
      <c r="CE140" s="38" t="str">
        <f t="shared" si="67"/>
        <v/>
      </c>
      <c r="CF140" s="38">
        <f t="shared" si="68"/>
        <v>46143</v>
      </c>
      <c r="CV140" s="4"/>
    </row>
    <row r="141" spans="1:100" x14ac:dyDescent="0.25">
      <c r="A141" s="7">
        <f t="shared" si="75"/>
        <v>45064</v>
      </c>
      <c r="B141" s="5"/>
      <c r="C141" s="38" t="str">
        <f t="shared" si="66"/>
        <v/>
      </c>
      <c r="D141" s="38">
        <f t="shared" si="63"/>
        <v>44986</v>
      </c>
      <c r="E141" s="38" t="str">
        <f t="shared" si="69"/>
        <v/>
      </c>
      <c r="F141" s="38">
        <f t="shared" si="65"/>
        <v>45047</v>
      </c>
      <c r="Y141" s="7">
        <f t="shared" si="76"/>
        <v>45424</v>
      </c>
      <c r="Z141" s="5">
        <v>368</v>
      </c>
      <c r="AA141" s="111"/>
      <c r="AB141" s="38" t="str">
        <f>IFERROR(VLOOKUP(Y141,'Geração Equatorial x Medido'!$O$168:$P$182,2,FALSE),"")</f>
        <v/>
      </c>
      <c r="AC141" s="38">
        <f t="shared" si="64"/>
        <v>45383</v>
      </c>
      <c r="AD141" s="38" t="str">
        <f t="shared" si="70"/>
        <v/>
      </c>
      <c r="AE141" s="38">
        <f t="shared" si="78"/>
        <v>45413</v>
      </c>
      <c r="AU141" s="4"/>
      <c r="AX141" s="7">
        <f t="shared" si="77"/>
        <v>45784</v>
      </c>
      <c r="AY141" s="5">
        <v>491.1</v>
      </c>
      <c r="AZ141" s="145">
        <f t="shared" si="71"/>
        <v>0</v>
      </c>
      <c r="BA141" s="38" t="str">
        <f>IFERROR(VLOOKUP(AX141,'Geração Equatorial x Medido'!$O$168:$P$195,2,FALSE),"")</f>
        <v/>
      </c>
      <c r="BB141" s="38">
        <f t="shared" si="79"/>
        <v>45778</v>
      </c>
      <c r="BC141" s="38" t="str">
        <f t="shared" si="72"/>
        <v/>
      </c>
      <c r="BD141" s="38">
        <f t="shared" si="62"/>
        <v>45778</v>
      </c>
      <c r="BT141" s="4"/>
      <c r="BZ141" s="7">
        <f t="shared" si="73"/>
        <v>46150</v>
      </c>
      <c r="CA141" s="5"/>
      <c r="CB141" s="145">
        <f t="shared" si="74"/>
        <v>1</v>
      </c>
      <c r="CC141" s="141" t="str">
        <f>IFERROR(VLOOKUP(BZ140,'Geração Equatorial x Medido'!$O$168:$P$206,2,FALSE),"")</f>
        <v/>
      </c>
      <c r="CD141" s="38">
        <f t="shared" ref="CD141:CD204" si="80">IF(CC141="",CD142,CC141)</f>
        <v>46143</v>
      </c>
      <c r="CE141" s="38" t="str">
        <f t="shared" si="67"/>
        <v/>
      </c>
      <c r="CF141" s="38">
        <f t="shared" si="68"/>
        <v>46143</v>
      </c>
      <c r="CV141" s="4"/>
    </row>
    <row r="142" spans="1:100" x14ac:dyDescent="0.25">
      <c r="A142" s="7">
        <f t="shared" si="75"/>
        <v>45065</v>
      </c>
      <c r="B142" s="5"/>
      <c r="C142" s="38" t="str">
        <f t="shared" si="66"/>
        <v/>
      </c>
      <c r="D142" s="38">
        <f t="shared" si="63"/>
        <v>44986</v>
      </c>
      <c r="E142" s="38" t="str">
        <f t="shared" si="69"/>
        <v/>
      </c>
      <c r="F142" s="38">
        <f t="shared" si="65"/>
        <v>45047</v>
      </c>
      <c r="Y142" s="7">
        <f t="shared" si="76"/>
        <v>45425</v>
      </c>
      <c r="Z142" s="5">
        <v>393.1</v>
      </c>
      <c r="AA142" s="111"/>
      <c r="AB142" s="38" t="str">
        <f>IFERROR(VLOOKUP(Y142,'Geração Equatorial x Medido'!$O$168:$P$182,2,FALSE),"")</f>
        <v/>
      </c>
      <c r="AC142" s="38">
        <f t="shared" si="64"/>
        <v>45383</v>
      </c>
      <c r="AD142" s="38" t="str">
        <f t="shared" si="70"/>
        <v/>
      </c>
      <c r="AE142" s="38">
        <f t="shared" si="78"/>
        <v>45413</v>
      </c>
      <c r="AU142" s="4"/>
      <c r="AX142" s="7">
        <f t="shared" si="77"/>
        <v>45785</v>
      </c>
      <c r="AY142" s="5">
        <v>475.1</v>
      </c>
      <c r="AZ142" s="145">
        <f t="shared" si="71"/>
        <v>0</v>
      </c>
      <c r="BA142" s="38" t="str">
        <f>IFERROR(VLOOKUP(AX142,'Geração Equatorial x Medido'!$O$168:$P$195,2,FALSE),"")</f>
        <v/>
      </c>
      <c r="BB142" s="38">
        <f t="shared" si="79"/>
        <v>45778</v>
      </c>
      <c r="BC142" s="38" t="str">
        <f t="shared" si="72"/>
        <v/>
      </c>
      <c r="BD142" s="38">
        <f t="shared" si="62"/>
        <v>45778</v>
      </c>
      <c r="BT142" s="4"/>
      <c r="BZ142" s="7">
        <f t="shared" si="73"/>
        <v>46151</v>
      </c>
      <c r="CA142" s="5"/>
      <c r="CB142" s="145">
        <f t="shared" si="74"/>
        <v>1</v>
      </c>
      <c r="CC142" s="141" t="str">
        <f>IFERROR(VLOOKUP(BZ141,'Geração Equatorial x Medido'!$O$168:$P$206,2,FALSE),"")</f>
        <v/>
      </c>
      <c r="CD142" s="38">
        <f t="shared" si="80"/>
        <v>46143</v>
      </c>
      <c r="CE142" s="38" t="str">
        <f t="shared" si="67"/>
        <v/>
      </c>
      <c r="CF142" s="38">
        <f t="shared" si="68"/>
        <v>46143</v>
      </c>
      <c r="CV142" s="4"/>
    </row>
    <row r="143" spans="1:100" x14ac:dyDescent="0.25">
      <c r="A143" s="7">
        <f t="shared" si="75"/>
        <v>45066</v>
      </c>
      <c r="B143" s="5"/>
      <c r="C143" s="38" t="str">
        <f t="shared" si="66"/>
        <v/>
      </c>
      <c r="D143" s="38">
        <f t="shared" si="63"/>
        <v>44986</v>
      </c>
      <c r="E143" s="38" t="str">
        <f t="shared" si="69"/>
        <v/>
      </c>
      <c r="F143" s="38">
        <f t="shared" si="65"/>
        <v>45047</v>
      </c>
      <c r="Y143" s="7">
        <f t="shared" si="76"/>
        <v>45426</v>
      </c>
      <c r="Z143" s="5">
        <v>351.3</v>
      </c>
      <c r="AA143" s="111"/>
      <c r="AB143" s="38"/>
      <c r="AC143" s="38">
        <f t="shared" si="64"/>
        <v>45383</v>
      </c>
      <c r="AD143" s="38" t="str">
        <f t="shared" si="70"/>
        <v/>
      </c>
      <c r="AE143" s="38">
        <f t="shared" si="78"/>
        <v>45413</v>
      </c>
      <c r="AU143" s="4"/>
      <c r="AX143" s="7">
        <f t="shared" si="77"/>
        <v>45786</v>
      </c>
      <c r="AY143" s="5">
        <v>423.9</v>
      </c>
      <c r="AZ143" s="145">
        <f t="shared" si="71"/>
        <v>0</v>
      </c>
      <c r="BA143" s="38" t="str">
        <f>IFERROR(VLOOKUP(AX143,'Geração Equatorial x Medido'!$O$168:$P$195,2,FALSE),"")</f>
        <v/>
      </c>
      <c r="BB143" s="38">
        <f t="shared" si="79"/>
        <v>45778</v>
      </c>
      <c r="BC143" s="38" t="str">
        <f t="shared" si="72"/>
        <v/>
      </c>
      <c r="BD143" s="38">
        <f t="shared" ref="BD143:BD206" si="81">IF(BC143="",BD142,BC143)</f>
        <v>45778</v>
      </c>
      <c r="BT143" s="4"/>
      <c r="BZ143" s="7">
        <f t="shared" si="73"/>
        <v>46152</v>
      </c>
      <c r="CA143" s="5"/>
      <c r="CB143" s="145">
        <f t="shared" si="74"/>
        <v>1</v>
      </c>
      <c r="CC143" s="141" t="str">
        <f>IFERROR(VLOOKUP(BZ142,'Geração Equatorial x Medido'!$O$168:$P$206,2,FALSE),"")</f>
        <v/>
      </c>
      <c r="CD143" s="38">
        <f t="shared" si="80"/>
        <v>46143</v>
      </c>
      <c r="CE143" s="38" t="str">
        <f t="shared" si="67"/>
        <v/>
      </c>
      <c r="CF143" s="38">
        <f t="shared" si="68"/>
        <v>46143</v>
      </c>
      <c r="CV143" s="4"/>
    </row>
    <row r="144" spans="1:100" x14ac:dyDescent="0.25">
      <c r="A144" s="7">
        <f t="shared" si="75"/>
        <v>45067</v>
      </c>
      <c r="B144" s="5"/>
      <c r="C144" s="38" t="str">
        <f t="shared" si="66"/>
        <v/>
      </c>
      <c r="D144" s="38">
        <f t="shared" si="63"/>
        <v>44986</v>
      </c>
      <c r="E144" s="38" t="str">
        <f t="shared" si="69"/>
        <v/>
      </c>
      <c r="F144" s="38">
        <f t="shared" si="65"/>
        <v>45047</v>
      </c>
      <c r="Y144" s="7">
        <f t="shared" si="76"/>
        <v>45427</v>
      </c>
      <c r="Z144" s="5">
        <v>306</v>
      </c>
      <c r="AA144" s="111"/>
      <c r="AB144" s="38" t="str">
        <f>IFERROR(VLOOKUP(Y144,'Geração Equatorial x Medido'!$O$168:$P$182,2,FALSE),"")</f>
        <v/>
      </c>
      <c r="AC144" s="38">
        <f t="shared" si="64"/>
        <v>45383</v>
      </c>
      <c r="AD144" s="38" t="str">
        <f t="shared" si="70"/>
        <v/>
      </c>
      <c r="AE144" s="38">
        <f t="shared" si="78"/>
        <v>45413</v>
      </c>
      <c r="AU144" s="4"/>
      <c r="AX144" s="7">
        <f t="shared" si="77"/>
        <v>45787</v>
      </c>
      <c r="AY144" s="5">
        <v>345.6</v>
      </c>
      <c r="AZ144" s="145">
        <f t="shared" si="71"/>
        <v>0</v>
      </c>
      <c r="BA144" s="38" t="str">
        <f>IFERROR(VLOOKUP(AX144,'Geração Equatorial x Medido'!$O$168:$P$195,2,FALSE),"")</f>
        <v/>
      </c>
      <c r="BB144" s="38">
        <f t="shared" si="79"/>
        <v>45778</v>
      </c>
      <c r="BC144" s="38" t="str">
        <f t="shared" si="72"/>
        <v/>
      </c>
      <c r="BD144" s="38">
        <f t="shared" si="81"/>
        <v>45778</v>
      </c>
      <c r="BT144" s="4"/>
      <c r="BZ144" s="7">
        <f t="shared" si="73"/>
        <v>46153</v>
      </c>
      <c r="CA144" s="5"/>
      <c r="CB144" s="145">
        <f t="shared" si="74"/>
        <v>1</v>
      </c>
      <c r="CC144" s="141" t="str">
        <f>IFERROR(VLOOKUP(BZ143,'Geração Equatorial x Medido'!$O$168:$P$206,2,FALSE),"")</f>
        <v/>
      </c>
      <c r="CD144" s="38">
        <f t="shared" si="80"/>
        <v>46143</v>
      </c>
      <c r="CE144" s="38" t="str">
        <f t="shared" si="67"/>
        <v/>
      </c>
      <c r="CF144" s="38">
        <f t="shared" si="68"/>
        <v>46143</v>
      </c>
      <c r="CV144" s="4"/>
    </row>
    <row r="145" spans="1:100" x14ac:dyDescent="0.25">
      <c r="A145" s="7">
        <f t="shared" si="75"/>
        <v>45068</v>
      </c>
      <c r="B145" s="5"/>
      <c r="C145" s="38" t="str">
        <f t="shared" si="66"/>
        <v/>
      </c>
      <c r="D145" s="38">
        <f t="shared" si="63"/>
        <v>44986</v>
      </c>
      <c r="E145" s="38" t="str">
        <f t="shared" si="69"/>
        <v/>
      </c>
      <c r="F145" s="38">
        <f t="shared" si="65"/>
        <v>45047</v>
      </c>
      <c r="Y145" s="7">
        <f t="shared" si="76"/>
        <v>45428</v>
      </c>
      <c r="Z145" s="5">
        <v>384.4</v>
      </c>
      <c r="AA145" s="111"/>
      <c r="AB145" s="38" t="str">
        <f>IFERROR(VLOOKUP(Y145,'Geração Equatorial x Medido'!$O$168:$P$182,2,FALSE),"")</f>
        <v/>
      </c>
      <c r="AC145" s="38">
        <f t="shared" si="64"/>
        <v>45383</v>
      </c>
      <c r="AD145" s="38" t="str">
        <f t="shared" si="70"/>
        <v/>
      </c>
      <c r="AE145" s="38">
        <f t="shared" si="78"/>
        <v>45413</v>
      </c>
      <c r="AU145" s="4"/>
      <c r="AX145" s="7">
        <f t="shared" si="77"/>
        <v>45788</v>
      </c>
      <c r="AY145" s="5">
        <v>463.3</v>
      </c>
      <c r="AZ145" s="145">
        <f t="shared" si="71"/>
        <v>0</v>
      </c>
      <c r="BA145" s="38" t="str">
        <f>IFERROR(VLOOKUP(AX145,'Geração Equatorial x Medido'!$O$168:$P$195,2,FALSE),"")</f>
        <v/>
      </c>
      <c r="BB145" s="38">
        <f t="shared" si="79"/>
        <v>45778</v>
      </c>
      <c r="BC145" s="38" t="str">
        <f t="shared" si="72"/>
        <v/>
      </c>
      <c r="BD145" s="38">
        <f t="shared" si="81"/>
        <v>45778</v>
      </c>
      <c r="BT145" s="4"/>
      <c r="BZ145" s="7">
        <f t="shared" si="73"/>
        <v>46154</v>
      </c>
      <c r="CA145" s="5"/>
      <c r="CB145" s="145">
        <f t="shared" si="74"/>
        <v>1</v>
      </c>
      <c r="CC145" s="141" t="str">
        <f>IFERROR(VLOOKUP(BZ144,'Geração Equatorial x Medido'!$O$168:$P$206,2,FALSE),"")</f>
        <v/>
      </c>
      <c r="CD145" s="38">
        <f t="shared" si="80"/>
        <v>46143</v>
      </c>
      <c r="CE145" s="38" t="str">
        <f t="shared" si="67"/>
        <v/>
      </c>
      <c r="CF145" s="38">
        <f t="shared" si="68"/>
        <v>46143</v>
      </c>
      <c r="CV145" s="4"/>
    </row>
    <row r="146" spans="1:100" x14ac:dyDescent="0.25">
      <c r="A146" s="7">
        <f t="shared" si="75"/>
        <v>45069</v>
      </c>
      <c r="B146" s="5"/>
      <c r="C146" s="38" t="str">
        <f t="shared" si="66"/>
        <v/>
      </c>
      <c r="D146" s="38">
        <f t="shared" si="63"/>
        <v>44986</v>
      </c>
      <c r="E146" s="38" t="str">
        <f t="shared" si="69"/>
        <v/>
      </c>
      <c r="F146" s="38">
        <f t="shared" si="65"/>
        <v>45047</v>
      </c>
      <c r="Y146" s="7">
        <f t="shared" si="76"/>
        <v>45429</v>
      </c>
      <c r="Z146" s="5">
        <v>283.8</v>
      </c>
      <c r="AA146" s="111"/>
      <c r="AB146" s="38" t="str">
        <f>IFERROR(VLOOKUP(Y146,'Geração Equatorial x Medido'!$O$168:$P$182,2,FALSE),"")</f>
        <v/>
      </c>
      <c r="AC146" s="38">
        <f t="shared" si="64"/>
        <v>45383</v>
      </c>
      <c r="AD146" s="38" t="str">
        <f t="shared" si="70"/>
        <v/>
      </c>
      <c r="AE146" s="38">
        <f t="shared" si="78"/>
        <v>45413</v>
      </c>
      <c r="AU146" s="4"/>
      <c r="AX146" s="7">
        <f t="shared" si="77"/>
        <v>45789</v>
      </c>
      <c r="AY146" s="5">
        <v>453.1</v>
      </c>
      <c r="AZ146" s="145">
        <f t="shared" si="71"/>
        <v>0</v>
      </c>
      <c r="BA146" s="38" t="str">
        <f>IFERROR(VLOOKUP(AX146,'Geração Equatorial x Medido'!$O$168:$P$195,2,FALSE),"")</f>
        <v/>
      </c>
      <c r="BB146" s="38">
        <f t="shared" si="79"/>
        <v>45778</v>
      </c>
      <c r="BC146" s="38" t="str">
        <f t="shared" si="72"/>
        <v/>
      </c>
      <c r="BD146" s="38">
        <f t="shared" si="81"/>
        <v>45778</v>
      </c>
      <c r="BT146" s="4"/>
      <c r="BZ146" s="7">
        <f t="shared" si="73"/>
        <v>46155</v>
      </c>
      <c r="CA146" s="5"/>
      <c r="CB146" s="145">
        <f t="shared" si="74"/>
        <v>1</v>
      </c>
      <c r="CC146" s="141" t="str">
        <f>IFERROR(VLOOKUP(BZ145,'Geração Equatorial x Medido'!$O$168:$P$206,2,FALSE),"")</f>
        <v/>
      </c>
      <c r="CD146" s="38">
        <f t="shared" si="80"/>
        <v>46143</v>
      </c>
      <c r="CE146" s="38" t="str">
        <f t="shared" si="67"/>
        <v/>
      </c>
      <c r="CF146" s="38">
        <f t="shared" si="68"/>
        <v>46143</v>
      </c>
      <c r="CV146" s="4"/>
    </row>
    <row r="147" spans="1:100" x14ac:dyDescent="0.25">
      <c r="A147" s="7">
        <f t="shared" si="75"/>
        <v>45070</v>
      </c>
      <c r="B147" s="5"/>
      <c r="C147" s="38" t="str">
        <f t="shared" si="66"/>
        <v/>
      </c>
      <c r="D147" s="38">
        <f t="shared" si="63"/>
        <v>44986</v>
      </c>
      <c r="E147" s="38" t="str">
        <f t="shared" si="69"/>
        <v/>
      </c>
      <c r="F147" s="38">
        <f t="shared" si="65"/>
        <v>45047</v>
      </c>
      <c r="Y147" s="7">
        <f t="shared" si="76"/>
        <v>45430</v>
      </c>
      <c r="Z147" s="5">
        <v>461.3</v>
      </c>
      <c r="AA147" s="111"/>
      <c r="AB147" s="38" t="str">
        <f>IFERROR(VLOOKUP(Y147,'Geração Equatorial x Medido'!$O$168:$P$182,2,FALSE),"")</f>
        <v/>
      </c>
      <c r="AC147" s="38">
        <f t="shared" si="64"/>
        <v>45383</v>
      </c>
      <c r="AD147" s="38" t="str">
        <f t="shared" si="70"/>
        <v/>
      </c>
      <c r="AE147" s="38">
        <f t="shared" si="78"/>
        <v>45413</v>
      </c>
      <c r="AU147" s="4"/>
      <c r="AX147" s="7">
        <f t="shared" si="77"/>
        <v>45790</v>
      </c>
      <c r="AY147" s="5">
        <v>329.4</v>
      </c>
      <c r="AZ147" s="145">
        <f t="shared" si="71"/>
        <v>0</v>
      </c>
      <c r="BA147" s="38" t="str">
        <f>IFERROR(VLOOKUP(AX147,'Geração Equatorial x Medido'!$O$168:$P$195,2,FALSE),"")</f>
        <v/>
      </c>
      <c r="BB147" s="38">
        <f t="shared" si="79"/>
        <v>45778</v>
      </c>
      <c r="BC147" s="38" t="str">
        <f t="shared" si="72"/>
        <v/>
      </c>
      <c r="BD147" s="38">
        <f t="shared" si="81"/>
        <v>45778</v>
      </c>
      <c r="BT147" s="4"/>
      <c r="BZ147" s="7">
        <f t="shared" si="73"/>
        <v>46156</v>
      </c>
      <c r="CA147" s="5"/>
      <c r="CB147" s="145">
        <f t="shared" si="74"/>
        <v>1</v>
      </c>
      <c r="CC147" s="141" t="str">
        <f>IFERROR(VLOOKUP(BZ146,'Geração Equatorial x Medido'!$O$168:$P$206,2,FALSE),"")</f>
        <v/>
      </c>
      <c r="CD147" s="38">
        <f t="shared" si="80"/>
        <v>46143</v>
      </c>
      <c r="CE147" s="38" t="str">
        <f t="shared" si="67"/>
        <v/>
      </c>
      <c r="CF147" s="38">
        <f t="shared" si="68"/>
        <v>46143</v>
      </c>
      <c r="CV147" s="4"/>
    </row>
    <row r="148" spans="1:100" x14ac:dyDescent="0.25">
      <c r="A148" s="7">
        <f t="shared" si="75"/>
        <v>45071</v>
      </c>
      <c r="B148" s="5"/>
      <c r="C148" s="38" t="str">
        <f t="shared" si="66"/>
        <v/>
      </c>
      <c r="D148" s="38">
        <f t="shared" si="63"/>
        <v>44986</v>
      </c>
      <c r="E148" s="38" t="str">
        <f t="shared" si="69"/>
        <v/>
      </c>
      <c r="F148" s="38">
        <f t="shared" si="65"/>
        <v>45047</v>
      </c>
      <c r="Y148" s="7">
        <f t="shared" si="76"/>
        <v>45431</v>
      </c>
      <c r="Z148" s="5">
        <v>451.8</v>
      </c>
      <c r="AA148" s="111"/>
      <c r="AB148" s="38" t="str">
        <f>IFERROR(VLOOKUP(Y148,'Geração Equatorial x Medido'!$O$168:$P$182,2,FALSE),"")</f>
        <v/>
      </c>
      <c r="AC148" s="38">
        <f t="shared" si="64"/>
        <v>45383</v>
      </c>
      <c r="AD148" s="38" t="str">
        <f t="shared" si="70"/>
        <v/>
      </c>
      <c r="AE148" s="38">
        <f t="shared" si="78"/>
        <v>45413</v>
      </c>
      <c r="AU148" s="4"/>
      <c r="AX148" s="7">
        <f t="shared" si="77"/>
        <v>45791</v>
      </c>
      <c r="AY148" s="5">
        <v>457.4</v>
      </c>
      <c r="AZ148" s="145">
        <f t="shared" si="71"/>
        <v>0</v>
      </c>
      <c r="BA148" s="38" t="str">
        <f>IFERROR(VLOOKUP(AX148,'Geração Equatorial x Medido'!$O$168:$P$195,2,FALSE),"")</f>
        <v/>
      </c>
      <c r="BB148" s="38">
        <f t="shared" si="79"/>
        <v>45778</v>
      </c>
      <c r="BC148" s="38" t="str">
        <f t="shared" si="72"/>
        <v/>
      </c>
      <c r="BD148" s="38">
        <f t="shared" si="81"/>
        <v>45778</v>
      </c>
      <c r="BT148" s="4"/>
      <c r="BZ148" s="7">
        <f t="shared" si="73"/>
        <v>46157</v>
      </c>
      <c r="CA148" s="5"/>
      <c r="CB148" s="145">
        <f t="shared" si="74"/>
        <v>1</v>
      </c>
      <c r="CC148" s="141" t="str">
        <f>IFERROR(VLOOKUP(BZ147,'Geração Equatorial x Medido'!$O$168:$P$206,2,FALSE),"")</f>
        <v/>
      </c>
      <c r="CD148" s="38">
        <f t="shared" si="80"/>
        <v>46143</v>
      </c>
      <c r="CE148" s="38" t="str">
        <f t="shared" si="67"/>
        <v/>
      </c>
      <c r="CF148" s="38">
        <f t="shared" si="68"/>
        <v>46143</v>
      </c>
      <c r="CV148" s="4"/>
    </row>
    <row r="149" spans="1:100" x14ac:dyDescent="0.25">
      <c r="A149" s="7">
        <f t="shared" si="75"/>
        <v>45072</v>
      </c>
      <c r="B149" s="5"/>
      <c r="C149" s="38" t="str">
        <f t="shared" si="66"/>
        <v/>
      </c>
      <c r="D149" s="38">
        <f t="shared" si="63"/>
        <v>44986</v>
      </c>
      <c r="E149" s="38" t="str">
        <f t="shared" si="69"/>
        <v/>
      </c>
      <c r="F149" s="38">
        <f t="shared" si="65"/>
        <v>45047</v>
      </c>
      <c r="Y149" s="7">
        <f t="shared" si="76"/>
        <v>45432</v>
      </c>
      <c r="Z149" s="5">
        <v>353.1</v>
      </c>
      <c r="AA149" s="111"/>
      <c r="AB149" s="38">
        <f>IFERROR(VLOOKUP(Y149,'Geração Equatorial x Medido'!$O$168:$P$182,2,FALSE),"")</f>
        <v>45413</v>
      </c>
      <c r="AC149" s="38">
        <f t="shared" si="64"/>
        <v>45413</v>
      </c>
      <c r="AD149" s="38" t="str">
        <f t="shared" si="70"/>
        <v/>
      </c>
      <c r="AE149" s="38">
        <f t="shared" si="78"/>
        <v>45413</v>
      </c>
      <c r="AU149" s="4"/>
      <c r="AX149" s="7">
        <f t="shared" si="77"/>
        <v>45792</v>
      </c>
      <c r="AY149" s="5">
        <v>268.39999999999998</v>
      </c>
      <c r="AZ149" s="145">
        <f t="shared" si="71"/>
        <v>0</v>
      </c>
      <c r="BA149" s="38" t="str">
        <f>IFERROR(VLOOKUP(AX149,'Geração Equatorial x Medido'!$O$168:$P$195,2,FALSE),"")</f>
        <v/>
      </c>
      <c r="BB149" s="38">
        <f t="shared" si="79"/>
        <v>45778</v>
      </c>
      <c r="BC149" s="38" t="str">
        <f t="shared" si="72"/>
        <v/>
      </c>
      <c r="BD149" s="38">
        <f t="shared" si="81"/>
        <v>45778</v>
      </c>
      <c r="BT149" s="4"/>
      <c r="BZ149" s="7">
        <f t="shared" si="73"/>
        <v>46158</v>
      </c>
      <c r="CA149" s="5"/>
      <c r="CB149" s="145">
        <f t="shared" si="74"/>
        <v>1</v>
      </c>
      <c r="CC149" s="141" t="str">
        <f>IFERROR(VLOOKUP(BZ148,'Geração Equatorial x Medido'!$O$168:$P$206,2,FALSE),"")</f>
        <v/>
      </c>
      <c r="CD149" s="38">
        <f t="shared" si="80"/>
        <v>46143</v>
      </c>
      <c r="CE149" s="38" t="str">
        <f t="shared" si="67"/>
        <v/>
      </c>
      <c r="CF149" s="38">
        <f t="shared" si="68"/>
        <v>46143</v>
      </c>
      <c r="CV149" s="4"/>
    </row>
    <row r="150" spans="1:100" x14ac:dyDescent="0.25">
      <c r="A150" s="7">
        <f t="shared" si="75"/>
        <v>45073</v>
      </c>
      <c r="B150" s="5"/>
      <c r="C150" s="38" t="str">
        <f t="shared" si="66"/>
        <v/>
      </c>
      <c r="D150" s="38">
        <f t="shared" si="63"/>
        <v>44986</v>
      </c>
      <c r="E150" s="38" t="str">
        <f t="shared" si="69"/>
        <v/>
      </c>
      <c r="F150" s="38">
        <f t="shared" si="65"/>
        <v>45047</v>
      </c>
      <c r="Y150" s="7">
        <f t="shared" si="76"/>
        <v>45433</v>
      </c>
      <c r="Z150" s="5">
        <v>440.6</v>
      </c>
      <c r="AA150" s="111"/>
      <c r="AB150" s="38" t="str">
        <f>IFERROR(VLOOKUP(Y150,'Geração Equatorial x Medido'!$O$168:$P$182,2,FALSE),"")</f>
        <v/>
      </c>
      <c r="AC150" s="38">
        <f t="shared" si="64"/>
        <v>45413</v>
      </c>
      <c r="AD150" s="38" t="str">
        <f t="shared" si="70"/>
        <v/>
      </c>
      <c r="AE150" s="38">
        <f t="shared" si="78"/>
        <v>45413</v>
      </c>
      <c r="AU150" s="4"/>
      <c r="AX150" s="7">
        <f t="shared" si="77"/>
        <v>45793</v>
      </c>
      <c r="AY150" s="5">
        <v>322.2</v>
      </c>
      <c r="AZ150" s="145">
        <f t="shared" si="71"/>
        <v>0</v>
      </c>
      <c r="BA150" s="38" t="str">
        <f>IFERROR(VLOOKUP(AX150,'Geração Equatorial x Medido'!$O$168:$P$195,2,FALSE),"")</f>
        <v/>
      </c>
      <c r="BB150" s="38">
        <f t="shared" si="79"/>
        <v>45778</v>
      </c>
      <c r="BC150" s="38" t="str">
        <f t="shared" si="72"/>
        <v/>
      </c>
      <c r="BD150" s="38">
        <f t="shared" si="81"/>
        <v>45778</v>
      </c>
      <c r="BT150" s="4"/>
      <c r="BZ150" s="7">
        <f t="shared" si="73"/>
        <v>46159</v>
      </c>
      <c r="CA150" s="5"/>
      <c r="CB150" s="145">
        <f t="shared" si="74"/>
        <v>1</v>
      </c>
      <c r="CC150" s="141" t="str">
        <f>IFERROR(VLOOKUP(BZ149,'Geração Equatorial x Medido'!$O$168:$P$206,2,FALSE),"")</f>
        <v/>
      </c>
      <c r="CD150" s="38">
        <f t="shared" si="80"/>
        <v>46143</v>
      </c>
      <c r="CE150" s="38" t="str">
        <f t="shared" si="67"/>
        <v/>
      </c>
      <c r="CF150" s="38">
        <f t="shared" si="68"/>
        <v>46143</v>
      </c>
      <c r="CV150" s="4"/>
    </row>
    <row r="151" spans="1:100" x14ac:dyDescent="0.25">
      <c r="A151" s="7">
        <f t="shared" si="75"/>
        <v>45074</v>
      </c>
      <c r="B151" s="5"/>
      <c r="C151" s="38" t="str">
        <f t="shared" si="66"/>
        <v/>
      </c>
      <c r="D151" s="38">
        <f t="shared" si="63"/>
        <v>44986</v>
      </c>
      <c r="E151" s="38" t="str">
        <f t="shared" si="69"/>
        <v/>
      </c>
      <c r="F151" s="38">
        <f t="shared" si="65"/>
        <v>45047</v>
      </c>
      <c r="Y151" s="7">
        <f t="shared" si="76"/>
        <v>45434</v>
      </c>
      <c r="Z151" s="5">
        <v>364.7</v>
      </c>
      <c r="AA151" s="111"/>
      <c r="AB151" s="38" t="str">
        <f>IFERROR(VLOOKUP(Y151,'Geração Equatorial x Medido'!$O$168:$P$182,2,FALSE),"")</f>
        <v/>
      </c>
      <c r="AC151" s="38">
        <f t="shared" si="64"/>
        <v>45413</v>
      </c>
      <c r="AD151" s="38" t="str">
        <f t="shared" si="70"/>
        <v/>
      </c>
      <c r="AE151" s="38">
        <f t="shared" si="78"/>
        <v>45413</v>
      </c>
      <c r="AU151" s="4"/>
      <c r="AX151" s="7">
        <f t="shared" si="77"/>
        <v>45794</v>
      </c>
      <c r="AY151" s="5">
        <v>454.7</v>
      </c>
      <c r="AZ151" s="145">
        <f t="shared" si="71"/>
        <v>0</v>
      </c>
      <c r="BA151" s="38" t="str">
        <f>IFERROR(VLOOKUP(AX151,'Geração Equatorial x Medido'!$O$168:$P$195,2,FALSE),"")</f>
        <v/>
      </c>
      <c r="BB151" s="38">
        <f t="shared" si="79"/>
        <v>45778</v>
      </c>
      <c r="BC151" s="38" t="str">
        <f t="shared" si="72"/>
        <v/>
      </c>
      <c r="BD151" s="38">
        <f t="shared" si="81"/>
        <v>45778</v>
      </c>
      <c r="BT151" s="4"/>
      <c r="BZ151" s="7">
        <f t="shared" si="73"/>
        <v>46160</v>
      </c>
      <c r="CA151" s="5"/>
      <c r="CB151" s="145">
        <f t="shared" si="74"/>
        <v>1</v>
      </c>
      <c r="CC151" s="141" t="str">
        <f>IFERROR(VLOOKUP(BZ150,'Geração Equatorial x Medido'!$O$168:$P$206,2,FALSE),"")</f>
        <v/>
      </c>
      <c r="CD151" s="38">
        <f t="shared" si="80"/>
        <v>46143</v>
      </c>
      <c r="CE151" s="38" t="str">
        <f t="shared" si="67"/>
        <v/>
      </c>
      <c r="CF151" s="38">
        <f t="shared" si="68"/>
        <v>46143</v>
      </c>
      <c r="CV151" s="4"/>
    </row>
    <row r="152" spans="1:100" x14ac:dyDescent="0.25">
      <c r="A152" s="7">
        <f t="shared" si="75"/>
        <v>45075</v>
      </c>
      <c r="B152" s="5"/>
      <c r="C152" s="38" t="str">
        <f t="shared" si="66"/>
        <v/>
      </c>
      <c r="D152" s="38">
        <f t="shared" si="63"/>
        <v>44986</v>
      </c>
      <c r="E152" s="38" t="str">
        <f t="shared" si="69"/>
        <v/>
      </c>
      <c r="F152" s="38">
        <f t="shared" si="65"/>
        <v>45047</v>
      </c>
      <c r="Y152" s="7">
        <f t="shared" si="76"/>
        <v>45435</v>
      </c>
      <c r="Z152" s="5">
        <v>361</v>
      </c>
      <c r="AA152" s="111"/>
      <c r="AB152" s="38" t="str">
        <f>IFERROR(VLOOKUP(Y152,'Geração Equatorial x Medido'!$O$168:$P$182,2,FALSE),"")</f>
        <v/>
      </c>
      <c r="AC152" s="38">
        <f t="shared" si="64"/>
        <v>45413</v>
      </c>
      <c r="AD152" s="38" t="str">
        <f t="shared" si="70"/>
        <v/>
      </c>
      <c r="AE152" s="38">
        <f t="shared" si="78"/>
        <v>45413</v>
      </c>
      <c r="AU152" s="4"/>
      <c r="AX152" s="7">
        <f t="shared" si="77"/>
        <v>45795</v>
      </c>
      <c r="AY152" s="5">
        <v>326.7</v>
      </c>
      <c r="AZ152" s="145">
        <f t="shared" si="71"/>
        <v>0</v>
      </c>
      <c r="BA152" s="38" t="str">
        <f>IFERROR(VLOOKUP(AX152,'Geração Equatorial x Medido'!$O$168:$P$195,2,FALSE),"")</f>
        <v/>
      </c>
      <c r="BB152" s="38">
        <f t="shared" si="79"/>
        <v>45778</v>
      </c>
      <c r="BC152" s="38" t="str">
        <f t="shared" si="72"/>
        <v/>
      </c>
      <c r="BD152" s="38">
        <f t="shared" si="81"/>
        <v>45778</v>
      </c>
      <c r="BT152" s="4"/>
      <c r="BZ152" s="7">
        <f t="shared" si="73"/>
        <v>46161</v>
      </c>
      <c r="CA152" s="5"/>
      <c r="CB152" s="145">
        <f t="shared" si="74"/>
        <v>1</v>
      </c>
      <c r="CC152" s="141" t="str">
        <f>IFERROR(VLOOKUP(BZ151,'Geração Equatorial x Medido'!$O$168:$P$206,2,FALSE),"")</f>
        <v/>
      </c>
      <c r="CD152" s="38">
        <f t="shared" si="80"/>
        <v>46143</v>
      </c>
      <c r="CE152" s="38" t="str">
        <f t="shared" si="67"/>
        <v/>
      </c>
      <c r="CF152" s="38">
        <f t="shared" si="68"/>
        <v>46143</v>
      </c>
      <c r="CV152" s="4"/>
    </row>
    <row r="153" spans="1:100" x14ac:dyDescent="0.25">
      <c r="A153" s="7">
        <f t="shared" si="75"/>
        <v>45076</v>
      </c>
      <c r="B153" s="5"/>
      <c r="C153" s="38" t="str">
        <f t="shared" si="66"/>
        <v/>
      </c>
      <c r="D153" s="38">
        <f t="shared" si="63"/>
        <v>44986</v>
      </c>
      <c r="E153" s="38" t="str">
        <f t="shared" si="69"/>
        <v/>
      </c>
      <c r="F153" s="38">
        <f t="shared" si="65"/>
        <v>45047</v>
      </c>
      <c r="Y153" s="7">
        <f t="shared" si="76"/>
        <v>45436</v>
      </c>
      <c r="Z153" s="5">
        <v>237.5</v>
      </c>
      <c r="AA153" s="111"/>
      <c r="AB153" s="38" t="str">
        <f>IFERROR(VLOOKUP(Y153,'Geração Equatorial x Medido'!$O$168:$P$182,2,FALSE),"")</f>
        <v/>
      </c>
      <c r="AC153" s="38">
        <f t="shared" si="64"/>
        <v>45413</v>
      </c>
      <c r="AD153" s="38" t="str">
        <f t="shared" si="70"/>
        <v/>
      </c>
      <c r="AE153" s="38">
        <f t="shared" si="78"/>
        <v>45413</v>
      </c>
      <c r="AU153" s="4"/>
      <c r="AX153" s="7">
        <f t="shared" si="77"/>
        <v>45796</v>
      </c>
      <c r="AY153" s="5">
        <v>399.7</v>
      </c>
      <c r="AZ153" s="145">
        <f t="shared" si="71"/>
        <v>0</v>
      </c>
      <c r="BA153" s="38" t="str">
        <f>IFERROR(VLOOKUP(AX153,'Geração Equatorial x Medido'!$O$168:$P$195,2,FALSE),"")</f>
        <v/>
      </c>
      <c r="BB153" s="38">
        <f t="shared" si="79"/>
        <v>45778</v>
      </c>
      <c r="BC153" s="38" t="str">
        <f t="shared" si="72"/>
        <v/>
      </c>
      <c r="BD153" s="38">
        <f t="shared" si="81"/>
        <v>45778</v>
      </c>
      <c r="BT153" s="4"/>
      <c r="BZ153" s="7">
        <f t="shared" si="73"/>
        <v>46162</v>
      </c>
      <c r="CA153" s="5"/>
      <c r="CB153" s="145">
        <f t="shared" si="74"/>
        <v>1</v>
      </c>
      <c r="CC153" s="141" t="str">
        <f>IFERROR(VLOOKUP(BZ152,'Geração Equatorial x Medido'!$O$168:$P$206,2,FALSE),"")</f>
        <v/>
      </c>
      <c r="CD153" s="38">
        <f t="shared" si="80"/>
        <v>46143</v>
      </c>
      <c r="CE153" s="38" t="str">
        <f t="shared" si="67"/>
        <v/>
      </c>
      <c r="CF153" s="38">
        <f t="shared" si="68"/>
        <v>46143</v>
      </c>
      <c r="CV153" s="4"/>
    </row>
    <row r="154" spans="1:100" x14ac:dyDescent="0.25">
      <c r="A154" s="7">
        <f t="shared" si="75"/>
        <v>45077</v>
      </c>
      <c r="B154" s="5"/>
      <c r="C154" s="38" t="str">
        <f t="shared" si="66"/>
        <v/>
      </c>
      <c r="D154" s="38">
        <f t="shared" si="63"/>
        <v>44986</v>
      </c>
      <c r="E154" s="38" t="str">
        <f t="shared" si="69"/>
        <v/>
      </c>
      <c r="F154" s="38">
        <f t="shared" si="65"/>
        <v>45047</v>
      </c>
      <c r="Y154" s="7">
        <f t="shared" si="76"/>
        <v>45437</v>
      </c>
      <c r="Z154" s="5">
        <v>401.6</v>
      </c>
      <c r="AA154" s="111"/>
      <c r="AB154" s="38" t="str">
        <f>IFERROR(VLOOKUP(Y154,'Geração Equatorial x Medido'!$O$168:$P$182,2,FALSE),"")</f>
        <v/>
      </c>
      <c r="AC154" s="38">
        <f t="shared" si="64"/>
        <v>45413</v>
      </c>
      <c r="AD154" s="38" t="str">
        <f t="shared" si="70"/>
        <v/>
      </c>
      <c r="AE154" s="38">
        <f t="shared" si="78"/>
        <v>45413</v>
      </c>
      <c r="AU154" s="4"/>
      <c r="AX154" s="7">
        <f t="shared" si="77"/>
        <v>45797</v>
      </c>
      <c r="AY154" s="5">
        <v>492.1</v>
      </c>
      <c r="AZ154" s="145">
        <f t="shared" si="71"/>
        <v>0</v>
      </c>
      <c r="BA154" s="38" t="str">
        <f>IFERROR(VLOOKUP(AX154,'Geração Equatorial x Medido'!$O$168:$P$195,2,FALSE),"")</f>
        <v/>
      </c>
      <c r="BB154" s="38">
        <f t="shared" si="79"/>
        <v>45778</v>
      </c>
      <c r="BC154" s="38" t="str">
        <f t="shared" si="72"/>
        <v/>
      </c>
      <c r="BD154" s="38">
        <f t="shared" si="81"/>
        <v>45778</v>
      </c>
      <c r="BT154" s="4"/>
      <c r="BZ154" s="7">
        <f t="shared" si="73"/>
        <v>46163</v>
      </c>
      <c r="CA154" s="5"/>
      <c r="CB154" s="145">
        <f t="shared" si="74"/>
        <v>1</v>
      </c>
      <c r="CC154" s="141" t="str">
        <f>IFERROR(VLOOKUP(BZ153,'Geração Equatorial x Medido'!$O$168:$P$206,2,FALSE),"")</f>
        <v/>
      </c>
      <c r="CD154" s="38">
        <f t="shared" si="80"/>
        <v>46143</v>
      </c>
      <c r="CE154" s="38" t="str">
        <f t="shared" si="67"/>
        <v/>
      </c>
      <c r="CF154" s="38">
        <f t="shared" si="68"/>
        <v>46143</v>
      </c>
      <c r="CV154" s="4"/>
    </row>
    <row r="155" spans="1:100" x14ac:dyDescent="0.25">
      <c r="A155" s="7">
        <f t="shared" si="75"/>
        <v>45078</v>
      </c>
      <c r="B155" s="5"/>
      <c r="C155" s="38" t="str">
        <f t="shared" si="66"/>
        <v/>
      </c>
      <c r="D155" s="38">
        <f t="shared" si="63"/>
        <v>44986</v>
      </c>
      <c r="E155" s="38">
        <f t="shared" si="69"/>
        <v>45078</v>
      </c>
      <c r="F155" s="38">
        <f t="shared" si="65"/>
        <v>45078</v>
      </c>
      <c r="Y155" s="7">
        <f t="shared" si="76"/>
        <v>45438</v>
      </c>
      <c r="Z155" s="5">
        <v>371.9</v>
      </c>
      <c r="AA155" s="111"/>
      <c r="AB155" s="38" t="str">
        <f>IFERROR(VLOOKUP(Y155,'Geração Equatorial x Medido'!$O$168:$P$182,2,FALSE),"")</f>
        <v/>
      </c>
      <c r="AC155" s="38">
        <f t="shared" si="64"/>
        <v>45413</v>
      </c>
      <c r="AD155" s="38" t="str">
        <f t="shared" si="70"/>
        <v/>
      </c>
      <c r="AE155" s="38">
        <f t="shared" si="78"/>
        <v>45413</v>
      </c>
      <c r="AU155" s="4"/>
      <c r="AX155" s="7">
        <f t="shared" si="77"/>
        <v>45798</v>
      </c>
      <c r="AY155" s="5">
        <v>288.2</v>
      </c>
      <c r="AZ155" s="145">
        <f t="shared" si="71"/>
        <v>0</v>
      </c>
      <c r="BA155" s="38" t="str">
        <f>IFERROR(VLOOKUP(AX155,'Geração Equatorial x Medido'!$O$168:$P$195,2,FALSE),"")</f>
        <v/>
      </c>
      <c r="BB155" s="38">
        <f t="shared" si="79"/>
        <v>45778</v>
      </c>
      <c r="BC155" s="38" t="str">
        <f t="shared" si="72"/>
        <v/>
      </c>
      <c r="BD155" s="38">
        <f t="shared" si="81"/>
        <v>45778</v>
      </c>
      <c r="BT155" s="4"/>
      <c r="BZ155" s="7">
        <f t="shared" si="73"/>
        <v>46164</v>
      </c>
      <c r="CA155" s="5"/>
      <c r="CB155" s="145">
        <f t="shared" si="74"/>
        <v>1</v>
      </c>
      <c r="CC155" s="141" t="str">
        <f>IFERROR(VLOOKUP(BZ154,'Geração Equatorial x Medido'!$O$168:$P$206,2,FALSE),"")</f>
        <v/>
      </c>
      <c r="CD155" s="38">
        <f t="shared" si="80"/>
        <v>46143</v>
      </c>
      <c r="CE155" s="38" t="str">
        <f t="shared" si="67"/>
        <v/>
      </c>
      <c r="CF155" s="38">
        <f t="shared" si="68"/>
        <v>46143</v>
      </c>
      <c r="CV155" s="4"/>
    </row>
    <row r="156" spans="1:100" x14ac:dyDescent="0.25">
      <c r="A156" s="7">
        <f t="shared" si="75"/>
        <v>45079</v>
      </c>
      <c r="B156" s="5"/>
      <c r="C156" s="38" t="str">
        <f t="shared" si="66"/>
        <v/>
      </c>
      <c r="D156" s="38">
        <f t="shared" si="63"/>
        <v>44986</v>
      </c>
      <c r="E156" s="38" t="str">
        <f t="shared" si="69"/>
        <v/>
      </c>
      <c r="F156" s="38">
        <f t="shared" si="65"/>
        <v>45078</v>
      </c>
      <c r="Y156" s="7">
        <f t="shared" si="76"/>
        <v>45439</v>
      </c>
      <c r="Z156" s="5">
        <v>448.6</v>
      </c>
      <c r="AA156" s="111"/>
      <c r="AB156" s="38" t="str">
        <f>IFERROR(VLOOKUP(Y156,'Geração Equatorial x Medido'!$O$168:$P$182,2,FALSE),"")</f>
        <v/>
      </c>
      <c r="AC156" s="38">
        <f t="shared" si="64"/>
        <v>45413</v>
      </c>
      <c r="AD156" s="38" t="str">
        <f t="shared" si="70"/>
        <v/>
      </c>
      <c r="AE156" s="38">
        <f t="shared" si="78"/>
        <v>45413</v>
      </c>
      <c r="AU156" s="4"/>
      <c r="AX156" s="7">
        <f t="shared" si="77"/>
        <v>45799</v>
      </c>
      <c r="AY156" s="5">
        <v>489.6</v>
      </c>
      <c r="AZ156" s="145">
        <f t="shared" si="71"/>
        <v>0</v>
      </c>
      <c r="BA156" s="38" t="str">
        <f>IFERROR(VLOOKUP(AX156,'Geração Equatorial x Medido'!$O$168:$P$195,2,FALSE),"")</f>
        <v/>
      </c>
      <c r="BB156" s="38">
        <f t="shared" si="79"/>
        <v>45778</v>
      </c>
      <c r="BC156" s="38" t="str">
        <f t="shared" si="72"/>
        <v/>
      </c>
      <c r="BD156" s="38">
        <f t="shared" si="81"/>
        <v>45778</v>
      </c>
      <c r="BT156" s="4"/>
      <c r="BZ156" s="7">
        <f t="shared" si="73"/>
        <v>46165</v>
      </c>
      <c r="CA156" s="5"/>
      <c r="CB156" s="145">
        <f t="shared" si="74"/>
        <v>1</v>
      </c>
      <c r="CC156" s="141" t="str">
        <f>IFERROR(VLOOKUP(BZ155,'Geração Equatorial x Medido'!$O$168:$P$206,2,FALSE),"")</f>
        <v/>
      </c>
      <c r="CD156" s="38">
        <f t="shared" si="80"/>
        <v>46143</v>
      </c>
      <c r="CE156" s="38" t="str">
        <f t="shared" si="67"/>
        <v/>
      </c>
      <c r="CF156" s="38">
        <f t="shared" si="68"/>
        <v>46143</v>
      </c>
      <c r="CV156" s="4"/>
    </row>
    <row r="157" spans="1:100" x14ac:dyDescent="0.25">
      <c r="A157" s="7">
        <f t="shared" si="75"/>
        <v>45080</v>
      </c>
      <c r="B157" s="5"/>
      <c r="C157" s="38" t="str">
        <f t="shared" si="66"/>
        <v/>
      </c>
      <c r="D157" s="38">
        <f t="shared" si="63"/>
        <v>44986</v>
      </c>
      <c r="E157" s="38" t="str">
        <f t="shared" si="69"/>
        <v/>
      </c>
      <c r="F157" s="38">
        <f t="shared" si="65"/>
        <v>45078</v>
      </c>
      <c r="Y157" s="7">
        <f t="shared" si="76"/>
        <v>45440</v>
      </c>
      <c r="Z157" s="5">
        <v>381.2</v>
      </c>
      <c r="AA157" s="111"/>
      <c r="AB157" s="38" t="str">
        <f>IFERROR(VLOOKUP(Y157,'Geração Equatorial x Medido'!$O$168:$P$182,2,FALSE),"")</f>
        <v/>
      </c>
      <c r="AC157" s="38">
        <f t="shared" si="64"/>
        <v>45413</v>
      </c>
      <c r="AD157" s="38" t="str">
        <f t="shared" si="70"/>
        <v/>
      </c>
      <c r="AE157" s="38">
        <f t="shared" si="78"/>
        <v>45413</v>
      </c>
      <c r="AU157" s="4"/>
      <c r="AX157" s="7">
        <f t="shared" si="77"/>
        <v>45800</v>
      </c>
      <c r="AY157" s="5">
        <v>450</v>
      </c>
      <c r="AZ157" s="145">
        <f t="shared" si="71"/>
        <v>0</v>
      </c>
      <c r="BA157" s="38" t="str">
        <f>IFERROR(VLOOKUP(AX157,'Geração Equatorial x Medido'!$O$168:$P$195,2,FALSE),"")</f>
        <v/>
      </c>
      <c r="BB157" s="38">
        <f t="shared" si="79"/>
        <v>45778</v>
      </c>
      <c r="BC157" s="38" t="str">
        <f t="shared" si="72"/>
        <v/>
      </c>
      <c r="BD157" s="38">
        <f t="shared" si="81"/>
        <v>45778</v>
      </c>
      <c r="BT157" s="4"/>
      <c r="BZ157" s="7">
        <f t="shared" si="73"/>
        <v>46166</v>
      </c>
      <c r="CA157" s="5"/>
      <c r="CB157" s="145">
        <f t="shared" si="74"/>
        <v>1</v>
      </c>
      <c r="CC157" s="141" t="str">
        <f>IFERROR(VLOOKUP(BZ156,'Geração Equatorial x Medido'!$O$168:$P$206,2,FALSE),"")</f>
        <v/>
      </c>
      <c r="CD157" s="38">
        <f t="shared" si="80"/>
        <v>46143</v>
      </c>
      <c r="CE157" s="38" t="str">
        <f t="shared" si="67"/>
        <v/>
      </c>
      <c r="CF157" s="38">
        <f t="shared" si="68"/>
        <v>46143</v>
      </c>
      <c r="CV157" s="4"/>
    </row>
    <row r="158" spans="1:100" x14ac:dyDescent="0.25">
      <c r="A158" s="7">
        <f t="shared" si="75"/>
        <v>45081</v>
      </c>
      <c r="B158" s="5"/>
      <c r="C158" s="38" t="str">
        <f t="shared" si="66"/>
        <v/>
      </c>
      <c r="D158" s="38">
        <f t="shared" si="63"/>
        <v>44986</v>
      </c>
      <c r="E158" s="38" t="str">
        <f t="shared" si="69"/>
        <v/>
      </c>
      <c r="F158" s="38">
        <f t="shared" si="65"/>
        <v>45078</v>
      </c>
      <c r="Y158" s="7">
        <f t="shared" si="76"/>
        <v>45441</v>
      </c>
      <c r="Z158" s="5">
        <v>339.3</v>
      </c>
      <c r="AA158" s="111"/>
      <c r="AB158" s="38" t="str">
        <f>IFERROR(VLOOKUP(Y158,'Geração Equatorial x Medido'!$O$168:$P$182,2,FALSE),"")</f>
        <v/>
      </c>
      <c r="AC158" s="38">
        <f t="shared" si="64"/>
        <v>45413</v>
      </c>
      <c r="AD158" s="38" t="str">
        <f t="shared" si="70"/>
        <v/>
      </c>
      <c r="AE158" s="38">
        <f t="shared" si="78"/>
        <v>45413</v>
      </c>
      <c r="AU158" s="4"/>
      <c r="AX158" s="7">
        <f t="shared" si="77"/>
        <v>45801</v>
      </c>
      <c r="AY158" s="5">
        <v>548.5</v>
      </c>
      <c r="AZ158" s="145">
        <f t="shared" si="71"/>
        <v>0</v>
      </c>
      <c r="BA158" s="38" t="str">
        <f>IFERROR(VLOOKUP(AX158,'Geração Equatorial x Medido'!$O$168:$P$195,2,FALSE),"")</f>
        <v/>
      </c>
      <c r="BB158" s="38">
        <f t="shared" si="79"/>
        <v>45778</v>
      </c>
      <c r="BC158" s="38" t="str">
        <f t="shared" si="72"/>
        <v/>
      </c>
      <c r="BD158" s="38">
        <f t="shared" si="81"/>
        <v>45778</v>
      </c>
      <c r="BT158" s="4"/>
      <c r="BZ158" s="7">
        <f t="shared" si="73"/>
        <v>46167</v>
      </c>
      <c r="CA158" s="5"/>
      <c r="CB158" s="145">
        <f t="shared" si="74"/>
        <v>1</v>
      </c>
      <c r="CC158" s="141" t="str">
        <f>IFERROR(VLOOKUP(BZ157,'Geração Equatorial x Medido'!$O$168:$P$206,2,FALSE),"")</f>
        <v/>
      </c>
      <c r="CD158" s="38">
        <f t="shared" si="80"/>
        <v>46143</v>
      </c>
      <c r="CE158" s="38" t="str">
        <f t="shared" si="67"/>
        <v/>
      </c>
      <c r="CF158" s="38">
        <f t="shared" si="68"/>
        <v>46143</v>
      </c>
      <c r="CV158" s="4"/>
    </row>
    <row r="159" spans="1:100" x14ac:dyDescent="0.25">
      <c r="A159" s="7">
        <f t="shared" si="75"/>
        <v>45082</v>
      </c>
      <c r="B159" s="5"/>
      <c r="C159" s="38" t="str">
        <f t="shared" si="66"/>
        <v/>
      </c>
      <c r="D159" s="38">
        <f t="shared" si="63"/>
        <v>44986</v>
      </c>
      <c r="E159" s="38" t="str">
        <f t="shared" si="69"/>
        <v/>
      </c>
      <c r="F159" s="38">
        <f t="shared" si="65"/>
        <v>45078</v>
      </c>
      <c r="Y159" s="7">
        <f t="shared" si="76"/>
        <v>45442</v>
      </c>
      <c r="Z159" s="5">
        <v>400.1</v>
      </c>
      <c r="AA159" s="111"/>
      <c r="AB159" s="38" t="str">
        <f>IFERROR(VLOOKUP(Y159,'Geração Equatorial x Medido'!$O$168:$P$182,2,FALSE),"")</f>
        <v/>
      </c>
      <c r="AC159" s="38">
        <f t="shared" si="64"/>
        <v>45413</v>
      </c>
      <c r="AD159" s="38" t="str">
        <f t="shared" si="70"/>
        <v/>
      </c>
      <c r="AE159" s="38">
        <f t="shared" si="78"/>
        <v>45413</v>
      </c>
      <c r="AU159" s="4"/>
      <c r="AX159" s="7">
        <f t="shared" si="77"/>
        <v>45802</v>
      </c>
      <c r="AY159" s="5">
        <v>440.8</v>
      </c>
      <c r="AZ159" s="145">
        <f t="shared" si="71"/>
        <v>0</v>
      </c>
      <c r="BA159" s="38" t="str">
        <f>IFERROR(VLOOKUP(AX159,'Geração Equatorial x Medido'!$O$168:$P$195,2,FALSE),"")</f>
        <v/>
      </c>
      <c r="BB159" s="38">
        <f t="shared" si="79"/>
        <v>45778</v>
      </c>
      <c r="BC159" s="38" t="str">
        <f t="shared" si="72"/>
        <v/>
      </c>
      <c r="BD159" s="38">
        <f t="shared" si="81"/>
        <v>45778</v>
      </c>
      <c r="BT159" s="4"/>
      <c r="BZ159" s="7">
        <f t="shared" si="73"/>
        <v>46168</v>
      </c>
      <c r="CA159" s="5"/>
      <c r="CB159" s="145">
        <f t="shared" si="74"/>
        <v>1</v>
      </c>
      <c r="CC159" s="141" t="str">
        <f>IFERROR(VLOOKUP(BZ158,'Geração Equatorial x Medido'!$O$168:$P$206,2,FALSE),"")</f>
        <v/>
      </c>
      <c r="CD159" s="38">
        <f t="shared" si="80"/>
        <v>46143</v>
      </c>
      <c r="CE159" s="38" t="str">
        <f t="shared" si="67"/>
        <v/>
      </c>
      <c r="CF159" s="38">
        <f t="shared" si="68"/>
        <v>46143</v>
      </c>
      <c r="CV159" s="4"/>
    </row>
    <row r="160" spans="1:100" x14ac:dyDescent="0.25">
      <c r="A160" s="7">
        <f t="shared" si="75"/>
        <v>45083</v>
      </c>
      <c r="B160" s="5"/>
      <c r="C160" s="38" t="str">
        <f t="shared" si="66"/>
        <v/>
      </c>
      <c r="D160" s="38">
        <f t="shared" si="63"/>
        <v>44986</v>
      </c>
      <c r="E160" s="38" t="str">
        <f t="shared" si="69"/>
        <v/>
      </c>
      <c r="F160" s="38">
        <f t="shared" si="65"/>
        <v>45078</v>
      </c>
      <c r="Y160" s="7">
        <f t="shared" si="76"/>
        <v>45443</v>
      </c>
      <c r="Z160" s="5">
        <v>405.5</v>
      </c>
      <c r="AA160" s="111"/>
      <c r="AB160" s="38" t="str">
        <f>IFERROR(VLOOKUP(Y160,'Geração Equatorial x Medido'!$O$168:$P$182,2,FALSE),"")</f>
        <v/>
      </c>
      <c r="AC160" s="38">
        <f t="shared" si="64"/>
        <v>45413</v>
      </c>
      <c r="AD160" s="38" t="str">
        <f t="shared" si="70"/>
        <v/>
      </c>
      <c r="AE160" s="38">
        <f t="shared" si="78"/>
        <v>45413</v>
      </c>
      <c r="AU160" s="4"/>
      <c r="AX160" s="7">
        <f t="shared" si="77"/>
        <v>45803</v>
      </c>
      <c r="AY160" s="5">
        <v>500.5</v>
      </c>
      <c r="AZ160" s="145">
        <f t="shared" si="71"/>
        <v>0</v>
      </c>
      <c r="BA160" s="38" t="str">
        <f>IFERROR(VLOOKUP(AX160,'Geração Equatorial x Medido'!$O$168:$P$195,2,FALSE),"")</f>
        <v/>
      </c>
      <c r="BB160" s="38">
        <f t="shared" si="79"/>
        <v>45778</v>
      </c>
      <c r="BC160" s="38" t="str">
        <f t="shared" si="72"/>
        <v/>
      </c>
      <c r="BD160" s="38">
        <f t="shared" si="81"/>
        <v>45778</v>
      </c>
      <c r="BT160" s="4"/>
      <c r="BZ160" s="7">
        <f t="shared" si="73"/>
        <v>46169</v>
      </c>
      <c r="CA160" s="5"/>
      <c r="CB160" s="145">
        <f t="shared" si="74"/>
        <v>1</v>
      </c>
      <c r="CC160" s="141" t="str">
        <f>IFERROR(VLOOKUP(BZ159,'Geração Equatorial x Medido'!$O$168:$P$206,2,FALSE),"")</f>
        <v/>
      </c>
      <c r="CD160" s="38">
        <f t="shared" si="80"/>
        <v>46143</v>
      </c>
      <c r="CE160" s="38" t="str">
        <f t="shared" si="67"/>
        <v/>
      </c>
      <c r="CF160" s="38">
        <f t="shared" si="68"/>
        <v>46143</v>
      </c>
      <c r="CV160" s="4"/>
    </row>
    <row r="161" spans="1:100" x14ac:dyDescent="0.25">
      <c r="A161" s="7">
        <f t="shared" si="75"/>
        <v>45084</v>
      </c>
      <c r="B161" s="5"/>
      <c r="C161" s="38" t="str">
        <f t="shared" si="66"/>
        <v/>
      </c>
      <c r="D161" s="38">
        <f t="shared" si="63"/>
        <v>44986</v>
      </c>
      <c r="E161" s="38" t="str">
        <f t="shared" si="69"/>
        <v/>
      </c>
      <c r="F161" s="38">
        <f t="shared" si="65"/>
        <v>45078</v>
      </c>
      <c r="Y161" s="7">
        <f t="shared" si="76"/>
        <v>45444</v>
      </c>
      <c r="Z161" s="5">
        <v>362.3</v>
      </c>
      <c r="AA161" s="111"/>
      <c r="AB161" s="38" t="str">
        <f>IFERROR(VLOOKUP(Y161,'Geração Equatorial x Medido'!$O$168:$P$182,2,FALSE),"")</f>
        <v/>
      </c>
      <c r="AC161" s="38">
        <f t="shared" si="64"/>
        <v>45413</v>
      </c>
      <c r="AD161" s="38">
        <f t="shared" si="70"/>
        <v>45444</v>
      </c>
      <c r="AE161" s="38">
        <f t="shared" si="78"/>
        <v>45444</v>
      </c>
      <c r="AU161" s="4"/>
      <c r="AX161" s="7">
        <f t="shared" si="77"/>
        <v>45804</v>
      </c>
      <c r="AY161" s="5">
        <v>494.5</v>
      </c>
      <c r="AZ161" s="145">
        <f t="shared" si="71"/>
        <v>0</v>
      </c>
      <c r="BA161" s="38">
        <f>IFERROR(VLOOKUP(AX161,'Geração Equatorial x Medido'!$O$168:$P$195,2,FALSE),"")</f>
        <v>45778</v>
      </c>
      <c r="BB161" s="38">
        <f t="shared" si="79"/>
        <v>45778</v>
      </c>
      <c r="BC161" s="38" t="str">
        <f t="shared" si="72"/>
        <v/>
      </c>
      <c r="BD161" s="38">
        <f t="shared" si="81"/>
        <v>45778</v>
      </c>
      <c r="BT161" s="4"/>
      <c r="BZ161" s="7">
        <f t="shared" si="73"/>
        <v>46170</v>
      </c>
      <c r="CA161" s="5"/>
      <c r="CB161" s="145">
        <f t="shared" si="74"/>
        <v>1</v>
      </c>
      <c r="CC161" s="141">
        <f>IFERROR(VLOOKUP(BZ160,'Geração Equatorial x Medido'!$O$168:$P$206,2,FALSE),"")</f>
        <v>46143</v>
      </c>
      <c r="CD161" s="38">
        <f t="shared" si="80"/>
        <v>46143</v>
      </c>
      <c r="CE161" s="38" t="str">
        <f t="shared" si="67"/>
        <v/>
      </c>
      <c r="CF161" s="38">
        <f t="shared" si="68"/>
        <v>46143</v>
      </c>
      <c r="CV161" s="4"/>
    </row>
    <row r="162" spans="1:100" x14ac:dyDescent="0.25">
      <c r="A162" s="7">
        <f t="shared" si="75"/>
        <v>45085</v>
      </c>
      <c r="B162" s="5"/>
      <c r="C162" s="38" t="str">
        <f t="shared" si="66"/>
        <v/>
      </c>
      <c r="D162" s="38">
        <f t="shared" si="63"/>
        <v>44986</v>
      </c>
      <c r="E162" s="38" t="str">
        <f t="shared" si="69"/>
        <v/>
      </c>
      <c r="F162" s="38">
        <f t="shared" si="65"/>
        <v>45078</v>
      </c>
      <c r="Y162" s="7">
        <f t="shared" si="76"/>
        <v>45445</v>
      </c>
      <c r="Z162" s="5">
        <v>392.5</v>
      </c>
      <c r="AA162" s="111"/>
      <c r="AB162" s="38" t="str">
        <f>IFERROR(VLOOKUP(Y162,'Geração Equatorial x Medido'!$O$168:$P$182,2,FALSE),"")</f>
        <v/>
      </c>
      <c r="AC162" s="38">
        <f t="shared" si="64"/>
        <v>45413</v>
      </c>
      <c r="AD162" s="38" t="str">
        <f t="shared" si="70"/>
        <v/>
      </c>
      <c r="AE162" s="38">
        <f t="shared" si="78"/>
        <v>45444</v>
      </c>
      <c r="AU162" s="4"/>
      <c r="AX162" s="7">
        <f t="shared" si="77"/>
        <v>45805</v>
      </c>
      <c r="AY162" s="5">
        <v>533.6</v>
      </c>
      <c r="AZ162" s="145">
        <f t="shared" si="71"/>
        <v>0</v>
      </c>
      <c r="BA162" s="38" t="str">
        <f>IFERROR(VLOOKUP(AX162,'Geração Equatorial x Medido'!$O$168:$P$195,2,FALSE),"")</f>
        <v/>
      </c>
      <c r="BB162" s="38">
        <f t="shared" si="79"/>
        <v>45809</v>
      </c>
      <c r="BC162" s="38" t="str">
        <f t="shared" si="72"/>
        <v/>
      </c>
      <c r="BD162" s="38">
        <f t="shared" si="81"/>
        <v>45778</v>
      </c>
      <c r="BT162" s="4"/>
      <c r="BZ162" s="7">
        <f t="shared" si="73"/>
        <v>46171</v>
      </c>
      <c r="CA162" s="5"/>
      <c r="CB162" s="145">
        <f t="shared" si="74"/>
        <v>1</v>
      </c>
      <c r="CC162" s="141" t="str">
        <f>IFERROR(VLOOKUP(BZ161,'Geração Equatorial x Medido'!$O$168:$P$206,2,FALSE),"")</f>
        <v/>
      </c>
      <c r="CD162" s="38">
        <f t="shared" si="80"/>
        <v>46174</v>
      </c>
      <c r="CE162" s="38" t="str">
        <f t="shared" si="67"/>
        <v/>
      </c>
      <c r="CF162" s="38">
        <f t="shared" si="68"/>
        <v>46143</v>
      </c>
      <c r="CV162" s="4"/>
    </row>
    <row r="163" spans="1:100" x14ac:dyDescent="0.25">
      <c r="A163" s="7">
        <f t="shared" si="75"/>
        <v>45086</v>
      </c>
      <c r="B163" s="5"/>
      <c r="C163" s="38" t="str">
        <f t="shared" si="66"/>
        <v/>
      </c>
      <c r="D163" s="38">
        <f t="shared" si="63"/>
        <v>44986</v>
      </c>
      <c r="E163" s="38" t="str">
        <f t="shared" si="69"/>
        <v/>
      </c>
      <c r="F163" s="38">
        <f t="shared" si="65"/>
        <v>45078</v>
      </c>
      <c r="Y163" s="7">
        <f t="shared" si="76"/>
        <v>45446</v>
      </c>
      <c r="Z163" s="5">
        <v>398.5</v>
      </c>
      <c r="AA163" s="111"/>
      <c r="AB163" s="38" t="str">
        <f>IFERROR(VLOOKUP(Y163,'Geração Equatorial x Medido'!$O$168:$P$182,2,FALSE),"")</f>
        <v/>
      </c>
      <c r="AC163" s="38">
        <f t="shared" si="64"/>
        <v>45413</v>
      </c>
      <c r="AD163" s="38" t="str">
        <f t="shared" si="70"/>
        <v/>
      </c>
      <c r="AE163" s="38">
        <f t="shared" si="78"/>
        <v>45444</v>
      </c>
      <c r="AU163" s="4"/>
      <c r="AX163" s="7">
        <f t="shared" si="77"/>
        <v>45806</v>
      </c>
      <c r="AY163" s="5">
        <v>464.5</v>
      </c>
      <c r="AZ163" s="145">
        <f t="shared" si="71"/>
        <v>0</v>
      </c>
      <c r="BA163" s="38" t="str">
        <f>IFERROR(VLOOKUP(AX163,'Geração Equatorial x Medido'!$O$168:$P$195,2,FALSE),"")</f>
        <v/>
      </c>
      <c r="BB163" s="38">
        <f t="shared" si="79"/>
        <v>45809</v>
      </c>
      <c r="BC163" s="38" t="str">
        <f t="shared" si="72"/>
        <v/>
      </c>
      <c r="BD163" s="38">
        <f t="shared" si="81"/>
        <v>45778</v>
      </c>
      <c r="BT163" s="4"/>
      <c r="BZ163" s="7">
        <f t="shared" si="73"/>
        <v>46172</v>
      </c>
      <c r="CA163" s="5"/>
      <c r="CB163" s="145">
        <f t="shared" si="74"/>
        <v>1</v>
      </c>
      <c r="CC163" s="141" t="str">
        <f>IFERROR(VLOOKUP(BZ162,'Geração Equatorial x Medido'!$O$168:$P$206,2,FALSE),"")</f>
        <v/>
      </c>
      <c r="CD163" s="38">
        <f t="shared" si="80"/>
        <v>46174</v>
      </c>
      <c r="CE163" s="38" t="str">
        <f t="shared" si="67"/>
        <v/>
      </c>
      <c r="CF163" s="38">
        <f t="shared" si="68"/>
        <v>46143</v>
      </c>
      <c r="CV163" s="4"/>
    </row>
    <row r="164" spans="1:100" x14ac:dyDescent="0.25">
      <c r="A164" s="7">
        <f t="shared" si="75"/>
        <v>45087</v>
      </c>
      <c r="B164" s="5"/>
      <c r="C164" s="38" t="str">
        <f t="shared" si="66"/>
        <v/>
      </c>
      <c r="D164" s="38">
        <f t="shared" si="63"/>
        <v>44986</v>
      </c>
      <c r="E164" s="38" t="str">
        <f t="shared" si="69"/>
        <v/>
      </c>
      <c r="F164" s="38">
        <f t="shared" si="65"/>
        <v>45078</v>
      </c>
      <c r="Y164" s="7">
        <f t="shared" si="76"/>
        <v>45447</v>
      </c>
      <c r="Z164" s="5">
        <v>303.3</v>
      </c>
      <c r="AA164" s="111"/>
      <c r="AB164" s="38" t="str">
        <f>IFERROR(VLOOKUP(Y164,'Geração Equatorial x Medido'!$O$168:$P$182,2,FALSE),"")</f>
        <v/>
      </c>
      <c r="AC164" s="38">
        <f t="shared" si="64"/>
        <v>45413</v>
      </c>
      <c r="AD164" s="38" t="str">
        <f t="shared" si="70"/>
        <v/>
      </c>
      <c r="AE164" s="38">
        <f t="shared" si="78"/>
        <v>45444</v>
      </c>
      <c r="AU164" s="4"/>
      <c r="AX164" s="7">
        <f t="shared" si="77"/>
        <v>45807</v>
      </c>
      <c r="AY164" s="5">
        <v>537.6</v>
      </c>
      <c r="AZ164" s="145">
        <f t="shared" si="71"/>
        <v>0</v>
      </c>
      <c r="BA164" s="38" t="str">
        <f>IFERROR(VLOOKUP(AX164,'Geração Equatorial x Medido'!$O$168:$P$195,2,FALSE),"")</f>
        <v/>
      </c>
      <c r="BB164" s="38">
        <f t="shared" si="79"/>
        <v>45809</v>
      </c>
      <c r="BC164" s="38" t="str">
        <f t="shared" si="72"/>
        <v/>
      </c>
      <c r="BD164" s="38">
        <f t="shared" si="81"/>
        <v>45778</v>
      </c>
      <c r="BT164" s="4"/>
      <c r="BZ164" s="7">
        <f t="shared" si="73"/>
        <v>46173</v>
      </c>
      <c r="CA164" s="5"/>
      <c r="CB164" s="145">
        <f t="shared" si="74"/>
        <v>1</v>
      </c>
      <c r="CC164" s="141" t="str">
        <f>IFERROR(VLOOKUP(BZ163,'Geração Equatorial x Medido'!$O$168:$P$206,2,FALSE),"")</f>
        <v/>
      </c>
      <c r="CD164" s="38">
        <f t="shared" si="80"/>
        <v>46174</v>
      </c>
      <c r="CE164" s="38" t="str">
        <f t="shared" si="67"/>
        <v/>
      </c>
      <c r="CF164" s="38">
        <f t="shared" si="68"/>
        <v>46143</v>
      </c>
      <c r="CV164" s="4"/>
    </row>
    <row r="165" spans="1:100" x14ac:dyDescent="0.25">
      <c r="A165" s="7">
        <f t="shared" si="75"/>
        <v>45088</v>
      </c>
      <c r="B165" s="5"/>
      <c r="C165" s="38" t="str">
        <f t="shared" si="66"/>
        <v/>
      </c>
      <c r="D165" s="38">
        <f t="shared" si="63"/>
        <v>44986</v>
      </c>
      <c r="E165" s="38" t="str">
        <f t="shared" si="69"/>
        <v/>
      </c>
      <c r="F165" s="38">
        <f t="shared" si="65"/>
        <v>45078</v>
      </c>
      <c r="Y165" s="7">
        <f t="shared" si="76"/>
        <v>45448</v>
      </c>
      <c r="Z165" s="5">
        <v>374.5</v>
      </c>
      <c r="AA165" s="111"/>
      <c r="AB165" s="38" t="str">
        <f>IFERROR(VLOOKUP(Y165,'Geração Equatorial x Medido'!$O$168:$P$182,2,FALSE),"")</f>
        <v/>
      </c>
      <c r="AC165" s="38">
        <f t="shared" si="64"/>
        <v>45413</v>
      </c>
      <c r="AD165" s="38" t="str">
        <f t="shared" si="70"/>
        <v/>
      </c>
      <c r="AE165" s="38">
        <f t="shared" si="78"/>
        <v>45444</v>
      </c>
      <c r="AU165" s="4"/>
      <c r="AX165" s="7">
        <f t="shared" si="77"/>
        <v>45808</v>
      </c>
      <c r="AY165" s="5">
        <v>531.1</v>
      </c>
      <c r="AZ165" s="145">
        <f t="shared" si="71"/>
        <v>0</v>
      </c>
      <c r="BA165" s="38" t="str">
        <f>IFERROR(VLOOKUP(AX165,'Geração Equatorial x Medido'!$O$168:$P$195,2,FALSE),"")</f>
        <v/>
      </c>
      <c r="BB165" s="38">
        <f t="shared" si="79"/>
        <v>45809</v>
      </c>
      <c r="BC165" s="38" t="str">
        <f t="shared" si="72"/>
        <v/>
      </c>
      <c r="BD165" s="38">
        <f t="shared" si="81"/>
        <v>45778</v>
      </c>
      <c r="BT165" s="4"/>
      <c r="BZ165" s="7">
        <f t="shared" si="73"/>
        <v>46174</v>
      </c>
      <c r="CA165" s="5"/>
      <c r="CB165" s="145">
        <f t="shared" si="74"/>
        <v>1</v>
      </c>
      <c r="CC165" s="141" t="str">
        <f>IFERROR(VLOOKUP(BZ164,'Geração Equatorial x Medido'!$O$168:$P$206,2,FALSE),"")</f>
        <v/>
      </c>
      <c r="CD165" s="38">
        <f t="shared" si="80"/>
        <v>46174</v>
      </c>
      <c r="CE165" s="38">
        <f t="shared" si="67"/>
        <v>46174</v>
      </c>
      <c r="CF165" s="38">
        <f t="shared" si="68"/>
        <v>46174</v>
      </c>
      <c r="CV165" s="4"/>
    </row>
    <row r="166" spans="1:100" x14ac:dyDescent="0.25">
      <c r="A166" s="7">
        <f t="shared" si="75"/>
        <v>45089</v>
      </c>
      <c r="B166" s="5"/>
      <c r="C166" s="38" t="str">
        <f t="shared" si="66"/>
        <v/>
      </c>
      <c r="D166" s="38">
        <f t="shared" si="63"/>
        <v>44986</v>
      </c>
      <c r="E166" s="38" t="str">
        <f t="shared" si="69"/>
        <v/>
      </c>
      <c r="F166" s="38">
        <f t="shared" si="65"/>
        <v>45078</v>
      </c>
      <c r="Y166" s="7">
        <f t="shared" si="76"/>
        <v>45449</v>
      </c>
      <c r="Z166" s="5">
        <v>226.6</v>
      </c>
      <c r="AA166" s="111"/>
      <c r="AB166" s="38" t="str">
        <f>IFERROR(VLOOKUP(Y166,'Geração Equatorial x Medido'!$O$168:$P$182,2,FALSE),"")</f>
        <v/>
      </c>
      <c r="AC166" s="38">
        <f t="shared" si="64"/>
        <v>45413</v>
      </c>
      <c r="AD166" s="38" t="str">
        <f t="shared" si="70"/>
        <v/>
      </c>
      <c r="AE166" s="38">
        <f t="shared" si="78"/>
        <v>45444</v>
      </c>
      <c r="AU166" s="4"/>
      <c r="AX166" s="7">
        <f t="shared" si="77"/>
        <v>45809</v>
      </c>
      <c r="AY166" s="5">
        <v>483.5</v>
      </c>
      <c r="AZ166" s="145">
        <f t="shared" si="71"/>
        <v>0</v>
      </c>
      <c r="BA166" s="38" t="str">
        <f>IFERROR(VLOOKUP(AX166,'Geração Equatorial x Medido'!$O$168:$P$195,2,FALSE),"")</f>
        <v/>
      </c>
      <c r="BB166" s="38">
        <f t="shared" si="79"/>
        <v>45809</v>
      </c>
      <c r="BC166" s="38">
        <f t="shared" si="72"/>
        <v>45809</v>
      </c>
      <c r="BD166" s="38">
        <f t="shared" si="81"/>
        <v>45809</v>
      </c>
      <c r="BT166" s="4"/>
      <c r="BZ166" s="7">
        <f t="shared" si="73"/>
        <v>46175</v>
      </c>
      <c r="CA166" s="5"/>
      <c r="CB166" s="145">
        <f t="shared" si="74"/>
        <v>1</v>
      </c>
      <c r="CC166" s="141" t="str">
        <f>IFERROR(VLOOKUP(BZ165,'Geração Equatorial x Medido'!$O$168:$P$206,2,FALSE),"")</f>
        <v/>
      </c>
      <c r="CD166" s="38">
        <f t="shared" si="80"/>
        <v>46174</v>
      </c>
      <c r="CE166" s="38" t="str">
        <f t="shared" si="67"/>
        <v/>
      </c>
      <c r="CF166" s="38">
        <f t="shared" si="68"/>
        <v>46174</v>
      </c>
      <c r="CV166" s="4"/>
    </row>
    <row r="167" spans="1:100" x14ac:dyDescent="0.25">
      <c r="A167" s="7">
        <f t="shared" si="75"/>
        <v>45090</v>
      </c>
      <c r="B167" s="5"/>
      <c r="C167" s="38" t="str">
        <f t="shared" si="66"/>
        <v/>
      </c>
      <c r="D167" s="38">
        <f t="shared" si="63"/>
        <v>44986</v>
      </c>
      <c r="E167" s="38" t="str">
        <f t="shared" si="69"/>
        <v/>
      </c>
      <c r="F167" s="38">
        <f t="shared" si="65"/>
        <v>45078</v>
      </c>
      <c r="Y167" s="7">
        <f t="shared" si="76"/>
        <v>45450</v>
      </c>
      <c r="Z167" s="5">
        <v>262.3</v>
      </c>
      <c r="AA167" s="111"/>
      <c r="AB167" s="38" t="str">
        <f>IFERROR(VLOOKUP(Y167,'Geração Equatorial x Medido'!$O$168:$P$182,2,FALSE),"")</f>
        <v/>
      </c>
      <c r="AC167" s="38">
        <f t="shared" si="64"/>
        <v>45413</v>
      </c>
      <c r="AD167" s="38" t="str">
        <f t="shared" si="70"/>
        <v/>
      </c>
      <c r="AE167" s="38">
        <f t="shared" si="78"/>
        <v>45444</v>
      </c>
      <c r="AU167" s="4"/>
      <c r="AX167" s="7">
        <f t="shared" si="77"/>
        <v>45810</v>
      </c>
      <c r="AY167" s="5">
        <v>520.9</v>
      </c>
      <c r="AZ167" s="145">
        <f t="shared" si="71"/>
        <v>0</v>
      </c>
      <c r="BA167" s="38" t="str">
        <f>IFERROR(VLOOKUP(AX167,'Geração Equatorial x Medido'!$O$168:$P$195,2,FALSE),"")</f>
        <v/>
      </c>
      <c r="BB167" s="38">
        <f t="shared" si="79"/>
        <v>45809</v>
      </c>
      <c r="BC167" s="38" t="str">
        <f t="shared" si="72"/>
        <v/>
      </c>
      <c r="BD167" s="38">
        <f t="shared" si="81"/>
        <v>45809</v>
      </c>
      <c r="BT167" s="4"/>
      <c r="BZ167" s="7">
        <f t="shared" si="73"/>
        <v>46176</v>
      </c>
      <c r="CA167" s="5"/>
      <c r="CB167" s="145">
        <f t="shared" si="74"/>
        <v>1</v>
      </c>
      <c r="CC167" s="141" t="str">
        <f>IFERROR(VLOOKUP(BZ166,'Geração Equatorial x Medido'!$O$168:$P$206,2,FALSE),"")</f>
        <v/>
      </c>
      <c r="CD167" s="38">
        <f t="shared" si="80"/>
        <v>46174</v>
      </c>
      <c r="CE167" s="38" t="str">
        <f t="shared" si="67"/>
        <v/>
      </c>
      <c r="CF167" s="38">
        <f t="shared" si="68"/>
        <v>46174</v>
      </c>
      <c r="CV167" s="4"/>
    </row>
    <row r="168" spans="1:100" x14ac:dyDescent="0.25">
      <c r="A168" s="7">
        <f t="shared" si="75"/>
        <v>45091</v>
      </c>
      <c r="B168" s="5"/>
      <c r="C168" s="38" t="str">
        <f t="shared" si="66"/>
        <v/>
      </c>
      <c r="D168" s="38">
        <f t="shared" si="63"/>
        <v>44986</v>
      </c>
      <c r="E168" s="38" t="str">
        <f t="shared" si="69"/>
        <v/>
      </c>
      <c r="F168" s="38">
        <f t="shared" si="65"/>
        <v>45078</v>
      </c>
      <c r="Y168" s="7">
        <f t="shared" si="76"/>
        <v>45451</v>
      </c>
      <c r="Z168" s="5">
        <v>428.8</v>
      </c>
      <c r="AA168" s="111"/>
      <c r="AB168" s="38" t="str">
        <f>IFERROR(VLOOKUP(Y168,'Geração Equatorial x Medido'!$O$168:$P$182,2,FALSE),"")</f>
        <v/>
      </c>
      <c r="AC168" s="38">
        <f t="shared" si="64"/>
        <v>45413</v>
      </c>
      <c r="AD168" s="38" t="str">
        <f t="shared" si="70"/>
        <v/>
      </c>
      <c r="AE168" s="38">
        <f t="shared" si="78"/>
        <v>45444</v>
      </c>
      <c r="AU168" s="4"/>
      <c r="AX168" s="7">
        <f t="shared" si="77"/>
        <v>45811</v>
      </c>
      <c r="AY168" s="5">
        <v>529</v>
      </c>
      <c r="AZ168" s="145">
        <f t="shared" si="71"/>
        <v>0</v>
      </c>
      <c r="BA168" s="38" t="str">
        <f>IFERROR(VLOOKUP(AX168,'Geração Equatorial x Medido'!$O$168:$P$195,2,FALSE),"")</f>
        <v/>
      </c>
      <c r="BB168" s="38">
        <f t="shared" si="79"/>
        <v>45809</v>
      </c>
      <c r="BC168" s="38" t="str">
        <f t="shared" si="72"/>
        <v/>
      </c>
      <c r="BD168" s="38">
        <f t="shared" si="81"/>
        <v>45809</v>
      </c>
      <c r="BT168" s="4"/>
      <c r="BZ168" s="7">
        <f t="shared" si="73"/>
        <v>46177</v>
      </c>
      <c r="CA168" s="5"/>
      <c r="CB168" s="145">
        <f t="shared" si="74"/>
        <v>1</v>
      </c>
      <c r="CC168" s="141" t="str">
        <f>IFERROR(VLOOKUP(BZ167,'Geração Equatorial x Medido'!$O$168:$P$206,2,FALSE),"")</f>
        <v/>
      </c>
      <c r="CD168" s="38">
        <f t="shared" si="80"/>
        <v>46174</v>
      </c>
      <c r="CE168" s="38" t="str">
        <f t="shared" si="67"/>
        <v/>
      </c>
      <c r="CF168" s="38">
        <f t="shared" si="68"/>
        <v>46174</v>
      </c>
      <c r="CV168" s="4"/>
    </row>
    <row r="169" spans="1:100" x14ac:dyDescent="0.25">
      <c r="A169" s="7">
        <f t="shared" si="75"/>
        <v>45092</v>
      </c>
      <c r="B169" s="5"/>
      <c r="C169" s="38" t="str">
        <f t="shared" si="66"/>
        <v/>
      </c>
      <c r="D169" s="38">
        <f t="shared" si="63"/>
        <v>44986</v>
      </c>
      <c r="E169" s="38" t="str">
        <f t="shared" si="69"/>
        <v/>
      </c>
      <c r="F169" s="38">
        <f t="shared" si="65"/>
        <v>45078</v>
      </c>
      <c r="Y169" s="7">
        <f t="shared" si="76"/>
        <v>45452</v>
      </c>
      <c r="Z169" s="5">
        <v>198.8</v>
      </c>
      <c r="AA169" s="111"/>
      <c r="AB169" s="38" t="str">
        <f>IFERROR(VLOOKUP(Y169,'Geração Equatorial x Medido'!$O$168:$P$182,2,FALSE),"")</f>
        <v/>
      </c>
      <c r="AC169" s="38">
        <f t="shared" si="64"/>
        <v>45413</v>
      </c>
      <c r="AD169" s="38" t="str">
        <f t="shared" si="70"/>
        <v/>
      </c>
      <c r="AE169" s="38">
        <f t="shared" si="78"/>
        <v>45444</v>
      </c>
      <c r="AU169" s="4"/>
      <c r="AX169" s="7">
        <f t="shared" si="77"/>
        <v>45812</v>
      </c>
      <c r="AY169" s="5">
        <v>441</v>
      </c>
      <c r="AZ169" s="145">
        <f t="shared" si="71"/>
        <v>0</v>
      </c>
      <c r="BA169" s="38" t="str">
        <f>IFERROR(VLOOKUP(AX169,'Geração Equatorial x Medido'!$O$168:$P$195,2,FALSE),"")</f>
        <v/>
      </c>
      <c r="BB169" s="38">
        <f t="shared" si="79"/>
        <v>45809</v>
      </c>
      <c r="BC169" s="38" t="str">
        <f t="shared" si="72"/>
        <v/>
      </c>
      <c r="BD169" s="38">
        <f t="shared" si="81"/>
        <v>45809</v>
      </c>
      <c r="BT169" s="4"/>
      <c r="BZ169" s="7">
        <f t="shared" si="73"/>
        <v>46178</v>
      </c>
      <c r="CA169" s="5"/>
      <c r="CB169" s="145">
        <f t="shared" si="74"/>
        <v>1</v>
      </c>
      <c r="CC169" s="141" t="str">
        <f>IFERROR(VLOOKUP(BZ168,'Geração Equatorial x Medido'!$O$168:$P$206,2,FALSE),"")</f>
        <v/>
      </c>
      <c r="CD169" s="38">
        <f t="shared" si="80"/>
        <v>46174</v>
      </c>
      <c r="CE169" s="38" t="str">
        <f t="shared" si="67"/>
        <v/>
      </c>
      <c r="CF169" s="38">
        <f t="shared" si="68"/>
        <v>46174</v>
      </c>
      <c r="CV169" s="4"/>
    </row>
    <row r="170" spans="1:100" x14ac:dyDescent="0.25">
      <c r="A170" s="7">
        <f t="shared" si="75"/>
        <v>45093</v>
      </c>
      <c r="B170" s="5"/>
      <c r="C170" s="38" t="str">
        <f t="shared" si="66"/>
        <v/>
      </c>
      <c r="D170" s="38">
        <f t="shared" si="63"/>
        <v>44986</v>
      </c>
      <c r="E170" s="38" t="str">
        <f t="shared" si="69"/>
        <v/>
      </c>
      <c r="F170" s="38">
        <f t="shared" si="65"/>
        <v>45078</v>
      </c>
      <c r="Y170" s="7">
        <f t="shared" si="76"/>
        <v>45453</v>
      </c>
      <c r="Z170" s="5">
        <v>359.6</v>
      </c>
      <c r="AA170" s="111"/>
      <c r="AB170" s="38" t="str">
        <f>IFERROR(VLOOKUP(Y170,'Geração Equatorial x Medido'!$O$168:$P$182,2,FALSE),"")</f>
        <v/>
      </c>
      <c r="AC170" s="38">
        <f t="shared" si="64"/>
        <v>45413</v>
      </c>
      <c r="AD170" s="38" t="str">
        <f t="shared" si="70"/>
        <v/>
      </c>
      <c r="AE170" s="38">
        <f t="shared" si="78"/>
        <v>45444</v>
      </c>
      <c r="AU170" s="4"/>
      <c r="AX170" s="7">
        <f t="shared" si="77"/>
        <v>45813</v>
      </c>
      <c r="AY170" s="5">
        <v>514</v>
      </c>
      <c r="AZ170" s="145">
        <f t="shared" si="71"/>
        <v>0</v>
      </c>
      <c r="BA170" s="38" t="str">
        <f>IFERROR(VLOOKUP(AX170,'Geração Equatorial x Medido'!$O$168:$P$195,2,FALSE),"")</f>
        <v/>
      </c>
      <c r="BB170" s="38">
        <f t="shared" si="79"/>
        <v>45809</v>
      </c>
      <c r="BC170" s="38" t="str">
        <f t="shared" si="72"/>
        <v/>
      </c>
      <c r="BD170" s="38">
        <f t="shared" si="81"/>
        <v>45809</v>
      </c>
      <c r="BT170" s="4"/>
      <c r="BZ170" s="7">
        <f t="shared" si="73"/>
        <v>46179</v>
      </c>
      <c r="CA170" s="5"/>
      <c r="CB170" s="145">
        <f t="shared" si="74"/>
        <v>1</v>
      </c>
      <c r="CC170" s="141" t="str">
        <f>IFERROR(VLOOKUP(BZ169,'Geração Equatorial x Medido'!$O$168:$P$206,2,FALSE),"")</f>
        <v/>
      </c>
      <c r="CD170" s="38">
        <f t="shared" si="80"/>
        <v>46174</v>
      </c>
      <c r="CE170" s="38" t="str">
        <f t="shared" si="67"/>
        <v/>
      </c>
      <c r="CF170" s="38">
        <f t="shared" si="68"/>
        <v>46174</v>
      </c>
      <c r="CV170" s="4"/>
    </row>
    <row r="171" spans="1:100" x14ac:dyDescent="0.25">
      <c r="A171" s="7">
        <f t="shared" si="75"/>
        <v>45094</v>
      </c>
      <c r="B171" s="5"/>
      <c r="C171" s="38" t="str">
        <f t="shared" si="66"/>
        <v/>
      </c>
      <c r="D171" s="38">
        <f t="shared" ref="D171:D234" si="82">IF(C171="",D170,C171)</f>
        <v>44986</v>
      </c>
      <c r="E171" s="38" t="str">
        <f t="shared" si="69"/>
        <v/>
      </c>
      <c r="F171" s="38">
        <f t="shared" si="65"/>
        <v>45078</v>
      </c>
      <c r="Y171" s="7">
        <f t="shared" si="76"/>
        <v>45454</v>
      </c>
      <c r="Z171" s="5">
        <v>413.3</v>
      </c>
      <c r="AA171" s="111"/>
      <c r="AB171" s="38" t="str">
        <f>IFERROR(VLOOKUP(Y171,'Geração Equatorial x Medido'!$O$168:$P$182,2,FALSE),"")</f>
        <v/>
      </c>
      <c r="AC171" s="38">
        <f t="shared" ref="AC171:AC234" si="83">IF(AB171="",AC170,AB171)</f>
        <v>45413</v>
      </c>
      <c r="AD171" s="38" t="str">
        <f t="shared" si="70"/>
        <v/>
      </c>
      <c r="AE171" s="38">
        <f t="shared" si="78"/>
        <v>45444</v>
      </c>
      <c r="AU171" s="4"/>
      <c r="AX171" s="7">
        <f t="shared" si="77"/>
        <v>45814</v>
      </c>
      <c r="AY171" s="5">
        <v>404.7</v>
      </c>
      <c r="AZ171" s="145">
        <f t="shared" si="71"/>
        <v>0</v>
      </c>
      <c r="BA171" s="38" t="str">
        <f>IFERROR(VLOOKUP(AX171,'Geração Equatorial x Medido'!$O$168:$P$195,2,FALSE),"")</f>
        <v/>
      </c>
      <c r="BB171" s="38">
        <f t="shared" si="79"/>
        <v>45809</v>
      </c>
      <c r="BC171" s="38" t="str">
        <f t="shared" si="72"/>
        <v/>
      </c>
      <c r="BD171" s="38">
        <f t="shared" si="81"/>
        <v>45809</v>
      </c>
      <c r="BT171" s="4"/>
      <c r="BZ171" s="7">
        <f t="shared" si="73"/>
        <v>46180</v>
      </c>
      <c r="CA171" s="5"/>
      <c r="CB171" s="145">
        <f t="shared" si="74"/>
        <v>1</v>
      </c>
      <c r="CC171" s="141" t="str">
        <f>IFERROR(VLOOKUP(BZ170,'Geração Equatorial x Medido'!$O$168:$P$206,2,FALSE),"")</f>
        <v/>
      </c>
      <c r="CD171" s="38">
        <f t="shared" si="80"/>
        <v>46174</v>
      </c>
      <c r="CE171" s="38" t="str">
        <f t="shared" si="67"/>
        <v/>
      </c>
      <c r="CF171" s="38">
        <f t="shared" si="68"/>
        <v>46174</v>
      </c>
      <c r="CV171" s="4"/>
    </row>
    <row r="172" spans="1:100" x14ac:dyDescent="0.25">
      <c r="A172" s="7">
        <f t="shared" si="75"/>
        <v>45095</v>
      </c>
      <c r="B172" s="5"/>
      <c r="C172" s="38" t="str">
        <f t="shared" si="66"/>
        <v/>
      </c>
      <c r="D172" s="38">
        <f t="shared" si="82"/>
        <v>44986</v>
      </c>
      <c r="E172" s="38" t="str">
        <f t="shared" si="69"/>
        <v/>
      </c>
      <c r="F172" s="38">
        <f t="shared" si="65"/>
        <v>45078</v>
      </c>
      <c r="Y172" s="7">
        <f t="shared" si="76"/>
        <v>45455</v>
      </c>
      <c r="Z172" s="5">
        <v>425.8</v>
      </c>
      <c r="AA172" s="111"/>
      <c r="AB172" s="38" t="str">
        <f>IFERROR(VLOOKUP(Y172,'Geração Equatorial x Medido'!$O$168:$P$182,2,FALSE),"")</f>
        <v/>
      </c>
      <c r="AC172" s="38">
        <f t="shared" si="83"/>
        <v>45413</v>
      </c>
      <c r="AD172" s="38" t="str">
        <f t="shared" si="70"/>
        <v/>
      </c>
      <c r="AE172" s="38">
        <f t="shared" si="78"/>
        <v>45444</v>
      </c>
      <c r="AU172" s="4"/>
      <c r="AX172" s="7">
        <f t="shared" si="77"/>
        <v>45815</v>
      </c>
      <c r="AY172" s="5">
        <v>510.4</v>
      </c>
      <c r="AZ172" s="145">
        <f t="shared" si="71"/>
        <v>0</v>
      </c>
      <c r="BA172" s="38" t="str">
        <f>IFERROR(VLOOKUP(AX172,'Geração Equatorial x Medido'!$O$168:$P$195,2,FALSE),"")</f>
        <v/>
      </c>
      <c r="BB172" s="38">
        <f t="shared" si="79"/>
        <v>45809</v>
      </c>
      <c r="BC172" s="38" t="str">
        <f t="shared" si="72"/>
        <v/>
      </c>
      <c r="BD172" s="38">
        <f t="shared" si="81"/>
        <v>45809</v>
      </c>
      <c r="BT172" s="4"/>
      <c r="BZ172" s="7">
        <f t="shared" si="73"/>
        <v>46181</v>
      </c>
      <c r="CA172" s="5"/>
      <c r="CB172" s="145">
        <f t="shared" si="74"/>
        <v>1</v>
      </c>
      <c r="CC172" s="141" t="str">
        <f>IFERROR(VLOOKUP(BZ171,'Geração Equatorial x Medido'!$O$168:$P$206,2,FALSE),"")</f>
        <v/>
      </c>
      <c r="CD172" s="38">
        <f t="shared" si="80"/>
        <v>46174</v>
      </c>
      <c r="CE172" s="38" t="str">
        <f t="shared" si="67"/>
        <v/>
      </c>
      <c r="CF172" s="38">
        <f t="shared" si="68"/>
        <v>46174</v>
      </c>
      <c r="CV172" s="4"/>
    </row>
    <row r="173" spans="1:100" x14ac:dyDescent="0.25">
      <c r="A173" s="7">
        <f t="shared" si="75"/>
        <v>45096</v>
      </c>
      <c r="B173" s="5"/>
      <c r="C173" s="38" t="str">
        <f t="shared" si="66"/>
        <v/>
      </c>
      <c r="D173" s="38">
        <f t="shared" si="82"/>
        <v>44986</v>
      </c>
      <c r="E173" s="38" t="str">
        <f t="shared" si="69"/>
        <v/>
      </c>
      <c r="F173" s="38">
        <f t="shared" si="65"/>
        <v>45078</v>
      </c>
      <c r="Y173" s="7">
        <f t="shared" si="76"/>
        <v>45456</v>
      </c>
      <c r="Z173" s="5">
        <v>400.6</v>
      </c>
      <c r="AA173" s="111"/>
      <c r="AB173" s="38" t="str">
        <f>IFERROR(VLOOKUP(Y173,'Geração Equatorial x Medido'!$O$168:$P$182,2,FALSE),"")</f>
        <v/>
      </c>
      <c r="AC173" s="38">
        <f t="shared" si="83"/>
        <v>45413</v>
      </c>
      <c r="AD173" s="38" t="str">
        <f t="shared" si="70"/>
        <v/>
      </c>
      <c r="AE173" s="38">
        <f t="shared" si="78"/>
        <v>45444</v>
      </c>
      <c r="AU173" s="4"/>
      <c r="AX173" s="7">
        <f t="shared" si="77"/>
        <v>45816</v>
      </c>
      <c r="AY173" s="5">
        <v>518.1</v>
      </c>
      <c r="AZ173" s="145">
        <f t="shared" si="71"/>
        <v>0</v>
      </c>
      <c r="BA173" s="38" t="str">
        <f>IFERROR(VLOOKUP(AX173,'Geração Equatorial x Medido'!$O$168:$P$195,2,FALSE),"")</f>
        <v/>
      </c>
      <c r="BB173" s="38">
        <f t="shared" si="79"/>
        <v>45809</v>
      </c>
      <c r="BC173" s="38" t="str">
        <f t="shared" si="72"/>
        <v/>
      </c>
      <c r="BD173" s="38">
        <f t="shared" si="81"/>
        <v>45809</v>
      </c>
      <c r="BT173" s="4"/>
      <c r="BZ173" s="7">
        <f t="shared" si="73"/>
        <v>46182</v>
      </c>
      <c r="CA173" s="5"/>
      <c r="CB173" s="145">
        <f t="shared" si="74"/>
        <v>1</v>
      </c>
      <c r="CC173" s="141" t="str">
        <f>IFERROR(VLOOKUP(BZ172,'Geração Equatorial x Medido'!$O$168:$P$206,2,FALSE),"")</f>
        <v/>
      </c>
      <c r="CD173" s="38">
        <f t="shared" si="80"/>
        <v>46174</v>
      </c>
      <c r="CE173" s="38" t="str">
        <f t="shared" si="67"/>
        <v/>
      </c>
      <c r="CF173" s="38">
        <f t="shared" si="68"/>
        <v>46174</v>
      </c>
      <c r="CV173" s="4"/>
    </row>
    <row r="174" spans="1:100" x14ac:dyDescent="0.25">
      <c r="A174" s="7">
        <f t="shared" si="75"/>
        <v>45097</v>
      </c>
      <c r="B174" s="5"/>
      <c r="C174" s="38" t="str">
        <f t="shared" si="66"/>
        <v/>
      </c>
      <c r="D174" s="38">
        <f t="shared" si="82"/>
        <v>44986</v>
      </c>
      <c r="E174" s="38" t="str">
        <f t="shared" si="69"/>
        <v/>
      </c>
      <c r="F174" s="38">
        <f t="shared" si="65"/>
        <v>45078</v>
      </c>
      <c r="Y174" s="7">
        <f t="shared" si="76"/>
        <v>45457</v>
      </c>
      <c r="Z174" s="5">
        <v>328.5</v>
      </c>
      <c r="AA174" s="111"/>
      <c r="AB174" s="38" t="str">
        <f>IFERROR(VLOOKUP(Y174,'Geração Equatorial x Medido'!$O$168:$P$182,2,FALSE),"")</f>
        <v/>
      </c>
      <c r="AC174" s="38">
        <f t="shared" si="83"/>
        <v>45413</v>
      </c>
      <c r="AD174" s="38" t="str">
        <f t="shared" si="70"/>
        <v/>
      </c>
      <c r="AE174" s="38">
        <f t="shared" si="78"/>
        <v>45444</v>
      </c>
      <c r="AU174" s="4"/>
      <c r="AX174" s="7">
        <f t="shared" si="77"/>
        <v>45817</v>
      </c>
      <c r="AY174" s="5">
        <v>525.9</v>
      </c>
      <c r="AZ174" s="145">
        <f t="shared" si="71"/>
        <v>0</v>
      </c>
      <c r="BA174" s="38" t="str">
        <f>IFERROR(VLOOKUP(AX174,'Geração Equatorial x Medido'!$O$168:$P$195,2,FALSE),"")</f>
        <v/>
      </c>
      <c r="BB174" s="38">
        <f t="shared" si="79"/>
        <v>45809</v>
      </c>
      <c r="BC174" s="38" t="str">
        <f t="shared" si="72"/>
        <v/>
      </c>
      <c r="BD174" s="38">
        <f t="shared" si="81"/>
        <v>45809</v>
      </c>
      <c r="BT174" s="4"/>
      <c r="BZ174" s="7">
        <f t="shared" si="73"/>
        <v>46183</v>
      </c>
      <c r="CA174" s="5"/>
      <c r="CB174" s="145">
        <f t="shared" si="74"/>
        <v>1</v>
      </c>
      <c r="CC174" s="141" t="str">
        <f>IFERROR(VLOOKUP(BZ173,'Geração Equatorial x Medido'!$O$168:$P$206,2,FALSE),"")</f>
        <v/>
      </c>
      <c r="CD174" s="38">
        <f t="shared" si="80"/>
        <v>46174</v>
      </c>
      <c r="CE174" s="38" t="str">
        <f t="shared" si="67"/>
        <v/>
      </c>
      <c r="CF174" s="38">
        <f t="shared" si="68"/>
        <v>46174</v>
      </c>
      <c r="CV174" s="4"/>
    </row>
    <row r="175" spans="1:100" x14ac:dyDescent="0.25">
      <c r="A175" s="7">
        <f t="shared" si="75"/>
        <v>45098</v>
      </c>
      <c r="B175" s="5"/>
      <c r="C175" s="38" t="str">
        <f t="shared" si="66"/>
        <v/>
      </c>
      <c r="D175" s="38">
        <f t="shared" si="82"/>
        <v>44986</v>
      </c>
      <c r="E175" s="38" t="str">
        <f t="shared" si="69"/>
        <v/>
      </c>
      <c r="F175" s="38">
        <f t="shared" si="65"/>
        <v>45078</v>
      </c>
      <c r="Y175" s="7">
        <f t="shared" si="76"/>
        <v>45458</v>
      </c>
      <c r="Z175" s="5">
        <v>396</v>
      </c>
      <c r="AA175" s="111"/>
      <c r="AB175" s="38" t="str">
        <f>IFERROR(VLOOKUP(Y175,'Geração Equatorial x Medido'!$O$168:$P$182,2,FALSE),"")</f>
        <v/>
      </c>
      <c r="AC175" s="38">
        <f t="shared" si="83"/>
        <v>45413</v>
      </c>
      <c r="AD175" s="38" t="str">
        <f t="shared" si="70"/>
        <v/>
      </c>
      <c r="AE175" s="38">
        <f t="shared" si="78"/>
        <v>45444</v>
      </c>
      <c r="AU175" s="4"/>
      <c r="AX175" s="7">
        <f t="shared" si="77"/>
        <v>45818</v>
      </c>
      <c r="AY175" s="5">
        <v>551</v>
      </c>
      <c r="AZ175" s="145">
        <f t="shared" si="71"/>
        <v>0</v>
      </c>
      <c r="BA175" s="38" t="str">
        <f>IFERROR(VLOOKUP(AX175,'Geração Equatorial x Medido'!$O$168:$P$195,2,FALSE),"")</f>
        <v/>
      </c>
      <c r="BB175" s="38">
        <f t="shared" si="79"/>
        <v>45809</v>
      </c>
      <c r="BC175" s="38" t="str">
        <f t="shared" si="72"/>
        <v/>
      </c>
      <c r="BD175" s="38">
        <f t="shared" si="81"/>
        <v>45809</v>
      </c>
      <c r="BT175" s="4"/>
      <c r="BZ175" s="7">
        <f t="shared" si="73"/>
        <v>46184</v>
      </c>
      <c r="CA175" s="5"/>
      <c r="CB175" s="145">
        <f t="shared" si="74"/>
        <v>1</v>
      </c>
      <c r="CC175" s="141" t="str">
        <f>IFERROR(VLOOKUP(BZ174,'Geração Equatorial x Medido'!$O$168:$P$206,2,FALSE),"")</f>
        <v/>
      </c>
      <c r="CD175" s="38">
        <f t="shared" si="80"/>
        <v>46174</v>
      </c>
      <c r="CE175" s="38" t="str">
        <f t="shared" si="67"/>
        <v/>
      </c>
      <c r="CF175" s="38">
        <f t="shared" si="68"/>
        <v>46174</v>
      </c>
      <c r="CV175" s="4"/>
    </row>
    <row r="176" spans="1:100" x14ac:dyDescent="0.25">
      <c r="A176" s="7">
        <f t="shared" si="75"/>
        <v>45099</v>
      </c>
      <c r="B176" s="5"/>
      <c r="C176" s="38" t="str">
        <f t="shared" si="66"/>
        <v/>
      </c>
      <c r="D176" s="38">
        <f t="shared" si="82"/>
        <v>44986</v>
      </c>
      <c r="E176" s="38" t="str">
        <f t="shared" si="69"/>
        <v/>
      </c>
      <c r="F176" s="38">
        <f t="shared" si="65"/>
        <v>45078</v>
      </c>
      <c r="Y176" s="7">
        <f t="shared" si="76"/>
        <v>45459</v>
      </c>
      <c r="Z176" s="5">
        <v>381.7</v>
      </c>
      <c r="AA176" s="111"/>
      <c r="AB176" s="38" t="str">
        <f>IFERROR(VLOOKUP(Y176,'Geração Equatorial x Medido'!$O$168:$P$182,2,FALSE),"")</f>
        <v/>
      </c>
      <c r="AC176" s="38">
        <f t="shared" si="83"/>
        <v>45413</v>
      </c>
      <c r="AD176" s="38" t="str">
        <f t="shared" si="70"/>
        <v/>
      </c>
      <c r="AE176" s="38">
        <f t="shared" si="78"/>
        <v>45444</v>
      </c>
      <c r="AU176" s="4"/>
      <c r="AX176" s="7">
        <f t="shared" si="77"/>
        <v>45819</v>
      </c>
      <c r="AY176" s="5">
        <v>494</v>
      </c>
      <c r="AZ176" s="145">
        <f t="shared" si="71"/>
        <v>0</v>
      </c>
      <c r="BA176" s="38" t="str">
        <f>IFERROR(VLOOKUP(AX176,'Geração Equatorial x Medido'!$O$168:$P$195,2,FALSE),"")</f>
        <v/>
      </c>
      <c r="BB176" s="38">
        <f t="shared" si="79"/>
        <v>45809</v>
      </c>
      <c r="BC176" s="38" t="str">
        <f t="shared" si="72"/>
        <v/>
      </c>
      <c r="BD176" s="38">
        <f t="shared" si="81"/>
        <v>45809</v>
      </c>
      <c r="BT176" s="4"/>
      <c r="BZ176" s="7">
        <f t="shared" si="73"/>
        <v>46185</v>
      </c>
      <c r="CA176" s="5"/>
      <c r="CB176" s="145">
        <f t="shared" si="74"/>
        <v>1</v>
      </c>
      <c r="CC176" s="141" t="str">
        <f>IFERROR(VLOOKUP(BZ175,'Geração Equatorial x Medido'!$O$168:$P$206,2,FALSE),"")</f>
        <v/>
      </c>
      <c r="CD176" s="38">
        <f t="shared" si="80"/>
        <v>46174</v>
      </c>
      <c r="CE176" s="38" t="str">
        <f t="shared" si="67"/>
        <v/>
      </c>
      <c r="CF176" s="38">
        <f t="shared" si="68"/>
        <v>46174</v>
      </c>
      <c r="CV176" s="4"/>
    </row>
    <row r="177" spans="1:100" x14ac:dyDescent="0.25">
      <c r="A177" s="7">
        <f t="shared" si="75"/>
        <v>45100</v>
      </c>
      <c r="B177" s="5"/>
      <c r="C177" s="38" t="str">
        <f t="shared" si="66"/>
        <v/>
      </c>
      <c r="D177" s="38">
        <f t="shared" si="82"/>
        <v>44986</v>
      </c>
      <c r="E177" s="38" t="str">
        <f t="shared" si="69"/>
        <v/>
      </c>
      <c r="F177" s="38">
        <f t="shared" si="65"/>
        <v>45078</v>
      </c>
      <c r="Y177" s="7">
        <f t="shared" si="76"/>
        <v>45460</v>
      </c>
      <c r="Z177" s="5">
        <v>361</v>
      </c>
      <c r="AA177" s="111"/>
      <c r="AB177" s="38" t="str">
        <f>IFERROR(VLOOKUP(Y177,'Geração Equatorial x Medido'!$O$168:$P$182,2,FALSE),"")</f>
        <v/>
      </c>
      <c r="AC177" s="38">
        <f t="shared" si="83"/>
        <v>45413</v>
      </c>
      <c r="AD177" s="38" t="str">
        <f t="shared" si="70"/>
        <v/>
      </c>
      <c r="AE177" s="38">
        <f t="shared" si="78"/>
        <v>45444</v>
      </c>
      <c r="AU177" s="4"/>
      <c r="AX177" s="7">
        <f t="shared" si="77"/>
        <v>45820</v>
      </c>
      <c r="AY177" s="5">
        <v>459</v>
      </c>
      <c r="AZ177" s="145">
        <f t="shared" si="71"/>
        <v>0</v>
      </c>
      <c r="BA177" s="38" t="str">
        <f>IFERROR(VLOOKUP(AX177,'Geração Equatorial x Medido'!$O$168:$P$195,2,FALSE),"")</f>
        <v/>
      </c>
      <c r="BB177" s="38">
        <f t="shared" si="79"/>
        <v>45809</v>
      </c>
      <c r="BC177" s="38" t="str">
        <f t="shared" si="72"/>
        <v/>
      </c>
      <c r="BD177" s="38">
        <f t="shared" si="81"/>
        <v>45809</v>
      </c>
      <c r="BT177" s="4"/>
      <c r="BZ177" s="7">
        <f t="shared" si="73"/>
        <v>46186</v>
      </c>
      <c r="CA177" s="5"/>
      <c r="CB177" s="145">
        <f t="shared" si="74"/>
        <v>1</v>
      </c>
      <c r="CC177" s="141" t="str">
        <f>IFERROR(VLOOKUP(BZ176,'Geração Equatorial x Medido'!$O$168:$P$206,2,FALSE),"")</f>
        <v/>
      </c>
      <c r="CD177" s="38">
        <f t="shared" si="80"/>
        <v>46174</v>
      </c>
      <c r="CE177" s="38" t="str">
        <f t="shared" si="67"/>
        <v/>
      </c>
      <c r="CF177" s="38">
        <f t="shared" si="68"/>
        <v>46174</v>
      </c>
      <c r="CV177" s="4"/>
    </row>
    <row r="178" spans="1:100" x14ac:dyDescent="0.25">
      <c r="A178" s="7">
        <f t="shared" si="75"/>
        <v>45101</v>
      </c>
      <c r="B178" s="5"/>
      <c r="C178" s="38" t="str">
        <f t="shared" si="66"/>
        <v/>
      </c>
      <c r="D178" s="38">
        <f t="shared" si="82"/>
        <v>44986</v>
      </c>
      <c r="E178" s="38" t="str">
        <f t="shared" si="69"/>
        <v/>
      </c>
      <c r="F178" s="38">
        <f t="shared" si="65"/>
        <v>45078</v>
      </c>
      <c r="Y178" s="7">
        <f t="shared" si="76"/>
        <v>45461</v>
      </c>
      <c r="Z178" s="5">
        <v>431.4</v>
      </c>
      <c r="AA178" s="111"/>
      <c r="AB178" s="38" t="str">
        <f>IFERROR(VLOOKUP(Y178,'Geração Equatorial x Medido'!$O$168:$P$182,2,FALSE),"")</f>
        <v/>
      </c>
      <c r="AC178" s="38">
        <f t="shared" si="83"/>
        <v>45413</v>
      </c>
      <c r="AD178" s="38" t="str">
        <f t="shared" si="70"/>
        <v/>
      </c>
      <c r="AE178" s="38">
        <f t="shared" si="78"/>
        <v>45444</v>
      </c>
      <c r="AU178" s="4"/>
      <c r="AX178" s="7">
        <f t="shared" si="77"/>
        <v>45821</v>
      </c>
      <c r="AY178" s="5">
        <v>447.9</v>
      </c>
      <c r="AZ178" s="145">
        <f t="shared" si="71"/>
        <v>0</v>
      </c>
      <c r="BA178" s="38" t="str">
        <f>IFERROR(VLOOKUP(AX178,'Geração Equatorial x Medido'!$O$168:$P$195,2,FALSE),"")</f>
        <v/>
      </c>
      <c r="BB178" s="38">
        <f t="shared" si="79"/>
        <v>45809</v>
      </c>
      <c r="BC178" s="38" t="str">
        <f t="shared" si="72"/>
        <v/>
      </c>
      <c r="BD178" s="38">
        <f t="shared" si="81"/>
        <v>45809</v>
      </c>
      <c r="BT178" s="4"/>
      <c r="BZ178" s="7">
        <f t="shared" si="73"/>
        <v>46187</v>
      </c>
      <c r="CA178" s="5"/>
      <c r="CB178" s="145">
        <f t="shared" si="74"/>
        <v>1</v>
      </c>
      <c r="CC178" s="141" t="str">
        <f>IFERROR(VLOOKUP(BZ177,'Geração Equatorial x Medido'!$O$168:$P$206,2,FALSE),"")</f>
        <v/>
      </c>
      <c r="CD178" s="38">
        <f t="shared" si="80"/>
        <v>46174</v>
      </c>
      <c r="CE178" s="38" t="str">
        <f t="shared" si="67"/>
        <v/>
      </c>
      <c r="CF178" s="38">
        <f t="shared" si="68"/>
        <v>46174</v>
      </c>
      <c r="CV178" s="4"/>
    </row>
    <row r="179" spans="1:100" x14ac:dyDescent="0.25">
      <c r="A179" s="7">
        <f t="shared" si="75"/>
        <v>45102</v>
      </c>
      <c r="B179" s="5"/>
      <c r="C179" s="38" t="str">
        <f t="shared" si="66"/>
        <v/>
      </c>
      <c r="D179" s="38">
        <f t="shared" si="82"/>
        <v>44986</v>
      </c>
      <c r="E179" s="38" t="str">
        <f t="shared" si="69"/>
        <v/>
      </c>
      <c r="F179" s="38">
        <f t="shared" si="65"/>
        <v>45078</v>
      </c>
      <c r="Y179" s="7">
        <f t="shared" si="76"/>
        <v>45462</v>
      </c>
      <c r="Z179" s="5">
        <v>419.5</v>
      </c>
      <c r="AA179" s="111"/>
      <c r="AB179" s="38" t="str">
        <f>IFERROR(VLOOKUP(Y179,'Geração Equatorial x Medido'!$O$168:$P$182,2,FALSE),"")</f>
        <v/>
      </c>
      <c r="AC179" s="38">
        <f t="shared" si="83"/>
        <v>45413</v>
      </c>
      <c r="AD179" s="38" t="str">
        <f t="shared" si="70"/>
        <v/>
      </c>
      <c r="AE179" s="38">
        <f t="shared" si="78"/>
        <v>45444</v>
      </c>
      <c r="AU179" s="4"/>
      <c r="AX179" s="7">
        <f t="shared" si="77"/>
        <v>45822</v>
      </c>
      <c r="AY179" s="5">
        <v>406.7</v>
      </c>
      <c r="AZ179" s="145">
        <f t="shared" si="71"/>
        <v>0</v>
      </c>
      <c r="BA179" s="38" t="str">
        <f>IFERROR(VLOOKUP(AX179,'Geração Equatorial x Medido'!$O$168:$P$195,2,FALSE),"")</f>
        <v/>
      </c>
      <c r="BB179" s="38">
        <f t="shared" si="79"/>
        <v>45809</v>
      </c>
      <c r="BC179" s="38" t="str">
        <f t="shared" si="72"/>
        <v/>
      </c>
      <c r="BD179" s="38">
        <f t="shared" si="81"/>
        <v>45809</v>
      </c>
      <c r="BT179" s="4"/>
      <c r="BZ179" s="7">
        <f t="shared" si="73"/>
        <v>46188</v>
      </c>
      <c r="CA179" s="5"/>
      <c r="CB179" s="145">
        <f t="shared" si="74"/>
        <v>1</v>
      </c>
      <c r="CC179" s="141" t="str">
        <f>IFERROR(VLOOKUP(BZ178,'Geração Equatorial x Medido'!$O$168:$P$206,2,FALSE),"")</f>
        <v/>
      </c>
      <c r="CD179" s="38">
        <f t="shared" si="80"/>
        <v>46174</v>
      </c>
      <c r="CE179" s="38" t="str">
        <f t="shared" si="67"/>
        <v/>
      </c>
      <c r="CF179" s="38">
        <f t="shared" si="68"/>
        <v>46174</v>
      </c>
      <c r="CV179" s="4"/>
    </row>
    <row r="180" spans="1:100" x14ac:dyDescent="0.25">
      <c r="A180" s="7">
        <f t="shared" si="75"/>
        <v>45103</v>
      </c>
      <c r="B180" s="5"/>
      <c r="C180" s="38" t="str">
        <f t="shared" si="66"/>
        <v/>
      </c>
      <c r="D180" s="38">
        <f t="shared" si="82"/>
        <v>44986</v>
      </c>
      <c r="E180" s="38" t="str">
        <f t="shared" si="69"/>
        <v/>
      </c>
      <c r="F180" s="38">
        <f t="shared" si="65"/>
        <v>45078</v>
      </c>
      <c r="Y180" s="7">
        <f t="shared" si="76"/>
        <v>45463</v>
      </c>
      <c r="Z180" s="5">
        <v>301.8</v>
      </c>
      <c r="AA180" s="111"/>
      <c r="AB180" s="38">
        <f>IFERROR(VLOOKUP(Y180,'Geração Equatorial x Medido'!$O$168:$P$182,2,FALSE),"")</f>
        <v>45444</v>
      </c>
      <c r="AC180" s="38">
        <f t="shared" si="83"/>
        <v>45444</v>
      </c>
      <c r="AD180" s="38" t="str">
        <f t="shared" si="70"/>
        <v/>
      </c>
      <c r="AE180" s="38">
        <f t="shared" si="78"/>
        <v>45444</v>
      </c>
      <c r="AU180" s="4"/>
      <c r="AX180" s="7">
        <f t="shared" si="77"/>
        <v>45823</v>
      </c>
      <c r="AY180" s="5">
        <v>370.6</v>
      </c>
      <c r="AZ180" s="145">
        <f t="shared" si="71"/>
        <v>0</v>
      </c>
      <c r="BA180" s="38" t="str">
        <f>IFERROR(VLOOKUP(AX180,'Geração Equatorial x Medido'!$O$168:$P$195,2,FALSE),"")</f>
        <v/>
      </c>
      <c r="BB180" s="38">
        <f t="shared" si="79"/>
        <v>45809</v>
      </c>
      <c r="BC180" s="38" t="str">
        <f t="shared" si="72"/>
        <v/>
      </c>
      <c r="BD180" s="38">
        <f t="shared" si="81"/>
        <v>45809</v>
      </c>
      <c r="BT180" s="4"/>
      <c r="BZ180" s="7">
        <f t="shared" si="73"/>
        <v>46189</v>
      </c>
      <c r="CA180" s="5"/>
      <c r="CB180" s="145">
        <f t="shared" si="74"/>
        <v>1</v>
      </c>
      <c r="CC180" s="141" t="str">
        <f>IFERROR(VLOOKUP(BZ179,'Geração Equatorial x Medido'!$O$168:$P$206,2,FALSE),"")</f>
        <v/>
      </c>
      <c r="CD180" s="38">
        <f t="shared" si="80"/>
        <v>46174</v>
      </c>
      <c r="CE180" s="38" t="str">
        <f t="shared" si="67"/>
        <v/>
      </c>
      <c r="CF180" s="38">
        <f t="shared" si="68"/>
        <v>46174</v>
      </c>
      <c r="CV180" s="4"/>
    </row>
    <row r="181" spans="1:100" x14ac:dyDescent="0.25">
      <c r="A181" s="7">
        <f t="shared" si="75"/>
        <v>45104</v>
      </c>
      <c r="B181" s="5"/>
      <c r="C181" s="38" t="str">
        <f t="shared" si="66"/>
        <v/>
      </c>
      <c r="D181" s="38">
        <f t="shared" si="82"/>
        <v>44986</v>
      </c>
      <c r="E181" s="38" t="str">
        <f t="shared" si="69"/>
        <v/>
      </c>
      <c r="F181" s="38">
        <f t="shared" ref="F181:F244" si="84">IF(E181="",F180,E181)</f>
        <v>45078</v>
      </c>
      <c r="Y181" s="7">
        <f t="shared" si="76"/>
        <v>45464</v>
      </c>
      <c r="Z181" s="5">
        <v>357.5</v>
      </c>
      <c r="AA181" s="111"/>
      <c r="AB181" s="38" t="str">
        <f>IFERROR(VLOOKUP(Y181,'Geração Equatorial x Medido'!$O$168:$P$182,2,FALSE),"")</f>
        <v/>
      </c>
      <c r="AC181" s="38">
        <f t="shared" si="83"/>
        <v>45444</v>
      </c>
      <c r="AD181" s="38" t="str">
        <f t="shared" si="70"/>
        <v/>
      </c>
      <c r="AE181" s="38">
        <f t="shared" si="78"/>
        <v>45444</v>
      </c>
      <c r="AU181" s="4"/>
      <c r="AX181" s="7">
        <f t="shared" si="77"/>
        <v>45824</v>
      </c>
      <c r="AY181" s="5">
        <v>249.2</v>
      </c>
      <c r="AZ181" s="145">
        <f t="shared" si="71"/>
        <v>0</v>
      </c>
      <c r="BA181" s="38" t="str">
        <f>IFERROR(VLOOKUP(AX181,'Geração Equatorial x Medido'!$O$168:$P$195,2,FALSE),"")</f>
        <v/>
      </c>
      <c r="BB181" s="38">
        <f t="shared" si="79"/>
        <v>45809</v>
      </c>
      <c r="BC181" s="38" t="str">
        <f t="shared" si="72"/>
        <v/>
      </c>
      <c r="BD181" s="38">
        <f t="shared" si="81"/>
        <v>45809</v>
      </c>
      <c r="BT181" s="4"/>
      <c r="BZ181" s="7">
        <f t="shared" si="73"/>
        <v>46190</v>
      </c>
      <c r="CA181" s="5"/>
      <c r="CB181" s="145">
        <f t="shared" si="74"/>
        <v>1</v>
      </c>
      <c r="CC181" s="141" t="str">
        <f>IFERROR(VLOOKUP(BZ180,'Geração Equatorial x Medido'!$O$168:$P$206,2,FALSE),"")</f>
        <v/>
      </c>
      <c r="CD181" s="38">
        <f t="shared" si="80"/>
        <v>46174</v>
      </c>
      <c r="CE181" s="38" t="str">
        <f t="shared" si="67"/>
        <v/>
      </c>
      <c r="CF181" s="38">
        <f t="shared" si="68"/>
        <v>46174</v>
      </c>
      <c r="CV181" s="4"/>
    </row>
    <row r="182" spans="1:100" x14ac:dyDescent="0.25">
      <c r="A182" s="7">
        <f t="shared" si="75"/>
        <v>45105</v>
      </c>
      <c r="B182" s="5"/>
      <c r="C182" s="38" t="str">
        <f t="shared" si="66"/>
        <v/>
      </c>
      <c r="D182" s="38">
        <f t="shared" si="82"/>
        <v>44986</v>
      </c>
      <c r="E182" s="38" t="str">
        <f t="shared" si="69"/>
        <v/>
      </c>
      <c r="F182" s="38">
        <f t="shared" si="84"/>
        <v>45078</v>
      </c>
      <c r="Y182" s="7">
        <f t="shared" si="76"/>
        <v>45465</v>
      </c>
      <c r="Z182" s="5">
        <v>422.4</v>
      </c>
      <c r="AA182" s="111"/>
      <c r="AB182" s="38" t="str">
        <f>IFERROR(VLOOKUP(Y182,'Geração Equatorial x Medido'!$O$168:$P$182,2,FALSE),"")</f>
        <v/>
      </c>
      <c r="AC182" s="38">
        <f t="shared" si="83"/>
        <v>45444</v>
      </c>
      <c r="AD182" s="38" t="str">
        <f t="shared" si="70"/>
        <v/>
      </c>
      <c r="AE182" s="38">
        <f t="shared" si="78"/>
        <v>45444</v>
      </c>
      <c r="AU182" s="4"/>
      <c r="AX182" s="7">
        <f t="shared" si="77"/>
        <v>45825</v>
      </c>
      <c r="AY182" s="5">
        <v>547.70000000000005</v>
      </c>
      <c r="AZ182" s="145">
        <f t="shared" si="71"/>
        <v>0</v>
      </c>
      <c r="BA182" s="38" t="str">
        <f>IFERROR(VLOOKUP(AX182,'Geração Equatorial x Medido'!$O$168:$P$195,2,FALSE),"")</f>
        <v/>
      </c>
      <c r="BB182" s="38">
        <f t="shared" si="79"/>
        <v>45809</v>
      </c>
      <c r="BC182" s="38" t="str">
        <f t="shared" si="72"/>
        <v/>
      </c>
      <c r="BD182" s="38">
        <f t="shared" si="81"/>
        <v>45809</v>
      </c>
      <c r="BT182" s="4"/>
      <c r="BZ182" s="7">
        <f t="shared" si="73"/>
        <v>46191</v>
      </c>
      <c r="CA182" s="5"/>
      <c r="CB182" s="145">
        <f t="shared" si="74"/>
        <v>1</v>
      </c>
      <c r="CC182" s="141" t="str">
        <f>IFERROR(VLOOKUP(BZ181,'Geração Equatorial x Medido'!$O$168:$P$206,2,FALSE),"")</f>
        <v/>
      </c>
      <c r="CD182" s="38">
        <f t="shared" si="80"/>
        <v>46174</v>
      </c>
      <c r="CE182" s="38" t="str">
        <f t="shared" si="67"/>
        <v/>
      </c>
      <c r="CF182" s="38">
        <f t="shared" si="68"/>
        <v>46174</v>
      </c>
      <c r="CV182" s="4"/>
    </row>
    <row r="183" spans="1:100" x14ac:dyDescent="0.25">
      <c r="A183" s="7">
        <f t="shared" si="75"/>
        <v>45106</v>
      </c>
      <c r="B183" s="5"/>
      <c r="C183" s="38" t="str">
        <f t="shared" si="66"/>
        <v/>
      </c>
      <c r="D183" s="38">
        <f t="shared" si="82"/>
        <v>44986</v>
      </c>
      <c r="E183" s="38" t="str">
        <f t="shared" si="69"/>
        <v/>
      </c>
      <c r="F183" s="38">
        <f t="shared" si="84"/>
        <v>45078</v>
      </c>
      <c r="Y183" s="7">
        <f t="shared" si="76"/>
        <v>45466</v>
      </c>
      <c r="Z183" s="5">
        <v>150.4</v>
      </c>
      <c r="AA183" s="111"/>
      <c r="AB183" s="38" t="str">
        <f>IFERROR(VLOOKUP(Y183,'Geração Equatorial x Medido'!$O$168:$P$182,2,FALSE),"")</f>
        <v/>
      </c>
      <c r="AC183" s="38">
        <f t="shared" si="83"/>
        <v>45444</v>
      </c>
      <c r="AD183" s="38" t="str">
        <f t="shared" si="70"/>
        <v/>
      </c>
      <c r="AE183" s="38">
        <f t="shared" si="78"/>
        <v>45444</v>
      </c>
      <c r="AU183" s="4"/>
      <c r="AX183" s="7">
        <f t="shared" si="77"/>
        <v>45826</v>
      </c>
      <c r="AY183" s="5">
        <v>514.29999999999995</v>
      </c>
      <c r="AZ183" s="145">
        <f t="shared" si="71"/>
        <v>0</v>
      </c>
      <c r="BA183" s="38" t="str">
        <f>IFERROR(VLOOKUP(AX183,'Geração Equatorial x Medido'!$O$168:$P$195,2,FALSE),"")</f>
        <v/>
      </c>
      <c r="BB183" s="38">
        <f t="shared" si="79"/>
        <v>45809</v>
      </c>
      <c r="BC183" s="38" t="str">
        <f t="shared" si="72"/>
        <v/>
      </c>
      <c r="BD183" s="38">
        <f t="shared" si="81"/>
        <v>45809</v>
      </c>
      <c r="BT183" s="4"/>
      <c r="BZ183" s="7">
        <f t="shared" si="73"/>
        <v>46192</v>
      </c>
      <c r="CA183" s="5"/>
      <c r="CB183" s="145">
        <f t="shared" si="74"/>
        <v>1</v>
      </c>
      <c r="CC183" s="141" t="str">
        <f>IFERROR(VLOOKUP(BZ182,'Geração Equatorial x Medido'!$O$168:$P$206,2,FALSE),"")</f>
        <v/>
      </c>
      <c r="CD183" s="38">
        <f t="shared" si="80"/>
        <v>46174</v>
      </c>
      <c r="CE183" s="38" t="str">
        <f t="shared" si="67"/>
        <v/>
      </c>
      <c r="CF183" s="38">
        <f t="shared" si="68"/>
        <v>46174</v>
      </c>
      <c r="CV183" s="4"/>
    </row>
    <row r="184" spans="1:100" x14ac:dyDescent="0.25">
      <c r="A184" s="7">
        <f t="shared" si="75"/>
        <v>45107</v>
      </c>
      <c r="B184" s="5"/>
      <c r="C184" s="38" t="str">
        <f t="shared" si="66"/>
        <v/>
      </c>
      <c r="D184" s="38">
        <f t="shared" si="82"/>
        <v>44986</v>
      </c>
      <c r="E184" s="38" t="str">
        <f t="shared" si="69"/>
        <v/>
      </c>
      <c r="F184" s="38">
        <f t="shared" si="84"/>
        <v>45078</v>
      </c>
      <c r="Y184" s="7">
        <f t="shared" si="76"/>
        <v>45467</v>
      </c>
      <c r="Z184" s="5">
        <v>381.9</v>
      </c>
      <c r="AA184" s="111"/>
      <c r="AB184" s="38" t="str">
        <f>IFERROR(VLOOKUP(Y184,'Geração Equatorial x Medido'!$O$168:$P$182,2,FALSE),"")</f>
        <v/>
      </c>
      <c r="AC184" s="38">
        <f t="shared" si="83"/>
        <v>45444</v>
      </c>
      <c r="AD184" s="38" t="str">
        <f t="shared" si="70"/>
        <v/>
      </c>
      <c r="AE184" s="38">
        <f t="shared" si="78"/>
        <v>45444</v>
      </c>
      <c r="AU184" s="4"/>
      <c r="AX184" s="7">
        <f t="shared" si="77"/>
        <v>45827</v>
      </c>
      <c r="AY184" s="5">
        <v>413.2</v>
      </c>
      <c r="AZ184" s="145">
        <f t="shared" si="71"/>
        <v>0</v>
      </c>
      <c r="BA184" s="38" t="str">
        <f>IFERROR(VLOOKUP(AX184,'Geração Equatorial x Medido'!$O$168:$P$195,2,FALSE),"")</f>
        <v/>
      </c>
      <c r="BB184" s="38">
        <f t="shared" si="79"/>
        <v>45809</v>
      </c>
      <c r="BC184" s="38" t="str">
        <f t="shared" si="72"/>
        <v/>
      </c>
      <c r="BD184" s="38">
        <f t="shared" si="81"/>
        <v>45809</v>
      </c>
      <c r="BT184" s="4"/>
      <c r="BZ184" s="7">
        <f t="shared" si="73"/>
        <v>46193</v>
      </c>
      <c r="CA184" s="5"/>
      <c r="CB184" s="145">
        <f t="shared" si="74"/>
        <v>1</v>
      </c>
      <c r="CC184" s="141" t="str">
        <f>IFERROR(VLOOKUP(BZ183,'Geração Equatorial x Medido'!$O$168:$P$206,2,FALSE),"")</f>
        <v/>
      </c>
      <c r="CD184" s="38">
        <f t="shared" si="80"/>
        <v>46174</v>
      </c>
      <c r="CE184" s="38" t="str">
        <f t="shared" si="67"/>
        <v/>
      </c>
      <c r="CF184" s="38">
        <f t="shared" si="68"/>
        <v>46174</v>
      </c>
      <c r="CV184" s="4"/>
    </row>
    <row r="185" spans="1:100" x14ac:dyDescent="0.25">
      <c r="A185" s="7">
        <f t="shared" si="75"/>
        <v>45108</v>
      </c>
      <c r="B185" s="5"/>
      <c r="C185" s="38" t="str">
        <f t="shared" si="66"/>
        <v/>
      </c>
      <c r="D185" s="38">
        <f t="shared" si="82"/>
        <v>44986</v>
      </c>
      <c r="E185" s="38">
        <f t="shared" si="69"/>
        <v>45108</v>
      </c>
      <c r="F185" s="38">
        <f t="shared" si="84"/>
        <v>45108</v>
      </c>
      <c r="Y185" s="7">
        <f t="shared" si="76"/>
        <v>45468</v>
      </c>
      <c r="Z185" s="5">
        <v>387.6</v>
      </c>
      <c r="AA185" s="111"/>
      <c r="AB185" s="38" t="str">
        <f>IFERROR(VLOOKUP(Y185,'Geração Equatorial x Medido'!$O$168:$P$182,2,FALSE),"")</f>
        <v/>
      </c>
      <c r="AC185" s="38">
        <f t="shared" si="83"/>
        <v>45444</v>
      </c>
      <c r="AD185" s="38" t="str">
        <f t="shared" si="70"/>
        <v/>
      </c>
      <c r="AE185" s="38">
        <f t="shared" si="78"/>
        <v>45444</v>
      </c>
      <c r="AU185" s="4"/>
      <c r="AX185" s="7">
        <f t="shared" si="77"/>
        <v>45828</v>
      </c>
      <c r="AY185" s="5">
        <v>435.3</v>
      </c>
      <c r="AZ185" s="145">
        <f t="shared" si="71"/>
        <v>0</v>
      </c>
      <c r="BA185" s="38" t="str">
        <f>IFERROR(VLOOKUP(AX185,'Geração Equatorial x Medido'!$O$168:$P$195,2,FALSE),"")</f>
        <v/>
      </c>
      <c r="BB185" s="38">
        <f t="shared" si="79"/>
        <v>45809</v>
      </c>
      <c r="BC185" s="38" t="str">
        <f t="shared" si="72"/>
        <v/>
      </c>
      <c r="BD185" s="38">
        <f t="shared" si="81"/>
        <v>45809</v>
      </c>
      <c r="BT185" s="4"/>
      <c r="BZ185" s="7">
        <f t="shared" si="73"/>
        <v>46194</v>
      </c>
      <c r="CA185" s="5"/>
      <c r="CB185" s="145">
        <f t="shared" si="74"/>
        <v>1</v>
      </c>
      <c r="CC185" s="141" t="str">
        <f>IFERROR(VLOOKUP(BZ184,'Geração Equatorial x Medido'!$O$168:$P$206,2,FALSE),"")</f>
        <v/>
      </c>
      <c r="CD185" s="38">
        <f t="shared" si="80"/>
        <v>46174</v>
      </c>
      <c r="CE185" s="38" t="str">
        <f t="shared" si="67"/>
        <v/>
      </c>
      <c r="CF185" s="38">
        <f t="shared" si="68"/>
        <v>46174</v>
      </c>
      <c r="CV185" s="4"/>
    </row>
    <row r="186" spans="1:100" x14ac:dyDescent="0.25">
      <c r="A186" s="7">
        <f t="shared" si="75"/>
        <v>45109</v>
      </c>
      <c r="B186" s="5"/>
      <c r="C186" s="38" t="str">
        <f t="shared" si="66"/>
        <v/>
      </c>
      <c r="D186" s="38">
        <f t="shared" si="82"/>
        <v>44986</v>
      </c>
      <c r="E186" s="38" t="str">
        <f t="shared" si="69"/>
        <v/>
      </c>
      <c r="F186" s="38">
        <f t="shared" si="84"/>
        <v>45108</v>
      </c>
      <c r="Y186" s="7">
        <f t="shared" si="76"/>
        <v>45469</v>
      </c>
      <c r="Z186" s="5">
        <v>373.9</v>
      </c>
      <c r="AA186" s="111"/>
      <c r="AB186" s="38" t="str">
        <f>IFERROR(VLOOKUP(Y186,'Geração Equatorial x Medido'!$O$168:$P$182,2,FALSE),"")</f>
        <v/>
      </c>
      <c r="AC186" s="38">
        <f t="shared" si="83"/>
        <v>45444</v>
      </c>
      <c r="AD186" s="38" t="str">
        <f t="shared" si="70"/>
        <v/>
      </c>
      <c r="AE186" s="38">
        <f t="shared" si="78"/>
        <v>45444</v>
      </c>
      <c r="AU186" s="4"/>
      <c r="AX186" s="7">
        <f t="shared" si="77"/>
        <v>45829</v>
      </c>
      <c r="AY186" s="5">
        <v>527.4</v>
      </c>
      <c r="AZ186" s="145">
        <f t="shared" si="71"/>
        <v>0</v>
      </c>
      <c r="BA186" s="38" t="str">
        <f>IFERROR(VLOOKUP(AX186,'Geração Equatorial x Medido'!$O$168:$P$195,2,FALSE),"")</f>
        <v/>
      </c>
      <c r="BB186" s="38">
        <f t="shared" si="79"/>
        <v>45809</v>
      </c>
      <c r="BC186" s="38" t="str">
        <f t="shared" si="72"/>
        <v/>
      </c>
      <c r="BD186" s="38">
        <f t="shared" si="81"/>
        <v>45809</v>
      </c>
      <c r="BT186" s="4"/>
      <c r="BZ186" s="7">
        <f t="shared" si="73"/>
        <v>46195</v>
      </c>
      <c r="CA186" s="5"/>
      <c r="CB186" s="145">
        <f t="shared" si="74"/>
        <v>1</v>
      </c>
      <c r="CC186" s="141" t="str">
        <f>IFERROR(VLOOKUP(BZ185,'Geração Equatorial x Medido'!$O$168:$P$206,2,FALSE),"")</f>
        <v/>
      </c>
      <c r="CD186" s="38">
        <f t="shared" si="80"/>
        <v>46174</v>
      </c>
      <c r="CE186" s="38" t="str">
        <f t="shared" si="67"/>
        <v/>
      </c>
      <c r="CF186" s="38">
        <f t="shared" si="68"/>
        <v>46174</v>
      </c>
      <c r="CV186" s="4"/>
    </row>
    <row r="187" spans="1:100" x14ac:dyDescent="0.25">
      <c r="A187" s="7">
        <f t="shared" si="75"/>
        <v>45110</v>
      </c>
      <c r="B187" s="5"/>
      <c r="C187" s="38" t="str">
        <f t="shared" si="66"/>
        <v/>
      </c>
      <c r="D187" s="38">
        <f t="shared" si="82"/>
        <v>44986</v>
      </c>
      <c r="E187" s="38" t="str">
        <f t="shared" si="69"/>
        <v/>
      </c>
      <c r="F187" s="38">
        <f t="shared" si="84"/>
        <v>45108</v>
      </c>
      <c r="Y187" s="7">
        <f t="shared" si="76"/>
        <v>45470</v>
      </c>
      <c r="Z187" s="5">
        <v>429.6</v>
      </c>
      <c r="AA187" s="111"/>
      <c r="AB187" s="38" t="str">
        <f>IFERROR(VLOOKUP(Y187,'Geração Equatorial x Medido'!$O$168:$P$182,2,FALSE),"")</f>
        <v/>
      </c>
      <c r="AC187" s="38">
        <f t="shared" si="83"/>
        <v>45444</v>
      </c>
      <c r="AD187" s="38" t="str">
        <f t="shared" si="70"/>
        <v/>
      </c>
      <c r="AE187" s="38">
        <f t="shared" si="78"/>
        <v>45444</v>
      </c>
      <c r="AU187" s="4"/>
      <c r="AX187" s="7">
        <f t="shared" si="77"/>
        <v>45830</v>
      </c>
      <c r="AY187" s="5">
        <v>433.4</v>
      </c>
      <c r="AZ187" s="145">
        <f t="shared" si="71"/>
        <v>0</v>
      </c>
      <c r="BA187" s="38" t="str">
        <f>IFERROR(VLOOKUP(AX187,'Geração Equatorial x Medido'!$O$168:$P$195,2,FALSE),"")</f>
        <v/>
      </c>
      <c r="BB187" s="38">
        <f t="shared" si="79"/>
        <v>45809</v>
      </c>
      <c r="BC187" s="38" t="str">
        <f t="shared" si="72"/>
        <v/>
      </c>
      <c r="BD187" s="38">
        <f t="shared" si="81"/>
        <v>45809</v>
      </c>
      <c r="BT187" s="4"/>
      <c r="BZ187" s="7">
        <f t="shared" si="73"/>
        <v>46196</v>
      </c>
      <c r="CA187" s="5"/>
      <c r="CB187" s="145">
        <f t="shared" si="74"/>
        <v>1</v>
      </c>
      <c r="CC187" s="141" t="str">
        <f>IFERROR(VLOOKUP(BZ186,'Geração Equatorial x Medido'!$O$168:$P$206,2,FALSE),"")</f>
        <v/>
      </c>
      <c r="CD187" s="38">
        <f t="shared" si="80"/>
        <v>46174</v>
      </c>
      <c r="CE187" s="38" t="str">
        <f t="shared" si="67"/>
        <v/>
      </c>
      <c r="CF187" s="38">
        <f t="shared" si="68"/>
        <v>46174</v>
      </c>
      <c r="CV187" s="4"/>
    </row>
    <row r="188" spans="1:100" x14ac:dyDescent="0.25">
      <c r="A188" s="7">
        <f t="shared" si="75"/>
        <v>45111</v>
      </c>
      <c r="B188" s="5"/>
      <c r="C188" s="38" t="str">
        <f t="shared" si="66"/>
        <v/>
      </c>
      <c r="D188" s="38">
        <f t="shared" si="82"/>
        <v>44986</v>
      </c>
      <c r="E188" s="38" t="str">
        <f t="shared" si="69"/>
        <v/>
      </c>
      <c r="F188" s="38">
        <f t="shared" si="84"/>
        <v>45108</v>
      </c>
      <c r="Y188" s="7">
        <f t="shared" si="76"/>
        <v>45471</v>
      </c>
      <c r="Z188" s="5">
        <v>416.3</v>
      </c>
      <c r="AA188" s="111"/>
      <c r="AB188" s="38" t="str">
        <f>IFERROR(VLOOKUP(Y188,'Geração Equatorial x Medido'!$O$168:$P$182,2,FALSE),"")</f>
        <v/>
      </c>
      <c r="AC188" s="38">
        <f t="shared" si="83"/>
        <v>45444</v>
      </c>
      <c r="AD188" s="38" t="str">
        <f t="shared" si="70"/>
        <v/>
      </c>
      <c r="AE188" s="38">
        <f t="shared" si="78"/>
        <v>45444</v>
      </c>
      <c r="AU188" s="4"/>
      <c r="AX188" s="7">
        <f t="shared" si="77"/>
        <v>45831</v>
      </c>
      <c r="AY188" s="5">
        <v>538.1</v>
      </c>
      <c r="AZ188" s="145">
        <f t="shared" si="71"/>
        <v>0</v>
      </c>
      <c r="BA188" s="38" t="str">
        <f>IFERROR(VLOOKUP(AX188,'Geração Equatorial x Medido'!$O$168:$P$195,2,FALSE),"")</f>
        <v/>
      </c>
      <c r="BB188" s="38">
        <f t="shared" si="79"/>
        <v>45809</v>
      </c>
      <c r="BC188" s="38" t="str">
        <f t="shared" si="72"/>
        <v/>
      </c>
      <c r="BD188" s="38">
        <f t="shared" si="81"/>
        <v>45809</v>
      </c>
      <c r="BT188" s="4"/>
      <c r="BZ188" s="7">
        <f t="shared" si="73"/>
        <v>46197</v>
      </c>
      <c r="CA188" s="5"/>
      <c r="CB188" s="145">
        <f t="shared" si="74"/>
        <v>1</v>
      </c>
      <c r="CC188" s="141" t="str">
        <f>IFERROR(VLOOKUP(BZ187,'Geração Equatorial x Medido'!$O$168:$P$206,2,FALSE),"")</f>
        <v/>
      </c>
      <c r="CD188" s="38">
        <f t="shared" si="80"/>
        <v>46174</v>
      </c>
      <c r="CE188" s="38" t="str">
        <f t="shared" si="67"/>
        <v/>
      </c>
      <c r="CF188" s="38">
        <f t="shared" si="68"/>
        <v>46174</v>
      </c>
      <c r="CV188" s="4"/>
    </row>
    <row r="189" spans="1:100" x14ac:dyDescent="0.25">
      <c r="A189" s="7">
        <f t="shared" si="75"/>
        <v>45112</v>
      </c>
      <c r="B189" s="5"/>
      <c r="C189" s="38" t="str">
        <f t="shared" si="66"/>
        <v/>
      </c>
      <c r="D189" s="38">
        <f t="shared" si="82"/>
        <v>44986</v>
      </c>
      <c r="E189" s="38" t="str">
        <f t="shared" si="69"/>
        <v/>
      </c>
      <c r="F189" s="38">
        <f t="shared" si="84"/>
        <v>45108</v>
      </c>
      <c r="Y189" s="7">
        <f t="shared" si="76"/>
        <v>45472</v>
      </c>
      <c r="Z189" s="5">
        <v>410.4</v>
      </c>
      <c r="AA189" s="111"/>
      <c r="AB189" s="38" t="str">
        <f>IFERROR(VLOOKUP(Y189,'Geração Equatorial x Medido'!$O$168:$P$182,2,FALSE),"")</f>
        <v/>
      </c>
      <c r="AC189" s="38">
        <f t="shared" si="83"/>
        <v>45444</v>
      </c>
      <c r="AD189" s="38" t="str">
        <f t="shared" si="70"/>
        <v/>
      </c>
      <c r="AE189" s="38">
        <f t="shared" si="78"/>
        <v>45444</v>
      </c>
      <c r="AU189" s="4"/>
      <c r="AX189" s="7">
        <f t="shared" si="77"/>
        <v>45832</v>
      </c>
      <c r="AY189" s="5">
        <v>458.3</v>
      </c>
      <c r="AZ189" s="145">
        <f t="shared" si="71"/>
        <v>0</v>
      </c>
      <c r="BA189" s="38" t="str">
        <f>IFERROR(VLOOKUP(AX189,'Geração Equatorial x Medido'!$O$168:$P$195,2,FALSE),"")</f>
        <v/>
      </c>
      <c r="BB189" s="38">
        <f t="shared" si="79"/>
        <v>45809</v>
      </c>
      <c r="BC189" s="38" t="str">
        <f t="shared" si="72"/>
        <v/>
      </c>
      <c r="BD189" s="38">
        <f t="shared" si="81"/>
        <v>45809</v>
      </c>
      <c r="BT189" s="4"/>
      <c r="BZ189" s="7">
        <f t="shared" si="73"/>
        <v>46198</v>
      </c>
      <c r="CA189" s="5"/>
      <c r="CB189" s="145">
        <f t="shared" si="74"/>
        <v>1</v>
      </c>
      <c r="CC189" s="141" t="str">
        <f>IFERROR(VLOOKUP(BZ188,'Geração Equatorial x Medido'!$O$168:$P$206,2,FALSE),"")</f>
        <v/>
      </c>
      <c r="CD189" s="38">
        <f t="shared" si="80"/>
        <v>46174</v>
      </c>
      <c r="CE189" s="38" t="str">
        <f t="shared" si="67"/>
        <v/>
      </c>
      <c r="CF189" s="38">
        <f t="shared" si="68"/>
        <v>46174</v>
      </c>
      <c r="CV189" s="4"/>
    </row>
    <row r="190" spans="1:100" x14ac:dyDescent="0.25">
      <c r="A190" s="7">
        <f t="shared" si="75"/>
        <v>45113</v>
      </c>
      <c r="B190" s="5"/>
      <c r="C190" s="38" t="str">
        <f t="shared" si="66"/>
        <v/>
      </c>
      <c r="D190" s="38">
        <f t="shared" si="82"/>
        <v>44986</v>
      </c>
      <c r="E190" s="38" t="str">
        <f t="shared" si="69"/>
        <v/>
      </c>
      <c r="F190" s="38">
        <f t="shared" si="84"/>
        <v>45108</v>
      </c>
      <c r="Y190" s="7">
        <f t="shared" si="76"/>
        <v>45473</v>
      </c>
      <c r="Z190" s="5">
        <v>408.2</v>
      </c>
      <c r="AA190" s="111"/>
      <c r="AB190" s="38" t="str">
        <f>IFERROR(VLOOKUP(Y190,'Geração Equatorial x Medido'!$O$168:$P$182,2,FALSE),"")</f>
        <v/>
      </c>
      <c r="AC190" s="38">
        <f t="shared" si="83"/>
        <v>45444</v>
      </c>
      <c r="AD190" s="38" t="str">
        <f t="shared" si="70"/>
        <v/>
      </c>
      <c r="AE190" s="38">
        <f t="shared" si="78"/>
        <v>45444</v>
      </c>
      <c r="AU190" s="4"/>
      <c r="AX190" s="7">
        <f t="shared" si="77"/>
        <v>45833</v>
      </c>
      <c r="AY190" s="5">
        <v>532.70000000000005</v>
      </c>
      <c r="AZ190" s="145">
        <f t="shared" si="71"/>
        <v>0</v>
      </c>
      <c r="BA190" s="38">
        <f>IFERROR(VLOOKUP(AX190,'Geração Equatorial x Medido'!$O$168:$P$195,2,FALSE),"")</f>
        <v>45809</v>
      </c>
      <c r="BB190" s="38">
        <f t="shared" si="79"/>
        <v>45809</v>
      </c>
      <c r="BC190" s="38" t="str">
        <f t="shared" si="72"/>
        <v/>
      </c>
      <c r="BD190" s="38">
        <f t="shared" si="81"/>
        <v>45809</v>
      </c>
      <c r="BT190" s="4"/>
      <c r="BZ190" s="7">
        <f t="shared" si="73"/>
        <v>46199</v>
      </c>
      <c r="CA190" s="5"/>
      <c r="CB190" s="145">
        <f t="shared" si="74"/>
        <v>1</v>
      </c>
      <c r="CC190" s="141" t="str">
        <f>IFERROR(VLOOKUP(BZ189,'Geração Equatorial x Medido'!$O$168:$P$206,2,FALSE),"")</f>
        <v/>
      </c>
      <c r="CD190" s="38">
        <f t="shared" si="80"/>
        <v>46174</v>
      </c>
      <c r="CE190" s="38" t="str">
        <f t="shared" si="67"/>
        <v/>
      </c>
      <c r="CF190" s="38">
        <f t="shared" si="68"/>
        <v>46174</v>
      </c>
      <c r="CV190" s="4"/>
    </row>
    <row r="191" spans="1:100" x14ac:dyDescent="0.25">
      <c r="A191" s="7">
        <f t="shared" si="75"/>
        <v>45114</v>
      </c>
      <c r="B191" s="5"/>
      <c r="C191" s="38" t="str">
        <f t="shared" si="66"/>
        <v/>
      </c>
      <c r="D191" s="38">
        <f t="shared" si="82"/>
        <v>44986</v>
      </c>
      <c r="E191" s="38" t="str">
        <f t="shared" si="69"/>
        <v/>
      </c>
      <c r="F191" s="38">
        <f t="shared" si="84"/>
        <v>45108</v>
      </c>
      <c r="Y191" s="7">
        <f t="shared" si="76"/>
        <v>45474</v>
      </c>
      <c r="Z191" s="5">
        <v>414</v>
      </c>
      <c r="AA191" s="111"/>
      <c r="AB191" s="38" t="str">
        <f>IFERROR(VLOOKUP(Y191,'Geração Equatorial x Medido'!$O$168:$P$182,2,FALSE),"")</f>
        <v/>
      </c>
      <c r="AC191" s="38">
        <f t="shared" si="83"/>
        <v>45444</v>
      </c>
      <c r="AD191" s="38">
        <f t="shared" si="70"/>
        <v>45474</v>
      </c>
      <c r="AE191" s="38">
        <f t="shared" si="78"/>
        <v>45474</v>
      </c>
      <c r="AU191" s="4"/>
      <c r="AX191" s="7">
        <f t="shared" si="77"/>
        <v>45834</v>
      </c>
      <c r="AY191" s="5">
        <v>409.2</v>
      </c>
      <c r="AZ191" s="145">
        <f t="shared" si="71"/>
        <v>0</v>
      </c>
      <c r="BA191" s="38" t="str">
        <f>IFERROR(VLOOKUP(AX191,'Geração Equatorial x Medido'!$O$168:$P$195,2,FALSE),"")</f>
        <v/>
      </c>
      <c r="BB191" s="38">
        <f t="shared" si="79"/>
        <v>45839</v>
      </c>
      <c r="BC191" s="38" t="str">
        <f t="shared" si="72"/>
        <v/>
      </c>
      <c r="BD191" s="38">
        <f t="shared" si="81"/>
        <v>45809</v>
      </c>
      <c r="BT191" s="4"/>
      <c r="BZ191" s="7">
        <f t="shared" si="73"/>
        <v>46200</v>
      </c>
      <c r="CA191" s="5"/>
      <c r="CB191" s="145">
        <f t="shared" si="74"/>
        <v>1</v>
      </c>
      <c r="CC191" s="141" t="str">
        <f>IFERROR(VLOOKUP(BZ190,'Geração Equatorial x Medido'!$O$168:$P$206,2,FALSE),"")</f>
        <v/>
      </c>
      <c r="CD191" s="38">
        <f t="shared" si="80"/>
        <v>46174</v>
      </c>
      <c r="CE191" s="38" t="str">
        <f t="shared" si="67"/>
        <v/>
      </c>
      <c r="CF191" s="38">
        <f t="shared" si="68"/>
        <v>46174</v>
      </c>
      <c r="CV191" s="4"/>
    </row>
    <row r="192" spans="1:100" x14ac:dyDescent="0.25">
      <c r="A192" s="7">
        <f t="shared" si="75"/>
        <v>45115</v>
      </c>
      <c r="B192" s="5"/>
      <c r="C192" s="38" t="str">
        <f t="shared" si="66"/>
        <v/>
      </c>
      <c r="D192" s="38">
        <f t="shared" si="82"/>
        <v>44986</v>
      </c>
      <c r="E192" s="38" t="str">
        <f t="shared" si="69"/>
        <v/>
      </c>
      <c r="F192" s="38">
        <f t="shared" si="84"/>
        <v>45108</v>
      </c>
      <c r="Y192" s="7">
        <f t="shared" si="76"/>
        <v>45475</v>
      </c>
      <c r="Z192" s="5">
        <v>408.5</v>
      </c>
      <c r="AA192" s="111"/>
      <c r="AB192" s="38" t="str">
        <f>IFERROR(VLOOKUP(Y192,'Geração Equatorial x Medido'!$O$168:$P$182,2,FALSE),"")</f>
        <v/>
      </c>
      <c r="AC192" s="38">
        <f t="shared" si="83"/>
        <v>45444</v>
      </c>
      <c r="AD192" s="38" t="str">
        <f t="shared" si="70"/>
        <v/>
      </c>
      <c r="AE192" s="38">
        <f t="shared" si="78"/>
        <v>45474</v>
      </c>
      <c r="AU192" s="4"/>
      <c r="AX192" s="7">
        <f t="shared" si="77"/>
        <v>45835</v>
      </c>
      <c r="AY192" s="5">
        <v>462.4</v>
      </c>
      <c r="AZ192" s="145">
        <f t="shared" si="71"/>
        <v>0</v>
      </c>
      <c r="BA192" s="38" t="str">
        <f>IFERROR(VLOOKUP(AX192,'Geração Equatorial x Medido'!$O$168:$P$195,2,FALSE),"")</f>
        <v/>
      </c>
      <c r="BB192" s="38">
        <f t="shared" si="79"/>
        <v>45839</v>
      </c>
      <c r="BC192" s="38" t="str">
        <f t="shared" si="72"/>
        <v/>
      </c>
      <c r="BD192" s="38">
        <f t="shared" si="81"/>
        <v>45809</v>
      </c>
      <c r="BT192" s="4"/>
      <c r="BZ192" s="7">
        <f t="shared" si="73"/>
        <v>46201</v>
      </c>
      <c r="CA192" s="5"/>
      <c r="CB192" s="145">
        <f t="shared" si="74"/>
        <v>1</v>
      </c>
      <c r="CC192" s="141">
        <f>IFERROR(VLOOKUP(BZ191,'Geração Equatorial x Medido'!$O$168:$P$206,2,FALSE),"")</f>
        <v>46174</v>
      </c>
      <c r="CD192" s="38">
        <f t="shared" si="80"/>
        <v>46174</v>
      </c>
      <c r="CE192" s="38" t="str">
        <f t="shared" si="67"/>
        <v/>
      </c>
      <c r="CF192" s="38">
        <f t="shared" si="68"/>
        <v>46174</v>
      </c>
      <c r="CV192" s="4"/>
    </row>
    <row r="193" spans="1:100" x14ac:dyDescent="0.25">
      <c r="A193" s="7">
        <f t="shared" si="75"/>
        <v>45116</v>
      </c>
      <c r="B193" s="5"/>
      <c r="C193" s="38" t="str">
        <f t="shared" si="66"/>
        <v/>
      </c>
      <c r="D193" s="38">
        <f t="shared" si="82"/>
        <v>44986</v>
      </c>
      <c r="E193" s="38" t="str">
        <f t="shared" si="69"/>
        <v/>
      </c>
      <c r="F193" s="38">
        <f t="shared" si="84"/>
        <v>45108</v>
      </c>
      <c r="Y193" s="7">
        <f t="shared" si="76"/>
        <v>45476</v>
      </c>
      <c r="Z193" s="5">
        <v>296.5</v>
      </c>
      <c r="AA193" s="111"/>
      <c r="AB193" s="38" t="str">
        <f>IFERROR(VLOOKUP(Y193,'Geração Equatorial x Medido'!$O$168:$P$182,2,FALSE),"")</f>
        <v/>
      </c>
      <c r="AC193" s="38">
        <f t="shared" si="83"/>
        <v>45444</v>
      </c>
      <c r="AD193" s="38" t="str">
        <f t="shared" si="70"/>
        <v/>
      </c>
      <c r="AE193" s="38">
        <f t="shared" si="78"/>
        <v>45474</v>
      </c>
      <c r="AU193" s="4"/>
      <c r="AX193" s="7">
        <f t="shared" si="77"/>
        <v>45836</v>
      </c>
      <c r="AY193" s="5">
        <v>551.20000000000005</v>
      </c>
      <c r="AZ193" s="145">
        <f t="shared" si="71"/>
        <v>0</v>
      </c>
      <c r="BA193" s="38" t="str">
        <f>IFERROR(VLOOKUP(AX193,'Geração Equatorial x Medido'!$O$168:$P$195,2,FALSE),"")</f>
        <v/>
      </c>
      <c r="BB193" s="38">
        <f t="shared" si="79"/>
        <v>45839</v>
      </c>
      <c r="BC193" s="38" t="str">
        <f t="shared" si="72"/>
        <v/>
      </c>
      <c r="BD193" s="38">
        <f t="shared" si="81"/>
        <v>45809</v>
      </c>
      <c r="BT193" s="4"/>
      <c r="BZ193" s="7">
        <f t="shared" si="73"/>
        <v>46202</v>
      </c>
      <c r="CA193" s="5"/>
      <c r="CB193" s="145">
        <f t="shared" si="74"/>
        <v>1</v>
      </c>
      <c r="CC193" s="141" t="str">
        <f>IFERROR(VLOOKUP(BZ192,'Geração Equatorial x Medido'!$O$168:$P$206,2,FALSE),"")</f>
        <v/>
      </c>
      <c r="CD193" s="38">
        <f t="shared" si="80"/>
        <v>46204</v>
      </c>
      <c r="CE193" s="38" t="str">
        <f t="shared" si="67"/>
        <v/>
      </c>
      <c r="CF193" s="38">
        <f t="shared" si="68"/>
        <v>46174</v>
      </c>
      <c r="CV193" s="4"/>
    </row>
    <row r="194" spans="1:100" x14ac:dyDescent="0.25">
      <c r="A194" s="7">
        <f t="shared" si="75"/>
        <v>45117</v>
      </c>
      <c r="B194" s="5"/>
      <c r="C194" s="38" t="str">
        <f t="shared" si="66"/>
        <v/>
      </c>
      <c r="D194" s="38">
        <f t="shared" si="82"/>
        <v>44986</v>
      </c>
      <c r="E194" s="38" t="str">
        <f t="shared" si="69"/>
        <v/>
      </c>
      <c r="F194" s="38">
        <f t="shared" si="84"/>
        <v>45108</v>
      </c>
      <c r="Y194" s="7">
        <f t="shared" si="76"/>
        <v>45477</v>
      </c>
      <c r="Z194" s="5">
        <v>340.4</v>
      </c>
      <c r="AA194" s="111"/>
      <c r="AB194" s="38" t="str">
        <f>IFERROR(VLOOKUP(Y194,'Geração Equatorial x Medido'!$O$168:$P$182,2,FALSE),"")</f>
        <v/>
      </c>
      <c r="AC194" s="38">
        <f t="shared" si="83"/>
        <v>45444</v>
      </c>
      <c r="AD194" s="38" t="str">
        <f t="shared" si="70"/>
        <v/>
      </c>
      <c r="AE194" s="38">
        <f t="shared" si="78"/>
        <v>45474</v>
      </c>
      <c r="AU194" s="4"/>
      <c r="AX194" s="7">
        <f t="shared" si="77"/>
        <v>45837</v>
      </c>
      <c r="AY194" s="5">
        <v>310.5</v>
      </c>
      <c r="AZ194" s="145">
        <f t="shared" si="71"/>
        <v>0</v>
      </c>
      <c r="BA194" s="38" t="str">
        <f>IFERROR(VLOOKUP(AX194,'Geração Equatorial x Medido'!$O$168:$P$195,2,FALSE),"")</f>
        <v/>
      </c>
      <c r="BB194" s="38">
        <f t="shared" si="79"/>
        <v>45839</v>
      </c>
      <c r="BC194" s="38" t="str">
        <f t="shared" si="72"/>
        <v/>
      </c>
      <c r="BD194" s="38">
        <f t="shared" si="81"/>
        <v>45809</v>
      </c>
      <c r="BT194" s="4"/>
      <c r="BZ194" s="7">
        <f t="shared" si="73"/>
        <v>46203</v>
      </c>
      <c r="CA194" s="5"/>
      <c r="CB194" s="145">
        <f t="shared" si="74"/>
        <v>1</v>
      </c>
      <c r="CC194" s="141" t="str">
        <f>IFERROR(VLOOKUP(BZ193,'Geração Equatorial x Medido'!$O$168:$P$206,2,FALSE),"")</f>
        <v/>
      </c>
      <c r="CD194" s="38">
        <f t="shared" si="80"/>
        <v>46204</v>
      </c>
      <c r="CE194" s="38" t="str">
        <f t="shared" si="67"/>
        <v/>
      </c>
      <c r="CF194" s="38">
        <f t="shared" si="68"/>
        <v>46174</v>
      </c>
      <c r="CV194" s="4"/>
    </row>
    <row r="195" spans="1:100" x14ac:dyDescent="0.25">
      <c r="A195" s="7">
        <f t="shared" si="75"/>
        <v>45118</v>
      </c>
      <c r="B195" s="5"/>
      <c r="C195" s="38" t="str">
        <f t="shared" si="66"/>
        <v/>
      </c>
      <c r="D195" s="38">
        <f t="shared" si="82"/>
        <v>44986</v>
      </c>
      <c r="E195" s="38" t="str">
        <f t="shared" si="69"/>
        <v/>
      </c>
      <c r="F195" s="38">
        <f t="shared" si="84"/>
        <v>45108</v>
      </c>
      <c r="Y195" s="7">
        <f t="shared" si="76"/>
        <v>45478</v>
      </c>
      <c r="Z195" s="5">
        <v>413.3</v>
      </c>
      <c r="AA195" s="111"/>
      <c r="AB195" s="38" t="str">
        <f>IFERROR(VLOOKUP(Y195,'Geração Equatorial x Medido'!$O$168:$P$182,2,FALSE),"")</f>
        <v/>
      </c>
      <c r="AC195" s="38">
        <f t="shared" si="83"/>
        <v>45444</v>
      </c>
      <c r="AD195" s="38" t="str">
        <f t="shared" si="70"/>
        <v/>
      </c>
      <c r="AE195" s="38">
        <f t="shared" si="78"/>
        <v>45474</v>
      </c>
      <c r="AU195" s="4"/>
      <c r="AX195" s="7">
        <f t="shared" si="77"/>
        <v>45838</v>
      </c>
      <c r="AY195" s="5">
        <v>441.3</v>
      </c>
      <c r="AZ195" s="145">
        <f t="shared" si="71"/>
        <v>0</v>
      </c>
      <c r="BA195" s="38" t="str">
        <f>IFERROR(VLOOKUP(AX195,'Geração Equatorial x Medido'!$O$168:$P$195,2,FALSE),"")</f>
        <v/>
      </c>
      <c r="BB195" s="38">
        <f t="shared" si="79"/>
        <v>45839</v>
      </c>
      <c r="BC195" s="38" t="str">
        <f t="shared" si="72"/>
        <v/>
      </c>
      <c r="BD195" s="38">
        <f t="shared" si="81"/>
        <v>45809</v>
      </c>
      <c r="BT195" s="4"/>
      <c r="BZ195" s="7">
        <f t="shared" si="73"/>
        <v>46204</v>
      </c>
      <c r="CA195" s="5"/>
      <c r="CB195" s="145">
        <f t="shared" si="74"/>
        <v>1</v>
      </c>
      <c r="CC195" s="141" t="str">
        <f>IFERROR(VLOOKUP(BZ194,'Geração Equatorial x Medido'!$O$168:$P$206,2,FALSE),"")</f>
        <v/>
      </c>
      <c r="CD195" s="38">
        <f t="shared" si="80"/>
        <v>46204</v>
      </c>
      <c r="CE195" s="38">
        <f t="shared" si="67"/>
        <v>46204</v>
      </c>
      <c r="CF195" s="38">
        <f t="shared" si="68"/>
        <v>46204</v>
      </c>
      <c r="CV195" s="4"/>
    </row>
    <row r="196" spans="1:100" x14ac:dyDescent="0.25">
      <c r="A196" s="7">
        <f t="shared" si="75"/>
        <v>45119</v>
      </c>
      <c r="B196" s="5"/>
      <c r="C196" s="38" t="str">
        <f t="shared" ref="C196:C259" si="85">IFERROR(VLOOKUP(A195,$H$381:$N$415,5,FALSE),"")</f>
        <v/>
      </c>
      <c r="D196" s="38">
        <f t="shared" si="82"/>
        <v>44986</v>
      </c>
      <c r="E196" s="38" t="str">
        <f t="shared" si="69"/>
        <v/>
      </c>
      <c r="F196" s="38">
        <f t="shared" si="84"/>
        <v>45108</v>
      </c>
      <c r="Y196" s="7">
        <f t="shared" si="76"/>
        <v>45479</v>
      </c>
      <c r="Z196" s="5">
        <v>433.6</v>
      </c>
      <c r="AA196" s="111"/>
      <c r="AB196" s="38" t="str">
        <f>IFERROR(VLOOKUP(Y196,'Geração Equatorial x Medido'!$O$168:$P$182,2,FALSE),"")</f>
        <v/>
      </c>
      <c r="AC196" s="38">
        <f t="shared" si="83"/>
        <v>45444</v>
      </c>
      <c r="AD196" s="38" t="str">
        <f t="shared" si="70"/>
        <v/>
      </c>
      <c r="AE196" s="38">
        <f t="shared" si="78"/>
        <v>45474</v>
      </c>
      <c r="AU196" s="4"/>
      <c r="AX196" s="7">
        <f t="shared" si="77"/>
        <v>45839</v>
      </c>
      <c r="AY196" s="5">
        <v>491.9</v>
      </c>
      <c r="AZ196" s="145">
        <f t="shared" si="71"/>
        <v>0</v>
      </c>
      <c r="BA196" s="38" t="str">
        <f>IFERROR(VLOOKUP(AX196,'Geração Equatorial x Medido'!$O$168:$P$195,2,FALSE),"")</f>
        <v/>
      </c>
      <c r="BB196" s="38">
        <f t="shared" si="79"/>
        <v>45839</v>
      </c>
      <c r="BC196" s="38">
        <f t="shared" si="72"/>
        <v>45839</v>
      </c>
      <c r="BD196" s="38">
        <f t="shared" si="81"/>
        <v>45839</v>
      </c>
      <c r="BT196" s="4"/>
      <c r="BZ196" s="7">
        <f t="shared" si="73"/>
        <v>46205</v>
      </c>
      <c r="CA196" s="5"/>
      <c r="CB196" s="145">
        <f t="shared" si="74"/>
        <v>1</v>
      </c>
      <c r="CC196" s="141" t="str">
        <f>IFERROR(VLOOKUP(BZ195,'Geração Equatorial x Medido'!$O$168:$P$206,2,FALSE),"")</f>
        <v/>
      </c>
      <c r="CD196" s="38">
        <f t="shared" si="80"/>
        <v>46204</v>
      </c>
      <c r="CE196" s="38" t="str">
        <f t="shared" ref="CE196:CE259" si="86">IFERROR(VLOOKUP(BZ196,$H$422:$J$469,3,FALSE),"")</f>
        <v/>
      </c>
      <c r="CF196" s="38">
        <f t="shared" ref="CF196:CF259" si="87">IF(CE196="",CF195,CE196)</f>
        <v>46204</v>
      </c>
      <c r="CV196" s="4"/>
    </row>
    <row r="197" spans="1:100" x14ac:dyDescent="0.25">
      <c r="A197" s="7">
        <f t="shared" si="75"/>
        <v>45120</v>
      </c>
      <c r="B197" s="5"/>
      <c r="C197" s="38" t="str">
        <f t="shared" si="85"/>
        <v/>
      </c>
      <c r="D197" s="38">
        <f t="shared" si="82"/>
        <v>44986</v>
      </c>
      <c r="E197" s="38" t="str">
        <f t="shared" ref="E197:E260" si="88">IFERROR(VLOOKUP(A197,$H$422:$J$433,3,FALSE),"")</f>
        <v/>
      </c>
      <c r="F197" s="38">
        <f t="shared" si="84"/>
        <v>45108</v>
      </c>
      <c r="Y197" s="7">
        <f t="shared" si="76"/>
        <v>45480</v>
      </c>
      <c r="Z197" s="5">
        <v>349.8</v>
      </c>
      <c r="AA197" s="111"/>
      <c r="AB197" s="38" t="str">
        <f>IFERROR(VLOOKUP(Y197,'Geração Equatorial x Medido'!$O$168:$P$182,2,FALSE),"")</f>
        <v/>
      </c>
      <c r="AC197" s="38">
        <f t="shared" si="83"/>
        <v>45444</v>
      </c>
      <c r="AD197" s="38" t="str">
        <f t="shared" ref="AD197:AD260" si="89">IFERROR(VLOOKUP(Y197,$H$422:$J$457,3,FALSE),"")</f>
        <v/>
      </c>
      <c r="AE197" s="38">
        <f t="shared" si="78"/>
        <v>45474</v>
      </c>
      <c r="AU197" s="4"/>
      <c r="AX197" s="7">
        <f t="shared" si="77"/>
        <v>45840</v>
      </c>
      <c r="AY197" s="5">
        <v>473.2</v>
      </c>
      <c r="AZ197" s="145">
        <f t="shared" ref="AZ197:AZ260" si="90">IF(AY197=0,1,0)</f>
        <v>0</v>
      </c>
      <c r="BA197" s="38" t="str">
        <f>IFERROR(VLOOKUP(AX197,'Geração Equatorial x Medido'!$O$168:$P$195,2,FALSE),"")</f>
        <v/>
      </c>
      <c r="BB197" s="38">
        <f t="shared" si="79"/>
        <v>45839</v>
      </c>
      <c r="BC197" s="38" t="str">
        <f t="shared" ref="BC197:BC260" si="91">IFERROR(VLOOKUP(AX197,$H$422:$J$457,3,FALSE),"")</f>
        <v/>
      </c>
      <c r="BD197" s="38">
        <f t="shared" si="81"/>
        <v>45839</v>
      </c>
      <c r="BT197" s="4"/>
      <c r="BZ197" s="7">
        <f t="shared" ref="BZ197:BZ260" si="92">BZ196+1</f>
        <v>46206</v>
      </c>
      <c r="CA197" s="5"/>
      <c r="CB197" s="145">
        <f t="shared" ref="CB197:CB260" si="93">IF(CA197=0,1,0)</f>
        <v>1</v>
      </c>
      <c r="CC197" s="141" t="str">
        <f>IFERROR(VLOOKUP(BZ196,'Geração Equatorial x Medido'!$O$168:$P$206,2,FALSE),"")</f>
        <v/>
      </c>
      <c r="CD197" s="38">
        <f t="shared" si="80"/>
        <v>46204</v>
      </c>
      <c r="CE197" s="38" t="str">
        <f t="shared" si="86"/>
        <v/>
      </c>
      <c r="CF197" s="38">
        <f t="shared" si="87"/>
        <v>46204</v>
      </c>
      <c r="CV197" s="4"/>
    </row>
    <row r="198" spans="1:100" x14ac:dyDescent="0.25">
      <c r="A198" s="7">
        <f t="shared" ref="A198:A261" si="94">A197+1</f>
        <v>45121</v>
      </c>
      <c r="B198" s="5"/>
      <c r="C198" s="38" t="str">
        <f t="shared" si="85"/>
        <v/>
      </c>
      <c r="D198" s="38">
        <f t="shared" si="82"/>
        <v>44986</v>
      </c>
      <c r="E198" s="38" t="str">
        <f t="shared" si="88"/>
        <v/>
      </c>
      <c r="F198" s="38">
        <f t="shared" si="84"/>
        <v>45108</v>
      </c>
      <c r="Y198" s="7">
        <f t="shared" ref="Y198:Y261" si="95">Y197+1</f>
        <v>45481</v>
      </c>
      <c r="Z198" s="5">
        <v>300.5</v>
      </c>
      <c r="AA198" s="111"/>
      <c r="AB198" s="38" t="str">
        <f>IFERROR(VLOOKUP(Y198,'Geração Equatorial x Medido'!$O$168:$P$182,2,FALSE),"")</f>
        <v/>
      </c>
      <c r="AC198" s="38">
        <f t="shared" si="83"/>
        <v>45444</v>
      </c>
      <c r="AD198" s="38" t="str">
        <f t="shared" si="89"/>
        <v/>
      </c>
      <c r="AE198" s="38">
        <f t="shared" si="78"/>
        <v>45474</v>
      </c>
      <c r="AU198" s="4"/>
      <c r="AX198" s="7">
        <f t="shared" ref="AX198:AX261" si="96">AX197+1</f>
        <v>45841</v>
      </c>
      <c r="AY198" s="5">
        <v>467.1</v>
      </c>
      <c r="AZ198" s="145">
        <f t="shared" si="90"/>
        <v>0</v>
      </c>
      <c r="BA198" s="38" t="str">
        <f>IFERROR(VLOOKUP(AX198,'Geração Equatorial x Medido'!$O$168:$P$195,2,FALSE),"")</f>
        <v/>
      </c>
      <c r="BB198" s="38">
        <f t="shared" si="79"/>
        <v>45839</v>
      </c>
      <c r="BC198" s="38" t="str">
        <f t="shared" si="91"/>
        <v/>
      </c>
      <c r="BD198" s="38">
        <f t="shared" si="81"/>
        <v>45839</v>
      </c>
      <c r="BT198" s="4"/>
      <c r="BZ198" s="7">
        <f t="shared" si="92"/>
        <v>46207</v>
      </c>
      <c r="CA198" s="5"/>
      <c r="CB198" s="145">
        <f t="shared" si="93"/>
        <v>1</v>
      </c>
      <c r="CC198" s="141" t="str">
        <f>IFERROR(VLOOKUP(BZ197,'Geração Equatorial x Medido'!$O$168:$P$206,2,FALSE),"")</f>
        <v/>
      </c>
      <c r="CD198" s="38">
        <f t="shared" si="80"/>
        <v>46204</v>
      </c>
      <c r="CE198" s="38" t="str">
        <f t="shared" si="86"/>
        <v/>
      </c>
      <c r="CF198" s="38">
        <f t="shared" si="87"/>
        <v>46204</v>
      </c>
      <c r="CV198" s="4"/>
    </row>
    <row r="199" spans="1:100" x14ac:dyDescent="0.25">
      <c r="A199" s="7">
        <f t="shared" si="94"/>
        <v>45122</v>
      </c>
      <c r="B199" s="5"/>
      <c r="C199" s="38" t="str">
        <f t="shared" si="85"/>
        <v/>
      </c>
      <c r="D199" s="38">
        <f t="shared" si="82"/>
        <v>44986</v>
      </c>
      <c r="E199" s="38" t="str">
        <f t="shared" si="88"/>
        <v/>
      </c>
      <c r="F199" s="38">
        <f t="shared" si="84"/>
        <v>45108</v>
      </c>
      <c r="Y199" s="7">
        <f t="shared" si="95"/>
        <v>45482</v>
      </c>
      <c r="Z199" s="5">
        <v>421.2</v>
      </c>
      <c r="AA199" s="111"/>
      <c r="AB199" s="38" t="str">
        <f>IFERROR(VLOOKUP(Y199,'Geração Equatorial x Medido'!$O$168:$P$182,2,FALSE),"")</f>
        <v/>
      </c>
      <c r="AC199" s="38">
        <f t="shared" si="83"/>
        <v>45444</v>
      </c>
      <c r="AD199" s="38" t="str">
        <f t="shared" si="89"/>
        <v/>
      </c>
      <c r="AE199" s="38">
        <f t="shared" si="78"/>
        <v>45474</v>
      </c>
      <c r="AU199" s="4"/>
      <c r="AX199" s="7">
        <f t="shared" si="96"/>
        <v>45842</v>
      </c>
      <c r="AY199" s="5">
        <v>559.79999999999995</v>
      </c>
      <c r="AZ199" s="145">
        <f t="shared" si="90"/>
        <v>0</v>
      </c>
      <c r="BA199" s="38" t="str">
        <f>IFERROR(VLOOKUP(AX199,'Geração Equatorial x Medido'!$O$168:$P$195,2,FALSE),"")</f>
        <v/>
      </c>
      <c r="BB199" s="38">
        <f t="shared" si="79"/>
        <v>45839</v>
      </c>
      <c r="BC199" s="38" t="str">
        <f t="shared" si="91"/>
        <v/>
      </c>
      <c r="BD199" s="38">
        <f t="shared" si="81"/>
        <v>45839</v>
      </c>
      <c r="BT199" s="4"/>
      <c r="BZ199" s="7">
        <f t="shared" si="92"/>
        <v>46208</v>
      </c>
      <c r="CA199" s="5"/>
      <c r="CB199" s="145">
        <f t="shared" si="93"/>
        <v>1</v>
      </c>
      <c r="CC199" s="141" t="str">
        <f>IFERROR(VLOOKUP(BZ198,'Geração Equatorial x Medido'!$O$168:$P$206,2,FALSE),"")</f>
        <v/>
      </c>
      <c r="CD199" s="38">
        <f t="shared" si="80"/>
        <v>46204</v>
      </c>
      <c r="CE199" s="38" t="str">
        <f t="shared" si="86"/>
        <v/>
      </c>
      <c r="CF199" s="38">
        <f t="shared" si="87"/>
        <v>46204</v>
      </c>
      <c r="CV199" s="4"/>
    </row>
    <row r="200" spans="1:100" x14ac:dyDescent="0.25">
      <c r="A200" s="7">
        <f t="shared" si="94"/>
        <v>45123</v>
      </c>
      <c r="B200" s="5"/>
      <c r="C200" s="38" t="str">
        <f t="shared" si="85"/>
        <v/>
      </c>
      <c r="D200" s="38">
        <f t="shared" si="82"/>
        <v>44986</v>
      </c>
      <c r="E200" s="38" t="str">
        <f t="shared" si="88"/>
        <v/>
      </c>
      <c r="F200" s="38">
        <f t="shared" si="84"/>
        <v>45108</v>
      </c>
      <c r="Y200" s="7">
        <f t="shared" si="95"/>
        <v>45483</v>
      </c>
      <c r="Z200" s="5">
        <v>403.6</v>
      </c>
      <c r="AA200" s="111"/>
      <c r="AB200" s="38" t="str">
        <f>IFERROR(VLOOKUP(Y200,'Geração Equatorial x Medido'!$O$168:$P$182,2,FALSE),"")</f>
        <v/>
      </c>
      <c r="AC200" s="38">
        <f t="shared" si="83"/>
        <v>45444</v>
      </c>
      <c r="AD200" s="38" t="str">
        <f t="shared" si="89"/>
        <v/>
      </c>
      <c r="AE200" s="38">
        <f t="shared" si="78"/>
        <v>45474</v>
      </c>
      <c r="AU200" s="4"/>
      <c r="AX200" s="7">
        <f t="shared" si="96"/>
        <v>45843</v>
      </c>
      <c r="AY200" s="5">
        <v>418.8</v>
      </c>
      <c r="AZ200" s="145">
        <f t="shared" si="90"/>
        <v>0</v>
      </c>
      <c r="BA200" s="38" t="str">
        <f>IFERROR(VLOOKUP(AX200,'Geração Equatorial x Medido'!$O$168:$P$195,2,FALSE),"")</f>
        <v/>
      </c>
      <c r="BB200" s="38">
        <f t="shared" si="79"/>
        <v>45839</v>
      </c>
      <c r="BC200" s="38" t="str">
        <f t="shared" si="91"/>
        <v/>
      </c>
      <c r="BD200" s="38">
        <f t="shared" si="81"/>
        <v>45839</v>
      </c>
      <c r="BT200" s="4"/>
      <c r="BZ200" s="7">
        <f t="shared" si="92"/>
        <v>46209</v>
      </c>
      <c r="CA200" s="5"/>
      <c r="CB200" s="145">
        <f t="shared" si="93"/>
        <v>1</v>
      </c>
      <c r="CC200" s="141" t="str">
        <f>IFERROR(VLOOKUP(BZ199,'Geração Equatorial x Medido'!$O$168:$P$206,2,FALSE),"")</f>
        <v/>
      </c>
      <c r="CD200" s="38">
        <f t="shared" si="80"/>
        <v>46204</v>
      </c>
      <c r="CE200" s="38" t="str">
        <f t="shared" si="86"/>
        <v/>
      </c>
      <c r="CF200" s="38">
        <f t="shared" si="87"/>
        <v>46204</v>
      </c>
      <c r="CV200" s="4"/>
    </row>
    <row r="201" spans="1:100" x14ac:dyDescent="0.25">
      <c r="A201" s="7">
        <f t="shared" si="94"/>
        <v>45124</v>
      </c>
      <c r="B201" s="5"/>
      <c r="C201" s="38" t="str">
        <f t="shared" si="85"/>
        <v/>
      </c>
      <c r="D201" s="38">
        <f t="shared" si="82"/>
        <v>44986</v>
      </c>
      <c r="E201" s="38" t="str">
        <f t="shared" si="88"/>
        <v/>
      </c>
      <c r="F201" s="38">
        <f t="shared" si="84"/>
        <v>45108</v>
      </c>
      <c r="Y201" s="7">
        <f t="shared" si="95"/>
        <v>45484</v>
      </c>
      <c r="Z201" s="5">
        <v>358.6</v>
      </c>
      <c r="AA201" s="111"/>
      <c r="AB201" s="38" t="str">
        <f>IFERROR(VLOOKUP(Y201,'Geração Equatorial x Medido'!$O$168:$P$182,2,FALSE),"")</f>
        <v/>
      </c>
      <c r="AC201" s="38">
        <f t="shared" si="83"/>
        <v>45444</v>
      </c>
      <c r="AD201" s="38" t="str">
        <f t="shared" si="89"/>
        <v/>
      </c>
      <c r="AE201" s="38">
        <f t="shared" ref="AE201:AE264" si="97">IF(AD201="",AE200,AD201)</f>
        <v>45474</v>
      </c>
      <c r="AU201" s="4"/>
      <c r="AX201" s="7">
        <f t="shared" si="96"/>
        <v>45844</v>
      </c>
      <c r="AY201" s="5">
        <v>499.2</v>
      </c>
      <c r="AZ201" s="145">
        <f t="shared" si="90"/>
        <v>0</v>
      </c>
      <c r="BA201" s="38" t="str">
        <f>IFERROR(VLOOKUP(AX201,'Geração Equatorial x Medido'!$O$168:$P$195,2,FALSE),"")</f>
        <v/>
      </c>
      <c r="BB201" s="38">
        <f t="shared" si="79"/>
        <v>45839</v>
      </c>
      <c r="BC201" s="38" t="str">
        <f t="shared" si="91"/>
        <v/>
      </c>
      <c r="BD201" s="38">
        <f t="shared" si="81"/>
        <v>45839</v>
      </c>
      <c r="BT201" s="4"/>
      <c r="BZ201" s="7">
        <f t="shared" si="92"/>
        <v>46210</v>
      </c>
      <c r="CA201" s="5"/>
      <c r="CB201" s="145">
        <f t="shared" si="93"/>
        <v>1</v>
      </c>
      <c r="CC201" s="141" t="str">
        <f>IFERROR(VLOOKUP(BZ200,'Geração Equatorial x Medido'!$O$168:$P$206,2,FALSE),"")</f>
        <v/>
      </c>
      <c r="CD201" s="38">
        <f t="shared" si="80"/>
        <v>46204</v>
      </c>
      <c r="CE201" s="38" t="str">
        <f t="shared" si="86"/>
        <v/>
      </c>
      <c r="CF201" s="38">
        <f t="shared" si="87"/>
        <v>46204</v>
      </c>
      <c r="CV201" s="4"/>
    </row>
    <row r="202" spans="1:100" x14ac:dyDescent="0.25">
      <c r="A202" s="7">
        <f t="shared" si="94"/>
        <v>45125</v>
      </c>
      <c r="B202" s="5"/>
      <c r="C202" s="38" t="str">
        <f t="shared" si="85"/>
        <v/>
      </c>
      <c r="D202" s="38">
        <f t="shared" si="82"/>
        <v>44986</v>
      </c>
      <c r="E202" s="38" t="str">
        <f t="shared" si="88"/>
        <v/>
      </c>
      <c r="F202" s="38">
        <f t="shared" si="84"/>
        <v>45108</v>
      </c>
      <c r="Y202" s="7">
        <f t="shared" si="95"/>
        <v>45485</v>
      </c>
      <c r="Z202" s="5">
        <v>400</v>
      </c>
      <c r="AA202" s="111"/>
      <c r="AB202" s="38" t="str">
        <f>IFERROR(VLOOKUP(Y202,'Geração Equatorial x Medido'!$O$168:$P$182,2,FALSE),"")</f>
        <v/>
      </c>
      <c r="AC202" s="38">
        <f t="shared" si="83"/>
        <v>45444</v>
      </c>
      <c r="AD202" s="38" t="str">
        <f t="shared" si="89"/>
        <v/>
      </c>
      <c r="AE202" s="38">
        <f t="shared" si="97"/>
        <v>45474</v>
      </c>
      <c r="AU202" s="4"/>
      <c r="AX202" s="7">
        <f t="shared" si="96"/>
        <v>45845</v>
      </c>
      <c r="AY202" s="5">
        <v>397.5</v>
      </c>
      <c r="AZ202" s="145">
        <f t="shared" si="90"/>
        <v>0</v>
      </c>
      <c r="BA202" s="38" t="str">
        <f>IFERROR(VLOOKUP(AX202,'Geração Equatorial x Medido'!$O$168:$P$195,2,FALSE),"")</f>
        <v/>
      </c>
      <c r="BB202" s="38">
        <f t="shared" si="79"/>
        <v>45839</v>
      </c>
      <c r="BC202" s="38" t="str">
        <f t="shared" si="91"/>
        <v/>
      </c>
      <c r="BD202" s="38">
        <f t="shared" si="81"/>
        <v>45839</v>
      </c>
      <c r="BT202" s="4"/>
      <c r="BZ202" s="7">
        <f t="shared" si="92"/>
        <v>46211</v>
      </c>
      <c r="CA202" s="5"/>
      <c r="CB202" s="145">
        <f t="shared" si="93"/>
        <v>1</v>
      </c>
      <c r="CC202" s="141" t="str">
        <f>IFERROR(VLOOKUP(BZ201,'Geração Equatorial x Medido'!$O$168:$P$206,2,FALSE),"")</f>
        <v/>
      </c>
      <c r="CD202" s="38">
        <f t="shared" si="80"/>
        <v>46204</v>
      </c>
      <c r="CE202" s="38" t="str">
        <f t="shared" si="86"/>
        <v/>
      </c>
      <c r="CF202" s="38">
        <f t="shared" si="87"/>
        <v>46204</v>
      </c>
      <c r="CV202" s="4"/>
    </row>
    <row r="203" spans="1:100" x14ac:dyDescent="0.25">
      <c r="A203" s="7">
        <f t="shared" si="94"/>
        <v>45126</v>
      </c>
      <c r="B203" s="5"/>
      <c r="C203" s="38" t="str">
        <f t="shared" si="85"/>
        <v/>
      </c>
      <c r="D203" s="38">
        <f t="shared" si="82"/>
        <v>44986</v>
      </c>
      <c r="E203" s="38" t="str">
        <f t="shared" si="88"/>
        <v/>
      </c>
      <c r="F203" s="38">
        <f t="shared" si="84"/>
        <v>45108</v>
      </c>
      <c r="Y203" s="7">
        <f t="shared" si="95"/>
        <v>45486</v>
      </c>
      <c r="Z203" s="5">
        <v>349.8</v>
      </c>
      <c r="AA203" s="111"/>
      <c r="AB203" s="38" t="str">
        <f>IFERROR(VLOOKUP(Y203,'Geração Equatorial x Medido'!$O$168:$P$182,2,FALSE),"")</f>
        <v/>
      </c>
      <c r="AC203" s="38">
        <f t="shared" si="83"/>
        <v>45444</v>
      </c>
      <c r="AD203" s="38" t="str">
        <f t="shared" si="89"/>
        <v/>
      </c>
      <c r="AE203" s="38">
        <f t="shared" si="97"/>
        <v>45474</v>
      </c>
      <c r="AU203" s="4"/>
      <c r="AX203" s="7">
        <f t="shared" si="96"/>
        <v>45846</v>
      </c>
      <c r="AY203" s="5">
        <v>444.1</v>
      </c>
      <c r="AZ203" s="145">
        <f t="shared" si="90"/>
        <v>0</v>
      </c>
      <c r="BA203" s="38" t="str">
        <f>IFERROR(VLOOKUP(AX203,'Geração Equatorial x Medido'!$O$168:$P$195,2,FALSE),"")</f>
        <v/>
      </c>
      <c r="BB203" s="38">
        <f t="shared" si="79"/>
        <v>45839</v>
      </c>
      <c r="BC203" s="38" t="str">
        <f t="shared" si="91"/>
        <v/>
      </c>
      <c r="BD203" s="38">
        <f t="shared" si="81"/>
        <v>45839</v>
      </c>
      <c r="BT203" s="4"/>
      <c r="BZ203" s="7">
        <f t="shared" si="92"/>
        <v>46212</v>
      </c>
      <c r="CA203" s="5"/>
      <c r="CB203" s="145">
        <f t="shared" si="93"/>
        <v>1</v>
      </c>
      <c r="CC203" s="141" t="str">
        <f>IFERROR(VLOOKUP(BZ202,'Geração Equatorial x Medido'!$O$168:$P$206,2,FALSE),"")</f>
        <v/>
      </c>
      <c r="CD203" s="38">
        <f t="shared" si="80"/>
        <v>46204</v>
      </c>
      <c r="CE203" s="38" t="str">
        <f t="shared" si="86"/>
        <v/>
      </c>
      <c r="CF203" s="38">
        <f t="shared" si="87"/>
        <v>46204</v>
      </c>
      <c r="CV203" s="4"/>
    </row>
    <row r="204" spans="1:100" x14ac:dyDescent="0.25">
      <c r="A204" s="7">
        <f t="shared" si="94"/>
        <v>45127</v>
      </c>
      <c r="B204" s="5"/>
      <c r="C204" s="38" t="str">
        <f t="shared" si="85"/>
        <v/>
      </c>
      <c r="D204" s="38">
        <f t="shared" si="82"/>
        <v>44986</v>
      </c>
      <c r="E204" s="38" t="str">
        <f t="shared" si="88"/>
        <v/>
      </c>
      <c r="F204" s="38">
        <f t="shared" si="84"/>
        <v>45108</v>
      </c>
      <c r="Y204" s="7">
        <f t="shared" si="95"/>
        <v>45487</v>
      </c>
      <c r="Z204" s="5">
        <v>446</v>
      </c>
      <c r="AA204" s="111"/>
      <c r="AB204" s="38" t="str">
        <f>IFERROR(VLOOKUP(Y204,'Geração Equatorial x Medido'!$O$168:$P$182,2,FALSE),"")</f>
        <v/>
      </c>
      <c r="AC204" s="38">
        <f t="shared" si="83"/>
        <v>45444</v>
      </c>
      <c r="AD204" s="38" t="str">
        <f t="shared" si="89"/>
        <v/>
      </c>
      <c r="AE204" s="38">
        <f t="shared" si="97"/>
        <v>45474</v>
      </c>
      <c r="AU204" s="4"/>
      <c r="AX204" s="7">
        <f t="shared" si="96"/>
        <v>45847</v>
      </c>
      <c r="AY204" s="5">
        <v>501.3</v>
      </c>
      <c r="AZ204" s="145">
        <f t="shared" si="90"/>
        <v>0</v>
      </c>
      <c r="BA204" s="38" t="str">
        <f>IFERROR(VLOOKUP(AX204,'Geração Equatorial x Medido'!$O$168:$P$195,2,FALSE),"")</f>
        <v/>
      </c>
      <c r="BB204" s="38">
        <f t="shared" ref="BB204:BB267" si="98">IF(BA204="",BB205,BA204)</f>
        <v>45839</v>
      </c>
      <c r="BC204" s="38" t="str">
        <f t="shared" si="91"/>
        <v/>
      </c>
      <c r="BD204" s="38">
        <f t="shared" si="81"/>
        <v>45839</v>
      </c>
      <c r="BT204" s="4"/>
      <c r="BZ204" s="7">
        <f t="shared" si="92"/>
        <v>46213</v>
      </c>
      <c r="CA204" s="5"/>
      <c r="CB204" s="145">
        <f t="shared" si="93"/>
        <v>1</v>
      </c>
      <c r="CC204" s="141" t="str">
        <f>IFERROR(VLOOKUP(BZ203,'Geração Equatorial x Medido'!$O$168:$P$206,2,FALSE),"")</f>
        <v/>
      </c>
      <c r="CD204" s="38">
        <f t="shared" si="80"/>
        <v>46204</v>
      </c>
      <c r="CE204" s="38" t="str">
        <f t="shared" si="86"/>
        <v/>
      </c>
      <c r="CF204" s="38">
        <f t="shared" si="87"/>
        <v>46204</v>
      </c>
      <c r="CV204" s="4"/>
    </row>
    <row r="205" spans="1:100" x14ac:dyDescent="0.25">
      <c r="A205" s="7">
        <f t="shared" si="94"/>
        <v>45128</v>
      </c>
      <c r="B205" s="5"/>
      <c r="C205" s="38" t="str">
        <f t="shared" si="85"/>
        <v/>
      </c>
      <c r="D205" s="38">
        <f t="shared" si="82"/>
        <v>44986</v>
      </c>
      <c r="E205" s="38" t="str">
        <f t="shared" si="88"/>
        <v/>
      </c>
      <c r="F205" s="38">
        <f t="shared" si="84"/>
        <v>45108</v>
      </c>
      <c r="Y205" s="7">
        <f t="shared" si="95"/>
        <v>45488</v>
      </c>
      <c r="Z205" s="5">
        <v>429.7</v>
      </c>
      <c r="AA205" s="111"/>
      <c r="AB205" s="38">
        <f>IFERROR(VLOOKUP(Y205,'Geração Equatorial x Medido'!$O$168:$P$182,2,FALSE),"")</f>
        <v>45505</v>
      </c>
      <c r="AC205" s="38">
        <f t="shared" si="83"/>
        <v>45505</v>
      </c>
      <c r="AD205" s="38" t="str">
        <f t="shared" si="89"/>
        <v/>
      </c>
      <c r="AE205" s="38">
        <f t="shared" si="97"/>
        <v>45474</v>
      </c>
      <c r="AU205" s="4"/>
      <c r="AX205" s="7">
        <f t="shared" si="96"/>
        <v>45848</v>
      </c>
      <c r="AY205" s="5">
        <v>485.6</v>
      </c>
      <c r="AZ205" s="145">
        <f t="shared" si="90"/>
        <v>0</v>
      </c>
      <c r="BA205" s="38" t="str">
        <f>IFERROR(VLOOKUP(AX205,'Geração Equatorial x Medido'!$O$168:$P$195,2,FALSE),"")</f>
        <v/>
      </c>
      <c r="BB205" s="38">
        <f t="shared" si="98"/>
        <v>45839</v>
      </c>
      <c r="BC205" s="38" t="str">
        <f t="shared" si="91"/>
        <v/>
      </c>
      <c r="BD205" s="38">
        <f t="shared" si="81"/>
        <v>45839</v>
      </c>
      <c r="BT205" s="4"/>
      <c r="BZ205" s="7">
        <f t="shared" si="92"/>
        <v>46214</v>
      </c>
      <c r="CA205" s="5"/>
      <c r="CB205" s="145">
        <f t="shared" si="93"/>
        <v>1</v>
      </c>
      <c r="CC205" s="141" t="str">
        <f>IFERROR(VLOOKUP(BZ204,'Geração Equatorial x Medido'!$O$168:$P$206,2,FALSE),"")</f>
        <v/>
      </c>
      <c r="CD205" s="38">
        <f t="shared" ref="CD205:CD268" si="99">IF(CC205="",CD206,CC205)</f>
        <v>46204</v>
      </c>
      <c r="CE205" s="38" t="str">
        <f t="shared" si="86"/>
        <v/>
      </c>
      <c r="CF205" s="38">
        <f t="shared" si="87"/>
        <v>46204</v>
      </c>
      <c r="CV205" s="4"/>
    </row>
    <row r="206" spans="1:100" x14ac:dyDescent="0.25">
      <c r="A206" s="7">
        <f t="shared" si="94"/>
        <v>45129</v>
      </c>
      <c r="B206" s="5"/>
      <c r="C206" s="38" t="str">
        <f t="shared" si="85"/>
        <v/>
      </c>
      <c r="D206" s="38">
        <f t="shared" si="82"/>
        <v>44986</v>
      </c>
      <c r="E206" s="38" t="str">
        <f t="shared" si="88"/>
        <v/>
      </c>
      <c r="F206" s="38">
        <f t="shared" si="84"/>
        <v>45108</v>
      </c>
      <c r="Y206" s="7">
        <f t="shared" si="95"/>
        <v>45489</v>
      </c>
      <c r="Z206" s="5">
        <v>379.1</v>
      </c>
      <c r="AA206" s="111"/>
      <c r="AB206" s="38" t="str">
        <f>IFERROR(VLOOKUP(Y206,'Geração Equatorial x Medido'!$O$168:$P$182,2,FALSE),"")</f>
        <v/>
      </c>
      <c r="AC206" s="38">
        <f t="shared" si="83"/>
        <v>45505</v>
      </c>
      <c r="AD206" s="38" t="str">
        <f t="shared" si="89"/>
        <v/>
      </c>
      <c r="AE206" s="38">
        <f t="shared" si="97"/>
        <v>45474</v>
      </c>
      <c r="AU206" s="4"/>
      <c r="AX206" s="7">
        <f t="shared" si="96"/>
        <v>45849</v>
      </c>
      <c r="AY206" s="5">
        <v>495.3</v>
      </c>
      <c r="AZ206" s="145">
        <f t="shared" si="90"/>
        <v>0</v>
      </c>
      <c r="BA206" s="38" t="str">
        <f>IFERROR(VLOOKUP(AX206,'Geração Equatorial x Medido'!$O$168:$P$195,2,FALSE),"")</f>
        <v/>
      </c>
      <c r="BB206" s="38">
        <f t="shared" si="98"/>
        <v>45839</v>
      </c>
      <c r="BC206" s="38" t="str">
        <f t="shared" si="91"/>
        <v/>
      </c>
      <c r="BD206" s="38">
        <f t="shared" si="81"/>
        <v>45839</v>
      </c>
      <c r="BT206" s="4"/>
      <c r="BZ206" s="7">
        <f t="shared" si="92"/>
        <v>46215</v>
      </c>
      <c r="CA206" s="5"/>
      <c r="CB206" s="145">
        <f t="shared" si="93"/>
        <v>1</v>
      </c>
      <c r="CC206" s="141" t="str">
        <f>IFERROR(VLOOKUP(BZ205,'Geração Equatorial x Medido'!$O$168:$P$206,2,FALSE),"")</f>
        <v/>
      </c>
      <c r="CD206" s="38">
        <f t="shared" si="99"/>
        <v>46204</v>
      </c>
      <c r="CE206" s="38" t="str">
        <f t="shared" si="86"/>
        <v/>
      </c>
      <c r="CF206" s="38">
        <f t="shared" si="87"/>
        <v>46204</v>
      </c>
      <c r="CV206" s="4"/>
    </row>
    <row r="207" spans="1:100" x14ac:dyDescent="0.25">
      <c r="A207" s="7">
        <f t="shared" si="94"/>
        <v>45130</v>
      </c>
      <c r="B207" s="5"/>
      <c r="C207" s="38" t="str">
        <f t="shared" si="85"/>
        <v/>
      </c>
      <c r="D207" s="38">
        <f t="shared" si="82"/>
        <v>44986</v>
      </c>
      <c r="E207" s="38" t="str">
        <f t="shared" si="88"/>
        <v/>
      </c>
      <c r="F207" s="38">
        <f t="shared" si="84"/>
        <v>45108</v>
      </c>
      <c r="Y207" s="7">
        <f t="shared" si="95"/>
        <v>45490</v>
      </c>
      <c r="Z207" s="5">
        <v>363.3</v>
      </c>
      <c r="AA207" s="111"/>
      <c r="AB207" s="38" t="str">
        <f>IFERROR(VLOOKUP(Y207,'Geração Equatorial x Medido'!$O$168:$P$182,2,FALSE),"")</f>
        <v/>
      </c>
      <c r="AC207" s="38">
        <f t="shared" si="83"/>
        <v>45505</v>
      </c>
      <c r="AD207" s="38" t="str">
        <f t="shared" si="89"/>
        <v/>
      </c>
      <c r="AE207" s="38">
        <f t="shared" si="97"/>
        <v>45474</v>
      </c>
      <c r="AU207" s="4"/>
      <c r="AX207" s="7">
        <f t="shared" si="96"/>
        <v>45850</v>
      </c>
      <c r="AY207" s="5">
        <v>547.1</v>
      </c>
      <c r="AZ207" s="145">
        <f t="shared" si="90"/>
        <v>0</v>
      </c>
      <c r="BA207" s="38" t="str">
        <f>IFERROR(VLOOKUP(AX207,'Geração Equatorial x Medido'!$O$168:$P$195,2,FALSE),"")</f>
        <v/>
      </c>
      <c r="BB207" s="38">
        <f t="shared" si="98"/>
        <v>45839</v>
      </c>
      <c r="BC207" s="38" t="str">
        <f t="shared" si="91"/>
        <v/>
      </c>
      <c r="BD207" s="38">
        <f t="shared" ref="BD207:BD270" si="100">IF(BC207="",BD206,BC207)</f>
        <v>45839</v>
      </c>
      <c r="BT207" s="4"/>
      <c r="BZ207" s="7">
        <f t="shared" si="92"/>
        <v>46216</v>
      </c>
      <c r="CA207" s="5"/>
      <c r="CB207" s="145">
        <f t="shared" si="93"/>
        <v>1</v>
      </c>
      <c r="CC207" s="141" t="str">
        <f>IFERROR(VLOOKUP(BZ206,'Geração Equatorial x Medido'!$O$168:$P$206,2,FALSE),"")</f>
        <v/>
      </c>
      <c r="CD207" s="38">
        <f t="shared" si="99"/>
        <v>46204</v>
      </c>
      <c r="CE207" s="38" t="str">
        <f t="shared" si="86"/>
        <v/>
      </c>
      <c r="CF207" s="38">
        <f t="shared" si="87"/>
        <v>46204</v>
      </c>
      <c r="CV207" s="4"/>
    </row>
    <row r="208" spans="1:100" x14ac:dyDescent="0.25">
      <c r="A208" s="7">
        <f t="shared" si="94"/>
        <v>45131</v>
      </c>
      <c r="B208" s="5"/>
      <c r="C208" s="38" t="str">
        <f t="shared" si="85"/>
        <v/>
      </c>
      <c r="D208" s="38">
        <f t="shared" si="82"/>
        <v>44986</v>
      </c>
      <c r="E208" s="38" t="str">
        <f t="shared" si="88"/>
        <v/>
      </c>
      <c r="F208" s="38">
        <f t="shared" si="84"/>
        <v>45108</v>
      </c>
      <c r="Y208" s="7">
        <f t="shared" si="95"/>
        <v>45491</v>
      </c>
      <c r="Z208" s="5">
        <v>342.1</v>
      </c>
      <c r="AA208" s="111"/>
      <c r="AB208" s="38" t="str">
        <f>IFERROR(VLOOKUP(Y208,'Geração Equatorial x Medido'!$O$168:$P$182,2,FALSE),"")</f>
        <v/>
      </c>
      <c r="AC208" s="38">
        <f t="shared" si="83"/>
        <v>45505</v>
      </c>
      <c r="AD208" s="38" t="str">
        <f t="shared" si="89"/>
        <v/>
      </c>
      <c r="AE208" s="38">
        <f t="shared" si="97"/>
        <v>45474</v>
      </c>
      <c r="AU208" s="4"/>
      <c r="AX208" s="7">
        <f t="shared" si="96"/>
        <v>45851</v>
      </c>
      <c r="AY208" s="5">
        <v>480.3</v>
      </c>
      <c r="AZ208" s="145">
        <f t="shared" si="90"/>
        <v>0</v>
      </c>
      <c r="BA208" s="38" t="str">
        <f>IFERROR(VLOOKUP(AX208,'Geração Equatorial x Medido'!$O$168:$P$195,2,FALSE),"")</f>
        <v/>
      </c>
      <c r="BB208" s="38">
        <f t="shared" si="98"/>
        <v>45839</v>
      </c>
      <c r="BC208" s="38" t="str">
        <f t="shared" si="91"/>
        <v/>
      </c>
      <c r="BD208" s="38">
        <f t="shared" si="100"/>
        <v>45839</v>
      </c>
      <c r="BT208" s="4"/>
      <c r="BZ208" s="7">
        <f t="shared" si="92"/>
        <v>46217</v>
      </c>
      <c r="CA208" s="5"/>
      <c r="CB208" s="145">
        <f t="shared" si="93"/>
        <v>1</v>
      </c>
      <c r="CC208" s="141" t="str">
        <f>IFERROR(VLOOKUP(BZ207,'Geração Equatorial x Medido'!$O$168:$P$206,2,FALSE),"")</f>
        <v/>
      </c>
      <c r="CD208" s="38">
        <f t="shared" si="99"/>
        <v>46204</v>
      </c>
      <c r="CE208" s="38" t="str">
        <f t="shared" si="86"/>
        <v/>
      </c>
      <c r="CF208" s="38">
        <f t="shared" si="87"/>
        <v>46204</v>
      </c>
      <c r="CV208" s="4"/>
    </row>
    <row r="209" spans="1:100" x14ac:dyDescent="0.25">
      <c r="A209" s="7">
        <f t="shared" si="94"/>
        <v>45132</v>
      </c>
      <c r="B209" s="5"/>
      <c r="C209" s="38" t="str">
        <f t="shared" si="85"/>
        <v/>
      </c>
      <c r="D209" s="38">
        <f t="shared" si="82"/>
        <v>44986</v>
      </c>
      <c r="E209" s="38" t="str">
        <f t="shared" si="88"/>
        <v/>
      </c>
      <c r="F209" s="38">
        <f t="shared" si="84"/>
        <v>45108</v>
      </c>
      <c r="Y209" s="7">
        <f t="shared" si="95"/>
        <v>45492</v>
      </c>
      <c r="Z209" s="5">
        <v>376.3</v>
      </c>
      <c r="AA209" s="111"/>
      <c r="AB209" s="38" t="str">
        <f>IFERROR(VLOOKUP(Y209,'Geração Equatorial x Medido'!$O$168:$P$182,2,FALSE),"")</f>
        <v/>
      </c>
      <c r="AC209" s="38">
        <f t="shared" si="83"/>
        <v>45505</v>
      </c>
      <c r="AD209" s="38" t="str">
        <f t="shared" si="89"/>
        <v/>
      </c>
      <c r="AE209" s="38">
        <f t="shared" si="97"/>
        <v>45474</v>
      </c>
      <c r="AU209" s="4"/>
      <c r="AX209" s="7">
        <f t="shared" si="96"/>
        <v>45852</v>
      </c>
      <c r="AY209" s="5">
        <v>558.1</v>
      </c>
      <c r="AZ209" s="145">
        <f t="shared" si="90"/>
        <v>0</v>
      </c>
      <c r="BA209" s="38" t="str">
        <f>IFERROR(VLOOKUP(AX209,'Geração Equatorial x Medido'!$O$168:$P$195,2,FALSE),"")</f>
        <v/>
      </c>
      <c r="BB209" s="38">
        <f t="shared" si="98"/>
        <v>45839</v>
      </c>
      <c r="BC209" s="38" t="str">
        <f t="shared" si="91"/>
        <v/>
      </c>
      <c r="BD209" s="38">
        <f t="shared" si="100"/>
        <v>45839</v>
      </c>
      <c r="BT209" s="4"/>
      <c r="BZ209" s="7">
        <f t="shared" si="92"/>
        <v>46218</v>
      </c>
      <c r="CA209" s="5"/>
      <c r="CB209" s="145">
        <f t="shared" si="93"/>
        <v>1</v>
      </c>
      <c r="CC209" s="141" t="str">
        <f>IFERROR(VLOOKUP(BZ208,'Geração Equatorial x Medido'!$O$168:$P$206,2,FALSE),"")</f>
        <v/>
      </c>
      <c r="CD209" s="38">
        <f t="shared" si="99"/>
        <v>46204</v>
      </c>
      <c r="CE209" s="38" t="str">
        <f t="shared" si="86"/>
        <v/>
      </c>
      <c r="CF209" s="38">
        <f t="shared" si="87"/>
        <v>46204</v>
      </c>
      <c r="CV209" s="4"/>
    </row>
    <row r="210" spans="1:100" x14ac:dyDescent="0.25">
      <c r="A210" s="7">
        <f t="shared" si="94"/>
        <v>45133</v>
      </c>
      <c r="B210" s="5"/>
      <c r="C210" s="38" t="str">
        <f t="shared" si="85"/>
        <v/>
      </c>
      <c r="D210" s="38">
        <f t="shared" si="82"/>
        <v>44986</v>
      </c>
      <c r="E210" s="38" t="str">
        <f t="shared" si="88"/>
        <v/>
      </c>
      <c r="F210" s="38">
        <f t="shared" si="84"/>
        <v>45108</v>
      </c>
      <c r="Y210" s="7">
        <f t="shared" si="95"/>
        <v>45493</v>
      </c>
      <c r="Z210" s="5">
        <v>391.7</v>
      </c>
      <c r="AA210" s="111"/>
      <c r="AB210" s="38">
        <f>IFERROR(VLOOKUP(Y210,'Geração Equatorial x Medido'!$O$168:$P$182,2,FALSE),"")</f>
        <v>45474</v>
      </c>
      <c r="AC210" s="38">
        <f t="shared" si="83"/>
        <v>45474</v>
      </c>
      <c r="AD210" s="38" t="str">
        <f t="shared" si="89"/>
        <v/>
      </c>
      <c r="AE210" s="38">
        <f t="shared" si="97"/>
        <v>45474</v>
      </c>
      <c r="AU210" s="4"/>
      <c r="AX210" s="7">
        <f t="shared" si="96"/>
        <v>45853</v>
      </c>
      <c r="AY210" s="5">
        <v>376.5</v>
      </c>
      <c r="AZ210" s="145">
        <f t="shared" si="90"/>
        <v>0</v>
      </c>
      <c r="BA210" s="38" t="str">
        <f>IFERROR(VLOOKUP(AX210,'Geração Equatorial x Medido'!$O$168:$P$195,2,FALSE),"")</f>
        <v/>
      </c>
      <c r="BB210" s="38">
        <f t="shared" si="98"/>
        <v>45839</v>
      </c>
      <c r="BC210" s="38" t="str">
        <f t="shared" si="91"/>
        <v/>
      </c>
      <c r="BD210" s="38">
        <f t="shared" si="100"/>
        <v>45839</v>
      </c>
      <c r="BT210" s="4"/>
      <c r="BZ210" s="7">
        <f t="shared" si="92"/>
        <v>46219</v>
      </c>
      <c r="CA210" s="5"/>
      <c r="CB210" s="145">
        <f t="shared" si="93"/>
        <v>1</v>
      </c>
      <c r="CC210" s="141" t="str">
        <f>IFERROR(VLOOKUP(BZ209,'Geração Equatorial x Medido'!$O$168:$P$206,2,FALSE),"")</f>
        <v/>
      </c>
      <c r="CD210" s="38">
        <f t="shared" si="99"/>
        <v>46204</v>
      </c>
      <c r="CE210" s="38" t="str">
        <f t="shared" si="86"/>
        <v/>
      </c>
      <c r="CF210" s="38">
        <f t="shared" si="87"/>
        <v>46204</v>
      </c>
      <c r="CV210" s="4"/>
    </row>
    <row r="211" spans="1:100" x14ac:dyDescent="0.25">
      <c r="A211" s="7">
        <f t="shared" si="94"/>
        <v>45134</v>
      </c>
      <c r="B211" s="5"/>
      <c r="C211" s="38" t="str">
        <f t="shared" si="85"/>
        <v/>
      </c>
      <c r="D211" s="38">
        <f t="shared" si="82"/>
        <v>44986</v>
      </c>
      <c r="E211" s="38" t="str">
        <f t="shared" si="88"/>
        <v/>
      </c>
      <c r="F211" s="38">
        <f t="shared" si="84"/>
        <v>45108</v>
      </c>
      <c r="Y211" s="7">
        <f t="shared" si="95"/>
        <v>45494</v>
      </c>
      <c r="Z211" s="5">
        <v>439.4</v>
      </c>
      <c r="AA211" s="111"/>
      <c r="AB211" s="38" t="str">
        <f>IFERROR(VLOOKUP(Y211,'Geração Equatorial x Medido'!$O$168:$P$182,2,FALSE),"")</f>
        <v/>
      </c>
      <c r="AC211" s="38">
        <f t="shared" si="83"/>
        <v>45474</v>
      </c>
      <c r="AD211" s="38" t="str">
        <f t="shared" si="89"/>
        <v/>
      </c>
      <c r="AE211" s="38">
        <f t="shared" si="97"/>
        <v>45474</v>
      </c>
      <c r="AU211" s="4"/>
      <c r="AX211" s="7">
        <f t="shared" si="96"/>
        <v>45854</v>
      </c>
      <c r="AY211" s="5">
        <v>416.9</v>
      </c>
      <c r="AZ211" s="145">
        <f t="shared" si="90"/>
        <v>0</v>
      </c>
      <c r="BA211" s="38" t="str">
        <f>IFERROR(VLOOKUP(AX211,'Geração Equatorial x Medido'!$O$168:$P$195,2,FALSE),"")</f>
        <v/>
      </c>
      <c r="BB211" s="38">
        <f t="shared" si="98"/>
        <v>45839</v>
      </c>
      <c r="BC211" s="38" t="str">
        <f t="shared" si="91"/>
        <v/>
      </c>
      <c r="BD211" s="38">
        <f t="shared" si="100"/>
        <v>45839</v>
      </c>
      <c r="BT211" s="4"/>
      <c r="BZ211" s="7">
        <f t="shared" si="92"/>
        <v>46220</v>
      </c>
      <c r="CA211" s="5"/>
      <c r="CB211" s="145">
        <f t="shared" si="93"/>
        <v>1</v>
      </c>
      <c r="CC211" s="141" t="str">
        <f>IFERROR(VLOOKUP(BZ210,'Geração Equatorial x Medido'!$O$168:$P$206,2,FALSE),"")</f>
        <v/>
      </c>
      <c r="CD211" s="38">
        <f t="shared" si="99"/>
        <v>46204</v>
      </c>
      <c r="CE211" s="38" t="str">
        <f t="shared" si="86"/>
        <v/>
      </c>
      <c r="CF211" s="38">
        <f t="shared" si="87"/>
        <v>46204</v>
      </c>
      <c r="CV211" s="4"/>
    </row>
    <row r="212" spans="1:100" x14ac:dyDescent="0.25">
      <c r="A212" s="7">
        <f t="shared" si="94"/>
        <v>45135</v>
      </c>
      <c r="B212" s="5"/>
      <c r="C212" s="38" t="str">
        <f t="shared" si="85"/>
        <v/>
      </c>
      <c r="D212" s="38">
        <f t="shared" si="82"/>
        <v>44986</v>
      </c>
      <c r="E212" s="38" t="str">
        <f t="shared" si="88"/>
        <v/>
      </c>
      <c r="F212" s="38">
        <f t="shared" si="84"/>
        <v>45108</v>
      </c>
      <c r="Y212" s="7">
        <f t="shared" si="95"/>
        <v>45495</v>
      </c>
      <c r="Z212" s="5">
        <v>392.8</v>
      </c>
      <c r="AA212" s="111"/>
      <c r="AB212" s="38" t="str">
        <f>IFERROR(VLOOKUP(Y212,'Geração Equatorial x Medido'!$O$168:$P$182,2,FALSE),"")</f>
        <v/>
      </c>
      <c r="AC212" s="38">
        <f t="shared" si="83"/>
        <v>45474</v>
      </c>
      <c r="AD212" s="38" t="str">
        <f t="shared" si="89"/>
        <v/>
      </c>
      <c r="AE212" s="38">
        <f t="shared" si="97"/>
        <v>45474</v>
      </c>
      <c r="AU212" s="4"/>
      <c r="AX212" s="7">
        <f t="shared" si="96"/>
        <v>45855</v>
      </c>
      <c r="AY212" s="5">
        <v>478</v>
      </c>
      <c r="AZ212" s="145">
        <f t="shared" si="90"/>
        <v>0</v>
      </c>
      <c r="BA212" s="38" t="str">
        <f>IFERROR(VLOOKUP(AX212,'Geração Equatorial x Medido'!$O$168:$P$195,2,FALSE),"")</f>
        <v/>
      </c>
      <c r="BB212" s="38">
        <f t="shared" si="98"/>
        <v>45839</v>
      </c>
      <c r="BC212" s="38" t="str">
        <f t="shared" si="91"/>
        <v/>
      </c>
      <c r="BD212" s="38">
        <f t="shared" si="100"/>
        <v>45839</v>
      </c>
      <c r="BT212" s="4"/>
      <c r="BZ212" s="7">
        <f t="shared" si="92"/>
        <v>46221</v>
      </c>
      <c r="CA212" s="5"/>
      <c r="CB212" s="145">
        <f t="shared" si="93"/>
        <v>1</v>
      </c>
      <c r="CC212" s="141" t="str">
        <f>IFERROR(VLOOKUP(BZ211,'Geração Equatorial x Medido'!$O$168:$P$206,2,FALSE),"")</f>
        <v/>
      </c>
      <c r="CD212" s="38">
        <f t="shared" si="99"/>
        <v>46204</v>
      </c>
      <c r="CE212" s="38" t="str">
        <f t="shared" si="86"/>
        <v/>
      </c>
      <c r="CF212" s="38">
        <f t="shared" si="87"/>
        <v>46204</v>
      </c>
      <c r="CV212" s="4"/>
    </row>
    <row r="213" spans="1:100" x14ac:dyDescent="0.25">
      <c r="A213" s="7">
        <f t="shared" si="94"/>
        <v>45136</v>
      </c>
      <c r="B213" s="5"/>
      <c r="C213" s="38" t="str">
        <f t="shared" si="85"/>
        <v/>
      </c>
      <c r="D213" s="38">
        <f t="shared" si="82"/>
        <v>44986</v>
      </c>
      <c r="E213" s="38" t="str">
        <f t="shared" si="88"/>
        <v/>
      </c>
      <c r="F213" s="38">
        <f t="shared" si="84"/>
        <v>45108</v>
      </c>
      <c r="Y213" s="7">
        <f t="shared" si="95"/>
        <v>45496</v>
      </c>
      <c r="Z213" s="5">
        <v>387.3</v>
      </c>
      <c r="AA213" s="111"/>
      <c r="AB213" s="38" t="str">
        <f>IFERROR(VLOOKUP(Y213,'Geração Equatorial x Medido'!$O$168:$P$182,2,FALSE),"")</f>
        <v/>
      </c>
      <c r="AC213" s="38">
        <f t="shared" si="83"/>
        <v>45474</v>
      </c>
      <c r="AD213" s="38" t="str">
        <f t="shared" si="89"/>
        <v/>
      </c>
      <c r="AE213" s="38">
        <f t="shared" si="97"/>
        <v>45474</v>
      </c>
      <c r="AU213" s="4"/>
      <c r="AX213" s="7">
        <f t="shared" si="96"/>
        <v>45856</v>
      </c>
      <c r="AY213" s="5">
        <v>543.5</v>
      </c>
      <c r="AZ213" s="145">
        <f t="shared" si="90"/>
        <v>0</v>
      </c>
      <c r="BA213" s="38" t="str">
        <f>IFERROR(VLOOKUP(AX213,'Geração Equatorial x Medido'!$O$168:$P$195,2,FALSE),"")</f>
        <v/>
      </c>
      <c r="BB213" s="38">
        <f t="shared" si="98"/>
        <v>45839</v>
      </c>
      <c r="BC213" s="38" t="str">
        <f t="shared" si="91"/>
        <v/>
      </c>
      <c r="BD213" s="38">
        <f t="shared" si="100"/>
        <v>45839</v>
      </c>
      <c r="BT213" s="4"/>
      <c r="BZ213" s="7">
        <f t="shared" si="92"/>
        <v>46222</v>
      </c>
      <c r="CA213" s="5"/>
      <c r="CB213" s="145">
        <f t="shared" si="93"/>
        <v>1</v>
      </c>
      <c r="CC213" s="141" t="str">
        <f>IFERROR(VLOOKUP(BZ212,'Geração Equatorial x Medido'!$O$168:$P$206,2,FALSE),"")</f>
        <v/>
      </c>
      <c r="CD213" s="38">
        <f t="shared" si="99"/>
        <v>46204</v>
      </c>
      <c r="CE213" s="38" t="str">
        <f t="shared" si="86"/>
        <v/>
      </c>
      <c r="CF213" s="38">
        <f t="shared" si="87"/>
        <v>46204</v>
      </c>
      <c r="CV213" s="4"/>
    </row>
    <row r="214" spans="1:100" x14ac:dyDescent="0.25">
      <c r="A214" s="7">
        <f t="shared" si="94"/>
        <v>45137</v>
      </c>
      <c r="B214" s="5"/>
      <c r="C214" s="38" t="str">
        <f t="shared" si="85"/>
        <v/>
      </c>
      <c r="D214" s="38">
        <f t="shared" si="82"/>
        <v>44986</v>
      </c>
      <c r="E214" s="38" t="str">
        <f t="shared" si="88"/>
        <v/>
      </c>
      <c r="F214" s="38">
        <f t="shared" si="84"/>
        <v>45108</v>
      </c>
      <c r="Y214" s="7">
        <f t="shared" si="95"/>
        <v>45497</v>
      </c>
      <c r="Z214" s="5">
        <v>412.5</v>
      </c>
      <c r="AA214" s="111"/>
      <c r="AB214" s="38" t="str">
        <f>IFERROR(VLOOKUP(Y214,'Geração Equatorial x Medido'!$O$168:$P$182,2,FALSE),"")</f>
        <v/>
      </c>
      <c r="AC214" s="38">
        <f t="shared" si="83"/>
        <v>45474</v>
      </c>
      <c r="AD214" s="38" t="str">
        <f t="shared" si="89"/>
        <v/>
      </c>
      <c r="AE214" s="38">
        <f t="shared" si="97"/>
        <v>45474</v>
      </c>
      <c r="AU214" s="4"/>
      <c r="AX214" s="7">
        <f t="shared" si="96"/>
        <v>45857</v>
      </c>
      <c r="AY214" s="5">
        <v>484.4</v>
      </c>
      <c r="AZ214" s="145">
        <f t="shared" si="90"/>
        <v>0</v>
      </c>
      <c r="BA214" s="38" t="str">
        <f>IFERROR(VLOOKUP(AX214,'Geração Equatorial x Medido'!$O$168:$P$195,2,FALSE),"")</f>
        <v/>
      </c>
      <c r="BB214" s="38">
        <f t="shared" si="98"/>
        <v>45839</v>
      </c>
      <c r="BC214" s="38" t="str">
        <f t="shared" si="91"/>
        <v/>
      </c>
      <c r="BD214" s="38">
        <f t="shared" si="100"/>
        <v>45839</v>
      </c>
      <c r="BT214" s="4"/>
      <c r="BZ214" s="7">
        <f t="shared" si="92"/>
        <v>46223</v>
      </c>
      <c r="CA214" s="5"/>
      <c r="CB214" s="145">
        <f t="shared" si="93"/>
        <v>1</v>
      </c>
      <c r="CC214" s="141" t="str">
        <f>IFERROR(VLOOKUP(BZ213,'Geração Equatorial x Medido'!$O$168:$P$206,2,FALSE),"")</f>
        <v/>
      </c>
      <c r="CD214" s="38">
        <f t="shared" si="99"/>
        <v>46204</v>
      </c>
      <c r="CE214" s="38" t="str">
        <f t="shared" si="86"/>
        <v/>
      </c>
      <c r="CF214" s="38">
        <f t="shared" si="87"/>
        <v>46204</v>
      </c>
      <c r="CV214" s="4"/>
    </row>
    <row r="215" spans="1:100" x14ac:dyDescent="0.25">
      <c r="A215" s="7">
        <f t="shared" si="94"/>
        <v>45138</v>
      </c>
      <c r="B215" s="5"/>
      <c r="C215" s="38" t="str">
        <f t="shared" si="85"/>
        <v/>
      </c>
      <c r="D215" s="38">
        <f t="shared" si="82"/>
        <v>44986</v>
      </c>
      <c r="E215" s="38" t="str">
        <f t="shared" si="88"/>
        <v/>
      </c>
      <c r="F215" s="38">
        <f t="shared" si="84"/>
        <v>45108</v>
      </c>
      <c r="Y215" s="7">
        <f t="shared" si="95"/>
        <v>45498</v>
      </c>
      <c r="Z215" s="5">
        <v>376.1</v>
      </c>
      <c r="AA215" s="111"/>
      <c r="AB215" s="38" t="str">
        <f>IFERROR(VLOOKUP(Y215,'Geração Equatorial x Medido'!$O$168:$P$182,2,FALSE),"")</f>
        <v/>
      </c>
      <c r="AC215" s="38">
        <f t="shared" si="83"/>
        <v>45474</v>
      </c>
      <c r="AD215" s="38" t="str">
        <f t="shared" si="89"/>
        <v/>
      </c>
      <c r="AE215" s="38">
        <f t="shared" si="97"/>
        <v>45474</v>
      </c>
      <c r="AU215" s="4"/>
      <c r="AX215" s="7">
        <f t="shared" si="96"/>
        <v>45858</v>
      </c>
      <c r="AY215" s="5">
        <v>509.5</v>
      </c>
      <c r="AZ215" s="145">
        <f t="shared" si="90"/>
        <v>0</v>
      </c>
      <c r="BA215" s="38" t="str">
        <f>IFERROR(VLOOKUP(AX215,'Geração Equatorial x Medido'!$O$168:$P$195,2,FALSE),"")</f>
        <v/>
      </c>
      <c r="BB215" s="38">
        <f t="shared" si="98"/>
        <v>45839</v>
      </c>
      <c r="BC215" s="38" t="str">
        <f t="shared" si="91"/>
        <v/>
      </c>
      <c r="BD215" s="38">
        <f t="shared" si="100"/>
        <v>45839</v>
      </c>
      <c r="BT215" s="4"/>
      <c r="BZ215" s="7">
        <f t="shared" si="92"/>
        <v>46224</v>
      </c>
      <c r="CA215" s="5"/>
      <c r="CB215" s="145">
        <f t="shared" si="93"/>
        <v>1</v>
      </c>
      <c r="CC215" s="141" t="str">
        <f>IFERROR(VLOOKUP(BZ214,'Geração Equatorial x Medido'!$O$168:$P$206,2,FALSE),"")</f>
        <v/>
      </c>
      <c r="CD215" s="38">
        <f t="shared" si="99"/>
        <v>46204</v>
      </c>
      <c r="CE215" s="38" t="str">
        <f t="shared" si="86"/>
        <v/>
      </c>
      <c r="CF215" s="38">
        <f t="shared" si="87"/>
        <v>46204</v>
      </c>
      <c r="CV215" s="4"/>
    </row>
    <row r="216" spans="1:100" x14ac:dyDescent="0.25">
      <c r="A216" s="7">
        <f t="shared" si="94"/>
        <v>45139</v>
      </c>
      <c r="B216" s="5"/>
      <c r="C216" s="38" t="str">
        <f t="shared" si="85"/>
        <v/>
      </c>
      <c r="D216" s="38">
        <f t="shared" si="82"/>
        <v>44986</v>
      </c>
      <c r="E216" s="38">
        <f t="shared" si="88"/>
        <v>45139</v>
      </c>
      <c r="F216" s="38">
        <f t="shared" si="84"/>
        <v>45139</v>
      </c>
      <c r="Y216" s="7">
        <f t="shared" si="95"/>
        <v>45499</v>
      </c>
      <c r="Z216" s="5">
        <v>398.1</v>
      </c>
      <c r="AA216" s="111"/>
      <c r="AB216" s="38" t="str">
        <f>IFERROR(VLOOKUP(Y216,'Geração Equatorial x Medido'!$O$168:$P$182,2,FALSE),"")</f>
        <v/>
      </c>
      <c r="AC216" s="38">
        <f t="shared" si="83"/>
        <v>45474</v>
      </c>
      <c r="AD216" s="38" t="str">
        <f t="shared" si="89"/>
        <v/>
      </c>
      <c r="AE216" s="38">
        <f t="shared" si="97"/>
        <v>45474</v>
      </c>
      <c r="AU216" s="4"/>
      <c r="AX216" s="7">
        <f t="shared" si="96"/>
        <v>45859</v>
      </c>
      <c r="AY216" s="5">
        <v>549.70000000000005</v>
      </c>
      <c r="AZ216" s="145">
        <f t="shared" si="90"/>
        <v>0</v>
      </c>
      <c r="BA216" s="38" t="str">
        <f>IFERROR(VLOOKUP(AX216,'Geração Equatorial x Medido'!$O$168:$P$195,2,FALSE),"")</f>
        <v/>
      </c>
      <c r="BB216" s="38">
        <f t="shared" si="98"/>
        <v>45839</v>
      </c>
      <c r="BC216" s="38" t="str">
        <f t="shared" si="91"/>
        <v/>
      </c>
      <c r="BD216" s="38">
        <f t="shared" si="100"/>
        <v>45839</v>
      </c>
      <c r="BT216" s="4"/>
      <c r="BZ216" s="7">
        <f t="shared" si="92"/>
        <v>46225</v>
      </c>
      <c r="CA216" s="5"/>
      <c r="CB216" s="145">
        <f t="shared" si="93"/>
        <v>1</v>
      </c>
      <c r="CC216" s="141" t="str">
        <f>IFERROR(VLOOKUP(BZ215,'Geração Equatorial x Medido'!$O$168:$P$206,2,FALSE),"")</f>
        <v/>
      </c>
      <c r="CD216" s="38">
        <f t="shared" si="99"/>
        <v>46204</v>
      </c>
      <c r="CE216" s="38" t="str">
        <f t="shared" si="86"/>
        <v/>
      </c>
      <c r="CF216" s="38">
        <f t="shared" si="87"/>
        <v>46204</v>
      </c>
      <c r="CV216" s="4"/>
    </row>
    <row r="217" spans="1:100" x14ac:dyDescent="0.25">
      <c r="A217" s="7">
        <f t="shared" si="94"/>
        <v>45140</v>
      </c>
      <c r="B217" s="5"/>
      <c r="C217" s="38" t="str">
        <f t="shared" si="85"/>
        <v/>
      </c>
      <c r="D217" s="38">
        <f t="shared" si="82"/>
        <v>44986</v>
      </c>
      <c r="E217" s="38" t="str">
        <f t="shared" si="88"/>
        <v/>
      </c>
      <c r="F217" s="38">
        <f t="shared" si="84"/>
        <v>45139</v>
      </c>
      <c r="Y217" s="7">
        <f t="shared" si="95"/>
        <v>45500</v>
      </c>
      <c r="Z217" s="5">
        <v>444.8</v>
      </c>
      <c r="AA217" s="111"/>
      <c r="AB217" s="38" t="str">
        <f>IFERROR(VLOOKUP(Y217,'Geração Equatorial x Medido'!$O$168:$P$182,2,FALSE),"")</f>
        <v/>
      </c>
      <c r="AC217" s="38">
        <f t="shared" si="83"/>
        <v>45474</v>
      </c>
      <c r="AD217" s="38" t="str">
        <f t="shared" si="89"/>
        <v/>
      </c>
      <c r="AE217" s="38">
        <f t="shared" si="97"/>
        <v>45474</v>
      </c>
      <c r="AU217" s="4"/>
      <c r="AX217" s="7">
        <f t="shared" si="96"/>
        <v>45860</v>
      </c>
      <c r="AY217" s="5">
        <v>492.5</v>
      </c>
      <c r="AZ217" s="145">
        <f t="shared" si="90"/>
        <v>0</v>
      </c>
      <c r="BA217" s="38" t="str">
        <f>IFERROR(VLOOKUP(AX217,'Geração Equatorial x Medido'!$O$168:$P$195,2,FALSE),"")</f>
        <v/>
      </c>
      <c r="BB217" s="38">
        <f t="shared" si="98"/>
        <v>45839</v>
      </c>
      <c r="BC217" s="38" t="str">
        <f t="shared" si="91"/>
        <v/>
      </c>
      <c r="BD217" s="38">
        <f t="shared" si="100"/>
        <v>45839</v>
      </c>
      <c r="BT217" s="4"/>
      <c r="BZ217" s="7">
        <f t="shared" si="92"/>
        <v>46226</v>
      </c>
      <c r="CA217" s="5"/>
      <c r="CB217" s="145">
        <f t="shared" si="93"/>
        <v>1</v>
      </c>
      <c r="CC217" s="141" t="str">
        <f>IFERROR(VLOOKUP(BZ216,'Geração Equatorial x Medido'!$O$168:$P$206,2,FALSE),"")</f>
        <v/>
      </c>
      <c r="CD217" s="38">
        <f t="shared" si="99"/>
        <v>46204</v>
      </c>
      <c r="CE217" s="38" t="str">
        <f t="shared" si="86"/>
        <v/>
      </c>
      <c r="CF217" s="38">
        <f t="shared" si="87"/>
        <v>46204</v>
      </c>
      <c r="CV217" s="4"/>
    </row>
    <row r="218" spans="1:100" x14ac:dyDescent="0.25">
      <c r="A218" s="7">
        <f t="shared" si="94"/>
        <v>45141</v>
      </c>
      <c r="B218" s="5"/>
      <c r="C218" s="38" t="str">
        <f t="shared" si="85"/>
        <v/>
      </c>
      <c r="D218" s="38">
        <f t="shared" si="82"/>
        <v>44986</v>
      </c>
      <c r="E218" s="38" t="str">
        <f t="shared" si="88"/>
        <v/>
      </c>
      <c r="F218" s="38">
        <f t="shared" si="84"/>
        <v>45139</v>
      </c>
      <c r="Y218" s="7">
        <f t="shared" si="95"/>
        <v>45501</v>
      </c>
      <c r="Z218" s="5">
        <v>432</v>
      </c>
      <c r="AA218" s="111"/>
      <c r="AB218" s="38" t="str">
        <f>IFERROR(VLOOKUP(Y218,'Geração Equatorial x Medido'!$O$168:$P$182,2,FALSE),"")</f>
        <v/>
      </c>
      <c r="AC218" s="38">
        <f t="shared" si="83"/>
        <v>45474</v>
      </c>
      <c r="AD218" s="38" t="str">
        <f t="shared" si="89"/>
        <v/>
      </c>
      <c r="AE218" s="38">
        <f t="shared" si="97"/>
        <v>45474</v>
      </c>
      <c r="AU218" s="4"/>
      <c r="AX218" s="7">
        <f t="shared" si="96"/>
        <v>45861</v>
      </c>
      <c r="AY218" s="5">
        <v>498.4</v>
      </c>
      <c r="AZ218" s="145">
        <f t="shared" si="90"/>
        <v>0</v>
      </c>
      <c r="BA218" s="38" t="str">
        <f>IFERROR(VLOOKUP(AX218,'Geração Equatorial x Medido'!$O$168:$P$195,2,FALSE),"")</f>
        <v/>
      </c>
      <c r="BB218" s="38">
        <f t="shared" si="98"/>
        <v>45839</v>
      </c>
      <c r="BC218" s="38" t="str">
        <f t="shared" si="91"/>
        <v/>
      </c>
      <c r="BD218" s="38">
        <f t="shared" si="100"/>
        <v>45839</v>
      </c>
      <c r="BT218" s="4"/>
      <c r="BZ218" s="7">
        <f t="shared" si="92"/>
        <v>46227</v>
      </c>
      <c r="CA218" s="5"/>
      <c r="CB218" s="145">
        <f t="shared" si="93"/>
        <v>1</v>
      </c>
      <c r="CC218" s="141" t="str">
        <f>IFERROR(VLOOKUP(BZ217,'Geração Equatorial x Medido'!$O$168:$P$206,2,FALSE),"")</f>
        <v/>
      </c>
      <c r="CD218" s="38">
        <f t="shared" si="99"/>
        <v>46204</v>
      </c>
      <c r="CE218" s="38" t="str">
        <f t="shared" si="86"/>
        <v/>
      </c>
      <c r="CF218" s="38">
        <f t="shared" si="87"/>
        <v>46204</v>
      </c>
      <c r="CV218" s="4"/>
    </row>
    <row r="219" spans="1:100" x14ac:dyDescent="0.25">
      <c r="A219" s="7">
        <f t="shared" si="94"/>
        <v>45142</v>
      </c>
      <c r="B219" s="5"/>
      <c r="C219" s="38" t="str">
        <f t="shared" si="85"/>
        <v/>
      </c>
      <c r="D219" s="38">
        <f t="shared" si="82"/>
        <v>44986</v>
      </c>
      <c r="E219" s="38" t="str">
        <f t="shared" si="88"/>
        <v/>
      </c>
      <c r="F219" s="38">
        <f t="shared" si="84"/>
        <v>45139</v>
      </c>
      <c r="Y219" s="7">
        <f t="shared" si="95"/>
        <v>45502</v>
      </c>
      <c r="Z219" s="5">
        <v>409.8</v>
      </c>
      <c r="AA219" s="111"/>
      <c r="AB219" s="38" t="str">
        <f>IFERROR(VLOOKUP(Y219,'Geração Equatorial x Medido'!$O$168:$P$182,2,FALSE),"")</f>
        <v/>
      </c>
      <c r="AC219" s="38">
        <f t="shared" si="83"/>
        <v>45474</v>
      </c>
      <c r="AD219" s="38" t="str">
        <f t="shared" si="89"/>
        <v/>
      </c>
      <c r="AE219" s="38">
        <f t="shared" si="97"/>
        <v>45474</v>
      </c>
      <c r="AU219" s="4"/>
      <c r="AX219" s="7">
        <f t="shared" si="96"/>
        <v>45862</v>
      </c>
      <c r="AY219" s="5">
        <v>538.6</v>
      </c>
      <c r="AZ219" s="145">
        <f t="shared" si="90"/>
        <v>0</v>
      </c>
      <c r="BA219" s="38" t="str">
        <f>IFERROR(VLOOKUP(AX219,'Geração Equatorial x Medido'!$O$168:$P$195,2,FALSE),"")</f>
        <v/>
      </c>
      <c r="BB219" s="38">
        <f t="shared" si="98"/>
        <v>45839</v>
      </c>
      <c r="BC219" s="38" t="str">
        <f t="shared" si="91"/>
        <v/>
      </c>
      <c r="BD219" s="38">
        <f t="shared" si="100"/>
        <v>45839</v>
      </c>
      <c r="BT219" s="4"/>
      <c r="BZ219" s="7">
        <f t="shared" si="92"/>
        <v>46228</v>
      </c>
      <c r="CA219" s="5"/>
      <c r="CB219" s="145">
        <f t="shared" si="93"/>
        <v>1</v>
      </c>
      <c r="CC219" s="141" t="str">
        <f>IFERROR(VLOOKUP(BZ218,'Geração Equatorial x Medido'!$O$168:$P$206,2,FALSE),"")</f>
        <v/>
      </c>
      <c r="CD219" s="38">
        <f t="shared" si="99"/>
        <v>46204</v>
      </c>
      <c r="CE219" s="38" t="str">
        <f t="shared" si="86"/>
        <v/>
      </c>
      <c r="CF219" s="38">
        <f t="shared" si="87"/>
        <v>46204</v>
      </c>
      <c r="CV219" s="4"/>
    </row>
    <row r="220" spans="1:100" x14ac:dyDescent="0.25">
      <c r="A220" s="7">
        <f t="shared" si="94"/>
        <v>45143</v>
      </c>
      <c r="B220" s="5"/>
      <c r="C220" s="38" t="str">
        <f t="shared" si="85"/>
        <v/>
      </c>
      <c r="D220" s="38">
        <f t="shared" si="82"/>
        <v>44986</v>
      </c>
      <c r="E220" s="38" t="str">
        <f t="shared" si="88"/>
        <v/>
      </c>
      <c r="F220" s="38">
        <f t="shared" si="84"/>
        <v>45139</v>
      </c>
      <c r="Y220" s="7">
        <f t="shared" si="95"/>
        <v>45503</v>
      </c>
      <c r="Z220" s="5">
        <v>422.3</v>
      </c>
      <c r="AA220" s="111"/>
      <c r="AB220" s="38" t="str">
        <f>IFERROR(VLOOKUP(Y220,'Geração Equatorial x Medido'!$O$168:$P$182,2,FALSE),"")</f>
        <v/>
      </c>
      <c r="AC220" s="38">
        <f t="shared" si="83"/>
        <v>45474</v>
      </c>
      <c r="AD220" s="38" t="str">
        <f t="shared" si="89"/>
        <v/>
      </c>
      <c r="AE220" s="38">
        <f t="shared" si="97"/>
        <v>45474</v>
      </c>
      <c r="AU220" s="4"/>
      <c r="AX220" s="7">
        <f t="shared" si="96"/>
        <v>45863</v>
      </c>
      <c r="AY220" s="5">
        <v>513.9</v>
      </c>
      <c r="AZ220" s="145">
        <f t="shared" si="90"/>
        <v>0</v>
      </c>
      <c r="BA220" s="38" t="str">
        <f>IFERROR(VLOOKUP(AX220,'Geração Equatorial x Medido'!$O$168:$P$195,2,FALSE),"")</f>
        <v/>
      </c>
      <c r="BB220" s="38">
        <f t="shared" si="98"/>
        <v>45839</v>
      </c>
      <c r="BC220" s="38" t="str">
        <f t="shared" si="91"/>
        <v/>
      </c>
      <c r="BD220" s="38">
        <f t="shared" si="100"/>
        <v>45839</v>
      </c>
      <c r="BT220" s="4"/>
      <c r="BZ220" s="7">
        <f t="shared" si="92"/>
        <v>46229</v>
      </c>
      <c r="CA220" s="5"/>
      <c r="CB220" s="145">
        <f t="shared" si="93"/>
        <v>1</v>
      </c>
      <c r="CC220" s="141" t="str">
        <f>IFERROR(VLOOKUP(BZ219,'Geração Equatorial x Medido'!$O$168:$P$206,2,FALSE),"")</f>
        <v/>
      </c>
      <c r="CD220" s="38">
        <f t="shared" si="99"/>
        <v>46204</v>
      </c>
      <c r="CE220" s="38" t="str">
        <f t="shared" si="86"/>
        <v/>
      </c>
      <c r="CF220" s="38">
        <f t="shared" si="87"/>
        <v>46204</v>
      </c>
      <c r="CV220" s="4"/>
    </row>
    <row r="221" spans="1:100" x14ac:dyDescent="0.25">
      <c r="A221" s="7">
        <f t="shared" si="94"/>
        <v>45144</v>
      </c>
      <c r="B221" s="5"/>
      <c r="C221" s="38" t="str">
        <f t="shared" si="85"/>
        <v/>
      </c>
      <c r="D221" s="38">
        <f t="shared" si="82"/>
        <v>44986</v>
      </c>
      <c r="E221" s="38" t="str">
        <f t="shared" si="88"/>
        <v/>
      </c>
      <c r="F221" s="38">
        <f t="shared" si="84"/>
        <v>45139</v>
      </c>
      <c r="Y221" s="7">
        <f t="shared" si="95"/>
        <v>45504</v>
      </c>
      <c r="Z221" s="5">
        <v>417.9</v>
      </c>
      <c r="AA221" s="111"/>
      <c r="AB221" s="38" t="str">
        <f>IFERROR(VLOOKUP(Y221,'Geração Equatorial x Medido'!$O$168:$P$182,2,FALSE),"")</f>
        <v/>
      </c>
      <c r="AC221" s="38">
        <f t="shared" si="83"/>
        <v>45474</v>
      </c>
      <c r="AD221" s="38" t="str">
        <f t="shared" si="89"/>
        <v/>
      </c>
      <c r="AE221" s="38">
        <f t="shared" si="97"/>
        <v>45474</v>
      </c>
      <c r="AU221" s="4"/>
      <c r="AX221" s="7">
        <f t="shared" si="96"/>
        <v>45864</v>
      </c>
      <c r="AY221" s="5">
        <v>566.1</v>
      </c>
      <c r="AZ221" s="145">
        <f t="shared" si="90"/>
        <v>0</v>
      </c>
      <c r="BA221" s="38" t="str">
        <f>IFERROR(VLOOKUP(AX221,'Geração Equatorial x Medido'!$O$168:$P$195,2,FALSE),"")</f>
        <v/>
      </c>
      <c r="BB221" s="38">
        <f t="shared" si="98"/>
        <v>45839</v>
      </c>
      <c r="BC221" s="38" t="str">
        <f t="shared" si="91"/>
        <v/>
      </c>
      <c r="BD221" s="38">
        <f t="shared" si="100"/>
        <v>45839</v>
      </c>
      <c r="BT221" s="4"/>
      <c r="BZ221" s="7">
        <f t="shared" si="92"/>
        <v>46230</v>
      </c>
      <c r="CA221" s="5"/>
      <c r="CB221" s="145">
        <f t="shared" si="93"/>
        <v>1</v>
      </c>
      <c r="CC221" s="141" t="str">
        <f>IFERROR(VLOOKUP(BZ220,'Geração Equatorial x Medido'!$O$168:$P$206,2,FALSE),"")</f>
        <v/>
      </c>
      <c r="CD221" s="38">
        <f t="shared" si="99"/>
        <v>46204</v>
      </c>
      <c r="CE221" s="38" t="str">
        <f t="shared" si="86"/>
        <v/>
      </c>
      <c r="CF221" s="38">
        <f t="shared" si="87"/>
        <v>46204</v>
      </c>
      <c r="CV221" s="4"/>
    </row>
    <row r="222" spans="1:100" x14ac:dyDescent="0.25">
      <c r="A222" s="7">
        <f t="shared" si="94"/>
        <v>45145</v>
      </c>
      <c r="B222" s="5"/>
      <c r="C222" s="38" t="str">
        <f t="shared" si="85"/>
        <v/>
      </c>
      <c r="D222" s="38">
        <f t="shared" si="82"/>
        <v>44986</v>
      </c>
      <c r="E222" s="38" t="str">
        <f t="shared" si="88"/>
        <v/>
      </c>
      <c r="F222" s="38">
        <f t="shared" si="84"/>
        <v>45139</v>
      </c>
      <c r="Y222" s="7">
        <f t="shared" si="95"/>
        <v>45505</v>
      </c>
      <c r="Z222" s="5">
        <v>407.4</v>
      </c>
      <c r="AA222" s="111"/>
      <c r="AB222" s="38" t="str">
        <f>IFERROR(VLOOKUP(Y222,'Geração Equatorial x Medido'!$O$168:$P$182,2,FALSE),"")</f>
        <v/>
      </c>
      <c r="AC222" s="38">
        <f t="shared" si="83"/>
        <v>45474</v>
      </c>
      <c r="AD222" s="38">
        <f t="shared" si="89"/>
        <v>45505</v>
      </c>
      <c r="AE222" s="38">
        <f t="shared" si="97"/>
        <v>45505</v>
      </c>
      <c r="AU222" s="4"/>
      <c r="AX222" s="7">
        <f t="shared" si="96"/>
        <v>45865</v>
      </c>
      <c r="AY222" s="5">
        <v>513</v>
      </c>
      <c r="AZ222" s="145">
        <f t="shared" si="90"/>
        <v>0</v>
      </c>
      <c r="BA222" s="38">
        <f>IFERROR(VLOOKUP(AX222,'Geração Equatorial x Medido'!$O$168:$P$195,2,FALSE),"")</f>
        <v>45839</v>
      </c>
      <c r="BB222" s="38">
        <f t="shared" si="98"/>
        <v>45839</v>
      </c>
      <c r="BC222" s="38" t="str">
        <f t="shared" si="91"/>
        <v/>
      </c>
      <c r="BD222" s="38">
        <f t="shared" si="100"/>
        <v>45839</v>
      </c>
      <c r="BT222" s="4"/>
      <c r="BZ222" s="7">
        <f t="shared" si="92"/>
        <v>46231</v>
      </c>
      <c r="CA222" s="5"/>
      <c r="CB222" s="145">
        <f t="shared" si="93"/>
        <v>1</v>
      </c>
      <c r="CC222" s="141">
        <f>IFERROR(VLOOKUP(BZ221,'Geração Equatorial x Medido'!$O$168:$P$206,2,FALSE),"")</f>
        <v>46204</v>
      </c>
      <c r="CD222" s="38">
        <f t="shared" si="99"/>
        <v>46204</v>
      </c>
      <c r="CE222" s="38" t="str">
        <f t="shared" si="86"/>
        <v/>
      </c>
      <c r="CF222" s="38">
        <f t="shared" si="87"/>
        <v>46204</v>
      </c>
      <c r="CV222" s="4"/>
    </row>
    <row r="223" spans="1:100" x14ac:dyDescent="0.25">
      <c r="A223" s="7">
        <f t="shared" si="94"/>
        <v>45146</v>
      </c>
      <c r="B223" s="5"/>
      <c r="C223" s="38" t="str">
        <f t="shared" si="85"/>
        <v/>
      </c>
      <c r="D223" s="38">
        <f t="shared" si="82"/>
        <v>44986</v>
      </c>
      <c r="E223" s="38" t="str">
        <f t="shared" si="88"/>
        <v/>
      </c>
      <c r="F223" s="38">
        <f t="shared" si="84"/>
        <v>45139</v>
      </c>
      <c r="Y223" s="7">
        <f t="shared" si="95"/>
        <v>45506</v>
      </c>
      <c r="Z223" s="5">
        <v>418.9</v>
      </c>
      <c r="AA223" s="111"/>
      <c r="AB223" s="38" t="str">
        <f>IFERROR(VLOOKUP(Y223,'Geração Equatorial x Medido'!$O$168:$P$182,2,FALSE),"")</f>
        <v/>
      </c>
      <c r="AC223" s="38">
        <f t="shared" si="83"/>
        <v>45474</v>
      </c>
      <c r="AD223" s="38" t="str">
        <f t="shared" si="89"/>
        <v/>
      </c>
      <c r="AE223" s="38">
        <f t="shared" si="97"/>
        <v>45505</v>
      </c>
      <c r="AU223" s="4"/>
      <c r="AX223" s="7">
        <f t="shared" si="96"/>
        <v>45866</v>
      </c>
      <c r="AY223" s="5">
        <v>458.7</v>
      </c>
      <c r="AZ223" s="145">
        <f t="shared" si="90"/>
        <v>0</v>
      </c>
      <c r="BA223" s="38" t="str">
        <f>IFERROR(VLOOKUP(AX223,'Geração Equatorial x Medido'!$O$168:$P$195,2,FALSE),"")</f>
        <v/>
      </c>
      <c r="BB223" s="38">
        <f t="shared" si="98"/>
        <v>45870</v>
      </c>
      <c r="BC223" s="38" t="str">
        <f t="shared" si="91"/>
        <v/>
      </c>
      <c r="BD223" s="38">
        <f t="shared" si="100"/>
        <v>45839</v>
      </c>
      <c r="BT223" s="4"/>
      <c r="BZ223" s="7">
        <f t="shared" si="92"/>
        <v>46232</v>
      </c>
      <c r="CA223" s="5"/>
      <c r="CB223" s="145">
        <f t="shared" si="93"/>
        <v>1</v>
      </c>
      <c r="CC223" s="141" t="str">
        <f>IFERROR(VLOOKUP(BZ222,'Geração Equatorial x Medido'!$O$168:$P$206,2,FALSE),"")</f>
        <v/>
      </c>
      <c r="CD223" s="38">
        <f t="shared" si="99"/>
        <v>46235</v>
      </c>
      <c r="CE223" s="38" t="str">
        <f t="shared" si="86"/>
        <v/>
      </c>
      <c r="CF223" s="38">
        <f t="shared" si="87"/>
        <v>46204</v>
      </c>
      <c r="CV223" s="4"/>
    </row>
    <row r="224" spans="1:100" x14ac:dyDescent="0.25">
      <c r="A224" s="7">
        <f t="shared" si="94"/>
        <v>45147</v>
      </c>
      <c r="B224" s="5"/>
      <c r="C224" s="38" t="str">
        <f t="shared" si="85"/>
        <v/>
      </c>
      <c r="D224" s="38">
        <f t="shared" si="82"/>
        <v>44986</v>
      </c>
      <c r="E224" s="38" t="str">
        <f t="shared" si="88"/>
        <v/>
      </c>
      <c r="F224" s="38">
        <f t="shared" si="84"/>
        <v>45139</v>
      </c>
      <c r="Y224" s="7">
        <f t="shared" si="95"/>
        <v>45507</v>
      </c>
      <c r="Z224" s="5">
        <v>447</v>
      </c>
      <c r="AA224" s="111"/>
      <c r="AB224" s="38" t="str">
        <f>IFERROR(VLOOKUP(Y224,'Geração Equatorial x Medido'!$O$168:$P$182,2,FALSE),"")</f>
        <v/>
      </c>
      <c r="AC224" s="38">
        <f t="shared" si="83"/>
        <v>45474</v>
      </c>
      <c r="AD224" s="38" t="str">
        <f t="shared" si="89"/>
        <v/>
      </c>
      <c r="AE224" s="38">
        <f t="shared" si="97"/>
        <v>45505</v>
      </c>
      <c r="AU224" s="4"/>
      <c r="AX224" s="7">
        <f t="shared" si="96"/>
        <v>45867</v>
      </c>
      <c r="AY224" s="5">
        <v>469.1</v>
      </c>
      <c r="AZ224" s="145">
        <f t="shared" si="90"/>
        <v>0</v>
      </c>
      <c r="BA224" s="38" t="str">
        <f>IFERROR(VLOOKUP(AX224,'Geração Equatorial x Medido'!$O$168:$P$195,2,FALSE),"")</f>
        <v/>
      </c>
      <c r="BB224" s="38">
        <f t="shared" si="98"/>
        <v>45870</v>
      </c>
      <c r="BC224" s="38" t="str">
        <f t="shared" si="91"/>
        <v/>
      </c>
      <c r="BD224" s="38">
        <f t="shared" si="100"/>
        <v>45839</v>
      </c>
      <c r="BT224" s="4"/>
      <c r="BZ224" s="7">
        <f t="shared" si="92"/>
        <v>46233</v>
      </c>
      <c r="CA224" s="5"/>
      <c r="CB224" s="145">
        <f t="shared" si="93"/>
        <v>1</v>
      </c>
      <c r="CC224" s="141" t="str">
        <f>IFERROR(VLOOKUP(BZ223,'Geração Equatorial x Medido'!$O$168:$P$206,2,FALSE),"")</f>
        <v/>
      </c>
      <c r="CD224" s="38">
        <f t="shared" si="99"/>
        <v>46235</v>
      </c>
      <c r="CE224" s="38" t="str">
        <f t="shared" si="86"/>
        <v/>
      </c>
      <c r="CF224" s="38">
        <f t="shared" si="87"/>
        <v>46204</v>
      </c>
      <c r="CV224" s="4"/>
    </row>
    <row r="225" spans="1:100" x14ac:dyDescent="0.25">
      <c r="A225" s="7">
        <f t="shared" si="94"/>
        <v>45148</v>
      </c>
      <c r="B225" s="5"/>
      <c r="C225" s="38" t="str">
        <f t="shared" si="85"/>
        <v/>
      </c>
      <c r="D225" s="38">
        <f t="shared" si="82"/>
        <v>44986</v>
      </c>
      <c r="E225" s="38" t="str">
        <f t="shared" si="88"/>
        <v/>
      </c>
      <c r="F225" s="38">
        <f t="shared" si="84"/>
        <v>45139</v>
      </c>
      <c r="Y225" s="7">
        <f t="shared" si="95"/>
        <v>45508</v>
      </c>
      <c r="Z225" s="5">
        <v>418.6</v>
      </c>
      <c r="AA225" s="111"/>
      <c r="AB225" s="38" t="str">
        <f>IFERROR(VLOOKUP(Y225,'Geração Equatorial x Medido'!$O$168:$P$182,2,FALSE),"")</f>
        <v/>
      </c>
      <c r="AC225" s="38">
        <f t="shared" si="83"/>
        <v>45474</v>
      </c>
      <c r="AD225" s="38" t="str">
        <f t="shared" si="89"/>
        <v/>
      </c>
      <c r="AE225" s="38">
        <f t="shared" si="97"/>
        <v>45505</v>
      </c>
      <c r="AU225" s="4"/>
      <c r="AX225" s="7">
        <f t="shared" si="96"/>
        <v>45868</v>
      </c>
      <c r="AY225" s="5">
        <v>389</v>
      </c>
      <c r="AZ225" s="145">
        <f t="shared" si="90"/>
        <v>0</v>
      </c>
      <c r="BA225" s="38" t="str">
        <f>IFERROR(VLOOKUP(AX225,'Geração Equatorial x Medido'!$O$168:$P$195,2,FALSE),"")</f>
        <v/>
      </c>
      <c r="BB225" s="38">
        <f t="shared" si="98"/>
        <v>45870</v>
      </c>
      <c r="BC225" s="38" t="str">
        <f t="shared" si="91"/>
        <v/>
      </c>
      <c r="BD225" s="38">
        <f t="shared" si="100"/>
        <v>45839</v>
      </c>
      <c r="BT225" s="4"/>
      <c r="BZ225" s="7">
        <f t="shared" si="92"/>
        <v>46234</v>
      </c>
      <c r="CA225" s="5"/>
      <c r="CB225" s="145">
        <f t="shared" si="93"/>
        <v>1</v>
      </c>
      <c r="CC225" s="141" t="str">
        <f>IFERROR(VLOOKUP(BZ224,'Geração Equatorial x Medido'!$O$168:$P$206,2,FALSE),"")</f>
        <v/>
      </c>
      <c r="CD225" s="38">
        <f t="shared" si="99"/>
        <v>46235</v>
      </c>
      <c r="CE225" s="38" t="str">
        <f t="shared" si="86"/>
        <v/>
      </c>
      <c r="CF225" s="38">
        <f t="shared" si="87"/>
        <v>46204</v>
      </c>
      <c r="CV225" s="4"/>
    </row>
    <row r="226" spans="1:100" x14ac:dyDescent="0.25">
      <c r="A226" s="7">
        <f t="shared" si="94"/>
        <v>45149</v>
      </c>
      <c r="B226" s="5"/>
      <c r="C226" s="38" t="str">
        <f t="shared" si="85"/>
        <v/>
      </c>
      <c r="D226" s="38">
        <f t="shared" si="82"/>
        <v>44986</v>
      </c>
      <c r="E226" s="38" t="str">
        <f t="shared" si="88"/>
        <v/>
      </c>
      <c r="F226" s="38">
        <f t="shared" si="84"/>
        <v>45139</v>
      </c>
      <c r="Y226" s="7">
        <f t="shared" si="95"/>
        <v>45509</v>
      </c>
      <c r="Z226" s="5">
        <v>427</v>
      </c>
      <c r="AA226" s="111"/>
      <c r="AB226" s="38" t="str">
        <f>IFERROR(VLOOKUP(Y226,'Geração Equatorial x Medido'!$O$168:$P$182,2,FALSE),"")</f>
        <v/>
      </c>
      <c r="AC226" s="38">
        <f t="shared" si="83"/>
        <v>45474</v>
      </c>
      <c r="AD226" s="38" t="str">
        <f t="shared" si="89"/>
        <v/>
      </c>
      <c r="AE226" s="38">
        <f t="shared" si="97"/>
        <v>45505</v>
      </c>
      <c r="AU226" s="4"/>
      <c r="AX226" s="7">
        <f t="shared" si="96"/>
        <v>45869</v>
      </c>
      <c r="AY226" s="5">
        <v>527.9</v>
      </c>
      <c r="AZ226" s="145">
        <f t="shared" si="90"/>
        <v>0</v>
      </c>
      <c r="BA226" s="38" t="str">
        <f>IFERROR(VLOOKUP(AX226,'Geração Equatorial x Medido'!$O$168:$P$195,2,FALSE),"")</f>
        <v/>
      </c>
      <c r="BB226" s="38">
        <f t="shared" si="98"/>
        <v>45870</v>
      </c>
      <c r="BC226" s="38" t="str">
        <f t="shared" si="91"/>
        <v/>
      </c>
      <c r="BD226" s="38">
        <f t="shared" si="100"/>
        <v>45839</v>
      </c>
      <c r="BT226" s="4"/>
      <c r="BZ226" s="7">
        <f t="shared" si="92"/>
        <v>46235</v>
      </c>
      <c r="CA226" s="5"/>
      <c r="CB226" s="145">
        <f t="shared" si="93"/>
        <v>1</v>
      </c>
      <c r="CC226" s="141" t="str">
        <f>IFERROR(VLOOKUP(BZ225,'Geração Equatorial x Medido'!$O$168:$P$206,2,FALSE),"")</f>
        <v/>
      </c>
      <c r="CD226" s="38">
        <f t="shared" si="99"/>
        <v>46235</v>
      </c>
      <c r="CE226" s="38">
        <f t="shared" si="86"/>
        <v>46235</v>
      </c>
      <c r="CF226" s="38">
        <f t="shared" si="87"/>
        <v>46235</v>
      </c>
      <c r="CV226" s="4"/>
    </row>
    <row r="227" spans="1:100" x14ac:dyDescent="0.25">
      <c r="A227" s="7">
        <f t="shared" si="94"/>
        <v>45150</v>
      </c>
      <c r="B227" s="5"/>
      <c r="C227" s="38" t="str">
        <f t="shared" si="85"/>
        <v/>
      </c>
      <c r="D227" s="38">
        <f t="shared" si="82"/>
        <v>44986</v>
      </c>
      <c r="E227" s="38" t="str">
        <f t="shared" si="88"/>
        <v/>
      </c>
      <c r="F227" s="38">
        <f t="shared" si="84"/>
        <v>45139</v>
      </c>
      <c r="Y227" s="7">
        <f t="shared" si="95"/>
        <v>45510</v>
      </c>
      <c r="Z227" s="5">
        <v>358.6</v>
      </c>
      <c r="AA227" s="111"/>
      <c r="AB227" s="38" t="str">
        <f>IFERROR(VLOOKUP(Y227,'Geração Equatorial x Medido'!$O$168:$P$182,2,FALSE),"")</f>
        <v/>
      </c>
      <c r="AC227" s="38">
        <f t="shared" si="83"/>
        <v>45474</v>
      </c>
      <c r="AD227" s="38" t="str">
        <f t="shared" si="89"/>
        <v/>
      </c>
      <c r="AE227" s="38">
        <f t="shared" si="97"/>
        <v>45505</v>
      </c>
      <c r="AU227" s="4"/>
      <c r="AX227" s="7">
        <f t="shared" si="96"/>
        <v>45870</v>
      </c>
      <c r="AY227" s="5">
        <v>543.4</v>
      </c>
      <c r="AZ227" s="145">
        <f t="shared" si="90"/>
        <v>0</v>
      </c>
      <c r="BA227" s="38" t="str">
        <f>IFERROR(VLOOKUP(AX227,'Geração Equatorial x Medido'!$O$168:$P$195,2,FALSE),"")</f>
        <v/>
      </c>
      <c r="BB227" s="38">
        <f t="shared" si="98"/>
        <v>45870</v>
      </c>
      <c r="BC227" s="38">
        <f t="shared" si="91"/>
        <v>45870</v>
      </c>
      <c r="BD227" s="38">
        <f t="shared" si="100"/>
        <v>45870</v>
      </c>
      <c r="BT227" s="4"/>
      <c r="BZ227" s="7">
        <f t="shared" si="92"/>
        <v>46236</v>
      </c>
      <c r="CA227" s="5"/>
      <c r="CB227" s="145">
        <f t="shared" si="93"/>
        <v>1</v>
      </c>
      <c r="CC227" s="141" t="str">
        <f>IFERROR(VLOOKUP(BZ226,'Geração Equatorial x Medido'!$O$168:$P$206,2,FALSE),"")</f>
        <v/>
      </c>
      <c r="CD227" s="38">
        <f t="shared" si="99"/>
        <v>46235</v>
      </c>
      <c r="CE227" s="38" t="str">
        <f t="shared" si="86"/>
        <v/>
      </c>
      <c r="CF227" s="38">
        <f t="shared" si="87"/>
        <v>46235</v>
      </c>
      <c r="CV227" s="4"/>
    </row>
    <row r="228" spans="1:100" x14ac:dyDescent="0.25">
      <c r="A228" s="7">
        <f t="shared" si="94"/>
        <v>45151</v>
      </c>
      <c r="B228" s="5"/>
      <c r="C228" s="38" t="str">
        <f t="shared" si="85"/>
        <v/>
      </c>
      <c r="D228" s="38">
        <f t="shared" si="82"/>
        <v>44986</v>
      </c>
      <c r="E228" s="38" t="str">
        <f t="shared" si="88"/>
        <v/>
      </c>
      <c r="F228" s="38">
        <f t="shared" si="84"/>
        <v>45139</v>
      </c>
      <c r="Y228" s="7">
        <f t="shared" si="95"/>
        <v>45511</v>
      </c>
      <c r="Z228" s="5">
        <v>429.4</v>
      </c>
      <c r="AA228" s="111"/>
      <c r="AB228" s="38" t="str">
        <f>IFERROR(VLOOKUP(Y228,'Geração Equatorial x Medido'!$O$168:$P$182,2,FALSE),"")</f>
        <v/>
      </c>
      <c r="AC228" s="38">
        <f t="shared" si="83"/>
        <v>45474</v>
      </c>
      <c r="AD228" s="38" t="str">
        <f t="shared" si="89"/>
        <v/>
      </c>
      <c r="AE228" s="38">
        <f t="shared" si="97"/>
        <v>45505</v>
      </c>
      <c r="AU228" s="4"/>
      <c r="AX228" s="7">
        <f t="shared" si="96"/>
        <v>45871</v>
      </c>
      <c r="AY228" s="5">
        <v>504</v>
      </c>
      <c r="AZ228" s="145">
        <f t="shared" si="90"/>
        <v>0</v>
      </c>
      <c r="BA228" s="38" t="str">
        <f>IFERROR(VLOOKUP(AX228,'Geração Equatorial x Medido'!$O$168:$P$195,2,FALSE),"")</f>
        <v/>
      </c>
      <c r="BB228" s="38">
        <f t="shared" si="98"/>
        <v>45870</v>
      </c>
      <c r="BC228" s="38" t="str">
        <f t="shared" si="91"/>
        <v/>
      </c>
      <c r="BD228" s="38">
        <f t="shared" si="100"/>
        <v>45870</v>
      </c>
      <c r="BT228" s="4"/>
      <c r="BZ228" s="7">
        <f t="shared" si="92"/>
        <v>46237</v>
      </c>
      <c r="CA228" s="5"/>
      <c r="CB228" s="145">
        <f t="shared" si="93"/>
        <v>1</v>
      </c>
      <c r="CC228" s="141" t="str">
        <f>IFERROR(VLOOKUP(BZ227,'Geração Equatorial x Medido'!$O$168:$P$206,2,FALSE),"")</f>
        <v/>
      </c>
      <c r="CD228" s="38">
        <f t="shared" si="99"/>
        <v>46235</v>
      </c>
      <c r="CE228" s="38" t="str">
        <f t="shared" si="86"/>
        <v/>
      </c>
      <c r="CF228" s="38">
        <f t="shared" si="87"/>
        <v>46235</v>
      </c>
      <c r="CV228" s="4"/>
    </row>
    <row r="229" spans="1:100" x14ac:dyDescent="0.25">
      <c r="A229" s="7">
        <f t="shared" si="94"/>
        <v>45152</v>
      </c>
      <c r="B229" s="5"/>
      <c r="C229" s="38" t="str">
        <f t="shared" si="85"/>
        <v/>
      </c>
      <c r="D229" s="38">
        <f t="shared" si="82"/>
        <v>44986</v>
      </c>
      <c r="E229" s="38" t="str">
        <f t="shared" si="88"/>
        <v/>
      </c>
      <c r="F229" s="38">
        <f t="shared" si="84"/>
        <v>45139</v>
      </c>
      <c r="Y229" s="7">
        <f t="shared" si="95"/>
        <v>45512</v>
      </c>
      <c r="Z229" s="5">
        <v>415.6</v>
      </c>
      <c r="AA229" s="111"/>
      <c r="AB229" s="38" t="str">
        <f>IFERROR(VLOOKUP(Y229,'Geração Equatorial x Medido'!$O$168:$P$182,2,FALSE),"")</f>
        <v/>
      </c>
      <c r="AC229" s="38">
        <f t="shared" si="83"/>
        <v>45474</v>
      </c>
      <c r="AD229" s="38" t="str">
        <f t="shared" si="89"/>
        <v/>
      </c>
      <c r="AE229" s="38">
        <f t="shared" si="97"/>
        <v>45505</v>
      </c>
      <c r="AU229" s="4"/>
      <c r="AX229" s="7">
        <f t="shared" si="96"/>
        <v>45872</v>
      </c>
      <c r="AY229" s="5">
        <v>453.4</v>
      </c>
      <c r="AZ229" s="145">
        <f t="shared" si="90"/>
        <v>0</v>
      </c>
      <c r="BA229" s="38" t="str">
        <f>IFERROR(VLOOKUP(AX229,'Geração Equatorial x Medido'!$O$168:$P$195,2,FALSE),"")</f>
        <v/>
      </c>
      <c r="BB229" s="38">
        <f t="shared" si="98"/>
        <v>45870</v>
      </c>
      <c r="BC229" s="38" t="str">
        <f t="shared" si="91"/>
        <v/>
      </c>
      <c r="BD229" s="38">
        <f t="shared" si="100"/>
        <v>45870</v>
      </c>
      <c r="BT229" s="4"/>
      <c r="BZ229" s="7">
        <f t="shared" si="92"/>
        <v>46238</v>
      </c>
      <c r="CA229" s="5"/>
      <c r="CB229" s="145">
        <f t="shared" si="93"/>
        <v>1</v>
      </c>
      <c r="CC229" s="141" t="str">
        <f>IFERROR(VLOOKUP(BZ228,'Geração Equatorial x Medido'!$O$168:$P$206,2,FALSE),"")</f>
        <v/>
      </c>
      <c r="CD229" s="38">
        <f t="shared" si="99"/>
        <v>46235</v>
      </c>
      <c r="CE229" s="38" t="str">
        <f t="shared" si="86"/>
        <v/>
      </c>
      <c r="CF229" s="38">
        <f t="shared" si="87"/>
        <v>46235</v>
      </c>
      <c r="CV229" s="4"/>
    </row>
    <row r="230" spans="1:100" x14ac:dyDescent="0.25">
      <c r="A230" s="7">
        <f t="shared" si="94"/>
        <v>45153</v>
      </c>
      <c r="B230" s="5"/>
      <c r="C230" s="38" t="str">
        <f t="shared" si="85"/>
        <v/>
      </c>
      <c r="D230" s="38">
        <f t="shared" si="82"/>
        <v>44986</v>
      </c>
      <c r="E230" s="38" t="str">
        <f t="shared" si="88"/>
        <v/>
      </c>
      <c r="F230" s="38">
        <f t="shared" si="84"/>
        <v>45139</v>
      </c>
      <c r="Y230" s="7">
        <f t="shared" si="95"/>
        <v>45513</v>
      </c>
      <c r="Z230" s="5">
        <v>442</v>
      </c>
      <c r="AA230" s="111"/>
      <c r="AB230" s="38" t="str">
        <f>IFERROR(VLOOKUP(Y230,'Geração Equatorial x Medido'!$O$168:$P$182,2,FALSE),"")</f>
        <v/>
      </c>
      <c r="AC230" s="38">
        <f t="shared" si="83"/>
        <v>45474</v>
      </c>
      <c r="AD230" s="38" t="str">
        <f t="shared" si="89"/>
        <v/>
      </c>
      <c r="AE230" s="38">
        <f t="shared" si="97"/>
        <v>45505</v>
      </c>
      <c r="AU230" s="4"/>
      <c r="AX230" s="7">
        <f t="shared" si="96"/>
        <v>45873</v>
      </c>
      <c r="AY230" s="5">
        <v>530.79999999999995</v>
      </c>
      <c r="AZ230" s="145" t="e">
        <f>IF(#REF!=0,1,0)</f>
        <v>#REF!</v>
      </c>
      <c r="BA230" s="38" t="str">
        <f>IFERROR(VLOOKUP(AX230,'Geração Equatorial x Medido'!$O$168:$P$195,2,FALSE),"")</f>
        <v/>
      </c>
      <c r="BB230" s="38">
        <f t="shared" si="98"/>
        <v>45870</v>
      </c>
      <c r="BC230" s="38" t="str">
        <f t="shared" si="91"/>
        <v/>
      </c>
      <c r="BD230" s="38">
        <f t="shared" si="100"/>
        <v>45870</v>
      </c>
      <c r="BT230" s="4"/>
      <c r="BZ230" s="7">
        <f t="shared" si="92"/>
        <v>46239</v>
      </c>
      <c r="CA230" s="5"/>
      <c r="CB230" s="145">
        <f t="shared" si="93"/>
        <v>1</v>
      </c>
      <c r="CC230" s="141" t="str">
        <f>IFERROR(VLOOKUP(BZ229,'Geração Equatorial x Medido'!$O$168:$P$206,2,FALSE),"")</f>
        <v/>
      </c>
      <c r="CD230" s="38">
        <f t="shared" si="99"/>
        <v>46235</v>
      </c>
      <c r="CE230" s="38" t="str">
        <f t="shared" si="86"/>
        <v/>
      </c>
      <c r="CF230" s="38">
        <f t="shared" si="87"/>
        <v>46235</v>
      </c>
      <c r="CV230" s="4"/>
    </row>
    <row r="231" spans="1:100" x14ac:dyDescent="0.25">
      <c r="A231" s="7">
        <f t="shared" si="94"/>
        <v>45154</v>
      </c>
      <c r="B231" s="5"/>
      <c r="C231" s="38" t="str">
        <f t="shared" si="85"/>
        <v/>
      </c>
      <c r="D231" s="38">
        <f t="shared" si="82"/>
        <v>44986</v>
      </c>
      <c r="E231" s="38" t="str">
        <f t="shared" si="88"/>
        <v/>
      </c>
      <c r="F231" s="38">
        <f t="shared" si="84"/>
        <v>45139</v>
      </c>
      <c r="Y231" s="7">
        <f t="shared" si="95"/>
        <v>45514</v>
      </c>
      <c r="Z231" s="5">
        <v>441.7</v>
      </c>
      <c r="AA231" s="111"/>
      <c r="AB231" s="38" t="str">
        <f>IFERROR(VLOOKUP(Y231,'Geração Equatorial x Medido'!$O$168:$P$182,2,FALSE),"")</f>
        <v/>
      </c>
      <c r="AC231" s="38">
        <f t="shared" si="83"/>
        <v>45474</v>
      </c>
      <c r="AD231" s="38" t="str">
        <f t="shared" si="89"/>
        <v/>
      </c>
      <c r="AE231" s="38">
        <f t="shared" si="97"/>
        <v>45505</v>
      </c>
      <c r="AU231" s="4"/>
      <c r="AX231" s="7">
        <f t="shared" si="96"/>
        <v>45874</v>
      </c>
      <c r="AY231" s="5">
        <v>517.5</v>
      </c>
      <c r="AZ231" s="145" t="e">
        <f>IF(#REF!=0,1,0)</f>
        <v>#REF!</v>
      </c>
      <c r="BA231" s="38" t="str">
        <f>IFERROR(VLOOKUP(AX231,'Geração Equatorial x Medido'!$O$168:$P$195,2,FALSE),"")</f>
        <v/>
      </c>
      <c r="BB231" s="38">
        <f t="shared" si="98"/>
        <v>45870</v>
      </c>
      <c r="BC231" s="38" t="str">
        <f t="shared" si="91"/>
        <v/>
      </c>
      <c r="BD231" s="38">
        <f t="shared" si="100"/>
        <v>45870</v>
      </c>
      <c r="BT231" s="4"/>
      <c r="BZ231" s="7">
        <f t="shared" si="92"/>
        <v>46240</v>
      </c>
      <c r="CA231" s="5"/>
      <c r="CB231" s="145">
        <f t="shared" si="93"/>
        <v>1</v>
      </c>
      <c r="CC231" s="141" t="str">
        <f>IFERROR(VLOOKUP(BZ230,'Geração Equatorial x Medido'!$O$168:$P$206,2,FALSE),"")</f>
        <v/>
      </c>
      <c r="CD231" s="38">
        <f t="shared" si="99"/>
        <v>46235</v>
      </c>
      <c r="CE231" s="38" t="str">
        <f t="shared" si="86"/>
        <v/>
      </c>
      <c r="CF231" s="38">
        <f t="shared" si="87"/>
        <v>46235</v>
      </c>
      <c r="CV231" s="4"/>
    </row>
    <row r="232" spans="1:100" x14ac:dyDescent="0.25">
      <c r="A232" s="7">
        <f t="shared" si="94"/>
        <v>45155</v>
      </c>
      <c r="B232" s="5"/>
      <c r="C232" s="38" t="str">
        <f t="shared" si="85"/>
        <v/>
      </c>
      <c r="D232" s="38">
        <f t="shared" si="82"/>
        <v>44986</v>
      </c>
      <c r="E232" s="38" t="str">
        <f t="shared" si="88"/>
        <v/>
      </c>
      <c r="F232" s="38">
        <f t="shared" si="84"/>
        <v>45139</v>
      </c>
      <c r="Y232" s="7">
        <f t="shared" si="95"/>
        <v>45515</v>
      </c>
      <c r="Z232" s="5">
        <v>446.4</v>
      </c>
      <c r="AA232" s="111"/>
      <c r="AB232" s="38" t="str">
        <f>IFERROR(VLOOKUP(Y232,'Geração Equatorial x Medido'!$O$168:$P$182,2,FALSE),"")</f>
        <v/>
      </c>
      <c r="AC232" s="38">
        <f t="shared" si="83"/>
        <v>45474</v>
      </c>
      <c r="AD232" s="38" t="str">
        <f t="shared" si="89"/>
        <v/>
      </c>
      <c r="AE232" s="38">
        <f t="shared" si="97"/>
        <v>45505</v>
      </c>
      <c r="AU232" s="4"/>
      <c r="AX232" s="7">
        <f t="shared" si="96"/>
        <v>45875</v>
      </c>
      <c r="AY232" s="5">
        <v>536</v>
      </c>
      <c r="AZ232" s="145">
        <f t="shared" si="90"/>
        <v>0</v>
      </c>
      <c r="BA232" s="38" t="str">
        <f>IFERROR(VLOOKUP(AX232,'Geração Equatorial x Medido'!$O$168:$P$195,2,FALSE),"")</f>
        <v/>
      </c>
      <c r="BB232" s="38">
        <f t="shared" si="98"/>
        <v>45870</v>
      </c>
      <c r="BC232" s="38" t="str">
        <f t="shared" si="91"/>
        <v/>
      </c>
      <c r="BD232" s="38">
        <f t="shared" si="100"/>
        <v>45870</v>
      </c>
      <c r="BT232" s="4"/>
      <c r="BZ232" s="7">
        <f t="shared" si="92"/>
        <v>46241</v>
      </c>
      <c r="CA232" s="5"/>
      <c r="CB232" s="145">
        <f t="shared" si="93"/>
        <v>1</v>
      </c>
      <c r="CC232" s="141" t="str">
        <f>IFERROR(VLOOKUP(BZ231,'Geração Equatorial x Medido'!$O$168:$P$206,2,FALSE),"")</f>
        <v/>
      </c>
      <c r="CD232" s="38">
        <f t="shared" si="99"/>
        <v>46235</v>
      </c>
      <c r="CE232" s="38" t="str">
        <f t="shared" si="86"/>
        <v/>
      </c>
      <c r="CF232" s="38">
        <f t="shared" si="87"/>
        <v>46235</v>
      </c>
      <c r="CV232" s="4"/>
    </row>
    <row r="233" spans="1:100" x14ac:dyDescent="0.25">
      <c r="A233" s="7">
        <f t="shared" si="94"/>
        <v>45156</v>
      </c>
      <c r="B233" s="5"/>
      <c r="C233" s="38" t="str">
        <f t="shared" si="85"/>
        <v/>
      </c>
      <c r="D233" s="38">
        <f t="shared" si="82"/>
        <v>44986</v>
      </c>
      <c r="E233" s="38" t="str">
        <f t="shared" si="88"/>
        <v/>
      </c>
      <c r="F233" s="38">
        <f t="shared" si="84"/>
        <v>45139</v>
      </c>
      <c r="Y233" s="7">
        <f t="shared" si="95"/>
        <v>45516</v>
      </c>
      <c r="Z233" s="5">
        <v>435.5</v>
      </c>
      <c r="AA233" s="111"/>
      <c r="AB233" s="38" t="str">
        <f>IFERROR(VLOOKUP(Y233,'Geração Equatorial x Medido'!$O$168:$P$182,2,FALSE),"")</f>
        <v/>
      </c>
      <c r="AC233" s="38">
        <f t="shared" si="83"/>
        <v>45474</v>
      </c>
      <c r="AD233" s="38" t="str">
        <f t="shared" si="89"/>
        <v/>
      </c>
      <c r="AE233" s="38">
        <f t="shared" si="97"/>
        <v>45505</v>
      </c>
      <c r="AU233" s="4"/>
      <c r="AX233" s="7">
        <f t="shared" si="96"/>
        <v>45876</v>
      </c>
      <c r="AY233" s="5">
        <v>545.9</v>
      </c>
      <c r="AZ233" s="145">
        <f t="shared" si="90"/>
        <v>0</v>
      </c>
      <c r="BA233" s="38" t="str">
        <f>IFERROR(VLOOKUP(AX233,'Geração Equatorial x Medido'!$O$168:$P$195,2,FALSE),"")</f>
        <v/>
      </c>
      <c r="BB233" s="38">
        <f t="shared" si="98"/>
        <v>45870</v>
      </c>
      <c r="BC233" s="38" t="str">
        <f t="shared" si="91"/>
        <v/>
      </c>
      <c r="BD233" s="38">
        <f t="shared" si="100"/>
        <v>45870</v>
      </c>
      <c r="BT233" s="4"/>
      <c r="BZ233" s="7">
        <f t="shared" si="92"/>
        <v>46242</v>
      </c>
      <c r="CA233" s="5"/>
      <c r="CB233" s="145">
        <f t="shared" si="93"/>
        <v>1</v>
      </c>
      <c r="CC233" s="141" t="str">
        <f>IFERROR(VLOOKUP(BZ232,'Geração Equatorial x Medido'!$O$168:$P$206,2,FALSE),"")</f>
        <v/>
      </c>
      <c r="CD233" s="38">
        <f t="shared" si="99"/>
        <v>46235</v>
      </c>
      <c r="CE233" s="38" t="str">
        <f t="shared" si="86"/>
        <v/>
      </c>
      <c r="CF233" s="38">
        <f t="shared" si="87"/>
        <v>46235</v>
      </c>
      <c r="CV233" s="4"/>
    </row>
    <row r="234" spans="1:100" x14ac:dyDescent="0.25">
      <c r="A234" s="7">
        <f t="shared" si="94"/>
        <v>45157</v>
      </c>
      <c r="B234" s="5"/>
      <c r="C234" s="38" t="str">
        <f t="shared" si="85"/>
        <v/>
      </c>
      <c r="D234" s="38">
        <f t="shared" si="82"/>
        <v>44986</v>
      </c>
      <c r="E234" s="38" t="str">
        <f t="shared" si="88"/>
        <v/>
      </c>
      <c r="F234" s="38">
        <f t="shared" si="84"/>
        <v>45139</v>
      </c>
      <c r="Y234" s="7">
        <f t="shared" si="95"/>
        <v>45517</v>
      </c>
      <c r="Z234" s="5">
        <v>441.4</v>
      </c>
      <c r="AA234" s="111"/>
      <c r="AB234" s="38" t="str">
        <f>IFERROR(VLOOKUP(Y234,'Geração Equatorial x Medido'!$O$168:$P$182,2,FALSE),"")</f>
        <v/>
      </c>
      <c r="AC234" s="38">
        <f t="shared" si="83"/>
        <v>45474</v>
      </c>
      <c r="AD234" s="38" t="str">
        <f t="shared" si="89"/>
        <v/>
      </c>
      <c r="AE234" s="38">
        <f t="shared" si="97"/>
        <v>45505</v>
      </c>
      <c r="AU234" s="4"/>
      <c r="AX234" s="7">
        <f t="shared" si="96"/>
        <v>45877</v>
      </c>
      <c r="AY234" s="5">
        <v>575.20000000000005</v>
      </c>
      <c r="AZ234" s="145">
        <f t="shared" si="90"/>
        <v>0</v>
      </c>
      <c r="BA234" s="38" t="str">
        <f>IFERROR(VLOOKUP(AX234,'Geração Equatorial x Medido'!$O$168:$P$195,2,FALSE),"")</f>
        <v/>
      </c>
      <c r="BB234" s="38">
        <f t="shared" si="98"/>
        <v>45870</v>
      </c>
      <c r="BC234" s="38" t="str">
        <f t="shared" si="91"/>
        <v/>
      </c>
      <c r="BD234" s="38">
        <f t="shared" si="100"/>
        <v>45870</v>
      </c>
      <c r="BT234" s="4"/>
      <c r="BZ234" s="7">
        <f t="shared" si="92"/>
        <v>46243</v>
      </c>
      <c r="CA234" s="5"/>
      <c r="CB234" s="145">
        <f t="shared" si="93"/>
        <v>1</v>
      </c>
      <c r="CC234" s="141" t="str">
        <f>IFERROR(VLOOKUP(BZ233,'Geração Equatorial x Medido'!$O$168:$P$206,2,FALSE),"")</f>
        <v/>
      </c>
      <c r="CD234" s="38">
        <f t="shared" si="99"/>
        <v>46235</v>
      </c>
      <c r="CE234" s="38" t="str">
        <f t="shared" si="86"/>
        <v/>
      </c>
      <c r="CF234" s="38">
        <f t="shared" si="87"/>
        <v>46235</v>
      </c>
      <c r="CV234" s="4"/>
    </row>
    <row r="235" spans="1:100" x14ac:dyDescent="0.25">
      <c r="A235" s="7">
        <f t="shared" si="94"/>
        <v>45158</v>
      </c>
      <c r="B235" s="5"/>
      <c r="C235" s="38" t="str">
        <f t="shared" si="85"/>
        <v/>
      </c>
      <c r="D235" s="38">
        <f t="shared" ref="D235:D298" si="101">IF(C235="",D234,C235)</f>
        <v>44986</v>
      </c>
      <c r="E235" s="38" t="str">
        <f t="shared" si="88"/>
        <v/>
      </c>
      <c r="F235" s="38">
        <f t="shared" si="84"/>
        <v>45139</v>
      </c>
      <c r="Y235" s="7">
        <f t="shared" si="95"/>
        <v>45518</v>
      </c>
      <c r="Z235" s="5">
        <v>410.8</v>
      </c>
      <c r="AA235" s="111"/>
      <c r="AB235" s="38" t="str">
        <f>IFERROR(VLOOKUP(Y235,'Geração Equatorial x Medido'!$O$168:$P$182,2,FALSE),"")</f>
        <v/>
      </c>
      <c r="AC235" s="38">
        <f t="shared" ref="AC235:AC298" si="102">IF(AB235="",AC234,AB235)</f>
        <v>45474</v>
      </c>
      <c r="AD235" s="38" t="str">
        <f t="shared" si="89"/>
        <v/>
      </c>
      <c r="AE235" s="38">
        <f t="shared" si="97"/>
        <v>45505</v>
      </c>
      <c r="AU235" s="4"/>
      <c r="AX235" s="7">
        <f t="shared" si="96"/>
        <v>45878</v>
      </c>
      <c r="AY235" s="5">
        <v>500.6</v>
      </c>
      <c r="AZ235" s="145">
        <f t="shared" si="90"/>
        <v>0</v>
      </c>
      <c r="BA235" s="38" t="str">
        <f>IFERROR(VLOOKUP(AX235,'Geração Equatorial x Medido'!$O$168:$P$195,2,FALSE),"")</f>
        <v/>
      </c>
      <c r="BB235" s="38">
        <f t="shared" si="98"/>
        <v>45870</v>
      </c>
      <c r="BC235" s="38" t="str">
        <f t="shared" si="91"/>
        <v/>
      </c>
      <c r="BD235" s="38">
        <f t="shared" si="100"/>
        <v>45870</v>
      </c>
      <c r="BT235" s="4"/>
      <c r="BZ235" s="7">
        <f t="shared" si="92"/>
        <v>46244</v>
      </c>
      <c r="CA235" s="5"/>
      <c r="CB235" s="145">
        <f t="shared" si="93"/>
        <v>1</v>
      </c>
      <c r="CC235" s="141" t="str">
        <f>IFERROR(VLOOKUP(BZ234,'Geração Equatorial x Medido'!$O$168:$P$206,2,FALSE),"")</f>
        <v/>
      </c>
      <c r="CD235" s="38">
        <f t="shared" si="99"/>
        <v>46235</v>
      </c>
      <c r="CE235" s="38" t="str">
        <f t="shared" si="86"/>
        <v/>
      </c>
      <c r="CF235" s="38">
        <f t="shared" si="87"/>
        <v>46235</v>
      </c>
      <c r="CV235" s="4"/>
    </row>
    <row r="236" spans="1:100" x14ac:dyDescent="0.25">
      <c r="A236" s="7">
        <f t="shared" si="94"/>
        <v>45159</v>
      </c>
      <c r="B236" s="5"/>
      <c r="C236" s="38" t="str">
        <f t="shared" si="85"/>
        <v/>
      </c>
      <c r="D236" s="38">
        <f t="shared" si="101"/>
        <v>44986</v>
      </c>
      <c r="E236" s="38" t="str">
        <f t="shared" si="88"/>
        <v/>
      </c>
      <c r="F236" s="38">
        <f t="shared" si="84"/>
        <v>45139</v>
      </c>
      <c r="Y236" s="7">
        <f t="shared" si="95"/>
        <v>45519</v>
      </c>
      <c r="Z236" s="5">
        <v>423.6</v>
      </c>
      <c r="AA236" s="111"/>
      <c r="AB236" s="38" t="str">
        <f>IFERROR(VLOOKUP(Y236,'Geração Equatorial x Medido'!$O$168:$P$182,2,FALSE),"")</f>
        <v/>
      </c>
      <c r="AC236" s="38">
        <f t="shared" si="102"/>
        <v>45474</v>
      </c>
      <c r="AD236" s="38" t="str">
        <f t="shared" si="89"/>
        <v/>
      </c>
      <c r="AE236" s="38">
        <f t="shared" si="97"/>
        <v>45505</v>
      </c>
      <c r="AU236" s="4"/>
      <c r="AX236" s="7">
        <f t="shared" si="96"/>
        <v>45879</v>
      </c>
      <c r="AY236" s="5">
        <v>489.8</v>
      </c>
      <c r="AZ236" s="145">
        <f t="shared" si="90"/>
        <v>0</v>
      </c>
      <c r="BA236" s="38" t="str">
        <f>IFERROR(VLOOKUP(AX236,'Geração Equatorial x Medido'!$O$168:$P$195,2,FALSE),"")</f>
        <v/>
      </c>
      <c r="BB236" s="38">
        <f t="shared" si="98"/>
        <v>45870</v>
      </c>
      <c r="BC236" s="38" t="str">
        <f t="shared" si="91"/>
        <v/>
      </c>
      <c r="BD236" s="38">
        <f t="shared" si="100"/>
        <v>45870</v>
      </c>
      <c r="BT236" s="4"/>
      <c r="BZ236" s="7">
        <f t="shared" si="92"/>
        <v>46245</v>
      </c>
      <c r="CA236" s="5"/>
      <c r="CB236" s="145">
        <f t="shared" si="93"/>
        <v>1</v>
      </c>
      <c r="CC236" s="141" t="str">
        <f>IFERROR(VLOOKUP(BZ235,'Geração Equatorial x Medido'!$O$168:$P$206,2,FALSE),"")</f>
        <v/>
      </c>
      <c r="CD236" s="38">
        <f t="shared" si="99"/>
        <v>46235</v>
      </c>
      <c r="CE236" s="38" t="str">
        <f t="shared" si="86"/>
        <v/>
      </c>
      <c r="CF236" s="38">
        <f t="shared" si="87"/>
        <v>46235</v>
      </c>
      <c r="CV236" s="4"/>
    </row>
    <row r="237" spans="1:100" x14ac:dyDescent="0.25">
      <c r="A237" s="7">
        <f t="shared" si="94"/>
        <v>45160</v>
      </c>
      <c r="B237" s="5"/>
      <c r="C237" s="38" t="str">
        <f t="shared" si="85"/>
        <v/>
      </c>
      <c r="D237" s="38">
        <f t="shared" si="101"/>
        <v>44986</v>
      </c>
      <c r="E237" s="38" t="str">
        <f t="shared" si="88"/>
        <v/>
      </c>
      <c r="F237" s="38">
        <f t="shared" si="84"/>
        <v>45139</v>
      </c>
      <c r="Y237" s="7">
        <f t="shared" si="95"/>
        <v>45520</v>
      </c>
      <c r="Z237" s="5">
        <v>411.5</v>
      </c>
      <c r="AA237" s="111"/>
      <c r="AB237" s="38" t="str">
        <f>IFERROR(VLOOKUP(Y237,'Geração Equatorial x Medido'!$O$168:$P$182,2,FALSE),"")</f>
        <v/>
      </c>
      <c r="AC237" s="38">
        <f t="shared" si="102"/>
        <v>45474</v>
      </c>
      <c r="AD237" s="38" t="str">
        <f t="shared" si="89"/>
        <v/>
      </c>
      <c r="AE237" s="38">
        <f t="shared" si="97"/>
        <v>45505</v>
      </c>
      <c r="AU237" s="4"/>
      <c r="AX237" s="7">
        <f t="shared" si="96"/>
        <v>45880</v>
      </c>
      <c r="AY237" s="5">
        <v>387.4</v>
      </c>
      <c r="AZ237" s="145">
        <f t="shared" si="90"/>
        <v>0</v>
      </c>
      <c r="BA237" s="38" t="str">
        <f>IFERROR(VLOOKUP(AX237,'Geração Equatorial x Medido'!$O$168:$P$195,2,FALSE),"")</f>
        <v/>
      </c>
      <c r="BB237" s="38">
        <f t="shared" si="98"/>
        <v>45870</v>
      </c>
      <c r="BC237" s="38" t="str">
        <f t="shared" si="91"/>
        <v/>
      </c>
      <c r="BD237" s="38">
        <f t="shared" si="100"/>
        <v>45870</v>
      </c>
      <c r="BT237" s="4"/>
      <c r="BZ237" s="7">
        <f t="shared" si="92"/>
        <v>46246</v>
      </c>
      <c r="CA237" s="5"/>
      <c r="CB237" s="145">
        <f t="shared" si="93"/>
        <v>1</v>
      </c>
      <c r="CC237" s="141" t="str">
        <f>IFERROR(VLOOKUP(BZ236,'Geração Equatorial x Medido'!$O$168:$P$206,2,FALSE),"")</f>
        <v/>
      </c>
      <c r="CD237" s="38">
        <f t="shared" si="99"/>
        <v>46235</v>
      </c>
      <c r="CE237" s="38" t="str">
        <f t="shared" si="86"/>
        <v/>
      </c>
      <c r="CF237" s="38">
        <f t="shared" si="87"/>
        <v>46235</v>
      </c>
      <c r="CV237" s="4"/>
    </row>
    <row r="238" spans="1:100" x14ac:dyDescent="0.25">
      <c r="A238" s="7">
        <f t="shared" si="94"/>
        <v>45161</v>
      </c>
      <c r="B238" s="5"/>
      <c r="C238" s="38" t="str">
        <f t="shared" si="85"/>
        <v/>
      </c>
      <c r="D238" s="38">
        <f t="shared" si="101"/>
        <v>44986</v>
      </c>
      <c r="E238" s="38" t="str">
        <f t="shared" si="88"/>
        <v/>
      </c>
      <c r="F238" s="38">
        <f t="shared" si="84"/>
        <v>45139</v>
      </c>
      <c r="Y238" s="7">
        <f t="shared" si="95"/>
        <v>45521</v>
      </c>
      <c r="Z238" s="5">
        <v>430.2</v>
      </c>
      <c r="AA238" s="111"/>
      <c r="AB238" s="38" t="str">
        <f>IFERROR(VLOOKUP(Y238,'Geração Equatorial x Medido'!$O$168:$P$182,2,FALSE),"")</f>
        <v/>
      </c>
      <c r="AC238" s="38">
        <f t="shared" si="102"/>
        <v>45474</v>
      </c>
      <c r="AD238" s="38" t="str">
        <f t="shared" si="89"/>
        <v/>
      </c>
      <c r="AE238" s="38">
        <f t="shared" si="97"/>
        <v>45505</v>
      </c>
      <c r="AU238" s="4"/>
      <c r="AX238" s="7">
        <f t="shared" si="96"/>
        <v>45881</v>
      </c>
      <c r="AY238" s="5">
        <v>207.2</v>
      </c>
      <c r="AZ238" s="145">
        <f t="shared" si="90"/>
        <v>0</v>
      </c>
      <c r="BA238" s="38" t="str">
        <f>IFERROR(VLOOKUP(AX238,'Geração Equatorial x Medido'!$O$168:$P$195,2,FALSE),"")</f>
        <v/>
      </c>
      <c r="BB238" s="38">
        <f t="shared" si="98"/>
        <v>45870</v>
      </c>
      <c r="BC238" s="38" t="str">
        <f t="shared" si="91"/>
        <v/>
      </c>
      <c r="BD238" s="38">
        <f t="shared" si="100"/>
        <v>45870</v>
      </c>
      <c r="BT238" s="4"/>
      <c r="BZ238" s="7">
        <f t="shared" si="92"/>
        <v>46247</v>
      </c>
      <c r="CA238" s="5"/>
      <c r="CB238" s="145">
        <f t="shared" si="93"/>
        <v>1</v>
      </c>
      <c r="CC238" s="141" t="str">
        <f>IFERROR(VLOOKUP(BZ237,'Geração Equatorial x Medido'!$O$168:$P$206,2,FALSE),"")</f>
        <v/>
      </c>
      <c r="CD238" s="38">
        <f t="shared" si="99"/>
        <v>46235</v>
      </c>
      <c r="CE238" s="38" t="str">
        <f t="shared" si="86"/>
        <v/>
      </c>
      <c r="CF238" s="38">
        <f t="shared" si="87"/>
        <v>46235</v>
      </c>
      <c r="CV238" s="4"/>
    </row>
    <row r="239" spans="1:100" x14ac:dyDescent="0.25">
      <c r="A239" s="7">
        <f t="shared" si="94"/>
        <v>45162</v>
      </c>
      <c r="B239" s="5"/>
      <c r="C239" s="38" t="str">
        <f t="shared" si="85"/>
        <v/>
      </c>
      <c r="D239" s="38">
        <f t="shared" si="101"/>
        <v>44986</v>
      </c>
      <c r="E239" s="38" t="str">
        <f t="shared" si="88"/>
        <v/>
      </c>
      <c r="F239" s="38">
        <f t="shared" si="84"/>
        <v>45139</v>
      </c>
      <c r="Y239" s="7">
        <f t="shared" si="95"/>
        <v>45522</v>
      </c>
      <c r="Z239" s="5">
        <v>428.4</v>
      </c>
      <c r="AA239" s="111"/>
      <c r="AB239" s="38" t="str">
        <f>IFERROR(VLOOKUP(Y239,'Geração Equatorial x Medido'!$O$168:$P$182,2,FALSE),"")</f>
        <v/>
      </c>
      <c r="AC239" s="38">
        <f t="shared" si="102"/>
        <v>45474</v>
      </c>
      <c r="AD239" s="38" t="str">
        <f t="shared" si="89"/>
        <v/>
      </c>
      <c r="AE239" s="38">
        <f t="shared" si="97"/>
        <v>45505</v>
      </c>
      <c r="AU239" s="4"/>
      <c r="AX239" s="7">
        <f t="shared" si="96"/>
        <v>45882</v>
      </c>
      <c r="AY239" s="5">
        <v>523.4</v>
      </c>
      <c r="AZ239" s="145">
        <f t="shared" si="90"/>
        <v>0</v>
      </c>
      <c r="BA239" s="38" t="str">
        <f>IFERROR(VLOOKUP(AX239,'Geração Equatorial x Medido'!$O$168:$P$195,2,FALSE),"")</f>
        <v/>
      </c>
      <c r="BB239" s="38">
        <f t="shared" si="98"/>
        <v>45870</v>
      </c>
      <c r="BC239" s="38" t="str">
        <f t="shared" si="91"/>
        <v/>
      </c>
      <c r="BD239" s="38">
        <f t="shared" si="100"/>
        <v>45870</v>
      </c>
      <c r="BT239" s="4"/>
      <c r="BZ239" s="7">
        <f t="shared" si="92"/>
        <v>46248</v>
      </c>
      <c r="CA239" s="5"/>
      <c r="CB239" s="145">
        <f t="shared" si="93"/>
        <v>1</v>
      </c>
      <c r="CC239" s="141" t="str">
        <f>IFERROR(VLOOKUP(BZ238,'Geração Equatorial x Medido'!$O$168:$P$206,2,FALSE),"")</f>
        <v/>
      </c>
      <c r="CD239" s="38">
        <f t="shared" si="99"/>
        <v>46235</v>
      </c>
      <c r="CE239" s="38" t="str">
        <f t="shared" si="86"/>
        <v/>
      </c>
      <c r="CF239" s="38">
        <f t="shared" si="87"/>
        <v>46235</v>
      </c>
      <c r="CV239" s="4"/>
    </row>
    <row r="240" spans="1:100" x14ac:dyDescent="0.25">
      <c r="A240" s="7">
        <f t="shared" si="94"/>
        <v>45163</v>
      </c>
      <c r="B240" s="5"/>
      <c r="C240" s="38" t="str">
        <f t="shared" si="85"/>
        <v/>
      </c>
      <c r="D240" s="38">
        <f t="shared" si="101"/>
        <v>44986</v>
      </c>
      <c r="E240" s="38" t="str">
        <f t="shared" si="88"/>
        <v/>
      </c>
      <c r="F240" s="38">
        <f t="shared" si="84"/>
        <v>45139</v>
      </c>
      <c r="Y240" s="7">
        <f t="shared" si="95"/>
        <v>45523</v>
      </c>
      <c r="Z240" s="5">
        <v>440.3</v>
      </c>
      <c r="AA240" s="111"/>
      <c r="AB240" s="38" t="str">
        <f>IFERROR(VLOOKUP(Y240,'Geração Equatorial x Medido'!$O$168:$P$182,2,FALSE),"")</f>
        <v/>
      </c>
      <c r="AC240" s="38">
        <f t="shared" si="102"/>
        <v>45474</v>
      </c>
      <c r="AD240" s="38" t="str">
        <f t="shared" si="89"/>
        <v/>
      </c>
      <c r="AE240" s="38">
        <f t="shared" si="97"/>
        <v>45505</v>
      </c>
      <c r="AU240" s="4"/>
      <c r="AX240" s="7">
        <f t="shared" si="96"/>
        <v>45883</v>
      </c>
      <c r="AY240" s="5">
        <v>595.4</v>
      </c>
      <c r="AZ240" s="145">
        <f t="shared" si="90"/>
        <v>0</v>
      </c>
      <c r="BA240" s="38" t="str">
        <f>IFERROR(VLOOKUP(AX240,'Geração Equatorial x Medido'!$O$168:$P$195,2,FALSE),"")</f>
        <v/>
      </c>
      <c r="BB240" s="38">
        <f t="shared" si="98"/>
        <v>45870</v>
      </c>
      <c r="BC240" s="38" t="str">
        <f t="shared" si="91"/>
        <v/>
      </c>
      <c r="BD240" s="38">
        <f t="shared" si="100"/>
        <v>45870</v>
      </c>
      <c r="BT240" s="4"/>
      <c r="BZ240" s="7">
        <f t="shared" si="92"/>
        <v>46249</v>
      </c>
      <c r="CA240" s="5"/>
      <c r="CB240" s="145">
        <f t="shared" si="93"/>
        <v>1</v>
      </c>
      <c r="CC240" s="141" t="str">
        <f>IFERROR(VLOOKUP(BZ239,'Geração Equatorial x Medido'!$O$168:$P$206,2,FALSE),"")</f>
        <v/>
      </c>
      <c r="CD240" s="38">
        <f t="shared" si="99"/>
        <v>46235</v>
      </c>
      <c r="CE240" s="38" t="str">
        <f t="shared" si="86"/>
        <v/>
      </c>
      <c r="CF240" s="38">
        <f t="shared" si="87"/>
        <v>46235</v>
      </c>
      <c r="CV240" s="4"/>
    </row>
    <row r="241" spans="1:100" x14ac:dyDescent="0.25">
      <c r="A241" s="7">
        <f t="shared" si="94"/>
        <v>45164</v>
      </c>
      <c r="B241" s="5"/>
      <c r="C241" s="38" t="str">
        <f t="shared" si="85"/>
        <v/>
      </c>
      <c r="D241" s="38">
        <f t="shared" si="101"/>
        <v>44986</v>
      </c>
      <c r="E241" s="38" t="str">
        <f t="shared" si="88"/>
        <v/>
      </c>
      <c r="F241" s="38">
        <f t="shared" si="84"/>
        <v>45139</v>
      </c>
      <c r="Y241" s="7">
        <f t="shared" si="95"/>
        <v>45524</v>
      </c>
      <c r="Z241" s="5">
        <v>441.9</v>
      </c>
      <c r="AA241" s="111"/>
      <c r="AB241" s="38" t="str">
        <f>IFERROR(VLOOKUP(Y241,'Geração Equatorial x Medido'!$O$168:$P$182,2,FALSE),"")</f>
        <v/>
      </c>
      <c r="AC241" s="38">
        <f t="shared" si="102"/>
        <v>45474</v>
      </c>
      <c r="AD241" s="38" t="str">
        <f t="shared" si="89"/>
        <v/>
      </c>
      <c r="AE241" s="38">
        <f t="shared" si="97"/>
        <v>45505</v>
      </c>
      <c r="AU241" s="4"/>
      <c r="AX241" s="7">
        <f t="shared" si="96"/>
        <v>45884</v>
      </c>
      <c r="AY241" s="5">
        <v>510.7</v>
      </c>
      <c r="AZ241" s="145">
        <f t="shared" si="90"/>
        <v>0</v>
      </c>
      <c r="BA241" s="38" t="str">
        <f>IFERROR(VLOOKUP(AX241,'Geração Equatorial x Medido'!$O$168:$P$195,2,FALSE),"")</f>
        <v/>
      </c>
      <c r="BB241" s="38">
        <f t="shared" si="98"/>
        <v>45870</v>
      </c>
      <c r="BC241" s="38" t="str">
        <f t="shared" si="91"/>
        <v/>
      </c>
      <c r="BD241" s="38">
        <f t="shared" si="100"/>
        <v>45870</v>
      </c>
      <c r="BT241" s="4"/>
      <c r="BZ241" s="7">
        <f t="shared" si="92"/>
        <v>46250</v>
      </c>
      <c r="CA241" s="5"/>
      <c r="CB241" s="145">
        <f t="shared" si="93"/>
        <v>1</v>
      </c>
      <c r="CC241" s="141" t="str">
        <f>IFERROR(VLOOKUP(BZ240,'Geração Equatorial x Medido'!$O$168:$P$206,2,FALSE),"")</f>
        <v/>
      </c>
      <c r="CD241" s="38">
        <f t="shared" si="99"/>
        <v>46235</v>
      </c>
      <c r="CE241" s="38" t="str">
        <f t="shared" si="86"/>
        <v/>
      </c>
      <c r="CF241" s="38">
        <f t="shared" si="87"/>
        <v>46235</v>
      </c>
      <c r="CV241" s="4"/>
    </row>
    <row r="242" spans="1:100" x14ac:dyDescent="0.25">
      <c r="A242" s="7">
        <f t="shared" si="94"/>
        <v>45165</v>
      </c>
      <c r="B242" s="5"/>
      <c r="C242" s="38" t="str">
        <f t="shared" si="85"/>
        <v/>
      </c>
      <c r="D242" s="38">
        <f t="shared" si="101"/>
        <v>44986</v>
      </c>
      <c r="E242" s="38" t="str">
        <f t="shared" si="88"/>
        <v/>
      </c>
      <c r="F242" s="38">
        <f t="shared" si="84"/>
        <v>45139</v>
      </c>
      <c r="Y242" s="7">
        <f t="shared" si="95"/>
        <v>45525</v>
      </c>
      <c r="Z242" s="5">
        <v>412.5</v>
      </c>
      <c r="AA242" s="111"/>
      <c r="AB242" s="38" t="str">
        <f>IFERROR(VLOOKUP(Y242,'Geração Equatorial x Medido'!$O$168:$P$182,2,FALSE),"")</f>
        <v/>
      </c>
      <c r="AC242" s="38">
        <f t="shared" si="102"/>
        <v>45474</v>
      </c>
      <c r="AD242" s="38" t="str">
        <f t="shared" si="89"/>
        <v/>
      </c>
      <c r="AE242" s="38">
        <f t="shared" si="97"/>
        <v>45505</v>
      </c>
      <c r="AU242" s="4"/>
      <c r="AX242" s="7">
        <f t="shared" si="96"/>
        <v>45885</v>
      </c>
      <c r="AY242" s="5">
        <v>520.5</v>
      </c>
      <c r="AZ242" s="145">
        <f t="shared" si="90"/>
        <v>0</v>
      </c>
      <c r="BA242" s="38" t="str">
        <f>IFERROR(VLOOKUP(AX242,'Geração Equatorial x Medido'!$O$168:$P$195,2,FALSE),"")</f>
        <v/>
      </c>
      <c r="BB242" s="38">
        <f t="shared" si="98"/>
        <v>45870</v>
      </c>
      <c r="BC242" s="38" t="str">
        <f t="shared" si="91"/>
        <v/>
      </c>
      <c r="BD242" s="38">
        <f t="shared" si="100"/>
        <v>45870</v>
      </c>
      <c r="BT242" s="4"/>
      <c r="BZ242" s="7">
        <f t="shared" si="92"/>
        <v>46251</v>
      </c>
      <c r="CA242" s="5"/>
      <c r="CB242" s="145">
        <f t="shared" si="93"/>
        <v>1</v>
      </c>
      <c r="CC242" s="141" t="str">
        <f>IFERROR(VLOOKUP(BZ241,'Geração Equatorial x Medido'!$O$168:$P$206,2,FALSE),"")</f>
        <v/>
      </c>
      <c r="CD242" s="38">
        <f t="shared" si="99"/>
        <v>46235</v>
      </c>
      <c r="CE242" s="38" t="str">
        <f t="shared" si="86"/>
        <v/>
      </c>
      <c r="CF242" s="38">
        <f t="shared" si="87"/>
        <v>46235</v>
      </c>
      <c r="CV242" s="4"/>
    </row>
    <row r="243" spans="1:100" x14ac:dyDescent="0.25">
      <c r="A243" s="7">
        <f t="shared" si="94"/>
        <v>45166</v>
      </c>
      <c r="B243" s="5"/>
      <c r="C243" s="38" t="str">
        <f t="shared" si="85"/>
        <v/>
      </c>
      <c r="D243" s="38">
        <f t="shared" si="101"/>
        <v>44986</v>
      </c>
      <c r="E243" s="38" t="str">
        <f t="shared" si="88"/>
        <v/>
      </c>
      <c r="F243" s="38">
        <f t="shared" si="84"/>
        <v>45139</v>
      </c>
      <c r="Y243" s="7">
        <f t="shared" si="95"/>
        <v>45526</v>
      </c>
      <c r="Z243" s="5">
        <v>429.6</v>
      </c>
      <c r="AA243" s="111"/>
      <c r="AB243" s="38" t="str">
        <f>IFERROR(VLOOKUP(Y243,'Geração Equatorial x Medido'!$O$168:$P$182,2,FALSE),"")</f>
        <v/>
      </c>
      <c r="AC243" s="38">
        <f t="shared" si="102"/>
        <v>45474</v>
      </c>
      <c r="AD243" s="38" t="str">
        <f t="shared" si="89"/>
        <v/>
      </c>
      <c r="AE243" s="38">
        <f t="shared" si="97"/>
        <v>45505</v>
      </c>
      <c r="AU243" s="4"/>
      <c r="AX243" s="7">
        <f t="shared" si="96"/>
        <v>45886</v>
      </c>
      <c r="AY243" s="5">
        <v>522</v>
      </c>
      <c r="AZ243" s="145">
        <f t="shared" si="90"/>
        <v>0</v>
      </c>
      <c r="BA243" s="38" t="str">
        <f>IFERROR(VLOOKUP(AX243,'Geração Equatorial x Medido'!$O$168:$P$195,2,FALSE),"")</f>
        <v/>
      </c>
      <c r="BB243" s="38">
        <f t="shared" si="98"/>
        <v>45870</v>
      </c>
      <c r="BC243" s="38" t="str">
        <f t="shared" si="91"/>
        <v/>
      </c>
      <c r="BD243" s="38">
        <f t="shared" si="100"/>
        <v>45870</v>
      </c>
      <c r="BT243" s="4"/>
      <c r="BZ243" s="7">
        <f t="shared" si="92"/>
        <v>46252</v>
      </c>
      <c r="CA243" s="5"/>
      <c r="CB243" s="145">
        <f t="shared" si="93"/>
        <v>1</v>
      </c>
      <c r="CC243" s="141" t="str">
        <f>IFERROR(VLOOKUP(BZ242,'Geração Equatorial x Medido'!$O$168:$P$206,2,FALSE),"")</f>
        <v/>
      </c>
      <c r="CD243" s="38">
        <f t="shared" si="99"/>
        <v>46235</v>
      </c>
      <c r="CE243" s="38" t="str">
        <f t="shared" si="86"/>
        <v/>
      </c>
      <c r="CF243" s="38">
        <f t="shared" si="87"/>
        <v>46235</v>
      </c>
      <c r="CV243" s="4"/>
    </row>
    <row r="244" spans="1:100" x14ac:dyDescent="0.25">
      <c r="A244" s="7">
        <f t="shared" si="94"/>
        <v>45167</v>
      </c>
      <c r="B244" s="5"/>
      <c r="C244" s="38" t="str">
        <f t="shared" si="85"/>
        <v/>
      </c>
      <c r="D244" s="38">
        <f t="shared" si="101"/>
        <v>44986</v>
      </c>
      <c r="E244" s="38" t="str">
        <f t="shared" si="88"/>
        <v/>
      </c>
      <c r="F244" s="38">
        <f t="shared" si="84"/>
        <v>45139</v>
      </c>
      <c r="Y244" s="7">
        <f t="shared" si="95"/>
        <v>45527</v>
      </c>
      <c r="Z244" s="5">
        <v>432.2</v>
      </c>
      <c r="AA244" s="111"/>
      <c r="AB244" s="38" t="str">
        <f>IFERROR(VLOOKUP(Y244,'Geração Equatorial x Medido'!$O$168:$P$182,2,FALSE),"")</f>
        <v/>
      </c>
      <c r="AC244" s="38">
        <f t="shared" si="102"/>
        <v>45474</v>
      </c>
      <c r="AD244" s="38" t="str">
        <f t="shared" si="89"/>
        <v/>
      </c>
      <c r="AE244" s="38">
        <f t="shared" si="97"/>
        <v>45505</v>
      </c>
      <c r="AU244" s="4"/>
      <c r="AX244" s="7">
        <f t="shared" si="96"/>
        <v>45887</v>
      </c>
      <c r="AY244" s="5">
        <v>564.4</v>
      </c>
      <c r="AZ244" s="145">
        <f t="shared" si="90"/>
        <v>0</v>
      </c>
      <c r="BA244" s="38" t="str">
        <f>IFERROR(VLOOKUP(AX244,'Geração Equatorial x Medido'!$O$168:$P$195,2,FALSE),"")</f>
        <v/>
      </c>
      <c r="BB244" s="38">
        <f t="shared" si="98"/>
        <v>45870</v>
      </c>
      <c r="BC244" s="38" t="str">
        <f t="shared" si="91"/>
        <v/>
      </c>
      <c r="BD244" s="38">
        <f t="shared" si="100"/>
        <v>45870</v>
      </c>
      <c r="BT244" s="4"/>
      <c r="BZ244" s="7">
        <f t="shared" si="92"/>
        <v>46253</v>
      </c>
      <c r="CA244" s="5"/>
      <c r="CB244" s="145">
        <f t="shared" si="93"/>
        <v>1</v>
      </c>
      <c r="CC244" s="141" t="str">
        <f>IFERROR(VLOOKUP(BZ243,'Geração Equatorial x Medido'!$O$168:$P$206,2,FALSE),"")</f>
        <v/>
      </c>
      <c r="CD244" s="38">
        <f t="shared" si="99"/>
        <v>46235</v>
      </c>
      <c r="CE244" s="38" t="str">
        <f t="shared" si="86"/>
        <v/>
      </c>
      <c r="CF244" s="38">
        <f t="shared" si="87"/>
        <v>46235</v>
      </c>
      <c r="CV244" s="4"/>
    </row>
    <row r="245" spans="1:100" x14ac:dyDescent="0.25">
      <c r="A245" s="7">
        <f t="shared" si="94"/>
        <v>45168</v>
      </c>
      <c r="B245" s="5"/>
      <c r="C245" s="38" t="str">
        <f t="shared" si="85"/>
        <v/>
      </c>
      <c r="D245" s="38">
        <f t="shared" si="101"/>
        <v>44986</v>
      </c>
      <c r="E245" s="38" t="str">
        <f t="shared" si="88"/>
        <v/>
      </c>
      <c r="F245" s="38">
        <f t="shared" ref="F245:F308" si="103">IF(E245="",F244,E245)</f>
        <v>45139</v>
      </c>
      <c r="Y245" s="7">
        <f t="shared" si="95"/>
        <v>45528</v>
      </c>
      <c r="Z245" s="5">
        <v>425.3</v>
      </c>
      <c r="AA245" s="111"/>
      <c r="AB245" s="38" t="str">
        <f>IFERROR(VLOOKUP(Y245,'Geração Equatorial x Medido'!$O$168:$P$182,2,FALSE),"")</f>
        <v/>
      </c>
      <c r="AC245" s="38">
        <f t="shared" si="102"/>
        <v>45474</v>
      </c>
      <c r="AD245" s="38" t="str">
        <f t="shared" si="89"/>
        <v/>
      </c>
      <c r="AE245" s="38">
        <f t="shared" si="97"/>
        <v>45505</v>
      </c>
      <c r="AU245" s="4"/>
      <c r="AX245" s="7">
        <f t="shared" si="96"/>
        <v>45888</v>
      </c>
      <c r="AY245" s="5">
        <v>586.9</v>
      </c>
      <c r="AZ245" s="145">
        <f t="shared" si="90"/>
        <v>0</v>
      </c>
      <c r="BA245" s="38" t="str">
        <f>IFERROR(VLOOKUP(AX245,'Geração Equatorial x Medido'!$O$168:$P$195,2,FALSE),"")</f>
        <v/>
      </c>
      <c r="BB245" s="38">
        <f t="shared" si="98"/>
        <v>45870</v>
      </c>
      <c r="BC245" s="38" t="str">
        <f t="shared" si="91"/>
        <v/>
      </c>
      <c r="BD245" s="38">
        <f t="shared" si="100"/>
        <v>45870</v>
      </c>
      <c r="BT245" s="4"/>
      <c r="BZ245" s="7">
        <f t="shared" si="92"/>
        <v>46254</v>
      </c>
      <c r="CA245" s="5"/>
      <c r="CB245" s="145">
        <f t="shared" si="93"/>
        <v>1</v>
      </c>
      <c r="CC245" s="141" t="str">
        <f>IFERROR(VLOOKUP(BZ244,'Geração Equatorial x Medido'!$O$168:$P$206,2,FALSE),"")</f>
        <v/>
      </c>
      <c r="CD245" s="38">
        <f t="shared" si="99"/>
        <v>46235</v>
      </c>
      <c r="CE245" s="38" t="str">
        <f t="shared" si="86"/>
        <v/>
      </c>
      <c r="CF245" s="38">
        <f t="shared" si="87"/>
        <v>46235</v>
      </c>
      <c r="CV245" s="4"/>
    </row>
    <row r="246" spans="1:100" x14ac:dyDescent="0.25">
      <c r="A246" s="7">
        <f t="shared" si="94"/>
        <v>45169</v>
      </c>
      <c r="B246" s="5"/>
      <c r="C246" s="38" t="str">
        <f t="shared" si="85"/>
        <v/>
      </c>
      <c r="D246" s="38">
        <f t="shared" si="101"/>
        <v>44986</v>
      </c>
      <c r="E246" s="38" t="str">
        <f t="shared" si="88"/>
        <v/>
      </c>
      <c r="F246" s="38">
        <f t="shared" si="103"/>
        <v>45139</v>
      </c>
      <c r="Y246" s="7">
        <f t="shared" si="95"/>
        <v>45529</v>
      </c>
      <c r="Z246" s="5">
        <v>425.1</v>
      </c>
      <c r="AA246" s="111"/>
      <c r="AB246" s="38" t="str">
        <f>IFERROR(VLOOKUP(Y246,'Geração Equatorial x Medido'!$O$168:$P$182,2,FALSE),"")</f>
        <v/>
      </c>
      <c r="AC246" s="38">
        <f t="shared" si="102"/>
        <v>45474</v>
      </c>
      <c r="AD246" s="38" t="str">
        <f t="shared" si="89"/>
        <v/>
      </c>
      <c r="AE246" s="38">
        <f t="shared" si="97"/>
        <v>45505</v>
      </c>
      <c r="AU246" s="4"/>
      <c r="AX246" s="7">
        <f t="shared" si="96"/>
        <v>45889</v>
      </c>
      <c r="AY246" s="5">
        <v>571.5</v>
      </c>
      <c r="AZ246" s="145">
        <f t="shared" si="90"/>
        <v>0</v>
      </c>
      <c r="BA246" s="38" t="str">
        <f>IFERROR(VLOOKUP(AX246,'Geração Equatorial x Medido'!$O$168:$P$195,2,FALSE),"")</f>
        <v/>
      </c>
      <c r="BB246" s="38">
        <f t="shared" si="98"/>
        <v>45870</v>
      </c>
      <c r="BC246" s="38" t="str">
        <f t="shared" si="91"/>
        <v/>
      </c>
      <c r="BD246" s="38">
        <f t="shared" si="100"/>
        <v>45870</v>
      </c>
      <c r="BT246" s="4"/>
      <c r="BZ246" s="7">
        <f t="shared" si="92"/>
        <v>46255</v>
      </c>
      <c r="CA246" s="5"/>
      <c r="CB246" s="145">
        <f t="shared" si="93"/>
        <v>1</v>
      </c>
      <c r="CC246" s="141" t="str">
        <f>IFERROR(VLOOKUP(BZ245,'Geração Equatorial x Medido'!$O$168:$P$206,2,FALSE),"")</f>
        <v/>
      </c>
      <c r="CD246" s="38">
        <f t="shared" si="99"/>
        <v>46235</v>
      </c>
      <c r="CE246" s="38" t="str">
        <f t="shared" si="86"/>
        <v/>
      </c>
      <c r="CF246" s="38">
        <f t="shared" si="87"/>
        <v>46235</v>
      </c>
      <c r="CV246" s="4"/>
    </row>
    <row r="247" spans="1:100" x14ac:dyDescent="0.25">
      <c r="A247" s="7">
        <f t="shared" si="94"/>
        <v>45170</v>
      </c>
      <c r="B247" s="5"/>
      <c r="C247" s="38" t="str">
        <f t="shared" si="85"/>
        <v/>
      </c>
      <c r="D247" s="38">
        <f t="shared" si="101"/>
        <v>44986</v>
      </c>
      <c r="E247" s="38">
        <f t="shared" si="88"/>
        <v>45170</v>
      </c>
      <c r="F247" s="38">
        <f t="shared" si="103"/>
        <v>45170</v>
      </c>
      <c r="Y247" s="7">
        <f t="shared" si="95"/>
        <v>45530</v>
      </c>
      <c r="Z247" s="5">
        <v>416</v>
      </c>
      <c r="AA247" s="111"/>
      <c r="AB247" s="38">
        <f>IFERROR(VLOOKUP(Y247,'Geração Equatorial x Medido'!$O$168:$P$182,2,FALSE),"")</f>
        <v>45505</v>
      </c>
      <c r="AC247" s="38">
        <f t="shared" si="102"/>
        <v>45505</v>
      </c>
      <c r="AD247" s="38" t="str">
        <f t="shared" si="89"/>
        <v/>
      </c>
      <c r="AE247" s="38">
        <f t="shared" si="97"/>
        <v>45505</v>
      </c>
      <c r="AU247" s="4"/>
      <c r="AX247" s="7">
        <f t="shared" si="96"/>
        <v>45890</v>
      </c>
      <c r="AY247" s="5">
        <v>569.20000000000005</v>
      </c>
      <c r="AZ247" s="145">
        <f t="shared" si="90"/>
        <v>0</v>
      </c>
      <c r="BA247" s="38" t="str">
        <f>IFERROR(VLOOKUP(AX247,'Geração Equatorial x Medido'!$O$168:$P$195,2,FALSE),"")</f>
        <v/>
      </c>
      <c r="BB247" s="38">
        <f t="shared" si="98"/>
        <v>45870</v>
      </c>
      <c r="BC247" s="38" t="str">
        <f t="shared" si="91"/>
        <v/>
      </c>
      <c r="BD247" s="38">
        <f t="shared" si="100"/>
        <v>45870</v>
      </c>
      <c r="BT247" s="4"/>
      <c r="BZ247" s="7">
        <f t="shared" si="92"/>
        <v>46256</v>
      </c>
      <c r="CA247" s="5"/>
      <c r="CB247" s="145">
        <f t="shared" si="93"/>
        <v>1</v>
      </c>
      <c r="CC247" s="141" t="str">
        <f>IFERROR(VLOOKUP(BZ246,'Geração Equatorial x Medido'!$O$168:$P$206,2,FALSE),"")</f>
        <v/>
      </c>
      <c r="CD247" s="38">
        <f t="shared" si="99"/>
        <v>46235</v>
      </c>
      <c r="CE247" s="38" t="str">
        <f t="shared" si="86"/>
        <v/>
      </c>
      <c r="CF247" s="38">
        <f t="shared" si="87"/>
        <v>46235</v>
      </c>
      <c r="CV247" s="4"/>
    </row>
    <row r="248" spans="1:100" x14ac:dyDescent="0.25">
      <c r="A248" s="7">
        <f t="shared" si="94"/>
        <v>45171</v>
      </c>
      <c r="B248" s="5"/>
      <c r="C248" s="38" t="str">
        <f t="shared" si="85"/>
        <v/>
      </c>
      <c r="D248" s="38">
        <f t="shared" si="101"/>
        <v>44986</v>
      </c>
      <c r="E248" s="38" t="str">
        <f t="shared" si="88"/>
        <v/>
      </c>
      <c r="F248" s="38">
        <f t="shared" si="103"/>
        <v>45170</v>
      </c>
      <c r="Y248" s="7">
        <f t="shared" si="95"/>
        <v>45531</v>
      </c>
      <c r="Z248" s="5">
        <v>411.3</v>
      </c>
      <c r="AA248" s="111"/>
      <c r="AB248" s="38" t="str">
        <f>IFERROR(VLOOKUP(Y248,'Geração Equatorial x Medido'!$O$168:$P$182,2,FALSE),"")</f>
        <v/>
      </c>
      <c r="AC248" s="38">
        <f t="shared" si="102"/>
        <v>45505</v>
      </c>
      <c r="AD248" s="38" t="str">
        <f t="shared" si="89"/>
        <v/>
      </c>
      <c r="AE248" s="38">
        <f t="shared" si="97"/>
        <v>45505</v>
      </c>
      <c r="AU248" s="4"/>
      <c r="AX248" s="7">
        <f t="shared" si="96"/>
        <v>45891</v>
      </c>
      <c r="AY248" s="5">
        <v>573</v>
      </c>
      <c r="AZ248" s="145">
        <f t="shared" si="90"/>
        <v>0</v>
      </c>
      <c r="BA248" s="38" t="str">
        <f>IFERROR(VLOOKUP(AX248,'Geração Equatorial x Medido'!$O$168:$P$195,2,FALSE),"")</f>
        <v/>
      </c>
      <c r="BB248" s="38">
        <f t="shared" si="98"/>
        <v>45870</v>
      </c>
      <c r="BC248" s="38" t="str">
        <f t="shared" si="91"/>
        <v/>
      </c>
      <c r="BD248" s="38">
        <f t="shared" si="100"/>
        <v>45870</v>
      </c>
      <c r="BT248" s="4"/>
      <c r="BZ248" s="7">
        <f t="shared" si="92"/>
        <v>46257</v>
      </c>
      <c r="CA248" s="5"/>
      <c r="CB248" s="145">
        <f t="shared" si="93"/>
        <v>1</v>
      </c>
      <c r="CC248" s="141" t="str">
        <f>IFERROR(VLOOKUP(BZ247,'Geração Equatorial x Medido'!$O$168:$P$206,2,FALSE),"")</f>
        <v/>
      </c>
      <c r="CD248" s="38">
        <f t="shared" si="99"/>
        <v>46235</v>
      </c>
      <c r="CE248" s="38" t="str">
        <f t="shared" si="86"/>
        <v/>
      </c>
      <c r="CF248" s="38">
        <f t="shared" si="87"/>
        <v>46235</v>
      </c>
      <c r="CV248" s="4"/>
    </row>
    <row r="249" spans="1:100" x14ac:dyDescent="0.25">
      <c r="A249" s="7">
        <f t="shared" si="94"/>
        <v>45172</v>
      </c>
      <c r="B249" s="5"/>
      <c r="C249" s="38" t="str">
        <f t="shared" si="85"/>
        <v/>
      </c>
      <c r="D249" s="38">
        <f t="shared" si="101"/>
        <v>44986</v>
      </c>
      <c r="E249" s="38" t="str">
        <f t="shared" si="88"/>
        <v/>
      </c>
      <c r="F249" s="38">
        <f t="shared" si="103"/>
        <v>45170</v>
      </c>
      <c r="Y249" s="7">
        <f t="shared" si="95"/>
        <v>45532</v>
      </c>
      <c r="Z249" s="5">
        <v>440.4</v>
      </c>
      <c r="AA249" s="111"/>
      <c r="AB249" s="38" t="str">
        <f>IFERROR(VLOOKUP(Y249,'Geração Equatorial x Medido'!$O$168:$P$182,2,FALSE),"")</f>
        <v/>
      </c>
      <c r="AC249" s="38">
        <f t="shared" si="102"/>
        <v>45505</v>
      </c>
      <c r="AD249" s="38" t="str">
        <f t="shared" si="89"/>
        <v/>
      </c>
      <c r="AE249" s="38">
        <f t="shared" si="97"/>
        <v>45505</v>
      </c>
      <c r="AU249" s="4"/>
      <c r="AX249" s="7">
        <f t="shared" si="96"/>
        <v>45892</v>
      </c>
      <c r="AY249" s="5">
        <v>553.29999999999995</v>
      </c>
      <c r="AZ249" s="145">
        <f t="shared" si="90"/>
        <v>0</v>
      </c>
      <c r="BA249" s="38" t="str">
        <f>IFERROR(VLOOKUP(AX249,'Geração Equatorial x Medido'!$O$168:$P$195,2,FALSE),"")</f>
        <v/>
      </c>
      <c r="BB249" s="38">
        <f t="shared" si="98"/>
        <v>45870</v>
      </c>
      <c r="BC249" s="38" t="str">
        <f t="shared" si="91"/>
        <v/>
      </c>
      <c r="BD249" s="38">
        <f t="shared" si="100"/>
        <v>45870</v>
      </c>
      <c r="BT249" s="4"/>
      <c r="BZ249" s="7">
        <f t="shared" si="92"/>
        <v>46258</v>
      </c>
      <c r="CA249" s="5"/>
      <c r="CB249" s="145">
        <f t="shared" si="93"/>
        <v>1</v>
      </c>
      <c r="CC249" s="141" t="str">
        <f>IFERROR(VLOOKUP(BZ248,'Geração Equatorial x Medido'!$O$168:$P$206,2,FALSE),"")</f>
        <v/>
      </c>
      <c r="CD249" s="38">
        <f t="shared" si="99"/>
        <v>46235</v>
      </c>
      <c r="CE249" s="38" t="str">
        <f t="shared" si="86"/>
        <v/>
      </c>
      <c r="CF249" s="38">
        <f t="shared" si="87"/>
        <v>46235</v>
      </c>
      <c r="CV249" s="4"/>
    </row>
    <row r="250" spans="1:100" x14ac:dyDescent="0.25">
      <c r="A250" s="7">
        <f t="shared" si="94"/>
        <v>45173</v>
      </c>
      <c r="B250" s="5"/>
      <c r="C250" s="38" t="str">
        <f t="shared" si="85"/>
        <v/>
      </c>
      <c r="D250" s="38">
        <f t="shared" si="101"/>
        <v>44986</v>
      </c>
      <c r="E250" s="38" t="str">
        <f t="shared" si="88"/>
        <v/>
      </c>
      <c r="F250" s="38">
        <f t="shared" si="103"/>
        <v>45170</v>
      </c>
      <c r="Y250" s="7">
        <f t="shared" si="95"/>
        <v>45533</v>
      </c>
      <c r="Z250" s="5">
        <v>430.3</v>
      </c>
      <c r="AA250" s="111"/>
      <c r="AB250" s="38" t="str">
        <f>IFERROR(VLOOKUP(Y250,'Geração Equatorial x Medido'!$O$168:$P$182,2,FALSE),"")</f>
        <v/>
      </c>
      <c r="AC250" s="38">
        <f t="shared" si="102"/>
        <v>45505</v>
      </c>
      <c r="AD250" s="38" t="str">
        <f t="shared" si="89"/>
        <v/>
      </c>
      <c r="AE250" s="38">
        <f t="shared" si="97"/>
        <v>45505</v>
      </c>
      <c r="AU250" s="4"/>
      <c r="AX250" s="7">
        <f t="shared" si="96"/>
        <v>45893</v>
      </c>
      <c r="AY250" s="5">
        <v>587</v>
      </c>
      <c r="AZ250" s="145">
        <f t="shared" si="90"/>
        <v>0</v>
      </c>
      <c r="BA250" s="38" t="str">
        <f>IFERROR(VLOOKUP(AX250,'Geração Equatorial x Medido'!$O$168:$P$195,2,FALSE),"")</f>
        <v/>
      </c>
      <c r="BB250" s="38">
        <f t="shared" si="98"/>
        <v>45870</v>
      </c>
      <c r="BC250" s="38" t="str">
        <f t="shared" si="91"/>
        <v/>
      </c>
      <c r="BD250" s="38">
        <f t="shared" si="100"/>
        <v>45870</v>
      </c>
      <c r="BT250" s="4"/>
      <c r="BZ250" s="7">
        <f t="shared" si="92"/>
        <v>46259</v>
      </c>
      <c r="CA250" s="5"/>
      <c r="CB250" s="145">
        <f t="shared" si="93"/>
        <v>1</v>
      </c>
      <c r="CC250" s="141" t="str">
        <f>IFERROR(VLOOKUP(BZ249,'Geração Equatorial x Medido'!$O$168:$P$206,2,FALSE),"")</f>
        <v/>
      </c>
      <c r="CD250" s="38">
        <f t="shared" si="99"/>
        <v>46235</v>
      </c>
      <c r="CE250" s="38" t="str">
        <f t="shared" si="86"/>
        <v/>
      </c>
      <c r="CF250" s="38">
        <f t="shared" si="87"/>
        <v>46235</v>
      </c>
      <c r="CV250" s="4"/>
    </row>
    <row r="251" spans="1:100" x14ac:dyDescent="0.25">
      <c r="A251" s="7">
        <f t="shared" si="94"/>
        <v>45174</v>
      </c>
      <c r="B251" s="5"/>
      <c r="C251" s="38" t="str">
        <f t="shared" si="85"/>
        <v/>
      </c>
      <c r="D251" s="38">
        <f t="shared" si="101"/>
        <v>44986</v>
      </c>
      <c r="E251" s="38" t="str">
        <f t="shared" si="88"/>
        <v/>
      </c>
      <c r="F251" s="38">
        <f t="shared" si="103"/>
        <v>45170</v>
      </c>
      <c r="Y251" s="7">
        <f t="shared" si="95"/>
        <v>45534</v>
      </c>
      <c r="Z251" s="5">
        <v>396.5</v>
      </c>
      <c r="AA251" s="111"/>
      <c r="AB251" s="38" t="str">
        <f>IFERROR(VLOOKUP(Y251,'Geração Equatorial x Medido'!$O$168:$P$182,2,FALSE),"")</f>
        <v/>
      </c>
      <c r="AC251" s="38">
        <f t="shared" si="102"/>
        <v>45505</v>
      </c>
      <c r="AD251" s="38" t="str">
        <f t="shared" si="89"/>
        <v/>
      </c>
      <c r="AE251" s="38">
        <f t="shared" si="97"/>
        <v>45505</v>
      </c>
      <c r="AU251" s="4"/>
      <c r="AX251" s="7">
        <f t="shared" si="96"/>
        <v>45894</v>
      </c>
      <c r="AY251" s="5">
        <v>524.20000000000005</v>
      </c>
      <c r="AZ251" s="145">
        <f t="shared" si="90"/>
        <v>0</v>
      </c>
      <c r="BA251" s="38" t="str">
        <f>IFERROR(VLOOKUP(AX251,'Geração Equatorial x Medido'!$O$168:$P$195,2,FALSE),"")</f>
        <v/>
      </c>
      <c r="BB251" s="38">
        <f t="shared" si="98"/>
        <v>45870</v>
      </c>
      <c r="BC251" s="38" t="str">
        <f t="shared" si="91"/>
        <v/>
      </c>
      <c r="BD251" s="38">
        <f t="shared" si="100"/>
        <v>45870</v>
      </c>
      <c r="BT251" s="4"/>
      <c r="BZ251" s="7">
        <f t="shared" si="92"/>
        <v>46260</v>
      </c>
      <c r="CA251" s="5"/>
      <c r="CB251" s="145">
        <f t="shared" si="93"/>
        <v>1</v>
      </c>
      <c r="CC251" s="141" t="str">
        <f>IFERROR(VLOOKUP(BZ250,'Geração Equatorial x Medido'!$O$168:$P$206,2,FALSE),"")</f>
        <v/>
      </c>
      <c r="CD251" s="38">
        <f t="shared" si="99"/>
        <v>46235</v>
      </c>
      <c r="CE251" s="38" t="str">
        <f t="shared" si="86"/>
        <v/>
      </c>
      <c r="CF251" s="38">
        <f t="shared" si="87"/>
        <v>46235</v>
      </c>
      <c r="CV251" s="4"/>
    </row>
    <row r="252" spans="1:100" x14ac:dyDescent="0.25">
      <c r="A252" s="7">
        <f t="shared" si="94"/>
        <v>45175</v>
      </c>
      <c r="B252" s="5"/>
      <c r="C252" s="38" t="str">
        <f t="shared" si="85"/>
        <v/>
      </c>
      <c r="D252" s="38">
        <f t="shared" si="101"/>
        <v>44986</v>
      </c>
      <c r="E252" s="38" t="str">
        <f t="shared" si="88"/>
        <v/>
      </c>
      <c r="F252" s="38">
        <f t="shared" si="103"/>
        <v>45170</v>
      </c>
      <c r="Y252" s="7">
        <f t="shared" si="95"/>
        <v>45535</v>
      </c>
      <c r="Z252" s="5">
        <v>448.5</v>
      </c>
      <c r="AA252" s="111"/>
      <c r="AB252" s="38" t="str">
        <f>IFERROR(VLOOKUP(Y252,'Geração Equatorial x Medido'!$O$168:$P$182,2,FALSE),"")</f>
        <v/>
      </c>
      <c r="AC252" s="38">
        <f t="shared" si="102"/>
        <v>45505</v>
      </c>
      <c r="AD252" s="38" t="str">
        <f t="shared" si="89"/>
        <v/>
      </c>
      <c r="AE252" s="38">
        <f t="shared" si="97"/>
        <v>45505</v>
      </c>
      <c r="AU252" s="4"/>
      <c r="AX252" s="7">
        <f t="shared" si="96"/>
        <v>45895</v>
      </c>
      <c r="AY252" s="5">
        <v>510.1</v>
      </c>
      <c r="AZ252" s="145">
        <f t="shared" si="90"/>
        <v>0</v>
      </c>
      <c r="BA252" s="38" t="str">
        <f>IFERROR(VLOOKUP(AX252,'Geração Equatorial x Medido'!$O$168:$P$195,2,FALSE),"")</f>
        <v/>
      </c>
      <c r="BB252" s="38">
        <f t="shared" si="98"/>
        <v>45870</v>
      </c>
      <c r="BC252" s="38" t="str">
        <f t="shared" si="91"/>
        <v/>
      </c>
      <c r="BD252" s="38">
        <f t="shared" si="100"/>
        <v>45870</v>
      </c>
      <c r="BT252" s="4"/>
      <c r="BZ252" s="7">
        <f t="shared" si="92"/>
        <v>46261</v>
      </c>
      <c r="CA252" s="5"/>
      <c r="CB252" s="145">
        <f t="shared" si="93"/>
        <v>1</v>
      </c>
      <c r="CC252" s="141" t="str">
        <f>IFERROR(VLOOKUP(BZ251,'Geração Equatorial x Medido'!$O$168:$P$206,2,FALSE),"")</f>
        <v/>
      </c>
      <c r="CD252" s="38">
        <f t="shared" si="99"/>
        <v>46235</v>
      </c>
      <c r="CE252" s="38" t="str">
        <f t="shared" si="86"/>
        <v/>
      </c>
      <c r="CF252" s="38">
        <f t="shared" si="87"/>
        <v>46235</v>
      </c>
      <c r="CV252" s="4"/>
    </row>
    <row r="253" spans="1:100" x14ac:dyDescent="0.25">
      <c r="A253" s="7">
        <f t="shared" si="94"/>
        <v>45176</v>
      </c>
      <c r="B253" s="5"/>
      <c r="C253" s="38" t="str">
        <f t="shared" si="85"/>
        <v/>
      </c>
      <c r="D253" s="38">
        <f t="shared" si="101"/>
        <v>44986</v>
      </c>
      <c r="E253" s="38" t="str">
        <f t="shared" si="88"/>
        <v/>
      </c>
      <c r="F253" s="38">
        <f t="shared" si="103"/>
        <v>45170</v>
      </c>
      <c r="Y253" s="7">
        <f t="shared" si="95"/>
        <v>45536</v>
      </c>
      <c r="Z253" s="5">
        <v>452.2</v>
      </c>
      <c r="AA253" s="111"/>
      <c r="AB253" s="38" t="str">
        <f>IFERROR(VLOOKUP(Y253,'Geração Equatorial x Medido'!$O$168:$P$182,2,FALSE),"")</f>
        <v/>
      </c>
      <c r="AC253" s="38">
        <f t="shared" si="102"/>
        <v>45505</v>
      </c>
      <c r="AD253" s="38">
        <f t="shared" si="89"/>
        <v>45536</v>
      </c>
      <c r="AE253" s="38">
        <f t="shared" si="97"/>
        <v>45536</v>
      </c>
      <c r="AU253" s="4"/>
      <c r="AX253" s="7">
        <f t="shared" si="96"/>
        <v>45896</v>
      </c>
      <c r="AY253" s="5">
        <v>510</v>
      </c>
      <c r="AZ253" s="145">
        <f t="shared" si="90"/>
        <v>0</v>
      </c>
      <c r="BA253" s="38">
        <f>IFERROR(VLOOKUP(AX253,'Geração Equatorial x Medido'!$O$168:$P$195,2,FALSE),"")</f>
        <v>45870</v>
      </c>
      <c r="BB253" s="38">
        <f t="shared" si="98"/>
        <v>45870</v>
      </c>
      <c r="BC253" s="38" t="str">
        <f t="shared" si="91"/>
        <v/>
      </c>
      <c r="BD253" s="38">
        <f t="shared" si="100"/>
        <v>45870</v>
      </c>
      <c r="BT253" s="4"/>
      <c r="BZ253" s="7">
        <f t="shared" si="92"/>
        <v>46262</v>
      </c>
      <c r="CA253" s="5"/>
      <c r="CB253" s="145">
        <f t="shared" si="93"/>
        <v>1</v>
      </c>
      <c r="CC253" s="141">
        <f>IFERROR(VLOOKUP(BZ252,'Geração Equatorial x Medido'!$O$168:$P$206,2,FALSE),"")</f>
        <v>46235</v>
      </c>
      <c r="CD253" s="38">
        <f t="shared" si="99"/>
        <v>46235</v>
      </c>
      <c r="CE253" s="38" t="str">
        <f t="shared" si="86"/>
        <v/>
      </c>
      <c r="CF253" s="38">
        <f t="shared" si="87"/>
        <v>46235</v>
      </c>
      <c r="CV253" s="4"/>
    </row>
    <row r="254" spans="1:100" x14ac:dyDescent="0.25">
      <c r="A254" s="7">
        <f t="shared" si="94"/>
        <v>45177</v>
      </c>
      <c r="B254" s="5"/>
      <c r="C254" s="38" t="str">
        <f t="shared" si="85"/>
        <v/>
      </c>
      <c r="D254" s="38">
        <f t="shared" si="101"/>
        <v>44986</v>
      </c>
      <c r="E254" s="38" t="str">
        <f t="shared" si="88"/>
        <v/>
      </c>
      <c r="F254" s="38">
        <f t="shared" si="103"/>
        <v>45170</v>
      </c>
      <c r="Y254" s="7">
        <f t="shared" si="95"/>
        <v>45537</v>
      </c>
      <c r="Z254" s="5">
        <v>447.2</v>
      </c>
      <c r="AA254" s="111"/>
      <c r="AB254" s="38" t="str">
        <f>IFERROR(VLOOKUP(Y254,'Geração Equatorial x Medido'!$O$168:$P$182,2,FALSE),"")</f>
        <v/>
      </c>
      <c r="AC254" s="38">
        <f t="shared" si="102"/>
        <v>45505</v>
      </c>
      <c r="AD254" s="38" t="str">
        <f t="shared" si="89"/>
        <v/>
      </c>
      <c r="AE254" s="38">
        <f t="shared" si="97"/>
        <v>45536</v>
      </c>
      <c r="AU254" s="4"/>
      <c r="AX254" s="7">
        <f t="shared" si="96"/>
        <v>45897</v>
      </c>
      <c r="AY254" s="5">
        <v>541.29999999999995</v>
      </c>
      <c r="AZ254" s="145">
        <f t="shared" si="90"/>
        <v>0</v>
      </c>
      <c r="BA254" s="38" t="str">
        <f>IFERROR(VLOOKUP(AX254,'Geração Equatorial x Medido'!$O$168:$P$195,2,FALSE),"")</f>
        <v/>
      </c>
      <c r="BB254" s="38">
        <f t="shared" si="98"/>
        <v>45901</v>
      </c>
      <c r="BC254" s="38" t="str">
        <f t="shared" si="91"/>
        <v/>
      </c>
      <c r="BD254" s="38">
        <f t="shared" si="100"/>
        <v>45870</v>
      </c>
      <c r="BT254" s="4"/>
      <c r="BZ254" s="7">
        <f t="shared" si="92"/>
        <v>46263</v>
      </c>
      <c r="CA254" s="5"/>
      <c r="CB254" s="145">
        <f t="shared" si="93"/>
        <v>1</v>
      </c>
      <c r="CC254" s="141" t="str">
        <f>IFERROR(VLOOKUP(BZ253,'Geração Equatorial x Medido'!$O$168:$P$206,2,FALSE),"")</f>
        <v/>
      </c>
      <c r="CD254" s="38">
        <f t="shared" si="99"/>
        <v>46266</v>
      </c>
      <c r="CE254" s="38" t="str">
        <f t="shared" si="86"/>
        <v/>
      </c>
      <c r="CF254" s="38">
        <f t="shared" si="87"/>
        <v>46235</v>
      </c>
      <c r="CV254" s="4"/>
    </row>
    <row r="255" spans="1:100" x14ac:dyDescent="0.25">
      <c r="A255" s="7">
        <f t="shared" si="94"/>
        <v>45178</v>
      </c>
      <c r="B255" s="5"/>
      <c r="C255" s="38" t="str">
        <f t="shared" si="85"/>
        <v/>
      </c>
      <c r="D255" s="38">
        <f t="shared" si="101"/>
        <v>44986</v>
      </c>
      <c r="E255" s="38" t="str">
        <f t="shared" si="88"/>
        <v/>
      </c>
      <c r="F255" s="38">
        <f t="shared" si="103"/>
        <v>45170</v>
      </c>
      <c r="Y255" s="7">
        <f t="shared" si="95"/>
        <v>45538</v>
      </c>
      <c r="Z255" s="5">
        <v>461.5</v>
      </c>
      <c r="AA255" s="111"/>
      <c r="AB255" s="38" t="str">
        <f>IFERROR(VLOOKUP(Y255,'Geração Equatorial x Medido'!$O$168:$P$182,2,FALSE),"")</f>
        <v/>
      </c>
      <c r="AC255" s="38">
        <f t="shared" si="102"/>
        <v>45505</v>
      </c>
      <c r="AD255" s="38" t="str">
        <f t="shared" si="89"/>
        <v/>
      </c>
      <c r="AE255" s="38">
        <f t="shared" si="97"/>
        <v>45536</v>
      </c>
      <c r="AU255" s="4"/>
      <c r="AX255" s="7">
        <f t="shared" si="96"/>
        <v>45898</v>
      </c>
      <c r="AY255" s="5">
        <v>471.8</v>
      </c>
      <c r="AZ255" s="145">
        <f t="shared" si="90"/>
        <v>0</v>
      </c>
      <c r="BA255" s="38" t="str">
        <f>IFERROR(VLOOKUP(AX255,'Geração Equatorial x Medido'!$O$168:$P$195,2,FALSE),"")</f>
        <v/>
      </c>
      <c r="BB255" s="38">
        <f t="shared" si="98"/>
        <v>45901</v>
      </c>
      <c r="BC255" s="38" t="str">
        <f t="shared" si="91"/>
        <v/>
      </c>
      <c r="BD255" s="38">
        <f t="shared" si="100"/>
        <v>45870</v>
      </c>
      <c r="BT255" s="4"/>
      <c r="BZ255" s="7">
        <f t="shared" si="92"/>
        <v>46264</v>
      </c>
      <c r="CA255" s="5"/>
      <c r="CB255" s="145">
        <f t="shared" si="93"/>
        <v>1</v>
      </c>
      <c r="CC255" s="141" t="str">
        <f>IFERROR(VLOOKUP(BZ254,'Geração Equatorial x Medido'!$O$168:$P$206,2,FALSE),"")</f>
        <v/>
      </c>
      <c r="CD255" s="38">
        <f t="shared" si="99"/>
        <v>46266</v>
      </c>
      <c r="CE255" s="38" t="str">
        <f t="shared" si="86"/>
        <v/>
      </c>
      <c r="CF255" s="38">
        <f t="shared" si="87"/>
        <v>46235</v>
      </c>
      <c r="CV255" s="4"/>
    </row>
    <row r="256" spans="1:100" x14ac:dyDescent="0.25">
      <c r="A256" s="7">
        <f t="shared" si="94"/>
        <v>45179</v>
      </c>
      <c r="B256" s="5"/>
      <c r="C256" s="38" t="str">
        <f t="shared" si="85"/>
        <v/>
      </c>
      <c r="D256" s="38">
        <f t="shared" si="101"/>
        <v>44986</v>
      </c>
      <c r="E256" s="38" t="str">
        <f t="shared" si="88"/>
        <v/>
      </c>
      <c r="F256" s="38">
        <f t="shared" si="103"/>
        <v>45170</v>
      </c>
      <c r="Y256" s="7">
        <f t="shared" si="95"/>
        <v>45539</v>
      </c>
      <c r="Z256" s="5">
        <v>461.2</v>
      </c>
      <c r="AA256" s="111"/>
      <c r="AB256" s="38" t="str">
        <f>IFERROR(VLOOKUP(Y256,'Geração Equatorial x Medido'!$O$168:$P$182,2,FALSE),"")</f>
        <v/>
      </c>
      <c r="AC256" s="38">
        <f t="shared" si="102"/>
        <v>45505</v>
      </c>
      <c r="AD256" s="38" t="str">
        <f t="shared" si="89"/>
        <v/>
      </c>
      <c r="AE256" s="38">
        <f t="shared" si="97"/>
        <v>45536</v>
      </c>
      <c r="AU256" s="4"/>
      <c r="AX256" s="7">
        <f t="shared" si="96"/>
        <v>45899</v>
      </c>
      <c r="AY256" s="5">
        <v>527.79999999999995</v>
      </c>
      <c r="AZ256" s="145">
        <f t="shared" si="90"/>
        <v>0</v>
      </c>
      <c r="BA256" s="38" t="str">
        <f>IFERROR(VLOOKUP(AX256,'Geração Equatorial x Medido'!$O$168:$P$195,2,FALSE),"")</f>
        <v/>
      </c>
      <c r="BB256" s="38">
        <f t="shared" si="98"/>
        <v>45901</v>
      </c>
      <c r="BC256" s="38" t="str">
        <f t="shared" si="91"/>
        <v/>
      </c>
      <c r="BD256" s="38">
        <f t="shared" si="100"/>
        <v>45870</v>
      </c>
      <c r="BT256" s="4"/>
      <c r="BZ256" s="7">
        <f t="shared" si="92"/>
        <v>46265</v>
      </c>
      <c r="CA256" s="5"/>
      <c r="CB256" s="145">
        <f t="shared" si="93"/>
        <v>1</v>
      </c>
      <c r="CC256" s="141" t="str">
        <f>IFERROR(VLOOKUP(BZ255,'Geração Equatorial x Medido'!$O$168:$P$206,2,FALSE),"")</f>
        <v/>
      </c>
      <c r="CD256" s="38">
        <f t="shared" si="99"/>
        <v>46266</v>
      </c>
      <c r="CE256" s="38" t="str">
        <f t="shared" si="86"/>
        <v/>
      </c>
      <c r="CF256" s="38">
        <f t="shared" si="87"/>
        <v>46235</v>
      </c>
      <c r="CV256" s="4"/>
    </row>
    <row r="257" spans="1:100" x14ac:dyDescent="0.25">
      <c r="A257" s="7">
        <f t="shared" si="94"/>
        <v>45180</v>
      </c>
      <c r="B257" s="5"/>
      <c r="C257" s="38" t="str">
        <f t="shared" si="85"/>
        <v/>
      </c>
      <c r="D257" s="38">
        <f t="shared" si="101"/>
        <v>44986</v>
      </c>
      <c r="E257" s="38" t="str">
        <f t="shared" si="88"/>
        <v/>
      </c>
      <c r="F257" s="38">
        <f t="shared" si="103"/>
        <v>45170</v>
      </c>
      <c r="Y257" s="7">
        <f t="shared" si="95"/>
        <v>45540</v>
      </c>
      <c r="Z257" s="5">
        <v>459.7</v>
      </c>
      <c r="AA257" s="111"/>
      <c r="AB257" s="38" t="str">
        <f>IFERROR(VLOOKUP(Y257,'Geração Equatorial x Medido'!$O$168:$P$182,2,FALSE),"")</f>
        <v/>
      </c>
      <c r="AC257" s="38">
        <f t="shared" si="102"/>
        <v>45505</v>
      </c>
      <c r="AD257" s="38" t="str">
        <f t="shared" si="89"/>
        <v/>
      </c>
      <c r="AE257" s="38">
        <f t="shared" si="97"/>
        <v>45536</v>
      </c>
      <c r="AU257" s="4"/>
      <c r="AX257" s="7">
        <f t="shared" si="96"/>
        <v>45900</v>
      </c>
      <c r="AY257" s="5">
        <v>522.29999999999995</v>
      </c>
      <c r="AZ257" s="145">
        <f t="shared" si="90"/>
        <v>0</v>
      </c>
      <c r="BA257" s="38" t="str">
        <f>IFERROR(VLOOKUP(AX257,'Geração Equatorial x Medido'!$O$168:$P$195,2,FALSE),"")</f>
        <v/>
      </c>
      <c r="BB257" s="38">
        <f t="shared" si="98"/>
        <v>45901</v>
      </c>
      <c r="BC257" s="38" t="str">
        <f t="shared" si="91"/>
        <v/>
      </c>
      <c r="BD257" s="38">
        <f t="shared" si="100"/>
        <v>45870</v>
      </c>
      <c r="BT257" s="4"/>
      <c r="BZ257" s="7">
        <f t="shared" si="92"/>
        <v>46266</v>
      </c>
      <c r="CA257" s="5"/>
      <c r="CB257" s="145">
        <f t="shared" si="93"/>
        <v>1</v>
      </c>
      <c r="CC257" s="141" t="str">
        <f>IFERROR(VLOOKUP(BZ256,'Geração Equatorial x Medido'!$O$168:$P$206,2,FALSE),"")</f>
        <v/>
      </c>
      <c r="CD257" s="38">
        <f t="shared" si="99"/>
        <v>46266</v>
      </c>
      <c r="CE257" s="38">
        <f t="shared" si="86"/>
        <v>46266</v>
      </c>
      <c r="CF257" s="38">
        <f t="shared" si="87"/>
        <v>46266</v>
      </c>
      <c r="CV257" s="4"/>
    </row>
    <row r="258" spans="1:100" x14ac:dyDescent="0.25">
      <c r="A258" s="7">
        <f t="shared" si="94"/>
        <v>45181</v>
      </c>
      <c r="B258" s="5"/>
      <c r="C258" s="38" t="str">
        <f t="shared" si="85"/>
        <v/>
      </c>
      <c r="D258" s="38">
        <f t="shared" si="101"/>
        <v>44986</v>
      </c>
      <c r="E258" s="38" t="str">
        <f t="shared" si="88"/>
        <v/>
      </c>
      <c r="F258" s="38">
        <f t="shared" si="103"/>
        <v>45170</v>
      </c>
      <c r="Y258" s="7">
        <f t="shared" si="95"/>
        <v>45541</v>
      </c>
      <c r="Z258" s="5">
        <v>444.3</v>
      </c>
      <c r="AA258" s="111"/>
      <c r="AB258" s="38" t="str">
        <f>IFERROR(VLOOKUP(Y258,'Geração Equatorial x Medido'!$O$168:$P$182,2,FALSE),"")</f>
        <v/>
      </c>
      <c r="AC258" s="38">
        <f t="shared" si="102"/>
        <v>45505</v>
      </c>
      <c r="AD258" s="38" t="str">
        <f t="shared" si="89"/>
        <v/>
      </c>
      <c r="AE258" s="38">
        <f t="shared" si="97"/>
        <v>45536</v>
      </c>
      <c r="AU258" s="4"/>
      <c r="AX258" s="7">
        <f t="shared" si="96"/>
        <v>45901</v>
      </c>
      <c r="AY258" s="5">
        <v>502</v>
      </c>
      <c r="AZ258" s="145">
        <f t="shared" si="90"/>
        <v>0</v>
      </c>
      <c r="BA258" s="38" t="str">
        <f>IFERROR(VLOOKUP(AX258,'Geração Equatorial x Medido'!$O$168:$P$195,2,FALSE),"")</f>
        <v/>
      </c>
      <c r="BB258" s="38">
        <f t="shared" si="98"/>
        <v>45901</v>
      </c>
      <c r="BC258" s="38">
        <f t="shared" si="91"/>
        <v>45901</v>
      </c>
      <c r="BD258" s="38">
        <f t="shared" si="100"/>
        <v>45901</v>
      </c>
      <c r="BT258" s="4"/>
      <c r="BZ258" s="7">
        <f t="shared" si="92"/>
        <v>46267</v>
      </c>
      <c r="CA258" s="5"/>
      <c r="CB258" s="145">
        <f t="shared" si="93"/>
        <v>1</v>
      </c>
      <c r="CC258" s="141" t="str">
        <f>IFERROR(VLOOKUP(BZ257,'Geração Equatorial x Medido'!$O$168:$P$206,2,FALSE),"")</f>
        <v/>
      </c>
      <c r="CD258" s="38">
        <f t="shared" si="99"/>
        <v>46266</v>
      </c>
      <c r="CE258" s="38" t="str">
        <f t="shared" si="86"/>
        <v/>
      </c>
      <c r="CF258" s="38">
        <f t="shared" si="87"/>
        <v>46266</v>
      </c>
      <c r="CV258" s="4"/>
    </row>
    <row r="259" spans="1:100" x14ac:dyDescent="0.25">
      <c r="A259" s="7">
        <f t="shared" si="94"/>
        <v>45182</v>
      </c>
      <c r="B259" s="5"/>
      <c r="C259" s="38" t="str">
        <f t="shared" si="85"/>
        <v/>
      </c>
      <c r="D259" s="38">
        <f t="shared" si="101"/>
        <v>44986</v>
      </c>
      <c r="E259" s="38" t="str">
        <f t="shared" si="88"/>
        <v/>
      </c>
      <c r="F259" s="38">
        <f t="shared" si="103"/>
        <v>45170</v>
      </c>
      <c r="Y259" s="7">
        <f t="shared" si="95"/>
        <v>45542</v>
      </c>
      <c r="Z259" s="5">
        <v>456.2</v>
      </c>
      <c r="AA259" s="111"/>
      <c r="AB259" s="38" t="str">
        <f>IFERROR(VLOOKUP(Y259,'Geração Equatorial x Medido'!$O$168:$P$182,2,FALSE),"")</f>
        <v/>
      </c>
      <c r="AC259" s="38">
        <f t="shared" si="102"/>
        <v>45505</v>
      </c>
      <c r="AD259" s="38" t="str">
        <f t="shared" si="89"/>
        <v/>
      </c>
      <c r="AE259" s="38">
        <f t="shared" si="97"/>
        <v>45536</v>
      </c>
      <c r="AU259" s="4"/>
      <c r="AX259" s="7">
        <f t="shared" si="96"/>
        <v>45902</v>
      </c>
      <c r="AY259" s="5">
        <v>541.79999999999995</v>
      </c>
      <c r="AZ259" s="145">
        <f t="shared" si="90"/>
        <v>0</v>
      </c>
      <c r="BA259" s="38" t="str">
        <f>IFERROR(VLOOKUP(AX259,'Geração Equatorial x Medido'!$O$168:$P$195,2,FALSE),"")</f>
        <v/>
      </c>
      <c r="BB259" s="38">
        <f t="shared" si="98"/>
        <v>45901</v>
      </c>
      <c r="BC259" s="38" t="str">
        <f t="shared" si="91"/>
        <v/>
      </c>
      <c r="BD259" s="38">
        <f t="shared" si="100"/>
        <v>45901</v>
      </c>
      <c r="BT259" s="4"/>
      <c r="BZ259" s="7">
        <f t="shared" si="92"/>
        <v>46268</v>
      </c>
      <c r="CA259" s="5"/>
      <c r="CB259" s="145">
        <f t="shared" si="93"/>
        <v>1</v>
      </c>
      <c r="CC259" s="141" t="str">
        <f>IFERROR(VLOOKUP(BZ258,'Geração Equatorial x Medido'!$O$168:$P$206,2,FALSE),"")</f>
        <v/>
      </c>
      <c r="CD259" s="38">
        <f t="shared" si="99"/>
        <v>46266</v>
      </c>
      <c r="CE259" s="38" t="str">
        <f t="shared" si="86"/>
        <v/>
      </c>
      <c r="CF259" s="38">
        <f t="shared" si="87"/>
        <v>46266</v>
      </c>
      <c r="CV259" s="4"/>
    </row>
    <row r="260" spans="1:100" x14ac:dyDescent="0.25">
      <c r="A260" s="7">
        <f t="shared" si="94"/>
        <v>45183</v>
      </c>
      <c r="B260" s="5"/>
      <c r="C260" s="38" t="str">
        <f t="shared" ref="C260:C323" si="104">IFERROR(VLOOKUP(A259,$H$381:$N$415,5,FALSE),"")</f>
        <v/>
      </c>
      <c r="D260" s="38">
        <f t="shared" si="101"/>
        <v>44986</v>
      </c>
      <c r="E260" s="38" t="str">
        <f t="shared" si="88"/>
        <v/>
      </c>
      <c r="F260" s="38">
        <f t="shared" si="103"/>
        <v>45170</v>
      </c>
      <c r="Y260" s="7">
        <f t="shared" si="95"/>
        <v>45543</v>
      </c>
      <c r="Z260" s="5">
        <v>450.6</v>
      </c>
      <c r="AA260" s="111"/>
      <c r="AB260" s="38" t="str">
        <f>IFERROR(VLOOKUP(Y260,'Geração Equatorial x Medido'!$O$168:$P$182,2,FALSE),"")</f>
        <v/>
      </c>
      <c r="AC260" s="38">
        <f t="shared" si="102"/>
        <v>45505</v>
      </c>
      <c r="AD260" s="38" t="str">
        <f t="shared" si="89"/>
        <v/>
      </c>
      <c r="AE260" s="38">
        <f t="shared" si="97"/>
        <v>45536</v>
      </c>
      <c r="AU260" s="4"/>
      <c r="AX260" s="7">
        <f t="shared" si="96"/>
        <v>45903</v>
      </c>
      <c r="AY260" s="5">
        <v>530.5</v>
      </c>
      <c r="AZ260" s="145">
        <f t="shared" si="90"/>
        <v>0</v>
      </c>
      <c r="BA260" s="38" t="str">
        <f>IFERROR(VLOOKUP(AX260,'Geração Equatorial x Medido'!$O$168:$P$195,2,FALSE),"")</f>
        <v/>
      </c>
      <c r="BB260" s="38">
        <f t="shared" si="98"/>
        <v>45901</v>
      </c>
      <c r="BC260" s="38" t="str">
        <f t="shared" si="91"/>
        <v/>
      </c>
      <c r="BD260" s="38">
        <f t="shared" si="100"/>
        <v>45901</v>
      </c>
      <c r="BT260" s="4"/>
      <c r="BZ260" s="7">
        <f t="shared" si="92"/>
        <v>46269</v>
      </c>
      <c r="CA260" s="5"/>
      <c r="CB260" s="145">
        <f t="shared" si="93"/>
        <v>1</v>
      </c>
      <c r="CC260" s="141" t="str">
        <f>IFERROR(VLOOKUP(BZ259,'Geração Equatorial x Medido'!$O$168:$P$206,2,FALSE),"")</f>
        <v/>
      </c>
      <c r="CD260" s="38">
        <f t="shared" si="99"/>
        <v>46266</v>
      </c>
      <c r="CE260" s="38" t="str">
        <f t="shared" ref="CE260:CE323" si="105">IFERROR(VLOOKUP(BZ260,$H$422:$J$469,3,FALSE),"")</f>
        <v/>
      </c>
      <c r="CF260" s="38">
        <f t="shared" ref="CF260:CF323" si="106">IF(CE260="",CF259,CE260)</f>
        <v>46266</v>
      </c>
      <c r="CV260" s="4"/>
    </row>
    <row r="261" spans="1:100" x14ac:dyDescent="0.25">
      <c r="A261" s="7">
        <f t="shared" si="94"/>
        <v>45184</v>
      </c>
      <c r="B261" s="5"/>
      <c r="C261" s="38" t="str">
        <f t="shared" si="104"/>
        <v/>
      </c>
      <c r="D261" s="38">
        <f t="shared" si="101"/>
        <v>44986</v>
      </c>
      <c r="E261" s="38" t="str">
        <f t="shared" ref="E261:E324" si="107">IFERROR(VLOOKUP(A261,$H$422:$J$433,3,FALSE),"")</f>
        <v/>
      </c>
      <c r="F261" s="38">
        <f t="shared" si="103"/>
        <v>45170</v>
      </c>
      <c r="Y261" s="7">
        <f t="shared" si="95"/>
        <v>45544</v>
      </c>
      <c r="Z261" s="5">
        <v>441.8</v>
      </c>
      <c r="AA261" s="111"/>
      <c r="AB261" s="38" t="str">
        <f>IFERROR(VLOOKUP(Y261,'Geração Equatorial x Medido'!$O$168:$P$182,2,FALSE),"")</f>
        <v/>
      </c>
      <c r="AC261" s="38">
        <f t="shared" si="102"/>
        <v>45505</v>
      </c>
      <c r="AD261" s="38" t="str">
        <f t="shared" ref="AD261:AD324" si="108">IFERROR(VLOOKUP(Y261,$H$422:$J$457,3,FALSE),"")</f>
        <v/>
      </c>
      <c r="AE261" s="38">
        <f t="shared" si="97"/>
        <v>45536</v>
      </c>
      <c r="AU261" s="4"/>
      <c r="AX261" s="7">
        <f t="shared" si="96"/>
        <v>45904</v>
      </c>
      <c r="AY261" s="5">
        <v>520.6</v>
      </c>
      <c r="AZ261" s="145">
        <f t="shared" ref="AZ261:AZ324" si="109">IF(AY261=0,1,0)</f>
        <v>0</v>
      </c>
      <c r="BA261" s="38" t="str">
        <f>IFERROR(VLOOKUP(AX261,'Geração Equatorial x Medido'!$O$168:$P$195,2,FALSE),"")</f>
        <v/>
      </c>
      <c r="BB261" s="38">
        <f t="shared" si="98"/>
        <v>45901</v>
      </c>
      <c r="BC261" s="38" t="str">
        <f t="shared" ref="BC261:BC324" si="110">IFERROR(VLOOKUP(AX261,$H$422:$J$457,3,FALSE),"")</f>
        <v/>
      </c>
      <c r="BD261" s="38">
        <f t="shared" si="100"/>
        <v>45901</v>
      </c>
      <c r="BT261" s="4"/>
      <c r="BZ261" s="7">
        <f t="shared" ref="BZ261:BZ324" si="111">BZ260+1</f>
        <v>46270</v>
      </c>
      <c r="CA261" s="5"/>
      <c r="CB261" s="145">
        <f t="shared" ref="CB261:CB324" si="112">IF(CA261=0,1,0)</f>
        <v>1</v>
      </c>
      <c r="CC261" s="141" t="str">
        <f>IFERROR(VLOOKUP(BZ260,'Geração Equatorial x Medido'!$O$168:$P$206,2,FALSE),"")</f>
        <v/>
      </c>
      <c r="CD261" s="38">
        <f t="shared" si="99"/>
        <v>46266</v>
      </c>
      <c r="CE261" s="38" t="str">
        <f t="shared" si="105"/>
        <v/>
      </c>
      <c r="CF261" s="38">
        <f t="shared" si="106"/>
        <v>46266</v>
      </c>
      <c r="CV261" s="4"/>
    </row>
    <row r="262" spans="1:100" x14ac:dyDescent="0.25">
      <c r="A262" s="7">
        <f t="shared" ref="A262:A325" si="113">A261+1</f>
        <v>45185</v>
      </c>
      <c r="B262" s="5"/>
      <c r="C262" s="38" t="str">
        <f t="shared" si="104"/>
        <v/>
      </c>
      <c r="D262" s="38">
        <f t="shared" si="101"/>
        <v>44986</v>
      </c>
      <c r="E262" s="38" t="str">
        <f t="shared" si="107"/>
        <v/>
      </c>
      <c r="F262" s="38">
        <f t="shared" si="103"/>
        <v>45170</v>
      </c>
      <c r="Y262" s="7">
        <f t="shared" ref="Y262:Y325" si="114">Y261+1</f>
        <v>45545</v>
      </c>
      <c r="Z262" s="5">
        <v>444.7</v>
      </c>
      <c r="AA262" s="111"/>
      <c r="AB262" s="38" t="str">
        <f>IFERROR(VLOOKUP(Y262,'Geração Equatorial x Medido'!$O$168:$P$182,2,FALSE),"")</f>
        <v/>
      </c>
      <c r="AC262" s="38">
        <f t="shared" si="102"/>
        <v>45505</v>
      </c>
      <c r="AD262" s="38" t="str">
        <f t="shared" si="108"/>
        <v/>
      </c>
      <c r="AE262" s="38">
        <f t="shared" si="97"/>
        <v>45536</v>
      </c>
      <c r="AU262" s="4"/>
      <c r="AX262" s="7">
        <f t="shared" ref="AX262:AX325" si="115">AX261+1</f>
        <v>45905</v>
      </c>
      <c r="AY262" s="5">
        <v>512.70000000000005</v>
      </c>
      <c r="AZ262" s="145">
        <f t="shared" si="109"/>
        <v>0</v>
      </c>
      <c r="BA262" s="38" t="str">
        <f>IFERROR(VLOOKUP(AX262,'Geração Equatorial x Medido'!$O$168:$P$195,2,FALSE),"")</f>
        <v/>
      </c>
      <c r="BB262" s="38">
        <f t="shared" si="98"/>
        <v>45901</v>
      </c>
      <c r="BC262" s="38" t="str">
        <f t="shared" si="110"/>
        <v/>
      </c>
      <c r="BD262" s="38">
        <f t="shared" si="100"/>
        <v>45901</v>
      </c>
      <c r="BT262" s="4"/>
      <c r="BZ262" s="7">
        <f t="shared" si="111"/>
        <v>46271</v>
      </c>
      <c r="CA262" s="5"/>
      <c r="CB262" s="145">
        <f t="shared" si="112"/>
        <v>1</v>
      </c>
      <c r="CC262" s="141" t="str">
        <f>IFERROR(VLOOKUP(BZ261,'Geração Equatorial x Medido'!$O$168:$P$206,2,FALSE),"")</f>
        <v/>
      </c>
      <c r="CD262" s="38">
        <f t="shared" si="99"/>
        <v>46266</v>
      </c>
      <c r="CE262" s="38" t="str">
        <f t="shared" si="105"/>
        <v/>
      </c>
      <c r="CF262" s="38">
        <f t="shared" si="106"/>
        <v>46266</v>
      </c>
      <c r="CV262" s="4"/>
    </row>
    <row r="263" spans="1:100" x14ac:dyDescent="0.25">
      <c r="A263" s="7">
        <f t="shared" si="113"/>
        <v>45186</v>
      </c>
      <c r="B263" s="5"/>
      <c r="C263" s="38" t="str">
        <f t="shared" si="104"/>
        <v/>
      </c>
      <c r="D263" s="38">
        <f t="shared" si="101"/>
        <v>44986</v>
      </c>
      <c r="E263" s="38" t="str">
        <f t="shared" si="107"/>
        <v/>
      </c>
      <c r="F263" s="38">
        <f t="shared" si="103"/>
        <v>45170</v>
      </c>
      <c r="Y263" s="7">
        <f t="shared" si="114"/>
        <v>45546</v>
      </c>
      <c r="Z263" s="5">
        <v>433.7</v>
      </c>
      <c r="AA263" s="111"/>
      <c r="AB263" s="38" t="str">
        <f>IFERROR(VLOOKUP(Y263,'Geração Equatorial x Medido'!$O$168:$P$182,2,FALSE),"")</f>
        <v/>
      </c>
      <c r="AC263" s="38">
        <f t="shared" si="102"/>
        <v>45505</v>
      </c>
      <c r="AD263" s="38" t="str">
        <f t="shared" si="108"/>
        <v/>
      </c>
      <c r="AE263" s="38">
        <f t="shared" si="97"/>
        <v>45536</v>
      </c>
      <c r="AU263" s="4"/>
      <c r="AX263" s="7">
        <f t="shared" si="115"/>
        <v>45906</v>
      </c>
      <c r="AY263" s="5">
        <v>543.79999999999995</v>
      </c>
      <c r="AZ263" s="145">
        <f t="shared" si="109"/>
        <v>0</v>
      </c>
      <c r="BA263" s="38" t="str">
        <f>IFERROR(VLOOKUP(AX263,'Geração Equatorial x Medido'!$O$168:$P$195,2,FALSE),"")</f>
        <v/>
      </c>
      <c r="BB263" s="38">
        <f t="shared" si="98"/>
        <v>45901</v>
      </c>
      <c r="BC263" s="38" t="str">
        <f t="shared" si="110"/>
        <v/>
      </c>
      <c r="BD263" s="38">
        <f t="shared" si="100"/>
        <v>45901</v>
      </c>
      <c r="BT263" s="4"/>
      <c r="BZ263" s="7">
        <f t="shared" si="111"/>
        <v>46272</v>
      </c>
      <c r="CA263" s="5"/>
      <c r="CB263" s="145">
        <f t="shared" si="112"/>
        <v>1</v>
      </c>
      <c r="CC263" s="141" t="str">
        <f>IFERROR(VLOOKUP(BZ262,'Geração Equatorial x Medido'!$O$168:$P$206,2,FALSE),"")</f>
        <v/>
      </c>
      <c r="CD263" s="38">
        <f t="shared" si="99"/>
        <v>46266</v>
      </c>
      <c r="CE263" s="38" t="str">
        <f t="shared" si="105"/>
        <v/>
      </c>
      <c r="CF263" s="38">
        <f t="shared" si="106"/>
        <v>46266</v>
      </c>
      <c r="CV263" s="4"/>
    </row>
    <row r="264" spans="1:100" x14ac:dyDescent="0.25">
      <c r="A264" s="7">
        <f t="shared" si="113"/>
        <v>45187</v>
      </c>
      <c r="B264" s="5"/>
      <c r="C264" s="38" t="str">
        <f t="shared" si="104"/>
        <v/>
      </c>
      <c r="D264" s="38">
        <f t="shared" si="101"/>
        <v>44986</v>
      </c>
      <c r="E264" s="38" t="str">
        <f t="shared" si="107"/>
        <v/>
      </c>
      <c r="F264" s="38">
        <f t="shared" si="103"/>
        <v>45170</v>
      </c>
      <c r="Y264" s="7">
        <f t="shared" si="114"/>
        <v>45547</v>
      </c>
      <c r="Z264" s="5">
        <v>461</v>
      </c>
      <c r="AA264" s="111"/>
      <c r="AB264" s="38" t="str">
        <f>IFERROR(VLOOKUP(Y264,'Geração Equatorial x Medido'!$O$168:$P$182,2,FALSE),"")</f>
        <v/>
      </c>
      <c r="AC264" s="38">
        <f t="shared" si="102"/>
        <v>45505</v>
      </c>
      <c r="AD264" s="38" t="str">
        <f t="shared" si="108"/>
        <v/>
      </c>
      <c r="AE264" s="38">
        <f t="shared" si="97"/>
        <v>45536</v>
      </c>
      <c r="AU264" s="4"/>
      <c r="AX264" s="7">
        <f t="shared" si="115"/>
        <v>45907</v>
      </c>
      <c r="AY264" s="5">
        <v>570.29999999999995</v>
      </c>
      <c r="AZ264" s="145">
        <f t="shared" si="109"/>
        <v>0</v>
      </c>
      <c r="BA264" s="38" t="str">
        <f>IFERROR(VLOOKUP(AX264,'Geração Equatorial x Medido'!$O$168:$P$195,2,FALSE),"")</f>
        <v/>
      </c>
      <c r="BB264" s="38">
        <f t="shared" si="98"/>
        <v>45901</v>
      </c>
      <c r="BC264" s="38" t="str">
        <f t="shared" si="110"/>
        <v/>
      </c>
      <c r="BD264" s="38">
        <f t="shared" si="100"/>
        <v>45901</v>
      </c>
      <c r="BT264" s="4"/>
      <c r="BZ264" s="7">
        <f t="shared" si="111"/>
        <v>46273</v>
      </c>
      <c r="CA264" s="5"/>
      <c r="CB264" s="145">
        <f t="shared" si="112"/>
        <v>1</v>
      </c>
      <c r="CC264" s="141" t="str">
        <f>IFERROR(VLOOKUP(BZ263,'Geração Equatorial x Medido'!$O$168:$P$206,2,FALSE),"")</f>
        <v/>
      </c>
      <c r="CD264" s="38">
        <f t="shared" si="99"/>
        <v>46266</v>
      </c>
      <c r="CE264" s="38" t="str">
        <f t="shared" si="105"/>
        <v/>
      </c>
      <c r="CF264" s="38">
        <f t="shared" si="106"/>
        <v>46266</v>
      </c>
      <c r="CV264" s="4"/>
    </row>
    <row r="265" spans="1:100" x14ac:dyDescent="0.25">
      <c r="A265" s="7">
        <f t="shared" si="113"/>
        <v>45188</v>
      </c>
      <c r="B265" s="5"/>
      <c r="C265" s="38" t="str">
        <f t="shared" si="104"/>
        <v/>
      </c>
      <c r="D265" s="38">
        <f t="shared" si="101"/>
        <v>44986</v>
      </c>
      <c r="E265" s="38" t="str">
        <f t="shared" si="107"/>
        <v/>
      </c>
      <c r="F265" s="38">
        <f t="shared" si="103"/>
        <v>45170</v>
      </c>
      <c r="Y265" s="7">
        <f t="shared" si="114"/>
        <v>45548</v>
      </c>
      <c r="Z265" s="5">
        <v>448.3</v>
      </c>
      <c r="AA265" s="111"/>
      <c r="AB265" s="38" t="str">
        <f>IFERROR(VLOOKUP(Y265,'Geração Equatorial x Medido'!$O$168:$P$182,2,FALSE),"")</f>
        <v/>
      </c>
      <c r="AC265" s="38">
        <f t="shared" si="102"/>
        <v>45505</v>
      </c>
      <c r="AD265" s="38" t="str">
        <f t="shared" si="108"/>
        <v/>
      </c>
      <c r="AE265" s="38">
        <f t="shared" ref="AE265:AE328" si="116">IF(AD265="",AE264,AD265)</f>
        <v>45536</v>
      </c>
      <c r="AU265" s="4"/>
      <c r="AX265" s="7">
        <f t="shared" si="115"/>
        <v>45908</v>
      </c>
      <c r="AY265" s="5">
        <v>559.1</v>
      </c>
      <c r="AZ265" s="145">
        <f t="shared" si="109"/>
        <v>0</v>
      </c>
      <c r="BA265" s="38" t="str">
        <f>IFERROR(VLOOKUP(AX265,'Geração Equatorial x Medido'!$O$168:$P$195,2,FALSE),"")</f>
        <v/>
      </c>
      <c r="BB265" s="38">
        <f t="shared" si="98"/>
        <v>45901</v>
      </c>
      <c r="BC265" s="38" t="str">
        <f t="shared" si="110"/>
        <v/>
      </c>
      <c r="BD265" s="38">
        <f t="shared" si="100"/>
        <v>45901</v>
      </c>
      <c r="BT265" s="4"/>
      <c r="BZ265" s="7">
        <f t="shared" si="111"/>
        <v>46274</v>
      </c>
      <c r="CA265" s="5"/>
      <c r="CB265" s="145">
        <f t="shared" si="112"/>
        <v>1</v>
      </c>
      <c r="CC265" s="141" t="str">
        <f>IFERROR(VLOOKUP(BZ264,'Geração Equatorial x Medido'!$O$168:$P$206,2,FALSE),"")</f>
        <v/>
      </c>
      <c r="CD265" s="38">
        <f t="shared" si="99"/>
        <v>46266</v>
      </c>
      <c r="CE265" s="38" t="str">
        <f t="shared" si="105"/>
        <v/>
      </c>
      <c r="CF265" s="38">
        <f t="shared" si="106"/>
        <v>46266</v>
      </c>
      <c r="CV265" s="4"/>
    </row>
    <row r="266" spans="1:100" x14ac:dyDescent="0.25">
      <c r="A266" s="7">
        <f t="shared" si="113"/>
        <v>45189</v>
      </c>
      <c r="B266" s="5"/>
      <c r="C266" s="38" t="str">
        <f t="shared" si="104"/>
        <v/>
      </c>
      <c r="D266" s="38">
        <f t="shared" si="101"/>
        <v>44986</v>
      </c>
      <c r="E266" s="38" t="str">
        <f t="shared" si="107"/>
        <v/>
      </c>
      <c r="F266" s="38">
        <f t="shared" si="103"/>
        <v>45170</v>
      </c>
      <c r="Y266" s="7">
        <f t="shared" si="114"/>
        <v>45549</v>
      </c>
      <c r="Z266" s="5">
        <v>450.2</v>
      </c>
      <c r="AA266" s="111"/>
      <c r="AB266" s="38" t="str">
        <f>IFERROR(VLOOKUP(Y266,'Geração Equatorial x Medido'!$O$168:$P$182,2,FALSE),"")</f>
        <v/>
      </c>
      <c r="AC266" s="38">
        <f t="shared" si="102"/>
        <v>45505</v>
      </c>
      <c r="AD266" s="38" t="str">
        <f t="shared" si="108"/>
        <v/>
      </c>
      <c r="AE266" s="38">
        <f t="shared" si="116"/>
        <v>45536</v>
      </c>
      <c r="AU266" s="4"/>
      <c r="AX266" s="7">
        <f t="shared" si="115"/>
        <v>45909</v>
      </c>
      <c r="AY266" s="5">
        <v>520.20000000000005</v>
      </c>
      <c r="AZ266" s="145">
        <f t="shared" si="109"/>
        <v>0</v>
      </c>
      <c r="BA266" s="38" t="str">
        <f>IFERROR(VLOOKUP(AX266,'Geração Equatorial x Medido'!$O$168:$P$195,2,FALSE),"")</f>
        <v/>
      </c>
      <c r="BB266" s="38">
        <f t="shared" si="98"/>
        <v>45901</v>
      </c>
      <c r="BC266" s="38" t="str">
        <f t="shared" si="110"/>
        <v/>
      </c>
      <c r="BD266" s="38">
        <f t="shared" si="100"/>
        <v>45901</v>
      </c>
      <c r="BT266" s="4"/>
      <c r="BZ266" s="7">
        <f t="shared" si="111"/>
        <v>46275</v>
      </c>
      <c r="CA266" s="5"/>
      <c r="CB266" s="145">
        <f t="shared" si="112"/>
        <v>1</v>
      </c>
      <c r="CC266" s="141" t="str">
        <f>IFERROR(VLOOKUP(BZ265,'Geração Equatorial x Medido'!$O$168:$P$206,2,FALSE),"")</f>
        <v/>
      </c>
      <c r="CD266" s="38">
        <f t="shared" si="99"/>
        <v>46266</v>
      </c>
      <c r="CE266" s="38" t="str">
        <f t="shared" si="105"/>
        <v/>
      </c>
      <c r="CF266" s="38">
        <f t="shared" si="106"/>
        <v>46266</v>
      </c>
      <c r="CV266" s="4"/>
    </row>
    <row r="267" spans="1:100" x14ac:dyDescent="0.25">
      <c r="A267" s="7">
        <f t="shared" si="113"/>
        <v>45190</v>
      </c>
      <c r="B267" s="5"/>
      <c r="C267" s="38" t="str">
        <f t="shared" si="104"/>
        <v/>
      </c>
      <c r="D267" s="38">
        <f t="shared" si="101"/>
        <v>44986</v>
      </c>
      <c r="E267" s="38" t="str">
        <f t="shared" si="107"/>
        <v/>
      </c>
      <c r="F267" s="38">
        <f t="shared" si="103"/>
        <v>45170</v>
      </c>
      <c r="Y267" s="7">
        <f t="shared" si="114"/>
        <v>45550</v>
      </c>
      <c r="Z267" s="5">
        <v>461.6</v>
      </c>
      <c r="AA267" s="111"/>
      <c r="AB267" s="38" t="str">
        <f>IFERROR(VLOOKUP(Y267,'Geração Equatorial x Medido'!$O$168:$P$182,2,FALSE),"")</f>
        <v/>
      </c>
      <c r="AC267" s="38">
        <f t="shared" si="102"/>
        <v>45505</v>
      </c>
      <c r="AD267" s="38" t="str">
        <f t="shared" si="108"/>
        <v/>
      </c>
      <c r="AE267" s="38">
        <f t="shared" si="116"/>
        <v>45536</v>
      </c>
      <c r="AU267" s="4"/>
      <c r="AX267" s="7">
        <f t="shared" si="115"/>
        <v>45910</v>
      </c>
      <c r="AY267" s="5">
        <v>584.20000000000005</v>
      </c>
      <c r="AZ267" s="145">
        <f t="shared" si="109"/>
        <v>0</v>
      </c>
      <c r="BA267" s="38" t="str">
        <f>IFERROR(VLOOKUP(AX267,'Geração Equatorial x Medido'!$O$168:$P$195,2,FALSE),"")</f>
        <v/>
      </c>
      <c r="BB267" s="38">
        <f t="shared" si="98"/>
        <v>45901</v>
      </c>
      <c r="BC267" s="38" t="str">
        <f t="shared" si="110"/>
        <v/>
      </c>
      <c r="BD267" s="38">
        <f t="shared" si="100"/>
        <v>45901</v>
      </c>
      <c r="BT267" s="4"/>
      <c r="BZ267" s="7">
        <f t="shared" si="111"/>
        <v>46276</v>
      </c>
      <c r="CA267" s="5"/>
      <c r="CB267" s="145">
        <f t="shared" si="112"/>
        <v>1</v>
      </c>
      <c r="CC267" s="141" t="str">
        <f>IFERROR(VLOOKUP(BZ266,'Geração Equatorial x Medido'!$O$168:$P$206,2,FALSE),"")</f>
        <v/>
      </c>
      <c r="CD267" s="38">
        <f t="shared" si="99"/>
        <v>46266</v>
      </c>
      <c r="CE267" s="38" t="str">
        <f t="shared" si="105"/>
        <v/>
      </c>
      <c r="CF267" s="38">
        <f t="shared" si="106"/>
        <v>46266</v>
      </c>
      <c r="CV267" s="4"/>
    </row>
    <row r="268" spans="1:100" x14ac:dyDescent="0.25">
      <c r="A268" s="7">
        <f t="shared" si="113"/>
        <v>45191</v>
      </c>
      <c r="B268" s="5"/>
      <c r="C268" s="38" t="str">
        <f t="shared" si="104"/>
        <v/>
      </c>
      <c r="D268" s="38">
        <f t="shared" si="101"/>
        <v>44986</v>
      </c>
      <c r="E268" s="38" t="str">
        <f t="shared" si="107"/>
        <v/>
      </c>
      <c r="F268" s="38">
        <f t="shared" si="103"/>
        <v>45170</v>
      </c>
      <c r="Y268" s="7">
        <f t="shared" si="114"/>
        <v>45551</v>
      </c>
      <c r="Z268" s="5">
        <v>459.6</v>
      </c>
      <c r="AA268" s="111"/>
      <c r="AB268" s="38" t="str">
        <f>IFERROR(VLOOKUP(Y268,'Geração Equatorial x Medido'!$O$168:$P$182,2,FALSE),"")</f>
        <v/>
      </c>
      <c r="AC268" s="38">
        <f t="shared" si="102"/>
        <v>45505</v>
      </c>
      <c r="AD268" s="38" t="str">
        <f t="shared" si="108"/>
        <v/>
      </c>
      <c r="AE268" s="38">
        <f t="shared" si="116"/>
        <v>45536</v>
      </c>
      <c r="AU268" s="4"/>
      <c r="AX268" s="7">
        <f t="shared" si="115"/>
        <v>45911</v>
      </c>
      <c r="AY268" s="5">
        <v>524.4</v>
      </c>
      <c r="AZ268" s="145">
        <f t="shared" si="109"/>
        <v>0</v>
      </c>
      <c r="BA268" s="38" t="str">
        <f>IFERROR(VLOOKUP(AX268,'Geração Equatorial x Medido'!$O$168:$P$195,2,FALSE),"")</f>
        <v/>
      </c>
      <c r="BB268" s="38">
        <f t="shared" ref="BB268:BB331" si="117">IF(BA268="",BB269,BA268)</f>
        <v>45901</v>
      </c>
      <c r="BC268" s="38" t="str">
        <f t="shared" si="110"/>
        <v/>
      </c>
      <c r="BD268" s="38">
        <f t="shared" si="100"/>
        <v>45901</v>
      </c>
      <c r="BT268" s="4"/>
      <c r="BZ268" s="7">
        <f t="shared" si="111"/>
        <v>46277</v>
      </c>
      <c r="CA268" s="5"/>
      <c r="CB268" s="145">
        <f t="shared" si="112"/>
        <v>1</v>
      </c>
      <c r="CC268" s="141" t="str">
        <f>IFERROR(VLOOKUP(BZ267,'Geração Equatorial x Medido'!$O$168:$P$206,2,FALSE),"")</f>
        <v/>
      </c>
      <c r="CD268" s="38">
        <f t="shared" si="99"/>
        <v>46266</v>
      </c>
      <c r="CE268" s="38" t="str">
        <f t="shared" si="105"/>
        <v/>
      </c>
      <c r="CF268" s="38">
        <f t="shared" si="106"/>
        <v>46266</v>
      </c>
      <c r="CV268" s="4"/>
    </row>
    <row r="269" spans="1:100" x14ac:dyDescent="0.25">
      <c r="A269" s="7">
        <f t="shared" si="113"/>
        <v>45192</v>
      </c>
      <c r="B269" s="5"/>
      <c r="C269" s="38" t="str">
        <f t="shared" si="104"/>
        <v/>
      </c>
      <c r="D269" s="38">
        <f t="shared" si="101"/>
        <v>44986</v>
      </c>
      <c r="E269" s="38" t="str">
        <f t="shared" si="107"/>
        <v/>
      </c>
      <c r="F269" s="38">
        <f t="shared" si="103"/>
        <v>45170</v>
      </c>
      <c r="Y269" s="7">
        <f t="shared" si="114"/>
        <v>45552</v>
      </c>
      <c r="Z269" s="5">
        <v>450.8</v>
      </c>
      <c r="AA269" s="111"/>
      <c r="AB269" s="38" t="str">
        <f>IFERROR(VLOOKUP(Y269,'Geração Equatorial x Medido'!$O$168:$P$182,2,FALSE),"")</f>
        <v/>
      </c>
      <c r="AC269" s="38">
        <f t="shared" si="102"/>
        <v>45505</v>
      </c>
      <c r="AD269" s="38" t="str">
        <f t="shared" si="108"/>
        <v/>
      </c>
      <c r="AE269" s="38">
        <f t="shared" si="116"/>
        <v>45536</v>
      </c>
      <c r="AU269" s="4"/>
      <c r="AX269" s="7">
        <f t="shared" si="115"/>
        <v>45912</v>
      </c>
      <c r="AY269" s="5">
        <v>565.29999999999995</v>
      </c>
      <c r="AZ269" s="145">
        <f t="shared" si="109"/>
        <v>0</v>
      </c>
      <c r="BA269" s="38" t="str">
        <f>IFERROR(VLOOKUP(AX269,'Geração Equatorial x Medido'!$O$168:$P$195,2,FALSE),"")</f>
        <v/>
      </c>
      <c r="BB269" s="38">
        <f t="shared" si="117"/>
        <v>45901</v>
      </c>
      <c r="BC269" s="38" t="str">
        <f t="shared" si="110"/>
        <v/>
      </c>
      <c r="BD269" s="38">
        <f t="shared" si="100"/>
        <v>45901</v>
      </c>
      <c r="BT269" s="4"/>
      <c r="BZ269" s="7">
        <f t="shared" si="111"/>
        <v>46278</v>
      </c>
      <c r="CA269" s="5"/>
      <c r="CB269" s="145">
        <f t="shared" si="112"/>
        <v>1</v>
      </c>
      <c r="CC269" s="141" t="str">
        <f>IFERROR(VLOOKUP(BZ268,'Geração Equatorial x Medido'!$O$168:$P$206,2,FALSE),"")</f>
        <v/>
      </c>
      <c r="CD269" s="38">
        <f t="shared" ref="CD269:CD332" si="118">IF(CC269="",CD270,CC269)</f>
        <v>46266</v>
      </c>
      <c r="CE269" s="38" t="str">
        <f t="shared" si="105"/>
        <v/>
      </c>
      <c r="CF269" s="38">
        <f t="shared" si="106"/>
        <v>46266</v>
      </c>
      <c r="CV269" s="4"/>
    </row>
    <row r="270" spans="1:100" x14ac:dyDescent="0.25">
      <c r="A270" s="7">
        <f t="shared" si="113"/>
        <v>45193</v>
      </c>
      <c r="B270" s="5"/>
      <c r="C270" s="38" t="str">
        <f t="shared" si="104"/>
        <v/>
      </c>
      <c r="D270" s="38">
        <f t="shared" si="101"/>
        <v>44986</v>
      </c>
      <c r="E270" s="38" t="str">
        <f t="shared" si="107"/>
        <v/>
      </c>
      <c r="F270" s="38">
        <f t="shared" si="103"/>
        <v>45170</v>
      </c>
      <c r="Y270" s="7">
        <f t="shared" si="114"/>
        <v>45553</v>
      </c>
      <c r="Z270" s="5">
        <v>424.5</v>
      </c>
      <c r="AA270" s="111"/>
      <c r="AB270" s="38" t="str">
        <f>IFERROR(VLOOKUP(Y270,'Geração Equatorial x Medido'!$O$168:$P$182,2,FALSE),"")</f>
        <v/>
      </c>
      <c r="AC270" s="38">
        <f t="shared" si="102"/>
        <v>45505</v>
      </c>
      <c r="AD270" s="38" t="str">
        <f t="shared" si="108"/>
        <v/>
      </c>
      <c r="AE270" s="38">
        <f t="shared" si="116"/>
        <v>45536</v>
      </c>
      <c r="AU270" s="4"/>
      <c r="AX270" s="7">
        <f t="shared" si="115"/>
        <v>45913</v>
      </c>
      <c r="AY270" s="5">
        <v>532.5</v>
      </c>
      <c r="AZ270" s="145">
        <f t="shared" si="109"/>
        <v>0</v>
      </c>
      <c r="BA270" s="38" t="str">
        <f>IFERROR(VLOOKUP(AX270,'Geração Equatorial x Medido'!$O$168:$P$195,2,FALSE),"")</f>
        <v/>
      </c>
      <c r="BB270" s="38">
        <f t="shared" si="117"/>
        <v>45901</v>
      </c>
      <c r="BC270" s="38" t="str">
        <f t="shared" si="110"/>
        <v/>
      </c>
      <c r="BD270" s="38">
        <f t="shared" si="100"/>
        <v>45901</v>
      </c>
      <c r="BT270" s="4"/>
      <c r="BZ270" s="7">
        <f t="shared" si="111"/>
        <v>46279</v>
      </c>
      <c r="CA270" s="5"/>
      <c r="CB270" s="145">
        <f t="shared" si="112"/>
        <v>1</v>
      </c>
      <c r="CC270" s="141" t="str">
        <f>IFERROR(VLOOKUP(BZ269,'Geração Equatorial x Medido'!$O$168:$P$206,2,FALSE),"")</f>
        <v/>
      </c>
      <c r="CD270" s="38">
        <f t="shared" si="118"/>
        <v>46266</v>
      </c>
      <c r="CE270" s="38" t="str">
        <f t="shared" si="105"/>
        <v/>
      </c>
      <c r="CF270" s="38">
        <f t="shared" si="106"/>
        <v>46266</v>
      </c>
      <c r="CV270" s="4"/>
    </row>
    <row r="271" spans="1:100" x14ac:dyDescent="0.25">
      <c r="A271" s="7">
        <f t="shared" si="113"/>
        <v>45194</v>
      </c>
      <c r="B271" s="5"/>
      <c r="C271" s="38" t="str">
        <f t="shared" si="104"/>
        <v/>
      </c>
      <c r="D271" s="38">
        <f t="shared" si="101"/>
        <v>44986</v>
      </c>
      <c r="E271" s="38" t="str">
        <f t="shared" si="107"/>
        <v/>
      </c>
      <c r="F271" s="38">
        <f t="shared" si="103"/>
        <v>45170</v>
      </c>
      <c r="Y271" s="7">
        <f t="shared" si="114"/>
        <v>45554</v>
      </c>
      <c r="Z271" s="5">
        <v>461.9</v>
      </c>
      <c r="AA271" s="111"/>
      <c r="AB271" s="38" t="str">
        <f>IFERROR(VLOOKUP(Y271,'Geração Equatorial x Medido'!$O$168:$P$182,2,FALSE),"")</f>
        <v/>
      </c>
      <c r="AC271" s="38">
        <f t="shared" si="102"/>
        <v>45505</v>
      </c>
      <c r="AD271" s="38" t="str">
        <f t="shared" si="108"/>
        <v/>
      </c>
      <c r="AE271" s="38">
        <f t="shared" si="116"/>
        <v>45536</v>
      </c>
      <c r="AU271" s="4"/>
      <c r="AX271" s="7">
        <f t="shared" si="115"/>
        <v>45914</v>
      </c>
      <c r="AY271" s="5">
        <v>537.20000000000005</v>
      </c>
      <c r="AZ271" s="145">
        <f t="shared" si="109"/>
        <v>0</v>
      </c>
      <c r="BA271" s="38" t="str">
        <f>IFERROR(VLOOKUP(AX271,'Geração Equatorial x Medido'!$O$168:$P$195,2,FALSE),"")</f>
        <v/>
      </c>
      <c r="BB271" s="38">
        <f t="shared" si="117"/>
        <v>45901</v>
      </c>
      <c r="BC271" s="38" t="str">
        <f t="shared" si="110"/>
        <v/>
      </c>
      <c r="BD271" s="38">
        <f t="shared" ref="BD271:BD334" si="119">IF(BC271="",BD270,BC271)</f>
        <v>45901</v>
      </c>
      <c r="BT271" s="4"/>
      <c r="BZ271" s="7">
        <f t="shared" si="111"/>
        <v>46280</v>
      </c>
      <c r="CA271" s="5"/>
      <c r="CB271" s="145">
        <f t="shared" si="112"/>
        <v>1</v>
      </c>
      <c r="CC271" s="141" t="str">
        <f>IFERROR(VLOOKUP(BZ270,'Geração Equatorial x Medido'!$O$168:$P$206,2,FALSE),"")</f>
        <v/>
      </c>
      <c r="CD271" s="38">
        <f t="shared" si="118"/>
        <v>46266</v>
      </c>
      <c r="CE271" s="38" t="str">
        <f t="shared" si="105"/>
        <v/>
      </c>
      <c r="CF271" s="38">
        <f t="shared" si="106"/>
        <v>46266</v>
      </c>
      <c r="CV271" s="4"/>
    </row>
    <row r="272" spans="1:100" x14ac:dyDescent="0.25">
      <c r="A272" s="7">
        <f t="shared" si="113"/>
        <v>45195</v>
      </c>
      <c r="B272" s="5"/>
      <c r="C272" s="38" t="str">
        <f t="shared" si="104"/>
        <v/>
      </c>
      <c r="D272" s="38">
        <f t="shared" si="101"/>
        <v>44986</v>
      </c>
      <c r="E272" s="38" t="str">
        <f t="shared" si="107"/>
        <v/>
      </c>
      <c r="F272" s="38">
        <f t="shared" si="103"/>
        <v>45170</v>
      </c>
      <c r="Y272" s="7">
        <f t="shared" si="114"/>
        <v>45555</v>
      </c>
      <c r="Z272" s="5">
        <v>442.1</v>
      </c>
      <c r="AA272" s="111"/>
      <c r="AB272" s="38" t="str">
        <f>IFERROR(VLOOKUP(Y272,'Geração Equatorial x Medido'!$O$168:$P$182,2,FALSE),"")</f>
        <v/>
      </c>
      <c r="AC272" s="38">
        <f t="shared" si="102"/>
        <v>45505</v>
      </c>
      <c r="AD272" s="38" t="str">
        <f t="shared" si="108"/>
        <v/>
      </c>
      <c r="AE272" s="38">
        <f t="shared" si="116"/>
        <v>45536</v>
      </c>
      <c r="AU272" s="4"/>
      <c r="AX272" s="7">
        <f t="shared" si="115"/>
        <v>45915</v>
      </c>
      <c r="AY272" s="5">
        <v>584.1</v>
      </c>
      <c r="AZ272" s="145">
        <f t="shared" si="109"/>
        <v>0</v>
      </c>
      <c r="BA272" s="38" t="str">
        <f>IFERROR(VLOOKUP(AX272,'Geração Equatorial x Medido'!$O$168:$P$195,2,FALSE),"")</f>
        <v/>
      </c>
      <c r="BB272" s="38">
        <f t="shared" si="117"/>
        <v>45901</v>
      </c>
      <c r="BC272" s="38" t="str">
        <f t="shared" si="110"/>
        <v/>
      </c>
      <c r="BD272" s="38">
        <f t="shared" si="119"/>
        <v>45901</v>
      </c>
      <c r="BT272" s="4"/>
      <c r="BZ272" s="7">
        <f t="shared" si="111"/>
        <v>46281</v>
      </c>
      <c r="CA272" s="5"/>
      <c r="CB272" s="145">
        <f t="shared" si="112"/>
        <v>1</v>
      </c>
      <c r="CC272" s="141" t="str">
        <f>IFERROR(VLOOKUP(BZ271,'Geração Equatorial x Medido'!$O$168:$P$206,2,FALSE),"")</f>
        <v/>
      </c>
      <c r="CD272" s="38">
        <f t="shared" si="118"/>
        <v>46266</v>
      </c>
      <c r="CE272" s="38" t="str">
        <f t="shared" si="105"/>
        <v/>
      </c>
      <c r="CF272" s="38">
        <f t="shared" si="106"/>
        <v>46266</v>
      </c>
      <c r="CV272" s="4"/>
    </row>
    <row r="273" spans="1:100" x14ac:dyDescent="0.25">
      <c r="A273" s="7">
        <f t="shared" si="113"/>
        <v>45196</v>
      </c>
      <c r="B273" s="5"/>
      <c r="C273" s="38" t="str">
        <f t="shared" si="104"/>
        <v/>
      </c>
      <c r="D273" s="38">
        <f t="shared" si="101"/>
        <v>44986</v>
      </c>
      <c r="E273" s="38" t="str">
        <f t="shared" si="107"/>
        <v/>
      </c>
      <c r="F273" s="38">
        <f t="shared" si="103"/>
        <v>45170</v>
      </c>
      <c r="Y273" s="7">
        <f t="shared" si="114"/>
        <v>45556</v>
      </c>
      <c r="Z273" s="5">
        <v>425.5</v>
      </c>
      <c r="AA273" s="111"/>
      <c r="AB273" s="38" t="str">
        <f>IFERROR(VLOOKUP(Y273,'Geração Equatorial x Medido'!$O$168:$P$182,2,FALSE),"")</f>
        <v/>
      </c>
      <c r="AC273" s="38">
        <f t="shared" si="102"/>
        <v>45505</v>
      </c>
      <c r="AD273" s="38" t="str">
        <f t="shared" si="108"/>
        <v/>
      </c>
      <c r="AE273" s="38">
        <f t="shared" si="116"/>
        <v>45536</v>
      </c>
      <c r="AU273" s="4"/>
      <c r="AX273" s="7">
        <f t="shared" si="115"/>
        <v>45916</v>
      </c>
      <c r="AY273" s="5">
        <v>570.1</v>
      </c>
      <c r="AZ273" s="145">
        <f t="shared" si="109"/>
        <v>0</v>
      </c>
      <c r="BA273" s="38" t="str">
        <f>IFERROR(VLOOKUP(AX273,'Geração Equatorial x Medido'!$O$168:$P$195,2,FALSE),"")</f>
        <v/>
      </c>
      <c r="BB273" s="38">
        <f t="shared" si="117"/>
        <v>45901</v>
      </c>
      <c r="BC273" s="38" t="str">
        <f t="shared" si="110"/>
        <v/>
      </c>
      <c r="BD273" s="38">
        <f t="shared" si="119"/>
        <v>45901</v>
      </c>
      <c r="BT273" s="4"/>
      <c r="BZ273" s="7">
        <f t="shared" si="111"/>
        <v>46282</v>
      </c>
      <c r="CA273" s="5"/>
      <c r="CB273" s="145">
        <f t="shared" si="112"/>
        <v>1</v>
      </c>
      <c r="CC273" s="141" t="str">
        <f>IFERROR(VLOOKUP(BZ272,'Geração Equatorial x Medido'!$O$168:$P$206,2,FALSE),"")</f>
        <v/>
      </c>
      <c r="CD273" s="38">
        <f t="shared" si="118"/>
        <v>46266</v>
      </c>
      <c r="CE273" s="38" t="str">
        <f t="shared" si="105"/>
        <v/>
      </c>
      <c r="CF273" s="38">
        <f t="shared" si="106"/>
        <v>46266</v>
      </c>
      <c r="CV273" s="4"/>
    </row>
    <row r="274" spans="1:100" x14ac:dyDescent="0.25">
      <c r="A274" s="7">
        <f t="shared" si="113"/>
        <v>45197</v>
      </c>
      <c r="B274" s="5"/>
      <c r="C274" s="38" t="str">
        <f t="shared" si="104"/>
        <v/>
      </c>
      <c r="D274" s="38">
        <f t="shared" si="101"/>
        <v>44986</v>
      </c>
      <c r="E274" s="38" t="str">
        <f t="shared" si="107"/>
        <v/>
      </c>
      <c r="F274" s="38">
        <f t="shared" si="103"/>
        <v>45170</v>
      </c>
      <c r="Y274" s="7">
        <f t="shared" si="114"/>
        <v>45557</v>
      </c>
      <c r="Z274" s="5">
        <v>456</v>
      </c>
      <c r="AA274" s="111"/>
      <c r="AB274" s="38" t="str">
        <f>IFERROR(VLOOKUP(Y274,'Geração Equatorial x Medido'!$O$168:$P$182,2,FALSE),"")</f>
        <v/>
      </c>
      <c r="AC274" s="38">
        <f t="shared" si="102"/>
        <v>45505</v>
      </c>
      <c r="AD274" s="38" t="str">
        <f t="shared" si="108"/>
        <v/>
      </c>
      <c r="AE274" s="38">
        <f t="shared" si="116"/>
        <v>45536</v>
      </c>
      <c r="AU274" s="4"/>
      <c r="AX274" s="7">
        <f t="shared" si="115"/>
        <v>45917</v>
      </c>
      <c r="AY274" s="5">
        <v>556.20000000000005</v>
      </c>
      <c r="AZ274" s="145">
        <f t="shared" si="109"/>
        <v>0</v>
      </c>
      <c r="BA274" s="38" t="str">
        <f>IFERROR(VLOOKUP(AX274,'Geração Equatorial x Medido'!$O$168:$P$195,2,FALSE),"")</f>
        <v/>
      </c>
      <c r="BB274" s="38">
        <f t="shared" si="117"/>
        <v>45901</v>
      </c>
      <c r="BC274" s="38" t="str">
        <f t="shared" si="110"/>
        <v/>
      </c>
      <c r="BD274" s="38">
        <f t="shared" si="119"/>
        <v>45901</v>
      </c>
      <c r="BT274" s="4"/>
      <c r="BZ274" s="7">
        <f t="shared" si="111"/>
        <v>46283</v>
      </c>
      <c r="CA274" s="5"/>
      <c r="CB274" s="145">
        <f t="shared" si="112"/>
        <v>1</v>
      </c>
      <c r="CC274" s="141" t="str">
        <f>IFERROR(VLOOKUP(BZ273,'Geração Equatorial x Medido'!$O$168:$P$206,2,FALSE),"")</f>
        <v/>
      </c>
      <c r="CD274" s="38">
        <f t="shared" si="118"/>
        <v>46266</v>
      </c>
      <c r="CE274" s="38" t="str">
        <f t="shared" si="105"/>
        <v/>
      </c>
      <c r="CF274" s="38">
        <f t="shared" si="106"/>
        <v>46266</v>
      </c>
      <c r="CV274" s="4"/>
    </row>
    <row r="275" spans="1:100" x14ac:dyDescent="0.25">
      <c r="A275" s="7">
        <f t="shared" si="113"/>
        <v>45198</v>
      </c>
      <c r="B275" s="5"/>
      <c r="C275" s="38" t="str">
        <f t="shared" si="104"/>
        <v/>
      </c>
      <c r="D275" s="38">
        <f t="shared" si="101"/>
        <v>44986</v>
      </c>
      <c r="E275" s="38" t="str">
        <f t="shared" si="107"/>
        <v/>
      </c>
      <c r="F275" s="38">
        <f t="shared" si="103"/>
        <v>45170</v>
      </c>
      <c r="Y275" s="7">
        <f t="shared" si="114"/>
        <v>45558</v>
      </c>
      <c r="Z275" s="5">
        <v>440.2</v>
      </c>
      <c r="AA275" s="111"/>
      <c r="AB275" s="38" t="str">
        <f>IFERROR(VLOOKUP(Y275,'Geração Equatorial x Medido'!$O$168:$P$182,2,FALSE),"")</f>
        <v/>
      </c>
      <c r="AC275" s="38">
        <f t="shared" si="102"/>
        <v>45505</v>
      </c>
      <c r="AD275" s="38" t="str">
        <f t="shared" si="108"/>
        <v/>
      </c>
      <c r="AE275" s="38">
        <f t="shared" si="116"/>
        <v>45536</v>
      </c>
      <c r="AU275" s="4"/>
      <c r="AX275" s="7">
        <f t="shared" si="115"/>
        <v>45918</v>
      </c>
      <c r="AY275" s="5">
        <v>559.20000000000005</v>
      </c>
      <c r="AZ275" s="145">
        <f t="shared" si="109"/>
        <v>0</v>
      </c>
      <c r="BA275" s="38" t="str">
        <f>IFERROR(VLOOKUP(AX275,'Geração Equatorial x Medido'!$O$168:$P$195,2,FALSE),"")</f>
        <v/>
      </c>
      <c r="BB275" s="38">
        <f t="shared" si="117"/>
        <v>45901</v>
      </c>
      <c r="BC275" s="38" t="str">
        <f t="shared" si="110"/>
        <v/>
      </c>
      <c r="BD275" s="38">
        <f t="shared" si="119"/>
        <v>45901</v>
      </c>
      <c r="BT275" s="4"/>
      <c r="BZ275" s="7">
        <f t="shared" si="111"/>
        <v>46284</v>
      </c>
      <c r="CA275" s="5"/>
      <c r="CB275" s="145">
        <f t="shared" si="112"/>
        <v>1</v>
      </c>
      <c r="CC275" s="141" t="str">
        <f>IFERROR(VLOOKUP(BZ274,'Geração Equatorial x Medido'!$O$168:$P$206,2,FALSE),"")</f>
        <v/>
      </c>
      <c r="CD275" s="38">
        <f t="shared" si="118"/>
        <v>46266</v>
      </c>
      <c r="CE275" s="38" t="str">
        <f t="shared" si="105"/>
        <v/>
      </c>
      <c r="CF275" s="38">
        <f t="shared" si="106"/>
        <v>46266</v>
      </c>
      <c r="CV275" s="4"/>
    </row>
    <row r="276" spans="1:100" x14ac:dyDescent="0.25">
      <c r="A276" s="7">
        <f t="shared" si="113"/>
        <v>45199</v>
      </c>
      <c r="B276" s="5"/>
      <c r="C276" s="38" t="str">
        <f t="shared" si="104"/>
        <v/>
      </c>
      <c r="D276" s="38">
        <f t="shared" si="101"/>
        <v>44986</v>
      </c>
      <c r="E276" s="38" t="str">
        <f t="shared" si="107"/>
        <v/>
      </c>
      <c r="F276" s="38">
        <f t="shared" si="103"/>
        <v>45170</v>
      </c>
      <c r="Y276" s="7">
        <f t="shared" si="114"/>
        <v>45559</v>
      </c>
      <c r="Z276" s="5">
        <v>442.1</v>
      </c>
      <c r="AA276" s="111"/>
      <c r="AB276" s="38" t="str">
        <f>IFERROR(VLOOKUP(Y276,'Geração Equatorial x Medido'!$O$168:$P$182,2,FALSE),"")</f>
        <v/>
      </c>
      <c r="AC276" s="38">
        <f t="shared" si="102"/>
        <v>45505</v>
      </c>
      <c r="AD276" s="38" t="str">
        <f t="shared" si="108"/>
        <v/>
      </c>
      <c r="AE276" s="38">
        <f t="shared" si="116"/>
        <v>45536</v>
      </c>
      <c r="AU276" s="4"/>
      <c r="AX276" s="7">
        <f t="shared" si="115"/>
        <v>45919</v>
      </c>
      <c r="AY276" s="5">
        <v>532</v>
      </c>
      <c r="AZ276" s="145">
        <f t="shared" si="109"/>
        <v>0</v>
      </c>
      <c r="BA276" s="38" t="str">
        <f>IFERROR(VLOOKUP(AX276,'Geração Equatorial x Medido'!$O$168:$P$195,2,FALSE),"")</f>
        <v/>
      </c>
      <c r="BB276" s="38">
        <f t="shared" si="117"/>
        <v>45901</v>
      </c>
      <c r="BC276" s="38" t="str">
        <f t="shared" si="110"/>
        <v/>
      </c>
      <c r="BD276" s="38">
        <f t="shared" si="119"/>
        <v>45901</v>
      </c>
      <c r="BT276" s="4"/>
      <c r="BZ276" s="7">
        <f t="shared" si="111"/>
        <v>46285</v>
      </c>
      <c r="CA276" s="5"/>
      <c r="CB276" s="145">
        <f t="shared" si="112"/>
        <v>1</v>
      </c>
      <c r="CC276" s="141" t="str">
        <f>IFERROR(VLOOKUP(BZ275,'Geração Equatorial x Medido'!$O$168:$P$206,2,FALSE),"")</f>
        <v/>
      </c>
      <c r="CD276" s="38">
        <f t="shared" si="118"/>
        <v>46266</v>
      </c>
      <c r="CE276" s="38" t="str">
        <f t="shared" si="105"/>
        <v/>
      </c>
      <c r="CF276" s="38">
        <f t="shared" si="106"/>
        <v>46266</v>
      </c>
      <c r="CV276" s="4"/>
    </row>
    <row r="277" spans="1:100" x14ac:dyDescent="0.25">
      <c r="A277" s="7">
        <f t="shared" si="113"/>
        <v>45200</v>
      </c>
      <c r="B277" s="5"/>
      <c r="C277" s="38" t="str">
        <f t="shared" si="104"/>
        <v/>
      </c>
      <c r="D277" s="38">
        <f t="shared" si="101"/>
        <v>44986</v>
      </c>
      <c r="E277" s="38">
        <f t="shared" si="107"/>
        <v>45200</v>
      </c>
      <c r="F277" s="38">
        <f t="shared" si="103"/>
        <v>45200</v>
      </c>
      <c r="Y277" s="7">
        <f t="shared" si="114"/>
        <v>45560</v>
      </c>
      <c r="Z277" s="5">
        <v>434.4</v>
      </c>
      <c r="AA277" s="111"/>
      <c r="AB277" s="38" t="str">
        <f>IFERROR(VLOOKUP(Y277,'Geração Equatorial x Medido'!$O$168:$P$182,2,FALSE),"")</f>
        <v/>
      </c>
      <c r="AC277" s="38">
        <f t="shared" si="102"/>
        <v>45505</v>
      </c>
      <c r="AD277" s="38" t="str">
        <f t="shared" si="108"/>
        <v/>
      </c>
      <c r="AE277" s="38">
        <f t="shared" si="116"/>
        <v>45536</v>
      </c>
      <c r="AU277" s="4"/>
      <c r="AX277" s="7">
        <f t="shared" si="115"/>
        <v>45920</v>
      </c>
      <c r="AY277" s="5">
        <v>560.79999999999995</v>
      </c>
      <c r="AZ277" s="145">
        <f t="shared" si="109"/>
        <v>0</v>
      </c>
      <c r="BA277" s="38" t="str">
        <f>IFERROR(VLOOKUP(AX277,'Geração Equatorial x Medido'!$O$168:$P$195,2,FALSE),"")</f>
        <v/>
      </c>
      <c r="BB277" s="38">
        <f t="shared" si="117"/>
        <v>45901</v>
      </c>
      <c r="BC277" s="38" t="str">
        <f t="shared" si="110"/>
        <v/>
      </c>
      <c r="BD277" s="38">
        <f t="shared" si="119"/>
        <v>45901</v>
      </c>
      <c r="BT277" s="4"/>
      <c r="BZ277" s="7">
        <f t="shared" si="111"/>
        <v>46286</v>
      </c>
      <c r="CA277" s="5"/>
      <c r="CB277" s="145">
        <f t="shared" si="112"/>
        <v>1</v>
      </c>
      <c r="CC277" s="141" t="str">
        <f>IFERROR(VLOOKUP(BZ276,'Geração Equatorial x Medido'!$O$168:$P$206,2,FALSE),"")</f>
        <v/>
      </c>
      <c r="CD277" s="38">
        <f t="shared" si="118"/>
        <v>46266</v>
      </c>
      <c r="CE277" s="38" t="str">
        <f t="shared" si="105"/>
        <v/>
      </c>
      <c r="CF277" s="38">
        <f t="shared" si="106"/>
        <v>46266</v>
      </c>
      <c r="CV277" s="4"/>
    </row>
    <row r="278" spans="1:100" x14ac:dyDescent="0.25">
      <c r="A278" s="7">
        <f t="shared" si="113"/>
        <v>45201</v>
      </c>
      <c r="B278" s="5"/>
      <c r="C278" s="38" t="str">
        <f t="shared" si="104"/>
        <v/>
      </c>
      <c r="D278" s="38">
        <f t="shared" si="101"/>
        <v>44986</v>
      </c>
      <c r="E278" s="38" t="str">
        <f t="shared" si="107"/>
        <v/>
      </c>
      <c r="F278" s="38">
        <f t="shared" si="103"/>
        <v>45200</v>
      </c>
      <c r="Y278" s="7">
        <f t="shared" si="114"/>
        <v>45561</v>
      </c>
      <c r="Z278" s="5">
        <v>412</v>
      </c>
      <c r="AA278" s="111"/>
      <c r="AB278" s="38">
        <f>IFERROR(VLOOKUP(Y278,'Geração Equatorial x Medido'!$O$168:$P$182,2,FALSE),"")</f>
        <v>45536</v>
      </c>
      <c r="AC278" s="38">
        <f t="shared" si="102"/>
        <v>45536</v>
      </c>
      <c r="AD278" s="38" t="str">
        <f t="shared" si="108"/>
        <v/>
      </c>
      <c r="AE278" s="38">
        <f t="shared" si="116"/>
        <v>45536</v>
      </c>
      <c r="AU278" s="4"/>
      <c r="AX278" s="7">
        <f t="shared" si="115"/>
        <v>45921</v>
      </c>
      <c r="AY278" s="5">
        <v>581.9</v>
      </c>
      <c r="AZ278" s="145">
        <f t="shared" si="109"/>
        <v>0</v>
      </c>
      <c r="BA278" s="38" t="str">
        <f>IFERROR(VLOOKUP(AX278,'Geração Equatorial x Medido'!$O$168:$P$195,2,FALSE),"")</f>
        <v/>
      </c>
      <c r="BB278" s="38">
        <f t="shared" si="117"/>
        <v>45901</v>
      </c>
      <c r="BC278" s="38" t="str">
        <f t="shared" si="110"/>
        <v/>
      </c>
      <c r="BD278" s="38">
        <f t="shared" si="119"/>
        <v>45901</v>
      </c>
      <c r="BT278" s="4"/>
      <c r="BZ278" s="7">
        <f t="shared" si="111"/>
        <v>46287</v>
      </c>
      <c r="CA278" s="5"/>
      <c r="CB278" s="145">
        <f t="shared" si="112"/>
        <v>1</v>
      </c>
      <c r="CC278" s="141" t="str">
        <f>IFERROR(VLOOKUP(BZ277,'Geração Equatorial x Medido'!$O$168:$P$206,2,FALSE),"")</f>
        <v/>
      </c>
      <c r="CD278" s="38">
        <f t="shared" si="118"/>
        <v>46266</v>
      </c>
      <c r="CE278" s="38" t="str">
        <f t="shared" si="105"/>
        <v/>
      </c>
      <c r="CF278" s="38">
        <f t="shared" si="106"/>
        <v>46266</v>
      </c>
      <c r="CV278" s="4"/>
    </row>
    <row r="279" spans="1:100" x14ac:dyDescent="0.25">
      <c r="A279" s="7">
        <f t="shared" si="113"/>
        <v>45202</v>
      </c>
      <c r="B279" s="5"/>
      <c r="C279" s="38" t="str">
        <f t="shared" si="104"/>
        <v/>
      </c>
      <c r="D279" s="38">
        <f t="shared" si="101"/>
        <v>44986</v>
      </c>
      <c r="E279" s="38" t="str">
        <f t="shared" si="107"/>
        <v/>
      </c>
      <c r="F279" s="38">
        <f t="shared" si="103"/>
        <v>45200</v>
      </c>
      <c r="Y279" s="7">
        <f t="shared" si="114"/>
        <v>45562</v>
      </c>
      <c r="Z279" s="5">
        <v>429.9</v>
      </c>
      <c r="AA279" s="111"/>
      <c r="AB279" s="38" t="str">
        <f>IFERROR(VLOOKUP(Y279,'Geração Equatorial x Medido'!$O$168:$P$182,2,FALSE),"")</f>
        <v/>
      </c>
      <c r="AC279" s="38">
        <f t="shared" si="102"/>
        <v>45536</v>
      </c>
      <c r="AD279" s="38" t="str">
        <f t="shared" si="108"/>
        <v/>
      </c>
      <c r="AE279" s="38">
        <f t="shared" si="116"/>
        <v>45536</v>
      </c>
      <c r="AU279" s="4"/>
      <c r="AX279" s="7">
        <f t="shared" si="115"/>
        <v>45922</v>
      </c>
      <c r="AY279" s="5">
        <v>552.29999999999995</v>
      </c>
      <c r="AZ279" s="145">
        <f t="shared" si="109"/>
        <v>0</v>
      </c>
      <c r="BA279" s="38" t="str">
        <f>IFERROR(VLOOKUP(AX279,'Geração Equatorial x Medido'!$O$168:$P$195,2,FALSE),"")</f>
        <v/>
      </c>
      <c r="BB279" s="38">
        <f t="shared" si="117"/>
        <v>45901</v>
      </c>
      <c r="BC279" s="38" t="str">
        <f t="shared" si="110"/>
        <v/>
      </c>
      <c r="BD279" s="38">
        <f t="shared" si="119"/>
        <v>45901</v>
      </c>
      <c r="BT279" s="4"/>
      <c r="BZ279" s="7">
        <f t="shared" si="111"/>
        <v>46288</v>
      </c>
      <c r="CA279" s="5"/>
      <c r="CB279" s="145">
        <f t="shared" si="112"/>
        <v>1</v>
      </c>
      <c r="CC279" s="141" t="str">
        <f>IFERROR(VLOOKUP(BZ278,'Geração Equatorial x Medido'!$O$168:$P$206,2,FALSE),"")</f>
        <v/>
      </c>
      <c r="CD279" s="38">
        <f t="shared" si="118"/>
        <v>46266</v>
      </c>
      <c r="CE279" s="38" t="str">
        <f t="shared" si="105"/>
        <v/>
      </c>
      <c r="CF279" s="38">
        <f t="shared" si="106"/>
        <v>46266</v>
      </c>
      <c r="CV279" s="4"/>
    </row>
    <row r="280" spans="1:100" x14ac:dyDescent="0.25">
      <c r="A280" s="7">
        <f t="shared" si="113"/>
        <v>45203</v>
      </c>
      <c r="B280" s="5"/>
      <c r="C280" s="38" t="str">
        <f t="shared" si="104"/>
        <v/>
      </c>
      <c r="D280" s="38">
        <f t="shared" si="101"/>
        <v>44986</v>
      </c>
      <c r="E280" s="38" t="str">
        <f t="shared" si="107"/>
        <v/>
      </c>
      <c r="F280" s="38">
        <f t="shared" si="103"/>
        <v>45200</v>
      </c>
      <c r="Y280" s="7">
        <f t="shared" si="114"/>
        <v>45563</v>
      </c>
      <c r="Z280" s="5">
        <v>431.1</v>
      </c>
      <c r="AA280" s="111"/>
      <c r="AB280" s="38" t="str">
        <f>IFERROR(VLOOKUP(Y280,'Geração Equatorial x Medido'!$O$168:$P$182,2,FALSE),"")</f>
        <v/>
      </c>
      <c r="AC280" s="38">
        <f t="shared" si="102"/>
        <v>45536</v>
      </c>
      <c r="AD280" s="38" t="str">
        <f t="shared" si="108"/>
        <v/>
      </c>
      <c r="AE280" s="38">
        <f t="shared" si="116"/>
        <v>45536</v>
      </c>
      <c r="AU280" s="4"/>
      <c r="AX280" s="7">
        <f t="shared" si="115"/>
        <v>45923</v>
      </c>
      <c r="AY280" s="5">
        <v>523.20000000000005</v>
      </c>
      <c r="AZ280" s="145">
        <f t="shared" si="109"/>
        <v>0</v>
      </c>
      <c r="BA280" s="38" t="str">
        <f>IFERROR(VLOOKUP(AX280,'Geração Equatorial x Medido'!$O$168:$P$195,2,FALSE),"")</f>
        <v/>
      </c>
      <c r="BB280" s="38">
        <f t="shared" si="117"/>
        <v>45901</v>
      </c>
      <c r="BC280" s="38" t="str">
        <f t="shared" si="110"/>
        <v/>
      </c>
      <c r="BD280" s="38">
        <f t="shared" si="119"/>
        <v>45901</v>
      </c>
      <c r="BT280" s="4"/>
      <c r="BZ280" s="7">
        <f t="shared" si="111"/>
        <v>46289</v>
      </c>
      <c r="CA280" s="5"/>
      <c r="CB280" s="145">
        <f t="shared" si="112"/>
        <v>1</v>
      </c>
      <c r="CC280" s="141" t="str">
        <f>IFERROR(VLOOKUP(BZ279,'Geração Equatorial x Medido'!$O$168:$P$206,2,FALSE),"")</f>
        <v/>
      </c>
      <c r="CD280" s="38">
        <f t="shared" si="118"/>
        <v>46266</v>
      </c>
      <c r="CE280" s="38" t="str">
        <f t="shared" si="105"/>
        <v/>
      </c>
      <c r="CF280" s="38">
        <f t="shared" si="106"/>
        <v>46266</v>
      </c>
      <c r="CV280" s="4"/>
    </row>
    <row r="281" spans="1:100" x14ac:dyDescent="0.25">
      <c r="A281" s="7">
        <f t="shared" si="113"/>
        <v>45204</v>
      </c>
      <c r="B281" s="5"/>
      <c r="C281" s="38" t="str">
        <f t="shared" si="104"/>
        <v/>
      </c>
      <c r="D281" s="38">
        <f t="shared" si="101"/>
        <v>44986</v>
      </c>
      <c r="E281" s="38" t="str">
        <f t="shared" si="107"/>
        <v/>
      </c>
      <c r="F281" s="38">
        <f t="shared" si="103"/>
        <v>45200</v>
      </c>
      <c r="Y281" s="7">
        <f t="shared" si="114"/>
        <v>45564</v>
      </c>
      <c r="Z281" s="5">
        <v>426.3</v>
      </c>
      <c r="AA281" s="111"/>
      <c r="AB281" s="38" t="str">
        <f>IFERROR(VLOOKUP(Y281,'Geração Equatorial x Medido'!$O$168:$P$182,2,FALSE),"")</f>
        <v/>
      </c>
      <c r="AC281" s="38">
        <f t="shared" si="102"/>
        <v>45536</v>
      </c>
      <c r="AD281" s="38" t="str">
        <f t="shared" si="108"/>
        <v/>
      </c>
      <c r="AE281" s="38">
        <f t="shared" si="116"/>
        <v>45536</v>
      </c>
      <c r="AU281" s="4"/>
      <c r="AX281" s="7">
        <f t="shared" si="115"/>
        <v>45924</v>
      </c>
      <c r="AY281" s="5">
        <v>593.5</v>
      </c>
      <c r="AZ281" s="145">
        <f t="shared" si="109"/>
        <v>0</v>
      </c>
      <c r="BA281" s="38" t="str">
        <f>IFERROR(VLOOKUP(AX281,'Geração Equatorial x Medido'!$O$168:$P$195,2,FALSE),"")</f>
        <v/>
      </c>
      <c r="BB281" s="38">
        <f t="shared" si="117"/>
        <v>45901</v>
      </c>
      <c r="BC281" s="38" t="str">
        <f t="shared" si="110"/>
        <v/>
      </c>
      <c r="BD281" s="38">
        <f t="shared" si="119"/>
        <v>45901</v>
      </c>
      <c r="BT281" s="4"/>
      <c r="BZ281" s="7">
        <f t="shared" si="111"/>
        <v>46290</v>
      </c>
      <c r="CA281" s="5"/>
      <c r="CB281" s="145">
        <f t="shared" si="112"/>
        <v>1</v>
      </c>
      <c r="CC281" s="141" t="str">
        <f>IFERROR(VLOOKUP(BZ280,'Geração Equatorial x Medido'!$O$168:$P$206,2,FALSE),"")</f>
        <v/>
      </c>
      <c r="CD281" s="38">
        <f t="shared" si="118"/>
        <v>46266</v>
      </c>
      <c r="CE281" s="38" t="str">
        <f t="shared" si="105"/>
        <v/>
      </c>
      <c r="CF281" s="38">
        <f t="shared" si="106"/>
        <v>46266</v>
      </c>
      <c r="CV281" s="4"/>
    </row>
    <row r="282" spans="1:100" x14ac:dyDescent="0.25">
      <c r="A282" s="7">
        <f t="shared" si="113"/>
        <v>45205</v>
      </c>
      <c r="B282" s="5"/>
      <c r="C282" s="38" t="str">
        <f t="shared" si="104"/>
        <v/>
      </c>
      <c r="D282" s="38">
        <f t="shared" si="101"/>
        <v>44986</v>
      </c>
      <c r="E282" s="38" t="str">
        <f t="shared" si="107"/>
        <v/>
      </c>
      <c r="F282" s="38">
        <f t="shared" si="103"/>
        <v>45200</v>
      </c>
      <c r="Y282" s="7">
        <f t="shared" si="114"/>
        <v>45565</v>
      </c>
      <c r="Z282" s="5">
        <v>409.6</v>
      </c>
      <c r="AA282" s="111"/>
      <c r="AB282" s="38" t="str">
        <f>IFERROR(VLOOKUP(Y282,'Geração Equatorial x Medido'!$O$168:$P$182,2,FALSE),"")</f>
        <v/>
      </c>
      <c r="AC282" s="38">
        <f t="shared" si="102"/>
        <v>45536</v>
      </c>
      <c r="AD282" s="38" t="str">
        <f t="shared" si="108"/>
        <v/>
      </c>
      <c r="AE282" s="38">
        <f t="shared" si="116"/>
        <v>45536</v>
      </c>
      <c r="AU282" s="4"/>
      <c r="AX282" s="7">
        <f t="shared" si="115"/>
        <v>45925</v>
      </c>
      <c r="AY282" s="5">
        <v>572.29999999999995</v>
      </c>
      <c r="AZ282" s="145">
        <f t="shared" si="109"/>
        <v>0</v>
      </c>
      <c r="BA282" s="38" t="str">
        <f>IFERROR(VLOOKUP(AX282,'Geração Equatorial x Medido'!$O$168:$P$195,2,FALSE),"")</f>
        <v/>
      </c>
      <c r="BB282" s="38">
        <f t="shared" si="117"/>
        <v>45901</v>
      </c>
      <c r="BC282" s="38" t="str">
        <f t="shared" si="110"/>
        <v/>
      </c>
      <c r="BD282" s="38">
        <f t="shared" si="119"/>
        <v>45901</v>
      </c>
      <c r="BT282" s="4"/>
      <c r="BZ282" s="7">
        <f t="shared" si="111"/>
        <v>46291</v>
      </c>
      <c r="CA282" s="5"/>
      <c r="CB282" s="145">
        <f t="shared" si="112"/>
        <v>1</v>
      </c>
      <c r="CC282" s="141" t="str">
        <f>IFERROR(VLOOKUP(BZ281,'Geração Equatorial x Medido'!$O$168:$P$206,2,FALSE),"")</f>
        <v/>
      </c>
      <c r="CD282" s="38">
        <f t="shared" si="118"/>
        <v>46266</v>
      </c>
      <c r="CE282" s="38" t="str">
        <f t="shared" si="105"/>
        <v/>
      </c>
      <c r="CF282" s="38">
        <f t="shared" si="106"/>
        <v>46266</v>
      </c>
      <c r="CV282" s="4"/>
    </row>
    <row r="283" spans="1:100" x14ac:dyDescent="0.25">
      <c r="A283" s="7">
        <f t="shared" si="113"/>
        <v>45206</v>
      </c>
      <c r="B283" s="5"/>
      <c r="C283" s="38" t="str">
        <f t="shared" si="104"/>
        <v/>
      </c>
      <c r="D283" s="38">
        <f t="shared" si="101"/>
        <v>44986</v>
      </c>
      <c r="E283" s="38" t="str">
        <f t="shared" si="107"/>
        <v/>
      </c>
      <c r="F283" s="38">
        <f t="shared" si="103"/>
        <v>45200</v>
      </c>
      <c r="Y283" s="7">
        <f t="shared" si="114"/>
        <v>45566</v>
      </c>
      <c r="Z283" s="5">
        <v>348</v>
      </c>
      <c r="AA283" s="111"/>
      <c r="AB283" s="38" t="str">
        <f>IFERROR(VLOOKUP(Y283,'Geração Equatorial x Medido'!$O$168:$P$182,2,FALSE),"")</f>
        <v/>
      </c>
      <c r="AC283" s="38">
        <f t="shared" si="102"/>
        <v>45536</v>
      </c>
      <c r="AD283" s="38">
        <f t="shared" si="108"/>
        <v>45566</v>
      </c>
      <c r="AE283" s="38">
        <f t="shared" si="116"/>
        <v>45566</v>
      </c>
      <c r="AU283" s="4"/>
      <c r="AX283" s="7">
        <f t="shared" si="115"/>
        <v>45926</v>
      </c>
      <c r="AY283" s="5">
        <v>549.29999999999995</v>
      </c>
      <c r="AZ283" s="145">
        <f t="shared" si="109"/>
        <v>0</v>
      </c>
      <c r="BA283" s="38" t="str">
        <f>IFERROR(VLOOKUP(AX283,'Geração Equatorial x Medido'!$O$168:$P$195,2,FALSE),"")</f>
        <v/>
      </c>
      <c r="BB283" s="38">
        <f t="shared" si="117"/>
        <v>45901</v>
      </c>
      <c r="BC283" s="38" t="str">
        <f t="shared" si="110"/>
        <v/>
      </c>
      <c r="BD283" s="38">
        <f t="shared" si="119"/>
        <v>45901</v>
      </c>
      <c r="BT283" s="4"/>
      <c r="BZ283" s="7">
        <f t="shared" si="111"/>
        <v>46292</v>
      </c>
      <c r="CA283" s="5"/>
      <c r="CB283" s="145">
        <f t="shared" si="112"/>
        <v>1</v>
      </c>
      <c r="CC283" s="141" t="str">
        <f>IFERROR(VLOOKUP(BZ282,'Geração Equatorial x Medido'!$O$168:$P$206,2,FALSE),"")</f>
        <v/>
      </c>
      <c r="CD283" s="38">
        <f t="shared" si="118"/>
        <v>46266</v>
      </c>
      <c r="CE283" s="38" t="str">
        <f t="shared" si="105"/>
        <v/>
      </c>
      <c r="CF283" s="38">
        <f t="shared" si="106"/>
        <v>46266</v>
      </c>
      <c r="CV283" s="4"/>
    </row>
    <row r="284" spans="1:100" x14ac:dyDescent="0.25">
      <c r="A284" s="7">
        <f t="shared" si="113"/>
        <v>45207</v>
      </c>
      <c r="B284" s="5"/>
      <c r="C284" s="38" t="str">
        <f t="shared" si="104"/>
        <v/>
      </c>
      <c r="D284" s="38">
        <f t="shared" si="101"/>
        <v>44986</v>
      </c>
      <c r="E284" s="38" t="str">
        <f t="shared" si="107"/>
        <v/>
      </c>
      <c r="F284" s="38">
        <f t="shared" si="103"/>
        <v>45200</v>
      </c>
      <c r="Y284" s="7">
        <f t="shared" si="114"/>
        <v>45567</v>
      </c>
      <c r="Z284" s="5">
        <v>366.3</v>
      </c>
      <c r="AA284" s="111"/>
      <c r="AB284" s="38" t="str">
        <f>IFERROR(VLOOKUP(Y284,'Geração Equatorial x Medido'!$O$168:$P$182,2,FALSE),"")</f>
        <v/>
      </c>
      <c r="AC284" s="38">
        <f t="shared" si="102"/>
        <v>45536</v>
      </c>
      <c r="AD284" s="38" t="str">
        <f t="shared" si="108"/>
        <v/>
      </c>
      <c r="AE284" s="38">
        <f t="shared" si="116"/>
        <v>45566</v>
      </c>
      <c r="AU284" s="4"/>
      <c r="AX284" s="7">
        <f t="shared" si="115"/>
        <v>45927</v>
      </c>
      <c r="AY284" s="5">
        <v>575.70000000000005</v>
      </c>
      <c r="AZ284" s="145">
        <f t="shared" si="109"/>
        <v>0</v>
      </c>
      <c r="BA284" s="38">
        <f>IFERROR(VLOOKUP(AX284,'Geração Equatorial x Medido'!$O$168:$P$195,2,FALSE),"")</f>
        <v>45901</v>
      </c>
      <c r="BB284" s="38">
        <f t="shared" si="117"/>
        <v>45901</v>
      </c>
      <c r="BC284" s="38" t="str">
        <f t="shared" si="110"/>
        <v/>
      </c>
      <c r="BD284" s="38">
        <f t="shared" si="119"/>
        <v>45901</v>
      </c>
      <c r="BT284" s="4"/>
      <c r="BZ284" s="7">
        <f t="shared" si="111"/>
        <v>46293</v>
      </c>
      <c r="CA284" s="5"/>
      <c r="CB284" s="145">
        <f t="shared" si="112"/>
        <v>1</v>
      </c>
      <c r="CC284" s="141">
        <f>IFERROR(VLOOKUP(BZ283,'Geração Equatorial x Medido'!$O$168:$P$206,2,FALSE),"")</f>
        <v>46266</v>
      </c>
      <c r="CD284" s="38">
        <f t="shared" si="118"/>
        <v>46266</v>
      </c>
      <c r="CE284" s="38" t="str">
        <f t="shared" si="105"/>
        <v/>
      </c>
      <c r="CF284" s="38">
        <f t="shared" si="106"/>
        <v>46266</v>
      </c>
      <c r="CV284" s="4"/>
    </row>
    <row r="285" spans="1:100" x14ac:dyDescent="0.25">
      <c r="A285" s="7">
        <f t="shared" si="113"/>
        <v>45208</v>
      </c>
      <c r="B285" s="5"/>
      <c r="C285" s="38" t="str">
        <f t="shared" si="104"/>
        <v/>
      </c>
      <c r="D285" s="38">
        <f t="shared" si="101"/>
        <v>44986</v>
      </c>
      <c r="E285" s="38" t="str">
        <f t="shared" si="107"/>
        <v/>
      </c>
      <c r="F285" s="38">
        <f t="shared" si="103"/>
        <v>45200</v>
      </c>
      <c r="Y285" s="7">
        <f t="shared" si="114"/>
        <v>45568</v>
      </c>
      <c r="Z285" s="5">
        <v>424.7</v>
      </c>
      <c r="AA285" s="111"/>
      <c r="AB285" s="38" t="str">
        <f>IFERROR(VLOOKUP(Y285,'Geração Equatorial x Medido'!$O$168:$P$182,2,FALSE),"")</f>
        <v/>
      </c>
      <c r="AC285" s="38">
        <f t="shared" si="102"/>
        <v>45536</v>
      </c>
      <c r="AD285" s="38" t="str">
        <f t="shared" si="108"/>
        <v/>
      </c>
      <c r="AE285" s="38">
        <f t="shared" si="116"/>
        <v>45566</v>
      </c>
      <c r="AU285" s="4"/>
      <c r="AX285" s="7">
        <f t="shared" si="115"/>
        <v>45928</v>
      </c>
      <c r="AY285" s="5">
        <v>577.29999999999995</v>
      </c>
      <c r="AZ285" s="145">
        <f t="shared" si="109"/>
        <v>0</v>
      </c>
      <c r="BA285" s="38" t="str">
        <f>IFERROR(VLOOKUP(AX285,'Geração Equatorial x Medido'!$O$168:$P$195,2,FALSE),"")</f>
        <v/>
      </c>
      <c r="BB285" s="38">
        <f t="shared" si="117"/>
        <v>45931</v>
      </c>
      <c r="BC285" s="38" t="str">
        <f t="shared" si="110"/>
        <v/>
      </c>
      <c r="BD285" s="38">
        <f t="shared" si="119"/>
        <v>45901</v>
      </c>
      <c r="BT285" s="4"/>
      <c r="BZ285" s="7">
        <f t="shared" si="111"/>
        <v>46294</v>
      </c>
      <c r="CA285" s="5"/>
      <c r="CB285" s="145">
        <f t="shared" si="112"/>
        <v>1</v>
      </c>
      <c r="CC285" s="141" t="str">
        <f>IFERROR(VLOOKUP(BZ284,'Geração Equatorial x Medido'!$O$168:$P$206,2,FALSE),"")</f>
        <v/>
      </c>
      <c r="CD285" s="38">
        <f t="shared" si="118"/>
        <v>46296</v>
      </c>
      <c r="CE285" s="38" t="str">
        <f t="shared" si="105"/>
        <v/>
      </c>
      <c r="CF285" s="38">
        <f t="shared" si="106"/>
        <v>46266</v>
      </c>
      <c r="CV285" s="4"/>
    </row>
    <row r="286" spans="1:100" x14ac:dyDescent="0.25">
      <c r="A286" s="7">
        <f t="shared" si="113"/>
        <v>45209</v>
      </c>
      <c r="B286" s="5"/>
      <c r="C286" s="38" t="str">
        <f t="shared" si="104"/>
        <v/>
      </c>
      <c r="D286" s="38">
        <f t="shared" si="101"/>
        <v>44986</v>
      </c>
      <c r="E286" s="38" t="str">
        <f t="shared" si="107"/>
        <v/>
      </c>
      <c r="F286" s="38">
        <f t="shared" si="103"/>
        <v>45200</v>
      </c>
      <c r="Y286" s="7">
        <f t="shared" si="114"/>
        <v>45569</v>
      </c>
      <c r="Z286" s="5">
        <v>408.3</v>
      </c>
      <c r="AA286" s="111"/>
      <c r="AB286" s="38" t="str">
        <f>IFERROR(VLOOKUP(Y286,'Geração Equatorial x Medido'!$O$168:$P$182,2,FALSE),"")</f>
        <v/>
      </c>
      <c r="AC286" s="38">
        <f t="shared" si="102"/>
        <v>45536</v>
      </c>
      <c r="AD286" s="38" t="str">
        <f t="shared" si="108"/>
        <v/>
      </c>
      <c r="AE286" s="38">
        <f t="shared" si="116"/>
        <v>45566</v>
      </c>
      <c r="AU286" s="4"/>
      <c r="AX286" s="7">
        <f t="shared" si="115"/>
        <v>45929</v>
      </c>
      <c r="AY286" s="5">
        <v>567.20000000000005</v>
      </c>
      <c r="AZ286" s="145">
        <f t="shared" si="109"/>
        <v>0</v>
      </c>
      <c r="BA286" s="38" t="str">
        <f>IFERROR(VLOOKUP(AX286,'Geração Equatorial x Medido'!$O$168:$P$195,2,FALSE),"")</f>
        <v/>
      </c>
      <c r="BB286" s="38">
        <f t="shared" si="117"/>
        <v>45931</v>
      </c>
      <c r="BC286" s="38" t="str">
        <f t="shared" si="110"/>
        <v/>
      </c>
      <c r="BD286" s="38">
        <f t="shared" si="119"/>
        <v>45901</v>
      </c>
      <c r="BT286" s="4"/>
      <c r="BZ286" s="7">
        <f t="shared" si="111"/>
        <v>46295</v>
      </c>
      <c r="CA286" s="5"/>
      <c r="CB286" s="145">
        <f t="shared" si="112"/>
        <v>1</v>
      </c>
      <c r="CC286" s="141" t="str">
        <f>IFERROR(VLOOKUP(BZ285,'Geração Equatorial x Medido'!$O$168:$P$206,2,FALSE),"")</f>
        <v/>
      </c>
      <c r="CD286" s="38">
        <f t="shared" si="118"/>
        <v>46296</v>
      </c>
      <c r="CE286" s="38" t="str">
        <f t="shared" si="105"/>
        <v/>
      </c>
      <c r="CF286" s="38">
        <f t="shared" si="106"/>
        <v>46266</v>
      </c>
      <c r="CV286" s="4"/>
    </row>
    <row r="287" spans="1:100" x14ac:dyDescent="0.25">
      <c r="A287" s="7">
        <f t="shared" si="113"/>
        <v>45210</v>
      </c>
      <c r="B287" s="5"/>
      <c r="C287" s="38" t="str">
        <f t="shared" si="104"/>
        <v/>
      </c>
      <c r="D287" s="38">
        <f t="shared" si="101"/>
        <v>44986</v>
      </c>
      <c r="E287" s="38" t="str">
        <f t="shared" si="107"/>
        <v/>
      </c>
      <c r="F287" s="38">
        <f t="shared" si="103"/>
        <v>45200</v>
      </c>
      <c r="Y287" s="7">
        <f t="shared" si="114"/>
        <v>45570</v>
      </c>
      <c r="Z287" s="5">
        <v>397.4</v>
      </c>
      <c r="AA287" s="111"/>
      <c r="AB287" s="38" t="str">
        <f>IFERROR(VLOOKUP(Y287,'Geração Equatorial x Medido'!$O$168:$P$182,2,FALSE),"")</f>
        <v/>
      </c>
      <c r="AC287" s="38">
        <f t="shared" si="102"/>
        <v>45536</v>
      </c>
      <c r="AD287" s="38" t="str">
        <f t="shared" si="108"/>
        <v/>
      </c>
      <c r="AE287" s="38">
        <f t="shared" si="116"/>
        <v>45566</v>
      </c>
      <c r="AU287" s="4"/>
      <c r="AX287" s="7">
        <f t="shared" si="115"/>
        <v>45930</v>
      </c>
      <c r="AY287" s="5">
        <v>579.4</v>
      </c>
      <c r="AZ287" s="145">
        <f t="shared" si="109"/>
        <v>0</v>
      </c>
      <c r="BA287" s="38" t="str">
        <f>IFERROR(VLOOKUP(AX287,'Geração Equatorial x Medido'!$O$168:$P$195,2,FALSE),"")</f>
        <v/>
      </c>
      <c r="BB287" s="38">
        <f t="shared" si="117"/>
        <v>45931</v>
      </c>
      <c r="BC287" s="38" t="str">
        <f t="shared" si="110"/>
        <v/>
      </c>
      <c r="BD287" s="38">
        <f t="shared" si="119"/>
        <v>45901</v>
      </c>
      <c r="BT287" s="4"/>
      <c r="BZ287" s="7">
        <f t="shared" si="111"/>
        <v>46296</v>
      </c>
      <c r="CA287" s="5"/>
      <c r="CB287" s="145">
        <f t="shared" si="112"/>
        <v>1</v>
      </c>
      <c r="CC287" s="141" t="str">
        <f>IFERROR(VLOOKUP(BZ286,'Geração Equatorial x Medido'!$O$168:$P$206,2,FALSE),"")</f>
        <v/>
      </c>
      <c r="CD287" s="38">
        <f t="shared" si="118"/>
        <v>46296</v>
      </c>
      <c r="CE287" s="38">
        <f t="shared" si="105"/>
        <v>46296</v>
      </c>
      <c r="CF287" s="38">
        <f t="shared" si="106"/>
        <v>46296</v>
      </c>
      <c r="CV287" s="4"/>
    </row>
    <row r="288" spans="1:100" x14ac:dyDescent="0.25">
      <c r="A288" s="7">
        <f t="shared" si="113"/>
        <v>45211</v>
      </c>
      <c r="B288" s="5"/>
      <c r="C288" s="38" t="str">
        <f t="shared" si="104"/>
        <v/>
      </c>
      <c r="D288" s="38">
        <f t="shared" si="101"/>
        <v>44986</v>
      </c>
      <c r="E288" s="38" t="str">
        <f t="shared" si="107"/>
        <v/>
      </c>
      <c r="F288" s="38">
        <f t="shared" si="103"/>
        <v>45200</v>
      </c>
      <c r="Y288" s="7">
        <f t="shared" si="114"/>
        <v>45571</v>
      </c>
      <c r="Z288" s="5">
        <v>380.4</v>
      </c>
      <c r="AA288" s="111"/>
      <c r="AB288" s="38" t="str">
        <f>IFERROR(VLOOKUP(Y288,'Geração Equatorial x Medido'!$O$168:$P$182,2,FALSE),"")</f>
        <v/>
      </c>
      <c r="AC288" s="38">
        <f t="shared" si="102"/>
        <v>45536</v>
      </c>
      <c r="AD288" s="38" t="str">
        <f t="shared" si="108"/>
        <v/>
      </c>
      <c r="AE288" s="38">
        <f t="shared" si="116"/>
        <v>45566</v>
      </c>
      <c r="AU288" s="4"/>
      <c r="AX288" s="7">
        <f t="shared" si="115"/>
        <v>45931</v>
      </c>
      <c r="AY288" s="5">
        <v>538.1</v>
      </c>
      <c r="AZ288" s="145">
        <f t="shared" si="109"/>
        <v>0</v>
      </c>
      <c r="BA288" s="38" t="str">
        <f>IFERROR(VLOOKUP(AX288,'Geração Equatorial x Medido'!$O$168:$P$195,2,FALSE),"")</f>
        <v/>
      </c>
      <c r="BB288" s="38">
        <f t="shared" si="117"/>
        <v>45931</v>
      </c>
      <c r="BC288" s="38">
        <f t="shared" si="110"/>
        <v>45931</v>
      </c>
      <c r="BD288" s="38">
        <f t="shared" si="119"/>
        <v>45931</v>
      </c>
      <c r="BT288" s="4"/>
      <c r="BZ288" s="7">
        <f t="shared" si="111"/>
        <v>46297</v>
      </c>
      <c r="CA288" s="5"/>
      <c r="CB288" s="145">
        <f t="shared" si="112"/>
        <v>1</v>
      </c>
      <c r="CC288" s="141" t="str">
        <f>IFERROR(VLOOKUP(BZ287,'Geração Equatorial x Medido'!$O$168:$P$206,2,FALSE),"")</f>
        <v/>
      </c>
      <c r="CD288" s="38">
        <f t="shared" si="118"/>
        <v>46296</v>
      </c>
      <c r="CE288" s="38" t="str">
        <f t="shared" si="105"/>
        <v/>
      </c>
      <c r="CF288" s="38">
        <f t="shared" si="106"/>
        <v>46296</v>
      </c>
      <c r="CV288" s="4"/>
    </row>
    <row r="289" spans="1:100" x14ac:dyDescent="0.25">
      <c r="A289" s="7">
        <f t="shared" si="113"/>
        <v>45212</v>
      </c>
      <c r="B289" s="5"/>
      <c r="C289" s="38" t="str">
        <f t="shared" si="104"/>
        <v/>
      </c>
      <c r="D289" s="38">
        <f t="shared" si="101"/>
        <v>44986</v>
      </c>
      <c r="E289" s="38" t="str">
        <f t="shared" si="107"/>
        <v/>
      </c>
      <c r="F289" s="38">
        <f t="shared" si="103"/>
        <v>45200</v>
      </c>
      <c r="Y289" s="7">
        <f t="shared" si="114"/>
        <v>45572</v>
      </c>
      <c r="Z289" s="5">
        <v>370.5</v>
      </c>
      <c r="AA289" s="111"/>
      <c r="AB289" s="38" t="str">
        <f>IFERROR(VLOOKUP(Y289,'Geração Equatorial x Medido'!$O$168:$P$182,2,FALSE),"")</f>
        <v/>
      </c>
      <c r="AC289" s="38">
        <f t="shared" si="102"/>
        <v>45536</v>
      </c>
      <c r="AD289" s="38" t="str">
        <f t="shared" si="108"/>
        <v/>
      </c>
      <c r="AE289" s="38">
        <f t="shared" si="116"/>
        <v>45566</v>
      </c>
      <c r="AU289" s="4"/>
      <c r="AX289" s="7">
        <f t="shared" si="115"/>
        <v>45932</v>
      </c>
      <c r="AY289" s="5">
        <v>539.1</v>
      </c>
      <c r="AZ289" s="145">
        <f t="shared" si="109"/>
        <v>0</v>
      </c>
      <c r="BA289" s="38" t="str">
        <f>IFERROR(VLOOKUP(AX289,'Geração Equatorial x Medido'!$O$168:$P$195,2,FALSE),"")</f>
        <v/>
      </c>
      <c r="BB289" s="38">
        <f t="shared" si="117"/>
        <v>45931</v>
      </c>
      <c r="BC289" s="38" t="str">
        <f t="shared" si="110"/>
        <v/>
      </c>
      <c r="BD289" s="38">
        <f t="shared" si="119"/>
        <v>45931</v>
      </c>
      <c r="BT289" s="4"/>
      <c r="BZ289" s="7">
        <f t="shared" si="111"/>
        <v>46298</v>
      </c>
      <c r="CA289" s="5"/>
      <c r="CB289" s="145">
        <f t="shared" si="112"/>
        <v>1</v>
      </c>
      <c r="CC289" s="141" t="str">
        <f>IFERROR(VLOOKUP(BZ288,'Geração Equatorial x Medido'!$O$168:$P$206,2,FALSE),"")</f>
        <v/>
      </c>
      <c r="CD289" s="38">
        <f t="shared" si="118"/>
        <v>46296</v>
      </c>
      <c r="CE289" s="38" t="str">
        <f t="shared" si="105"/>
        <v/>
      </c>
      <c r="CF289" s="38">
        <f t="shared" si="106"/>
        <v>46296</v>
      </c>
      <c r="CV289" s="4"/>
    </row>
    <row r="290" spans="1:100" x14ac:dyDescent="0.25">
      <c r="A290" s="7">
        <f t="shared" si="113"/>
        <v>45213</v>
      </c>
      <c r="B290" s="5"/>
      <c r="C290" s="38" t="str">
        <f t="shared" si="104"/>
        <v/>
      </c>
      <c r="D290" s="38">
        <f t="shared" si="101"/>
        <v>44986</v>
      </c>
      <c r="E290" s="38" t="str">
        <f t="shared" si="107"/>
        <v/>
      </c>
      <c r="F290" s="38">
        <f t="shared" si="103"/>
        <v>45200</v>
      </c>
      <c r="Y290" s="7">
        <f t="shared" si="114"/>
        <v>45573</v>
      </c>
      <c r="Z290" s="5">
        <v>371.8</v>
      </c>
      <c r="AA290" s="111"/>
      <c r="AB290" s="38" t="str">
        <f>IFERROR(VLOOKUP(Y290,'Geração Equatorial x Medido'!$O$168:$P$182,2,FALSE),"")</f>
        <v/>
      </c>
      <c r="AC290" s="38">
        <f t="shared" si="102"/>
        <v>45536</v>
      </c>
      <c r="AD290" s="38" t="str">
        <f t="shared" si="108"/>
        <v/>
      </c>
      <c r="AE290" s="38">
        <f t="shared" si="116"/>
        <v>45566</v>
      </c>
      <c r="AU290" s="4"/>
      <c r="AX290" s="7">
        <f t="shared" si="115"/>
        <v>45933</v>
      </c>
      <c r="AY290" s="5">
        <v>521.79999999999995</v>
      </c>
      <c r="AZ290" s="145">
        <f t="shared" si="109"/>
        <v>0</v>
      </c>
      <c r="BA290" s="38" t="str">
        <f>IFERROR(VLOOKUP(AX290,'Geração Equatorial x Medido'!$O$168:$P$195,2,FALSE),"")</f>
        <v/>
      </c>
      <c r="BB290" s="38">
        <f t="shared" si="117"/>
        <v>45931</v>
      </c>
      <c r="BC290" s="38" t="str">
        <f t="shared" si="110"/>
        <v/>
      </c>
      <c r="BD290" s="38">
        <f t="shared" si="119"/>
        <v>45931</v>
      </c>
      <c r="BT290" s="4"/>
      <c r="BZ290" s="7">
        <f t="shared" si="111"/>
        <v>46299</v>
      </c>
      <c r="CA290" s="5"/>
      <c r="CB290" s="145">
        <f t="shared" si="112"/>
        <v>1</v>
      </c>
      <c r="CC290" s="141" t="str">
        <f>IFERROR(VLOOKUP(BZ289,'Geração Equatorial x Medido'!$O$168:$P$206,2,FALSE),"")</f>
        <v/>
      </c>
      <c r="CD290" s="38">
        <f t="shared" si="118"/>
        <v>46296</v>
      </c>
      <c r="CE290" s="38" t="str">
        <f t="shared" si="105"/>
        <v/>
      </c>
      <c r="CF290" s="38">
        <f t="shared" si="106"/>
        <v>46296</v>
      </c>
      <c r="CV290" s="4"/>
    </row>
    <row r="291" spans="1:100" x14ac:dyDescent="0.25">
      <c r="A291" s="7">
        <f t="shared" si="113"/>
        <v>45214</v>
      </c>
      <c r="B291" s="5"/>
      <c r="C291" s="38" t="str">
        <f t="shared" si="104"/>
        <v/>
      </c>
      <c r="D291" s="38">
        <f t="shared" si="101"/>
        <v>44986</v>
      </c>
      <c r="E291" s="38" t="str">
        <f t="shared" si="107"/>
        <v/>
      </c>
      <c r="F291" s="38">
        <f t="shared" si="103"/>
        <v>45200</v>
      </c>
      <c r="Y291" s="7">
        <f t="shared" si="114"/>
        <v>45574</v>
      </c>
      <c r="Z291" s="5">
        <v>438.9</v>
      </c>
      <c r="AA291" s="111"/>
      <c r="AB291" s="38" t="str">
        <f>IFERROR(VLOOKUP(Y291,'Geração Equatorial x Medido'!$O$168:$P$182,2,FALSE),"")</f>
        <v/>
      </c>
      <c r="AC291" s="38">
        <f t="shared" si="102"/>
        <v>45536</v>
      </c>
      <c r="AD291" s="38" t="str">
        <f t="shared" si="108"/>
        <v/>
      </c>
      <c r="AE291" s="38">
        <f t="shared" si="116"/>
        <v>45566</v>
      </c>
      <c r="AU291" s="4"/>
      <c r="AX291" s="7">
        <f t="shared" si="115"/>
        <v>45934</v>
      </c>
      <c r="AY291" s="5">
        <v>569.6</v>
      </c>
      <c r="AZ291" s="145">
        <f t="shared" si="109"/>
        <v>0</v>
      </c>
      <c r="BA291" s="38" t="str">
        <f>IFERROR(VLOOKUP(AX291,'Geração Equatorial x Medido'!$O$168:$P$195,2,FALSE),"")</f>
        <v/>
      </c>
      <c r="BB291" s="38">
        <f t="shared" si="117"/>
        <v>45931</v>
      </c>
      <c r="BC291" s="38" t="str">
        <f t="shared" si="110"/>
        <v/>
      </c>
      <c r="BD291" s="38">
        <f t="shared" si="119"/>
        <v>45931</v>
      </c>
      <c r="BT291" s="4"/>
      <c r="BZ291" s="7">
        <f t="shared" si="111"/>
        <v>46300</v>
      </c>
      <c r="CA291" s="5"/>
      <c r="CB291" s="145">
        <f t="shared" si="112"/>
        <v>1</v>
      </c>
      <c r="CC291" s="141" t="str">
        <f>IFERROR(VLOOKUP(BZ290,'Geração Equatorial x Medido'!$O$168:$P$206,2,FALSE),"")</f>
        <v/>
      </c>
      <c r="CD291" s="38">
        <f t="shared" si="118"/>
        <v>46296</v>
      </c>
      <c r="CE291" s="38" t="str">
        <f t="shared" si="105"/>
        <v/>
      </c>
      <c r="CF291" s="38">
        <f t="shared" si="106"/>
        <v>46296</v>
      </c>
      <c r="CV291" s="4"/>
    </row>
    <row r="292" spans="1:100" x14ac:dyDescent="0.25">
      <c r="A292" s="7">
        <f t="shared" si="113"/>
        <v>45215</v>
      </c>
      <c r="B292" s="5"/>
      <c r="C292" s="38" t="str">
        <f t="shared" si="104"/>
        <v/>
      </c>
      <c r="D292" s="38">
        <f t="shared" si="101"/>
        <v>44986</v>
      </c>
      <c r="E292" s="38" t="str">
        <f t="shared" si="107"/>
        <v/>
      </c>
      <c r="F292" s="38">
        <f t="shared" si="103"/>
        <v>45200</v>
      </c>
      <c r="Y292" s="7">
        <f t="shared" si="114"/>
        <v>45575</v>
      </c>
      <c r="Z292" s="5">
        <v>411.6</v>
      </c>
      <c r="AA292" s="111"/>
      <c r="AB292" s="38" t="str">
        <f>IFERROR(VLOOKUP(Y292,'Geração Equatorial x Medido'!$O$168:$P$182,2,FALSE),"")</f>
        <v/>
      </c>
      <c r="AC292" s="38">
        <f t="shared" si="102"/>
        <v>45536</v>
      </c>
      <c r="AD292" s="38" t="str">
        <f t="shared" si="108"/>
        <v/>
      </c>
      <c r="AE292" s="38">
        <f t="shared" si="116"/>
        <v>45566</v>
      </c>
      <c r="AU292" s="4"/>
      <c r="AX292" s="7">
        <f t="shared" si="115"/>
        <v>45935</v>
      </c>
      <c r="AY292" s="5">
        <v>547.1</v>
      </c>
      <c r="AZ292" s="145">
        <f t="shared" si="109"/>
        <v>0</v>
      </c>
      <c r="BA292" s="38" t="str">
        <f>IFERROR(VLOOKUP(AX292,'Geração Equatorial x Medido'!$O$168:$P$195,2,FALSE),"")</f>
        <v/>
      </c>
      <c r="BB292" s="38">
        <f t="shared" si="117"/>
        <v>45931</v>
      </c>
      <c r="BC292" s="38" t="str">
        <f t="shared" si="110"/>
        <v/>
      </c>
      <c r="BD292" s="38">
        <f t="shared" si="119"/>
        <v>45931</v>
      </c>
      <c r="BT292" s="4"/>
      <c r="BZ292" s="7">
        <f t="shared" si="111"/>
        <v>46301</v>
      </c>
      <c r="CA292" s="5"/>
      <c r="CB292" s="145">
        <f t="shared" si="112"/>
        <v>1</v>
      </c>
      <c r="CC292" s="141" t="str">
        <f>IFERROR(VLOOKUP(BZ291,'Geração Equatorial x Medido'!$O$168:$P$206,2,FALSE),"")</f>
        <v/>
      </c>
      <c r="CD292" s="38">
        <f t="shared" si="118"/>
        <v>46296</v>
      </c>
      <c r="CE292" s="38" t="str">
        <f t="shared" si="105"/>
        <v/>
      </c>
      <c r="CF292" s="38">
        <f t="shared" si="106"/>
        <v>46296</v>
      </c>
      <c r="CV292" s="4"/>
    </row>
    <row r="293" spans="1:100" x14ac:dyDescent="0.25">
      <c r="A293" s="7">
        <f t="shared" si="113"/>
        <v>45216</v>
      </c>
      <c r="B293" s="5"/>
      <c r="C293" s="38" t="str">
        <f t="shared" si="104"/>
        <v/>
      </c>
      <c r="D293" s="38">
        <f t="shared" si="101"/>
        <v>44986</v>
      </c>
      <c r="E293" s="38" t="str">
        <f t="shared" si="107"/>
        <v/>
      </c>
      <c r="F293" s="38">
        <f t="shared" si="103"/>
        <v>45200</v>
      </c>
      <c r="Y293" s="7">
        <f t="shared" si="114"/>
        <v>45576</v>
      </c>
      <c r="Z293" s="5">
        <v>345.1</v>
      </c>
      <c r="AA293" s="111"/>
      <c r="AB293" s="38" t="str">
        <f>IFERROR(VLOOKUP(Y293,'Geração Equatorial x Medido'!$O$168:$P$182,2,FALSE),"")</f>
        <v/>
      </c>
      <c r="AC293" s="38">
        <f t="shared" si="102"/>
        <v>45536</v>
      </c>
      <c r="AD293" s="38" t="str">
        <f t="shared" si="108"/>
        <v/>
      </c>
      <c r="AE293" s="38">
        <f t="shared" si="116"/>
        <v>45566</v>
      </c>
      <c r="AU293" s="4"/>
      <c r="AX293" s="7">
        <f t="shared" si="115"/>
        <v>45936</v>
      </c>
      <c r="AY293" s="5">
        <v>575.5</v>
      </c>
      <c r="AZ293" s="145">
        <f t="shared" si="109"/>
        <v>0</v>
      </c>
      <c r="BA293" s="38" t="str">
        <f>IFERROR(VLOOKUP(AX293,'Geração Equatorial x Medido'!$O$168:$P$195,2,FALSE),"")</f>
        <v/>
      </c>
      <c r="BB293" s="38">
        <f t="shared" si="117"/>
        <v>45931</v>
      </c>
      <c r="BC293" s="38" t="str">
        <f t="shared" si="110"/>
        <v/>
      </c>
      <c r="BD293" s="38">
        <f t="shared" si="119"/>
        <v>45931</v>
      </c>
      <c r="BT293" s="4"/>
      <c r="BZ293" s="7">
        <f t="shared" si="111"/>
        <v>46302</v>
      </c>
      <c r="CA293" s="5"/>
      <c r="CB293" s="145">
        <f t="shared" si="112"/>
        <v>1</v>
      </c>
      <c r="CC293" s="141" t="str">
        <f>IFERROR(VLOOKUP(BZ292,'Geração Equatorial x Medido'!$O$168:$P$206,2,FALSE),"")</f>
        <v/>
      </c>
      <c r="CD293" s="38">
        <f t="shared" si="118"/>
        <v>46296</v>
      </c>
      <c r="CE293" s="38" t="str">
        <f t="shared" si="105"/>
        <v/>
      </c>
      <c r="CF293" s="38">
        <f t="shared" si="106"/>
        <v>46296</v>
      </c>
      <c r="CV293" s="4"/>
    </row>
    <row r="294" spans="1:100" x14ac:dyDescent="0.25">
      <c r="A294" s="7">
        <f t="shared" si="113"/>
        <v>45217</v>
      </c>
      <c r="B294" s="5"/>
      <c r="C294" s="38" t="str">
        <f t="shared" si="104"/>
        <v/>
      </c>
      <c r="D294" s="38">
        <f t="shared" si="101"/>
        <v>44986</v>
      </c>
      <c r="E294" s="38" t="str">
        <f t="shared" si="107"/>
        <v/>
      </c>
      <c r="F294" s="38">
        <f t="shared" si="103"/>
        <v>45200</v>
      </c>
      <c r="Y294" s="7">
        <f t="shared" si="114"/>
        <v>45577</v>
      </c>
      <c r="Z294" s="5">
        <v>392.3</v>
      </c>
      <c r="AA294" s="111"/>
      <c r="AB294" s="38" t="str">
        <f>IFERROR(VLOOKUP(Y294,'Geração Equatorial x Medido'!$O$168:$P$182,2,FALSE),"")</f>
        <v/>
      </c>
      <c r="AC294" s="38">
        <f t="shared" si="102"/>
        <v>45536</v>
      </c>
      <c r="AD294" s="38" t="str">
        <f t="shared" si="108"/>
        <v/>
      </c>
      <c r="AE294" s="38">
        <f t="shared" si="116"/>
        <v>45566</v>
      </c>
      <c r="AU294" s="4"/>
      <c r="AX294" s="7">
        <f t="shared" si="115"/>
        <v>45937</v>
      </c>
      <c r="AY294" s="5">
        <v>532.79999999999995</v>
      </c>
      <c r="AZ294" s="145">
        <f t="shared" si="109"/>
        <v>0</v>
      </c>
      <c r="BA294" s="38" t="str">
        <f>IFERROR(VLOOKUP(AX294,'Geração Equatorial x Medido'!$O$168:$P$195,2,FALSE),"")</f>
        <v/>
      </c>
      <c r="BB294" s="38">
        <f t="shared" si="117"/>
        <v>45931</v>
      </c>
      <c r="BC294" s="38" t="str">
        <f t="shared" si="110"/>
        <v/>
      </c>
      <c r="BD294" s="38">
        <f t="shared" si="119"/>
        <v>45931</v>
      </c>
      <c r="BT294" s="4"/>
      <c r="BZ294" s="7">
        <f t="shared" si="111"/>
        <v>46303</v>
      </c>
      <c r="CA294" s="5"/>
      <c r="CB294" s="145">
        <f t="shared" si="112"/>
        <v>1</v>
      </c>
      <c r="CC294" s="141" t="str">
        <f>IFERROR(VLOOKUP(BZ293,'Geração Equatorial x Medido'!$O$168:$P$206,2,FALSE),"")</f>
        <v/>
      </c>
      <c r="CD294" s="38">
        <f t="shared" si="118"/>
        <v>46296</v>
      </c>
      <c r="CE294" s="38" t="str">
        <f t="shared" si="105"/>
        <v/>
      </c>
      <c r="CF294" s="38">
        <f t="shared" si="106"/>
        <v>46296</v>
      </c>
      <c r="CV294" s="4"/>
    </row>
    <row r="295" spans="1:100" x14ac:dyDescent="0.25">
      <c r="A295" s="7">
        <f t="shared" si="113"/>
        <v>45218</v>
      </c>
      <c r="B295" s="5"/>
      <c r="C295" s="38" t="str">
        <f t="shared" si="104"/>
        <v/>
      </c>
      <c r="D295" s="38">
        <f t="shared" si="101"/>
        <v>44986</v>
      </c>
      <c r="E295" s="38" t="str">
        <f t="shared" si="107"/>
        <v/>
      </c>
      <c r="F295" s="38">
        <f t="shared" si="103"/>
        <v>45200</v>
      </c>
      <c r="Y295" s="7">
        <f t="shared" si="114"/>
        <v>45578</v>
      </c>
      <c r="Z295" s="5">
        <v>425.6</v>
      </c>
      <c r="AA295" s="111"/>
      <c r="AB295" s="38" t="str">
        <f>IFERROR(VLOOKUP(Y295,'Geração Equatorial x Medido'!$O$168:$P$182,2,FALSE),"")</f>
        <v/>
      </c>
      <c r="AC295" s="38">
        <f t="shared" si="102"/>
        <v>45536</v>
      </c>
      <c r="AD295" s="38" t="str">
        <f t="shared" si="108"/>
        <v/>
      </c>
      <c r="AE295" s="38">
        <f t="shared" si="116"/>
        <v>45566</v>
      </c>
      <c r="AU295" s="4"/>
      <c r="AX295" s="7">
        <f t="shared" si="115"/>
        <v>45938</v>
      </c>
      <c r="AY295" s="5">
        <v>527.1</v>
      </c>
      <c r="AZ295" s="145">
        <f t="shared" si="109"/>
        <v>0</v>
      </c>
      <c r="BA295" s="38" t="str">
        <f>IFERROR(VLOOKUP(AX295,'Geração Equatorial x Medido'!$O$168:$P$195,2,FALSE),"")</f>
        <v/>
      </c>
      <c r="BB295" s="38">
        <f t="shared" si="117"/>
        <v>45931</v>
      </c>
      <c r="BC295" s="38" t="str">
        <f t="shared" si="110"/>
        <v/>
      </c>
      <c r="BD295" s="38">
        <f t="shared" si="119"/>
        <v>45931</v>
      </c>
      <c r="BT295" s="4"/>
      <c r="BZ295" s="7">
        <f t="shared" si="111"/>
        <v>46304</v>
      </c>
      <c r="CA295" s="5"/>
      <c r="CB295" s="145">
        <f t="shared" si="112"/>
        <v>1</v>
      </c>
      <c r="CC295" s="141" t="str">
        <f>IFERROR(VLOOKUP(BZ294,'Geração Equatorial x Medido'!$O$168:$P$206,2,FALSE),"")</f>
        <v/>
      </c>
      <c r="CD295" s="38">
        <f t="shared" si="118"/>
        <v>46296</v>
      </c>
      <c r="CE295" s="38" t="str">
        <f t="shared" si="105"/>
        <v/>
      </c>
      <c r="CF295" s="38">
        <f t="shared" si="106"/>
        <v>46296</v>
      </c>
      <c r="CV295" s="4"/>
    </row>
    <row r="296" spans="1:100" x14ac:dyDescent="0.25">
      <c r="A296" s="7">
        <f t="shared" si="113"/>
        <v>45219</v>
      </c>
      <c r="B296" s="5"/>
      <c r="C296" s="38" t="str">
        <f t="shared" si="104"/>
        <v/>
      </c>
      <c r="D296" s="38">
        <f t="shared" si="101"/>
        <v>44986</v>
      </c>
      <c r="E296" s="38" t="str">
        <f t="shared" si="107"/>
        <v/>
      </c>
      <c r="F296" s="38">
        <f t="shared" si="103"/>
        <v>45200</v>
      </c>
      <c r="Y296" s="7">
        <f t="shared" si="114"/>
        <v>45579</v>
      </c>
      <c r="Z296" s="5">
        <v>414.1</v>
      </c>
      <c r="AA296" s="111"/>
      <c r="AB296" s="38" t="str">
        <f>IFERROR(VLOOKUP(Y296,'Geração Equatorial x Medido'!$O$168:$P$182,2,FALSE),"")</f>
        <v/>
      </c>
      <c r="AC296" s="38">
        <f t="shared" si="102"/>
        <v>45536</v>
      </c>
      <c r="AD296" s="38" t="str">
        <f t="shared" si="108"/>
        <v/>
      </c>
      <c r="AE296" s="38">
        <f t="shared" si="116"/>
        <v>45566</v>
      </c>
      <c r="AU296" s="4"/>
      <c r="AX296" s="7">
        <f t="shared" si="115"/>
        <v>45939</v>
      </c>
      <c r="AY296" s="5">
        <v>528.9</v>
      </c>
      <c r="AZ296" s="145">
        <f t="shared" si="109"/>
        <v>0</v>
      </c>
      <c r="BA296" s="38" t="str">
        <f>IFERROR(VLOOKUP(AX296,'Geração Equatorial x Medido'!$O$168:$P$195,2,FALSE),"")</f>
        <v/>
      </c>
      <c r="BB296" s="38">
        <f t="shared" si="117"/>
        <v>45931</v>
      </c>
      <c r="BC296" s="38" t="str">
        <f t="shared" si="110"/>
        <v/>
      </c>
      <c r="BD296" s="38">
        <f t="shared" si="119"/>
        <v>45931</v>
      </c>
      <c r="BT296" s="4"/>
      <c r="BZ296" s="7">
        <f t="shared" si="111"/>
        <v>46305</v>
      </c>
      <c r="CA296" s="5"/>
      <c r="CB296" s="145">
        <f t="shared" si="112"/>
        <v>1</v>
      </c>
      <c r="CC296" s="141" t="str">
        <f>IFERROR(VLOOKUP(BZ295,'Geração Equatorial x Medido'!$O$168:$P$206,2,FALSE),"")</f>
        <v/>
      </c>
      <c r="CD296" s="38">
        <f t="shared" si="118"/>
        <v>46296</v>
      </c>
      <c r="CE296" s="38" t="str">
        <f t="shared" si="105"/>
        <v/>
      </c>
      <c r="CF296" s="38">
        <f t="shared" si="106"/>
        <v>46296</v>
      </c>
      <c r="CV296" s="4"/>
    </row>
    <row r="297" spans="1:100" x14ac:dyDescent="0.25">
      <c r="A297" s="7">
        <f t="shared" si="113"/>
        <v>45220</v>
      </c>
      <c r="B297" s="5"/>
      <c r="C297" s="38" t="str">
        <f t="shared" si="104"/>
        <v/>
      </c>
      <c r="D297" s="38">
        <f t="shared" si="101"/>
        <v>44986</v>
      </c>
      <c r="E297" s="38" t="str">
        <f t="shared" si="107"/>
        <v/>
      </c>
      <c r="F297" s="38">
        <f t="shared" si="103"/>
        <v>45200</v>
      </c>
      <c r="Y297" s="7">
        <f t="shared" si="114"/>
        <v>45580</v>
      </c>
      <c r="Z297" s="5">
        <v>371</v>
      </c>
      <c r="AA297" s="111"/>
      <c r="AB297" s="38" t="str">
        <f>IFERROR(VLOOKUP(Y297,'Geração Equatorial x Medido'!$O$168:$P$182,2,FALSE),"")</f>
        <v/>
      </c>
      <c r="AC297" s="38">
        <f t="shared" si="102"/>
        <v>45536</v>
      </c>
      <c r="AD297" s="38" t="str">
        <f t="shared" si="108"/>
        <v/>
      </c>
      <c r="AE297" s="38">
        <f t="shared" si="116"/>
        <v>45566</v>
      </c>
      <c r="AU297" s="4"/>
      <c r="AX297" s="7">
        <f t="shared" si="115"/>
        <v>45940</v>
      </c>
      <c r="AY297" s="5">
        <v>569.6</v>
      </c>
      <c r="AZ297" s="145">
        <f t="shared" si="109"/>
        <v>0</v>
      </c>
      <c r="BA297" s="38" t="str">
        <f>IFERROR(VLOOKUP(AX297,'Geração Equatorial x Medido'!$O$168:$P$195,2,FALSE),"")</f>
        <v/>
      </c>
      <c r="BB297" s="38">
        <f t="shared" si="117"/>
        <v>45931</v>
      </c>
      <c r="BC297" s="38" t="str">
        <f t="shared" si="110"/>
        <v/>
      </c>
      <c r="BD297" s="38">
        <f t="shared" si="119"/>
        <v>45931</v>
      </c>
      <c r="BT297" s="4"/>
      <c r="BZ297" s="7">
        <f t="shared" si="111"/>
        <v>46306</v>
      </c>
      <c r="CA297" s="5"/>
      <c r="CB297" s="145">
        <f t="shared" si="112"/>
        <v>1</v>
      </c>
      <c r="CC297" s="141" t="str">
        <f>IFERROR(VLOOKUP(BZ296,'Geração Equatorial x Medido'!$O$168:$P$206,2,FALSE),"")</f>
        <v/>
      </c>
      <c r="CD297" s="38">
        <f t="shared" si="118"/>
        <v>46296</v>
      </c>
      <c r="CE297" s="38" t="str">
        <f t="shared" si="105"/>
        <v/>
      </c>
      <c r="CF297" s="38">
        <f t="shared" si="106"/>
        <v>46296</v>
      </c>
      <c r="CV297" s="4"/>
    </row>
    <row r="298" spans="1:100" x14ac:dyDescent="0.25">
      <c r="A298" s="7">
        <f t="shared" si="113"/>
        <v>45221</v>
      </c>
      <c r="B298" s="5"/>
      <c r="C298" s="38" t="str">
        <f t="shared" si="104"/>
        <v/>
      </c>
      <c r="D298" s="38">
        <f t="shared" si="101"/>
        <v>44986</v>
      </c>
      <c r="E298" s="38" t="str">
        <f t="shared" si="107"/>
        <v/>
      </c>
      <c r="F298" s="38">
        <f t="shared" si="103"/>
        <v>45200</v>
      </c>
      <c r="Y298" s="7">
        <f t="shared" si="114"/>
        <v>45581</v>
      </c>
      <c r="Z298" s="5">
        <v>347.3</v>
      </c>
      <c r="AA298" s="111"/>
      <c r="AB298" s="38" t="str">
        <f>IFERROR(VLOOKUP(Y298,'Geração Equatorial x Medido'!$O$168:$P$182,2,FALSE),"")</f>
        <v/>
      </c>
      <c r="AC298" s="38">
        <f t="shared" si="102"/>
        <v>45536</v>
      </c>
      <c r="AD298" s="38" t="str">
        <f t="shared" si="108"/>
        <v/>
      </c>
      <c r="AE298" s="38">
        <f t="shared" si="116"/>
        <v>45566</v>
      </c>
      <c r="AU298" s="4"/>
      <c r="AX298" s="7">
        <f t="shared" si="115"/>
        <v>45941</v>
      </c>
      <c r="AY298" s="5">
        <v>554.1</v>
      </c>
      <c r="AZ298" s="145">
        <f t="shared" si="109"/>
        <v>0</v>
      </c>
      <c r="BA298" s="38" t="str">
        <f>IFERROR(VLOOKUP(AX298,'Geração Equatorial x Medido'!$O$168:$P$195,2,FALSE),"")</f>
        <v/>
      </c>
      <c r="BB298" s="38">
        <f t="shared" si="117"/>
        <v>45931</v>
      </c>
      <c r="BC298" s="38" t="str">
        <f t="shared" si="110"/>
        <v/>
      </c>
      <c r="BD298" s="38">
        <f t="shared" si="119"/>
        <v>45931</v>
      </c>
      <c r="BT298" s="4"/>
      <c r="BZ298" s="7">
        <f t="shared" si="111"/>
        <v>46307</v>
      </c>
      <c r="CA298" s="5"/>
      <c r="CB298" s="145">
        <f t="shared" si="112"/>
        <v>1</v>
      </c>
      <c r="CC298" s="141" t="str">
        <f>IFERROR(VLOOKUP(BZ297,'Geração Equatorial x Medido'!$O$168:$P$206,2,FALSE),"")</f>
        <v/>
      </c>
      <c r="CD298" s="38">
        <f t="shared" si="118"/>
        <v>46296</v>
      </c>
      <c r="CE298" s="38" t="str">
        <f t="shared" si="105"/>
        <v/>
      </c>
      <c r="CF298" s="38">
        <f t="shared" si="106"/>
        <v>46296</v>
      </c>
      <c r="CV298" s="4"/>
    </row>
    <row r="299" spans="1:100" x14ac:dyDescent="0.25">
      <c r="A299" s="7">
        <f t="shared" si="113"/>
        <v>45222</v>
      </c>
      <c r="B299" s="5"/>
      <c r="C299" s="38" t="str">
        <f t="shared" si="104"/>
        <v/>
      </c>
      <c r="D299" s="38">
        <f t="shared" ref="D299:D362" si="120">IF(C299="",D298,C299)</f>
        <v>44986</v>
      </c>
      <c r="E299" s="38" t="str">
        <f t="shared" si="107"/>
        <v/>
      </c>
      <c r="F299" s="38">
        <f t="shared" si="103"/>
        <v>45200</v>
      </c>
      <c r="Y299" s="7">
        <f t="shared" si="114"/>
        <v>45582</v>
      </c>
      <c r="Z299" s="5">
        <v>401.9</v>
      </c>
      <c r="AA299" s="111"/>
      <c r="AB299" s="38" t="str">
        <f>IFERROR(VLOOKUP(Y299,'Geração Equatorial x Medido'!$O$168:$P$182,2,FALSE),"")</f>
        <v/>
      </c>
      <c r="AC299" s="38">
        <f t="shared" ref="AC299:AC362" si="121">IF(AB299="",AC298,AB299)</f>
        <v>45536</v>
      </c>
      <c r="AD299" s="38" t="str">
        <f t="shared" si="108"/>
        <v/>
      </c>
      <c r="AE299" s="38">
        <f t="shared" si="116"/>
        <v>45566</v>
      </c>
      <c r="AU299" s="4"/>
      <c r="AX299" s="7">
        <f t="shared" si="115"/>
        <v>45942</v>
      </c>
      <c r="AY299" s="5">
        <v>584.70000000000005</v>
      </c>
      <c r="AZ299" s="145">
        <f t="shared" si="109"/>
        <v>0</v>
      </c>
      <c r="BA299" s="38" t="str">
        <f>IFERROR(VLOOKUP(AX299,'Geração Equatorial x Medido'!$O$168:$P$195,2,FALSE),"")</f>
        <v/>
      </c>
      <c r="BB299" s="38">
        <f t="shared" si="117"/>
        <v>45931</v>
      </c>
      <c r="BC299" s="38" t="str">
        <f t="shared" si="110"/>
        <v/>
      </c>
      <c r="BD299" s="38">
        <f t="shared" si="119"/>
        <v>45931</v>
      </c>
      <c r="BT299" s="4"/>
      <c r="BZ299" s="7">
        <f t="shared" si="111"/>
        <v>46308</v>
      </c>
      <c r="CA299" s="5"/>
      <c r="CB299" s="145">
        <f t="shared" si="112"/>
        <v>1</v>
      </c>
      <c r="CC299" s="141" t="str">
        <f>IFERROR(VLOOKUP(BZ298,'Geração Equatorial x Medido'!$O$168:$P$206,2,FALSE),"")</f>
        <v/>
      </c>
      <c r="CD299" s="38">
        <f t="shared" si="118"/>
        <v>46296</v>
      </c>
      <c r="CE299" s="38" t="str">
        <f t="shared" si="105"/>
        <v/>
      </c>
      <c r="CF299" s="38">
        <f t="shared" si="106"/>
        <v>46296</v>
      </c>
      <c r="CV299" s="4"/>
    </row>
    <row r="300" spans="1:100" x14ac:dyDescent="0.25">
      <c r="A300" s="7">
        <f t="shared" si="113"/>
        <v>45223</v>
      </c>
      <c r="B300" s="5"/>
      <c r="C300" s="38" t="str">
        <f t="shared" si="104"/>
        <v/>
      </c>
      <c r="D300" s="38">
        <f t="shared" si="120"/>
        <v>44986</v>
      </c>
      <c r="E300" s="38" t="str">
        <f t="shared" si="107"/>
        <v/>
      </c>
      <c r="F300" s="38">
        <f t="shared" si="103"/>
        <v>45200</v>
      </c>
      <c r="Y300" s="7">
        <f t="shared" si="114"/>
        <v>45583</v>
      </c>
      <c r="Z300" s="5">
        <v>360.6</v>
      </c>
      <c r="AA300" s="111"/>
      <c r="AB300" s="38" t="str">
        <f>IFERROR(VLOOKUP(Y300,'Geração Equatorial x Medido'!$O$168:$P$182,2,FALSE),"")</f>
        <v/>
      </c>
      <c r="AC300" s="38">
        <f t="shared" si="121"/>
        <v>45536</v>
      </c>
      <c r="AD300" s="38" t="str">
        <f t="shared" si="108"/>
        <v/>
      </c>
      <c r="AE300" s="38">
        <f t="shared" si="116"/>
        <v>45566</v>
      </c>
      <c r="AU300" s="4"/>
      <c r="AX300" s="7">
        <f t="shared" si="115"/>
        <v>45943</v>
      </c>
      <c r="AY300" s="5">
        <v>567.29999999999995</v>
      </c>
      <c r="AZ300" s="145">
        <f t="shared" si="109"/>
        <v>0</v>
      </c>
      <c r="BA300" s="38" t="str">
        <f>IFERROR(VLOOKUP(AX300,'Geração Equatorial x Medido'!$O$168:$P$195,2,FALSE),"")</f>
        <v/>
      </c>
      <c r="BB300" s="38">
        <f t="shared" si="117"/>
        <v>45931</v>
      </c>
      <c r="BC300" s="38" t="str">
        <f t="shared" si="110"/>
        <v/>
      </c>
      <c r="BD300" s="38">
        <f t="shared" si="119"/>
        <v>45931</v>
      </c>
      <c r="BT300" s="4"/>
      <c r="BZ300" s="7">
        <f t="shared" si="111"/>
        <v>46309</v>
      </c>
      <c r="CA300" s="5"/>
      <c r="CB300" s="145">
        <f t="shared" si="112"/>
        <v>1</v>
      </c>
      <c r="CC300" s="141" t="str">
        <f>IFERROR(VLOOKUP(BZ299,'Geração Equatorial x Medido'!$O$168:$P$206,2,FALSE),"")</f>
        <v/>
      </c>
      <c r="CD300" s="38">
        <f t="shared" si="118"/>
        <v>46296</v>
      </c>
      <c r="CE300" s="38" t="str">
        <f t="shared" si="105"/>
        <v/>
      </c>
      <c r="CF300" s="38">
        <f t="shared" si="106"/>
        <v>46296</v>
      </c>
      <c r="CV300" s="4"/>
    </row>
    <row r="301" spans="1:100" x14ac:dyDescent="0.25">
      <c r="A301" s="7">
        <f t="shared" si="113"/>
        <v>45224</v>
      </c>
      <c r="B301" s="5"/>
      <c r="C301" s="38" t="str">
        <f t="shared" si="104"/>
        <v/>
      </c>
      <c r="D301" s="38">
        <f t="shared" si="120"/>
        <v>44986</v>
      </c>
      <c r="E301" s="38" t="str">
        <f t="shared" si="107"/>
        <v/>
      </c>
      <c r="F301" s="38">
        <f t="shared" si="103"/>
        <v>45200</v>
      </c>
      <c r="H301" s="3"/>
      <c r="Y301" s="7">
        <f t="shared" si="114"/>
        <v>45584</v>
      </c>
      <c r="Z301" s="5">
        <v>415.3</v>
      </c>
      <c r="AA301" s="111"/>
      <c r="AB301" s="38" t="str">
        <f>IFERROR(VLOOKUP(Y301,'Geração Equatorial x Medido'!$O$168:$P$182,2,FALSE),"")</f>
        <v/>
      </c>
      <c r="AC301" s="38">
        <f t="shared" si="121"/>
        <v>45536</v>
      </c>
      <c r="AD301" s="38" t="str">
        <f t="shared" si="108"/>
        <v/>
      </c>
      <c r="AE301" s="38">
        <f t="shared" si="116"/>
        <v>45566</v>
      </c>
      <c r="AG301" s="3"/>
      <c r="AU301" s="4"/>
      <c r="AX301" s="7">
        <f t="shared" si="115"/>
        <v>45944</v>
      </c>
      <c r="AY301" s="5">
        <v>562</v>
      </c>
      <c r="AZ301" s="145">
        <f t="shared" si="109"/>
        <v>0</v>
      </c>
      <c r="BA301" s="38" t="str">
        <f>IFERROR(VLOOKUP(AX301,'Geração Equatorial x Medido'!$O$168:$P$195,2,FALSE),"")</f>
        <v/>
      </c>
      <c r="BB301" s="38">
        <f t="shared" si="117"/>
        <v>45931</v>
      </c>
      <c r="BC301" s="38" t="str">
        <f t="shared" si="110"/>
        <v/>
      </c>
      <c r="BD301" s="38">
        <f t="shared" si="119"/>
        <v>45931</v>
      </c>
      <c r="BF301" s="3"/>
      <c r="BT301" s="4"/>
      <c r="BZ301" s="7">
        <f t="shared" si="111"/>
        <v>46310</v>
      </c>
      <c r="CA301" s="5"/>
      <c r="CB301" s="145">
        <f t="shared" si="112"/>
        <v>1</v>
      </c>
      <c r="CC301" s="141" t="str">
        <f>IFERROR(VLOOKUP(BZ300,'Geração Equatorial x Medido'!$O$168:$P$206,2,FALSE),"")</f>
        <v/>
      </c>
      <c r="CD301" s="38">
        <f t="shared" si="118"/>
        <v>46296</v>
      </c>
      <c r="CE301" s="38" t="str">
        <f t="shared" si="105"/>
        <v/>
      </c>
      <c r="CF301" s="38">
        <f t="shared" si="106"/>
        <v>46296</v>
      </c>
      <c r="CH301" s="3"/>
      <c r="CV301" s="4"/>
    </row>
    <row r="302" spans="1:100" x14ac:dyDescent="0.25">
      <c r="A302" s="7">
        <f t="shared" si="113"/>
        <v>45225</v>
      </c>
      <c r="B302" s="5"/>
      <c r="C302" s="38" t="str">
        <f t="shared" si="104"/>
        <v/>
      </c>
      <c r="D302" s="38">
        <f t="shared" si="120"/>
        <v>44986</v>
      </c>
      <c r="E302" s="38" t="str">
        <f t="shared" si="107"/>
        <v/>
      </c>
      <c r="F302" s="38">
        <f t="shared" si="103"/>
        <v>45200</v>
      </c>
      <c r="H302" s="3"/>
      <c r="Y302" s="7">
        <f t="shared" si="114"/>
        <v>45585</v>
      </c>
      <c r="Z302" s="5">
        <v>373.4</v>
      </c>
      <c r="AA302" s="111"/>
      <c r="AB302" s="38" t="str">
        <f>IFERROR(VLOOKUP(Y302,'Geração Equatorial x Medido'!$O$168:$P$182,2,FALSE),"")</f>
        <v/>
      </c>
      <c r="AC302" s="38">
        <f t="shared" si="121"/>
        <v>45536</v>
      </c>
      <c r="AD302" s="38" t="str">
        <f t="shared" si="108"/>
        <v/>
      </c>
      <c r="AE302" s="38">
        <f t="shared" si="116"/>
        <v>45566</v>
      </c>
      <c r="AG302" s="3"/>
      <c r="AU302" s="4"/>
      <c r="AX302" s="7">
        <f t="shared" si="115"/>
        <v>45945</v>
      </c>
      <c r="AY302" s="5">
        <v>597.5</v>
      </c>
      <c r="AZ302" s="145">
        <f t="shared" si="109"/>
        <v>0</v>
      </c>
      <c r="BA302" s="38" t="str">
        <f>IFERROR(VLOOKUP(AX302,'Geração Equatorial x Medido'!$O$168:$P$195,2,FALSE),"")</f>
        <v/>
      </c>
      <c r="BB302" s="38">
        <f t="shared" si="117"/>
        <v>45931</v>
      </c>
      <c r="BC302" s="38" t="str">
        <f t="shared" si="110"/>
        <v/>
      </c>
      <c r="BD302" s="38">
        <f t="shared" si="119"/>
        <v>45931</v>
      </c>
      <c r="BF302" s="3"/>
      <c r="BT302" s="4"/>
      <c r="BZ302" s="7">
        <f t="shared" si="111"/>
        <v>46311</v>
      </c>
      <c r="CA302" s="5"/>
      <c r="CB302" s="145">
        <f t="shared" si="112"/>
        <v>1</v>
      </c>
      <c r="CC302" s="141" t="str">
        <f>IFERROR(VLOOKUP(BZ301,'Geração Equatorial x Medido'!$O$168:$P$206,2,FALSE),"")</f>
        <v/>
      </c>
      <c r="CD302" s="38">
        <f t="shared" si="118"/>
        <v>46296</v>
      </c>
      <c r="CE302" s="38" t="str">
        <f t="shared" si="105"/>
        <v/>
      </c>
      <c r="CF302" s="38">
        <f t="shared" si="106"/>
        <v>46296</v>
      </c>
      <c r="CH302" s="3"/>
      <c r="CV302" s="4"/>
    </row>
    <row r="303" spans="1:100" x14ac:dyDescent="0.25">
      <c r="A303" s="7">
        <f t="shared" si="113"/>
        <v>45226</v>
      </c>
      <c r="B303" s="5"/>
      <c r="C303" s="38" t="str">
        <f t="shared" si="104"/>
        <v/>
      </c>
      <c r="D303" s="38">
        <f t="shared" si="120"/>
        <v>44986</v>
      </c>
      <c r="E303" s="38" t="str">
        <f t="shared" si="107"/>
        <v/>
      </c>
      <c r="F303" s="38">
        <f t="shared" si="103"/>
        <v>45200</v>
      </c>
      <c r="Y303" s="7">
        <f t="shared" si="114"/>
        <v>45586</v>
      </c>
      <c r="Z303" s="5">
        <v>434.6</v>
      </c>
      <c r="AA303" s="111"/>
      <c r="AB303" s="38" t="str">
        <f>IFERROR(VLOOKUP(Y303,'Geração Equatorial x Medido'!$O$168:$P$182,2,FALSE),"")</f>
        <v/>
      </c>
      <c r="AC303" s="38">
        <f t="shared" si="121"/>
        <v>45536</v>
      </c>
      <c r="AD303" s="38" t="str">
        <f t="shared" si="108"/>
        <v/>
      </c>
      <c r="AE303" s="38">
        <f t="shared" si="116"/>
        <v>45566</v>
      </c>
      <c r="AU303" s="4"/>
      <c r="AX303" s="7">
        <f t="shared" si="115"/>
        <v>45946</v>
      </c>
      <c r="AY303" s="5">
        <v>532.1</v>
      </c>
      <c r="AZ303" s="145">
        <f t="shared" si="109"/>
        <v>0</v>
      </c>
      <c r="BA303" s="38" t="str">
        <f>IFERROR(VLOOKUP(AX303,'Geração Equatorial x Medido'!$O$168:$P$195,2,FALSE),"")</f>
        <v/>
      </c>
      <c r="BB303" s="38">
        <f t="shared" si="117"/>
        <v>45931</v>
      </c>
      <c r="BC303" s="38" t="str">
        <f t="shared" si="110"/>
        <v/>
      </c>
      <c r="BD303" s="38">
        <f t="shared" si="119"/>
        <v>45931</v>
      </c>
      <c r="BT303" s="4"/>
      <c r="BZ303" s="7">
        <f t="shared" si="111"/>
        <v>46312</v>
      </c>
      <c r="CA303" s="5"/>
      <c r="CB303" s="145">
        <f t="shared" si="112"/>
        <v>1</v>
      </c>
      <c r="CC303" s="141" t="str">
        <f>IFERROR(VLOOKUP(BZ302,'Geração Equatorial x Medido'!$O$168:$P$206,2,FALSE),"")</f>
        <v/>
      </c>
      <c r="CD303" s="38">
        <f t="shared" si="118"/>
        <v>46296</v>
      </c>
      <c r="CE303" s="38" t="str">
        <f t="shared" si="105"/>
        <v/>
      </c>
      <c r="CF303" s="38">
        <f t="shared" si="106"/>
        <v>46296</v>
      </c>
      <c r="CV303" s="4"/>
    </row>
    <row r="304" spans="1:100" x14ac:dyDescent="0.25">
      <c r="A304" s="7">
        <f t="shared" si="113"/>
        <v>45227</v>
      </c>
      <c r="B304" s="5"/>
      <c r="C304" s="38" t="str">
        <f t="shared" si="104"/>
        <v/>
      </c>
      <c r="D304" s="38">
        <f t="shared" si="120"/>
        <v>44986</v>
      </c>
      <c r="E304" s="38" t="str">
        <f t="shared" si="107"/>
        <v/>
      </c>
      <c r="F304" s="38">
        <f t="shared" si="103"/>
        <v>45200</v>
      </c>
      <c r="Y304" s="7">
        <f t="shared" si="114"/>
        <v>45587</v>
      </c>
      <c r="Z304" s="5">
        <v>420.2</v>
      </c>
      <c r="AA304" s="111"/>
      <c r="AB304" s="38" t="str">
        <f>IFERROR(VLOOKUP(Y304,'Geração Equatorial x Medido'!$O$168:$P$182,2,FALSE),"")</f>
        <v/>
      </c>
      <c r="AC304" s="38">
        <f t="shared" si="121"/>
        <v>45536</v>
      </c>
      <c r="AD304" s="38" t="str">
        <f t="shared" si="108"/>
        <v/>
      </c>
      <c r="AE304" s="38">
        <f t="shared" si="116"/>
        <v>45566</v>
      </c>
      <c r="AU304" s="4"/>
      <c r="AX304" s="7">
        <f t="shared" si="115"/>
        <v>45947</v>
      </c>
      <c r="AY304" s="5">
        <v>557.6</v>
      </c>
      <c r="AZ304" s="145">
        <f t="shared" si="109"/>
        <v>0</v>
      </c>
      <c r="BA304" s="38" t="str">
        <f>IFERROR(VLOOKUP(AX304,'Geração Equatorial x Medido'!$O$168:$P$195,2,FALSE),"")</f>
        <v/>
      </c>
      <c r="BB304" s="38">
        <f t="shared" si="117"/>
        <v>45931</v>
      </c>
      <c r="BC304" s="38" t="str">
        <f t="shared" si="110"/>
        <v/>
      </c>
      <c r="BD304" s="38">
        <f t="shared" si="119"/>
        <v>45931</v>
      </c>
      <c r="BT304" s="4"/>
      <c r="BZ304" s="7">
        <f t="shared" si="111"/>
        <v>46313</v>
      </c>
      <c r="CA304" s="5"/>
      <c r="CB304" s="145">
        <f t="shared" si="112"/>
        <v>1</v>
      </c>
      <c r="CC304" s="141" t="str">
        <f>IFERROR(VLOOKUP(BZ303,'Geração Equatorial x Medido'!$O$168:$P$206,2,FALSE),"")</f>
        <v/>
      </c>
      <c r="CD304" s="38">
        <f t="shared" si="118"/>
        <v>46296</v>
      </c>
      <c r="CE304" s="38" t="str">
        <f t="shared" si="105"/>
        <v/>
      </c>
      <c r="CF304" s="38">
        <f t="shared" si="106"/>
        <v>46296</v>
      </c>
      <c r="CV304" s="4"/>
    </row>
    <row r="305" spans="1:100" x14ac:dyDescent="0.25">
      <c r="A305" s="7">
        <f t="shared" si="113"/>
        <v>45228</v>
      </c>
      <c r="B305" s="5"/>
      <c r="C305" s="38" t="str">
        <f t="shared" si="104"/>
        <v/>
      </c>
      <c r="D305" s="38">
        <f t="shared" si="120"/>
        <v>44986</v>
      </c>
      <c r="E305" s="38" t="str">
        <f t="shared" si="107"/>
        <v/>
      </c>
      <c r="F305" s="38">
        <f t="shared" si="103"/>
        <v>45200</v>
      </c>
      <c r="Y305" s="7">
        <f t="shared" si="114"/>
        <v>45588</v>
      </c>
      <c r="Z305" s="5">
        <v>390.9</v>
      </c>
      <c r="AA305" s="111"/>
      <c r="AB305" s="38" t="str">
        <f>IFERROR(VLOOKUP(Y305,'Geração Equatorial x Medido'!$O$168:$P$182,2,FALSE),"")</f>
        <v/>
      </c>
      <c r="AC305" s="38">
        <f t="shared" si="121"/>
        <v>45536</v>
      </c>
      <c r="AD305" s="38" t="str">
        <f t="shared" si="108"/>
        <v/>
      </c>
      <c r="AE305" s="38">
        <f t="shared" si="116"/>
        <v>45566</v>
      </c>
      <c r="AU305" s="4"/>
      <c r="AX305" s="7">
        <f t="shared" si="115"/>
        <v>45948</v>
      </c>
      <c r="AY305" s="5">
        <v>544.5</v>
      </c>
      <c r="AZ305" s="145">
        <f t="shared" si="109"/>
        <v>0</v>
      </c>
      <c r="BA305" s="38" t="str">
        <f>IFERROR(VLOOKUP(AX305,'Geração Equatorial x Medido'!$O$168:$P$195,2,FALSE),"")</f>
        <v/>
      </c>
      <c r="BB305" s="38">
        <f t="shared" si="117"/>
        <v>45931</v>
      </c>
      <c r="BC305" s="38" t="str">
        <f t="shared" si="110"/>
        <v/>
      </c>
      <c r="BD305" s="38">
        <f t="shared" si="119"/>
        <v>45931</v>
      </c>
      <c r="BT305" s="4"/>
      <c r="BZ305" s="7">
        <f t="shared" si="111"/>
        <v>46314</v>
      </c>
      <c r="CA305" s="5"/>
      <c r="CB305" s="145">
        <f t="shared" si="112"/>
        <v>1</v>
      </c>
      <c r="CC305" s="141" t="str">
        <f>IFERROR(VLOOKUP(BZ304,'Geração Equatorial x Medido'!$O$168:$P$206,2,FALSE),"")</f>
        <v/>
      </c>
      <c r="CD305" s="38">
        <f t="shared" si="118"/>
        <v>46296</v>
      </c>
      <c r="CE305" s="38" t="str">
        <f t="shared" si="105"/>
        <v/>
      </c>
      <c r="CF305" s="38">
        <f t="shared" si="106"/>
        <v>46296</v>
      </c>
      <c r="CV305" s="4"/>
    </row>
    <row r="306" spans="1:100" x14ac:dyDescent="0.25">
      <c r="A306" s="7">
        <f t="shared" si="113"/>
        <v>45229</v>
      </c>
      <c r="B306" s="5"/>
      <c r="C306" s="38" t="str">
        <f t="shared" si="104"/>
        <v/>
      </c>
      <c r="D306" s="38">
        <f t="shared" si="120"/>
        <v>44986</v>
      </c>
      <c r="E306" s="38" t="str">
        <f t="shared" si="107"/>
        <v/>
      </c>
      <c r="F306" s="38">
        <f t="shared" si="103"/>
        <v>45200</v>
      </c>
      <c r="Y306" s="7">
        <f t="shared" si="114"/>
        <v>45589</v>
      </c>
      <c r="Z306" s="5">
        <v>387.8</v>
      </c>
      <c r="AA306" s="111"/>
      <c r="AB306" s="38" t="str">
        <f>IFERROR(VLOOKUP(Y306,'Geração Equatorial x Medido'!$O$168:$P$182,2,FALSE),"")</f>
        <v/>
      </c>
      <c r="AC306" s="38">
        <f t="shared" si="121"/>
        <v>45536</v>
      </c>
      <c r="AD306" s="38" t="str">
        <f t="shared" si="108"/>
        <v/>
      </c>
      <c r="AE306" s="38">
        <f t="shared" si="116"/>
        <v>45566</v>
      </c>
      <c r="AU306" s="4"/>
      <c r="AX306" s="7">
        <f t="shared" si="115"/>
        <v>45949</v>
      </c>
      <c r="AY306" s="5">
        <v>489.7</v>
      </c>
      <c r="AZ306" s="145">
        <f t="shared" si="109"/>
        <v>0</v>
      </c>
      <c r="BA306" s="38" t="str">
        <f>IFERROR(VLOOKUP(AX306,'Geração Equatorial x Medido'!$O$168:$P$195,2,FALSE),"")</f>
        <v/>
      </c>
      <c r="BB306" s="38">
        <f t="shared" si="117"/>
        <v>45931</v>
      </c>
      <c r="BC306" s="38" t="str">
        <f t="shared" si="110"/>
        <v/>
      </c>
      <c r="BD306" s="38">
        <f t="shared" si="119"/>
        <v>45931</v>
      </c>
      <c r="BT306" s="4"/>
      <c r="BZ306" s="7">
        <f t="shared" si="111"/>
        <v>46315</v>
      </c>
      <c r="CA306" s="5"/>
      <c r="CB306" s="145">
        <f t="shared" si="112"/>
        <v>1</v>
      </c>
      <c r="CC306" s="141" t="str">
        <f>IFERROR(VLOOKUP(BZ305,'Geração Equatorial x Medido'!$O$168:$P$206,2,FALSE),"")</f>
        <v/>
      </c>
      <c r="CD306" s="38">
        <f t="shared" si="118"/>
        <v>46296</v>
      </c>
      <c r="CE306" s="38" t="str">
        <f t="shared" si="105"/>
        <v/>
      </c>
      <c r="CF306" s="38">
        <f t="shared" si="106"/>
        <v>46296</v>
      </c>
      <c r="CV306" s="4"/>
    </row>
    <row r="307" spans="1:100" x14ac:dyDescent="0.25">
      <c r="A307" s="7">
        <f t="shared" si="113"/>
        <v>45230</v>
      </c>
      <c r="B307" s="5"/>
      <c r="C307" s="38" t="str">
        <f t="shared" si="104"/>
        <v/>
      </c>
      <c r="D307" s="38">
        <f t="shared" si="120"/>
        <v>44986</v>
      </c>
      <c r="E307" s="38" t="str">
        <f t="shared" si="107"/>
        <v/>
      </c>
      <c r="F307" s="38">
        <f t="shared" si="103"/>
        <v>45200</v>
      </c>
      <c r="Y307" s="7">
        <f t="shared" si="114"/>
        <v>45590</v>
      </c>
      <c r="Z307" s="5">
        <v>402.3</v>
      </c>
      <c r="AA307" s="111"/>
      <c r="AB307" s="38" t="str">
        <f>IFERROR(VLOOKUP(Y307,'Geração Equatorial x Medido'!$O$168:$P$182,2,FALSE),"")</f>
        <v/>
      </c>
      <c r="AC307" s="38">
        <f t="shared" si="121"/>
        <v>45536</v>
      </c>
      <c r="AD307" s="38" t="str">
        <f t="shared" si="108"/>
        <v/>
      </c>
      <c r="AE307" s="38">
        <f t="shared" si="116"/>
        <v>45566</v>
      </c>
      <c r="AU307" s="4"/>
      <c r="AX307" s="7">
        <f t="shared" si="115"/>
        <v>45950</v>
      </c>
      <c r="AY307" s="5">
        <v>505.1</v>
      </c>
      <c r="AZ307" s="145">
        <f t="shared" si="109"/>
        <v>0</v>
      </c>
      <c r="BA307" s="38" t="str">
        <f>IFERROR(VLOOKUP(AX307,'Geração Equatorial x Medido'!$O$168:$P$195,2,FALSE),"")</f>
        <v/>
      </c>
      <c r="BB307" s="38">
        <f t="shared" si="117"/>
        <v>45931</v>
      </c>
      <c r="BC307" s="38" t="str">
        <f t="shared" si="110"/>
        <v/>
      </c>
      <c r="BD307" s="38">
        <f t="shared" si="119"/>
        <v>45931</v>
      </c>
      <c r="BT307" s="4"/>
      <c r="BZ307" s="7">
        <f t="shared" si="111"/>
        <v>46316</v>
      </c>
      <c r="CA307" s="5"/>
      <c r="CB307" s="145">
        <f t="shared" si="112"/>
        <v>1</v>
      </c>
      <c r="CC307" s="141" t="str">
        <f>IFERROR(VLOOKUP(BZ306,'Geração Equatorial x Medido'!$O$168:$P$206,2,FALSE),"")</f>
        <v/>
      </c>
      <c r="CD307" s="38">
        <f t="shared" si="118"/>
        <v>46296</v>
      </c>
      <c r="CE307" s="38" t="str">
        <f t="shared" si="105"/>
        <v/>
      </c>
      <c r="CF307" s="38">
        <f t="shared" si="106"/>
        <v>46296</v>
      </c>
      <c r="CV307" s="4"/>
    </row>
    <row r="308" spans="1:100" x14ac:dyDescent="0.25">
      <c r="A308" s="7">
        <f t="shared" si="113"/>
        <v>45231</v>
      </c>
      <c r="B308" s="5"/>
      <c r="C308" s="38" t="str">
        <f t="shared" si="104"/>
        <v/>
      </c>
      <c r="D308" s="38">
        <f t="shared" si="120"/>
        <v>44986</v>
      </c>
      <c r="E308" s="38">
        <f t="shared" si="107"/>
        <v>45231</v>
      </c>
      <c r="F308" s="38">
        <f t="shared" si="103"/>
        <v>45231</v>
      </c>
      <c r="Y308" s="7">
        <f t="shared" si="114"/>
        <v>45591</v>
      </c>
      <c r="Z308" s="5">
        <v>482</v>
      </c>
      <c r="AA308" s="111"/>
      <c r="AB308" s="38" t="str">
        <f>IFERROR(VLOOKUP(Y308,'Geração Equatorial x Medido'!$O$168:$P$182,2,FALSE),"")</f>
        <v/>
      </c>
      <c r="AC308" s="38">
        <f t="shared" si="121"/>
        <v>45536</v>
      </c>
      <c r="AD308" s="38" t="str">
        <f t="shared" si="108"/>
        <v/>
      </c>
      <c r="AE308" s="38">
        <f t="shared" si="116"/>
        <v>45566</v>
      </c>
      <c r="AU308" s="4"/>
      <c r="AX308" s="7">
        <f t="shared" si="115"/>
        <v>45951</v>
      </c>
      <c r="AY308" s="5">
        <v>456.6</v>
      </c>
      <c r="AZ308" s="145">
        <f t="shared" si="109"/>
        <v>0</v>
      </c>
      <c r="BA308" s="38" t="str">
        <f>IFERROR(VLOOKUP(AX308,'Geração Equatorial x Medido'!$O$168:$P$195,2,FALSE),"")</f>
        <v/>
      </c>
      <c r="BB308" s="38">
        <f t="shared" si="117"/>
        <v>45931</v>
      </c>
      <c r="BC308" s="38" t="str">
        <f t="shared" si="110"/>
        <v/>
      </c>
      <c r="BD308" s="38">
        <f t="shared" si="119"/>
        <v>45931</v>
      </c>
      <c r="BT308" s="4"/>
      <c r="BZ308" s="7">
        <f t="shared" si="111"/>
        <v>46317</v>
      </c>
      <c r="CA308" s="5"/>
      <c r="CB308" s="145">
        <f t="shared" si="112"/>
        <v>1</v>
      </c>
      <c r="CC308" s="141" t="str">
        <f>IFERROR(VLOOKUP(BZ307,'Geração Equatorial x Medido'!$O$168:$P$206,2,FALSE),"")</f>
        <v/>
      </c>
      <c r="CD308" s="38">
        <f t="shared" si="118"/>
        <v>46296</v>
      </c>
      <c r="CE308" s="38" t="str">
        <f t="shared" si="105"/>
        <v/>
      </c>
      <c r="CF308" s="38">
        <f t="shared" si="106"/>
        <v>46296</v>
      </c>
      <c r="CV308" s="4"/>
    </row>
    <row r="309" spans="1:100" x14ac:dyDescent="0.25">
      <c r="A309" s="7">
        <f t="shared" si="113"/>
        <v>45232</v>
      </c>
      <c r="B309" s="5"/>
      <c r="C309" s="38" t="str">
        <f t="shared" si="104"/>
        <v/>
      </c>
      <c r="D309" s="38">
        <f t="shared" si="120"/>
        <v>44986</v>
      </c>
      <c r="E309" s="38" t="str">
        <f t="shared" si="107"/>
        <v/>
      </c>
      <c r="F309" s="38">
        <f t="shared" ref="F309:F368" si="122">IF(E309="",F308,E309)</f>
        <v>45231</v>
      </c>
      <c r="Y309" s="7">
        <f t="shared" si="114"/>
        <v>45592</v>
      </c>
      <c r="Z309" s="5">
        <v>542.5</v>
      </c>
      <c r="AA309" s="111"/>
      <c r="AB309" s="38" t="str">
        <f>IFERROR(VLOOKUP(Y309,'Geração Equatorial x Medido'!$O$168:$P$182,2,FALSE),"")</f>
        <v/>
      </c>
      <c r="AC309" s="38">
        <f t="shared" si="121"/>
        <v>45536</v>
      </c>
      <c r="AD309" s="38" t="str">
        <f t="shared" si="108"/>
        <v/>
      </c>
      <c r="AE309" s="38">
        <f t="shared" si="116"/>
        <v>45566</v>
      </c>
      <c r="AU309" s="4"/>
      <c r="AX309" s="7">
        <f t="shared" si="115"/>
        <v>45952</v>
      </c>
      <c r="AY309" s="5">
        <v>560.1</v>
      </c>
      <c r="AZ309" s="145">
        <f t="shared" si="109"/>
        <v>0</v>
      </c>
      <c r="BA309" s="38" t="str">
        <f>IFERROR(VLOOKUP(AX309,'Geração Equatorial x Medido'!$O$168:$P$195,2,FALSE),"")</f>
        <v/>
      </c>
      <c r="BB309" s="38">
        <f t="shared" si="117"/>
        <v>45931</v>
      </c>
      <c r="BC309" s="38" t="str">
        <f t="shared" si="110"/>
        <v/>
      </c>
      <c r="BD309" s="38">
        <f t="shared" si="119"/>
        <v>45931</v>
      </c>
      <c r="BT309" s="4"/>
      <c r="BZ309" s="7">
        <f t="shared" si="111"/>
        <v>46318</v>
      </c>
      <c r="CA309" s="5"/>
      <c r="CB309" s="145">
        <f t="shared" si="112"/>
        <v>1</v>
      </c>
      <c r="CC309" s="141" t="str">
        <f>IFERROR(VLOOKUP(BZ308,'Geração Equatorial x Medido'!$O$168:$P$206,2,FALSE),"")</f>
        <v/>
      </c>
      <c r="CD309" s="38">
        <f t="shared" si="118"/>
        <v>46296</v>
      </c>
      <c r="CE309" s="38" t="str">
        <f t="shared" si="105"/>
        <v/>
      </c>
      <c r="CF309" s="38">
        <f t="shared" si="106"/>
        <v>46296</v>
      </c>
      <c r="CV309" s="4"/>
    </row>
    <row r="310" spans="1:100" x14ac:dyDescent="0.25">
      <c r="A310" s="7">
        <f t="shared" si="113"/>
        <v>45233</v>
      </c>
      <c r="B310" s="5"/>
      <c r="C310" s="38" t="str">
        <f t="shared" si="104"/>
        <v/>
      </c>
      <c r="D310" s="38">
        <f t="shared" si="120"/>
        <v>44986</v>
      </c>
      <c r="E310" s="38" t="str">
        <f t="shared" si="107"/>
        <v/>
      </c>
      <c r="F310" s="38">
        <f t="shared" si="122"/>
        <v>45231</v>
      </c>
      <c r="Y310" s="7">
        <f t="shared" si="114"/>
        <v>45593</v>
      </c>
      <c r="Z310" s="5">
        <v>556</v>
      </c>
      <c r="AA310" s="111"/>
      <c r="AB310" s="38">
        <f>IFERROR(VLOOKUP(Y310,'Geração Equatorial x Medido'!$O$168:$P$182,2,FALSE),"")</f>
        <v>45566</v>
      </c>
      <c r="AC310" s="38">
        <f t="shared" si="121"/>
        <v>45566</v>
      </c>
      <c r="AD310" s="38" t="str">
        <f t="shared" si="108"/>
        <v/>
      </c>
      <c r="AE310" s="38">
        <f t="shared" si="116"/>
        <v>45566</v>
      </c>
      <c r="AU310" s="4"/>
      <c r="AX310" s="7">
        <f t="shared" si="115"/>
        <v>45953</v>
      </c>
      <c r="AY310" s="5">
        <v>588.70000000000005</v>
      </c>
      <c r="AZ310" s="145">
        <f t="shared" si="109"/>
        <v>0</v>
      </c>
      <c r="BA310" s="38" t="str">
        <f>IFERROR(VLOOKUP(AX310,'Geração Equatorial x Medido'!$O$168:$P$195,2,FALSE),"")</f>
        <v/>
      </c>
      <c r="BB310" s="38">
        <f t="shared" si="117"/>
        <v>45931</v>
      </c>
      <c r="BC310" s="38" t="str">
        <f t="shared" si="110"/>
        <v/>
      </c>
      <c r="BD310" s="38">
        <f t="shared" si="119"/>
        <v>45931</v>
      </c>
      <c r="BT310" s="4"/>
      <c r="BZ310" s="7">
        <f t="shared" si="111"/>
        <v>46319</v>
      </c>
      <c r="CA310" s="5"/>
      <c r="CB310" s="145">
        <f t="shared" si="112"/>
        <v>1</v>
      </c>
      <c r="CC310" s="141" t="str">
        <f>IFERROR(VLOOKUP(BZ309,'Geração Equatorial x Medido'!$O$168:$P$206,2,FALSE),"")</f>
        <v/>
      </c>
      <c r="CD310" s="38">
        <f t="shared" si="118"/>
        <v>46296</v>
      </c>
      <c r="CE310" s="38" t="str">
        <f t="shared" si="105"/>
        <v/>
      </c>
      <c r="CF310" s="38">
        <f t="shared" si="106"/>
        <v>46296</v>
      </c>
      <c r="CV310" s="4"/>
    </row>
    <row r="311" spans="1:100" x14ac:dyDescent="0.25">
      <c r="A311" s="7">
        <f t="shared" si="113"/>
        <v>45234</v>
      </c>
      <c r="B311" s="5"/>
      <c r="C311" s="38" t="str">
        <f t="shared" si="104"/>
        <v/>
      </c>
      <c r="D311" s="38">
        <f t="shared" si="120"/>
        <v>44986</v>
      </c>
      <c r="E311" s="38" t="str">
        <f t="shared" si="107"/>
        <v/>
      </c>
      <c r="F311" s="38">
        <f t="shared" si="122"/>
        <v>45231</v>
      </c>
      <c r="Y311" s="7">
        <f t="shared" si="114"/>
        <v>45594</v>
      </c>
      <c r="Z311" s="5">
        <v>517.79999999999995</v>
      </c>
      <c r="AA311" s="111"/>
      <c r="AB311" s="38" t="str">
        <f>IFERROR(VLOOKUP(Y311,'Geração Equatorial x Medido'!$O$168:$P$182,2,FALSE),"")</f>
        <v/>
      </c>
      <c r="AC311" s="38">
        <f t="shared" si="121"/>
        <v>45566</v>
      </c>
      <c r="AD311" s="38" t="str">
        <f t="shared" si="108"/>
        <v/>
      </c>
      <c r="AE311" s="38">
        <f t="shared" si="116"/>
        <v>45566</v>
      </c>
      <c r="AU311" s="4"/>
      <c r="AX311" s="7">
        <f t="shared" si="115"/>
        <v>45954</v>
      </c>
      <c r="AY311" s="5">
        <v>582.70000000000005</v>
      </c>
      <c r="AZ311" s="145">
        <f t="shared" si="109"/>
        <v>0</v>
      </c>
      <c r="BA311" s="38" t="str">
        <f>IFERROR(VLOOKUP(AX311,'Geração Equatorial x Medido'!$O$168:$P$195,2,FALSE),"")</f>
        <v/>
      </c>
      <c r="BB311" s="38">
        <f t="shared" si="117"/>
        <v>45931</v>
      </c>
      <c r="BC311" s="38" t="str">
        <f t="shared" si="110"/>
        <v/>
      </c>
      <c r="BD311" s="38">
        <f t="shared" si="119"/>
        <v>45931</v>
      </c>
      <c r="BT311" s="4"/>
      <c r="BZ311" s="7">
        <f t="shared" si="111"/>
        <v>46320</v>
      </c>
      <c r="CA311" s="5"/>
      <c r="CB311" s="145">
        <f t="shared" si="112"/>
        <v>1</v>
      </c>
      <c r="CC311" s="141" t="str">
        <f>IFERROR(VLOOKUP(BZ310,'Geração Equatorial x Medido'!$O$168:$P$206,2,FALSE),"")</f>
        <v/>
      </c>
      <c r="CD311" s="38">
        <f t="shared" si="118"/>
        <v>46296</v>
      </c>
      <c r="CE311" s="38" t="str">
        <f t="shared" si="105"/>
        <v/>
      </c>
      <c r="CF311" s="38">
        <f t="shared" si="106"/>
        <v>46296</v>
      </c>
      <c r="CV311" s="4"/>
    </row>
    <row r="312" spans="1:100" x14ac:dyDescent="0.25">
      <c r="A312" s="7">
        <f t="shared" si="113"/>
        <v>45235</v>
      </c>
      <c r="B312" s="5"/>
      <c r="C312" s="38" t="str">
        <f t="shared" si="104"/>
        <v/>
      </c>
      <c r="D312" s="38">
        <f t="shared" si="120"/>
        <v>44986</v>
      </c>
      <c r="E312" s="38" t="str">
        <f t="shared" si="107"/>
        <v/>
      </c>
      <c r="F312" s="38">
        <f t="shared" si="122"/>
        <v>45231</v>
      </c>
      <c r="Y312" s="7">
        <f t="shared" si="114"/>
        <v>45595</v>
      </c>
      <c r="Z312" s="5">
        <v>488.6</v>
      </c>
      <c r="AA312" s="111"/>
      <c r="AB312" s="38" t="str">
        <f>IFERROR(VLOOKUP(Y312,'Geração Equatorial x Medido'!$O$168:$P$182,2,FALSE),"")</f>
        <v/>
      </c>
      <c r="AC312" s="38">
        <f t="shared" si="121"/>
        <v>45566</v>
      </c>
      <c r="AD312" s="38" t="str">
        <f t="shared" si="108"/>
        <v/>
      </c>
      <c r="AE312" s="38">
        <f t="shared" si="116"/>
        <v>45566</v>
      </c>
      <c r="AU312" s="4"/>
      <c r="AX312" s="7">
        <f t="shared" si="115"/>
        <v>45955</v>
      </c>
      <c r="AY312" s="5">
        <v>559.70000000000005</v>
      </c>
      <c r="AZ312" s="145">
        <f t="shared" si="109"/>
        <v>0</v>
      </c>
      <c r="BA312" s="38" t="str">
        <f>IFERROR(VLOOKUP(AX312,'Geração Equatorial x Medido'!$O$168:$P$195,2,FALSE),"")</f>
        <v/>
      </c>
      <c r="BB312" s="38">
        <f t="shared" si="117"/>
        <v>45931</v>
      </c>
      <c r="BC312" s="38" t="str">
        <f t="shared" si="110"/>
        <v/>
      </c>
      <c r="BD312" s="38">
        <f t="shared" si="119"/>
        <v>45931</v>
      </c>
      <c r="BT312" s="4"/>
      <c r="BZ312" s="7">
        <f t="shared" si="111"/>
        <v>46321</v>
      </c>
      <c r="CA312" s="5"/>
      <c r="CB312" s="145">
        <f t="shared" si="112"/>
        <v>1</v>
      </c>
      <c r="CC312" s="141" t="str">
        <f>IFERROR(VLOOKUP(BZ311,'Geração Equatorial x Medido'!$O$168:$P$206,2,FALSE),"")</f>
        <v/>
      </c>
      <c r="CD312" s="38">
        <f t="shared" si="118"/>
        <v>46296</v>
      </c>
      <c r="CE312" s="38" t="str">
        <f t="shared" si="105"/>
        <v/>
      </c>
      <c r="CF312" s="38">
        <f t="shared" si="106"/>
        <v>46296</v>
      </c>
      <c r="CV312" s="4"/>
    </row>
    <row r="313" spans="1:100" x14ac:dyDescent="0.25">
      <c r="A313" s="7">
        <f t="shared" si="113"/>
        <v>45236</v>
      </c>
      <c r="B313" s="5"/>
      <c r="C313" s="38" t="str">
        <f t="shared" si="104"/>
        <v/>
      </c>
      <c r="D313" s="38">
        <f t="shared" si="120"/>
        <v>44986</v>
      </c>
      <c r="E313" s="38" t="str">
        <f t="shared" si="107"/>
        <v/>
      </c>
      <c r="F313" s="38">
        <f t="shared" si="122"/>
        <v>45231</v>
      </c>
      <c r="Y313" s="7">
        <f t="shared" si="114"/>
        <v>45596</v>
      </c>
      <c r="Z313" s="5">
        <v>465</v>
      </c>
      <c r="AA313" s="111"/>
      <c r="AB313" s="38" t="str">
        <f>IFERROR(VLOOKUP(Y313,'Geração Equatorial x Medido'!$O$168:$P$182,2,FALSE),"")</f>
        <v/>
      </c>
      <c r="AC313" s="38">
        <f t="shared" si="121"/>
        <v>45566</v>
      </c>
      <c r="AD313" s="38" t="str">
        <f t="shared" si="108"/>
        <v/>
      </c>
      <c r="AE313" s="38">
        <f t="shared" si="116"/>
        <v>45566</v>
      </c>
      <c r="AU313" s="4"/>
      <c r="AX313" s="7">
        <f t="shared" si="115"/>
        <v>45956</v>
      </c>
      <c r="AY313" s="5">
        <v>581.6</v>
      </c>
      <c r="AZ313" s="145">
        <f t="shared" si="109"/>
        <v>0</v>
      </c>
      <c r="BA313" s="38" t="str">
        <f>IFERROR(VLOOKUP(AX313,'Geração Equatorial x Medido'!$O$168:$P$195,2,FALSE),"")</f>
        <v/>
      </c>
      <c r="BB313" s="38">
        <f t="shared" si="117"/>
        <v>45931</v>
      </c>
      <c r="BC313" s="38" t="str">
        <f t="shared" si="110"/>
        <v/>
      </c>
      <c r="BD313" s="38">
        <f t="shared" si="119"/>
        <v>45931</v>
      </c>
      <c r="BT313" s="4"/>
      <c r="BZ313" s="7">
        <f t="shared" si="111"/>
        <v>46322</v>
      </c>
      <c r="CA313" s="5"/>
      <c r="CB313" s="145">
        <f t="shared" si="112"/>
        <v>1</v>
      </c>
      <c r="CC313" s="141" t="str">
        <f>IFERROR(VLOOKUP(BZ312,'Geração Equatorial x Medido'!$O$168:$P$206,2,FALSE),"")</f>
        <v/>
      </c>
      <c r="CD313" s="38">
        <f t="shared" si="118"/>
        <v>46296</v>
      </c>
      <c r="CE313" s="38" t="str">
        <f t="shared" si="105"/>
        <v/>
      </c>
      <c r="CF313" s="38">
        <f t="shared" si="106"/>
        <v>46296</v>
      </c>
      <c r="CV313" s="4"/>
    </row>
    <row r="314" spans="1:100" x14ac:dyDescent="0.25">
      <c r="A314" s="7">
        <f t="shared" si="113"/>
        <v>45237</v>
      </c>
      <c r="B314" s="5"/>
      <c r="C314" s="38" t="str">
        <f t="shared" si="104"/>
        <v/>
      </c>
      <c r="D314" s="38">
        <f t="shared" si="120"/>
        <v>44986</v>
      </c>
      <c r="E314" s="38" t="str">
        <f t="shared" si="107"/>
        <v/>
      </c>
      <c r="F314" s="38">
        <f t="shared" si="122"/>
        <v>45231</v>
      </c>
      <c r="Y314" s="7">
        <f t="shared" si="114"/>
        <v>45597</v>
      </c>
      <c r="Z314" s="5">
        <v>482.8</v>
      </c>
      <c r="AA314" s="111"/>
      <c r="AB314" s="38" t="str">
        <f>IFERROR(VLOOKUP(Y314,'Geração Equatorial x Medido'!$O$168:$P$182,2,FALSE),"")</f>
        <v/>
      </c>
      <c r="AC314" s="38">
        <f t="shared" si="121"/>
        <v>45566</v>
      </c>
      <c r="AD314" s="38">
        <f t="shared" si="108"/>
        <v>45597</v>
      </c>
      <c r="AE314" s="38">
        <f t="shared" si="116"/>
        <v>45597</v>
      </c>
      <c r="AU314" s="4"/>
      <c r="AX314" s="7">
        <f t="shared" si="115"/>
        <v>45957</v>
      </c>
      <c r="AY314" s="5">
        <v>575.1</v>
      </c>
      <c r="AZ314" s="145">
        <f t="shared" si="109"/>
        <v>0</v>
      </c>
      <c r="BA314" s="38">
        <f>IFERROR(VLOOKUP(AX314,'Geração Equatorial x Medido'!$O$168:$P$195,2,FALSE),"")</f>
        <v>45931</v>
      </c>
      <c r="BB314" s="38">
        <f t="shared" si="117"/>
        <v>45931</v>
      </c>
      <c r="BC314" s="38" t="str">
        <f t="shared" si="110"/>
        <v/>
      </c>
      <c r="BD314" s="38">
        <f t="shared" si="119"/>
        <v>45931</v>
      </c>
      <c r="BT314" s="4"/>
      <c r="BZ314" s="7">
        <f t="shared" si="111"/>
        <v>46323</v>
      </c>
      <c r="CA314" s="5"/>
      <c r="CB314" s="145">
        <f t="shared" si="112"/>
        <v>1</v>
      </c>
      <c r="CC314" s="141">
        <f>IFERROR(VLOOKUP(BZ313,'Geração Equatorial x Medido'!$O$168:$P$206,2,FALSE),"")</f>
        <v>46296</v>
      </c>
      <c r="CD314" s="38">
        <f t="shared" si="118"/>
        <v>46296</v>
      </c>
      <c r="CE314" s="38" t="str">
        <f t="shared" si="105"/>
        <v/>
      </c>
      <c r="CF314" s="38">
        <f t="shared" si="106"/>
        <v>46296</v>
      </c>
      <c r="CV314" s="4"/>
    </row>
    <row r="315" spans="1:100" x14ac:dyDescent="0.25">
      <c r="A315" s="7">
        <f t="shared" si="113"/>
        <v>45238</v>
      </c>
      <c r="B315" s="5"/>
      <c r="C315" s="38" t="str">
        <f t="shared" si="104"/>
        <v/>
      </c>
      <c r="D315" s="38">
        <f t="shared" si="120"/>
        <v>44986</v>
      </c>
      <c r="E315" s="38" t="str">
        <f t="shared" si="107"/>
        <v/>
      </c>
      <c r="F315" s="38">
        <f t="shared" si="122"/>
        <v>45231</v>
      </c>
      <c r="Y315" s="7">
        <f t="shared" si="114"/>
        <v>45598</v>
      </c>
      <c r="Z315" s="5">
        <v>468.6</v>
      </c>
      <c r="AA315" s="111"/>
      <c r="AB315" s="38" t="str">
        <f>IFERROR(VLOOKUP(Y315,'Geração Equatorial x Medido'!$O$168:$P$182,2,FALSE),"")</f>
        <v/>
      </c>
      <c r="AC315" s="38">
        <f t="shared" si="121"/>
        <v>45566</v>
      </c>
      <c r="AD315" s="38" t="str">
        <f t="shared" si="108"/>
        <v/>
      </c>
      <c r="AE315" s="38">
        <f t="shared" si="116"/>
        <v>45597</v>
      </c>
      <c r="AU315" s="4"/>
      <c r="AX315" s="7">
        <f t="shared" si="115"/>
        <v>45958</v>
      </c>
      <c r="AY315" s="5">
        <v>586.5</v>
      </c>
      <c r="AZ315" s="145">
        <f t="shared" si="109"/>
        <v>0</v>
      </c>
      <c r="BA315" s="38" t="str">
        <f>IFERROR(VLOOKUP(AX315,'Geração Equatorial x Medido'!$O$168:$P$195,2,FALSE),"")</f>
        <v/>
      </c>
      <c r="BB315" s="38">
        <f t="shared" si="117"/>
        <v>45962</v>
      </c>
      <c r="BC315" s="38" t="str">
        <f t="shared" si="110"/>
        <v/>
      </c>
      <c r="BD315" s="38">
        <f t="shared" si="119"/>
        <v>45931</v>
      </c>
      <c r="BT315" s="4"/>
      <c r="BZ315" s="7">
        <f t="shared" si="111"/>
        <v>46324</v>
      </c>
      <c r="CA315" s="5"/>
      <c r="CB315" s="145">
        <f t="shared" si="112"/>
        <v>1</v>
      </c>
      <c r="CC315" s="141" t="str">
        <f>IFERROR(VLOOKUP(BZ314,'Geração Equatorial x Medido'!$O$168:$P$206,2,FALSE),"")</f>
        <v/>
      </c>
      <c r="CD315" s="38">
        <f t="shared" si="118"/>
        <v>46327</v>
      </c>
      <c r="CE315" s="38" t="str">
        <f t="shared" si="105"/>
        <v/>
      </c>
      <c r="CF315" s="38">
        <f t="shared" si="106"/>
        <v>46296</v>
      </c>
      <c r="CV315" s="4"/>
    </row>
    <row r="316" spans="1:100" x14ac:dyDescent="0.25">
      <c r="A316" s="7">
        <f t="shared" si="113"/>
        <v>45239</v>
      </c>
      <c r="B316" s="5"/>
      <c r="C316" s="38" t="str">
        <f t="shared" si="104"/>
        <v/>
      </c>
      <c r="D316" s="38">
        <f t="shared" si="120"/>
        <v>44986</v>
      </c>
      <c r="E316" s="38" t="str">
        <f t="shared" si="107"/>
        <v/>
      </c>
      <c r="F316" s="38">
        <f t="shared" si="122"/>
        <v>45231</v>
      </c>
      <c r="Y316" s="7">
        <f t="shared" si="114"/>
        <v>45599</v>
      </c>
      <c r="Z316" s="5">
        <v>553.79999999999995</v>
      </c>
      <c r="AA316" s="111"/>
      <c r="AB316" s="38" t="str">
        <f>IFERROR(VLOOKUP(Y316,'Geração Equatorial x Medido'!$O$168:$P$182,2,FALSE),"")</f>
        <v/>
      </c>
      <c r="AC316" s="38">
        <f t="shared" si="121"/>
        <v>45566</v>
      </c>
      <c r="AD316" s="38" t="str">
        <f t="shared" si="108"/>
        <v/>
      </c>
      <c r="AE316" s="38">
        <f t="shared" si="116"/>
        <v>45597</v>
      </c>
      <c r="AU316" s="4"/>
      <c r="AX316" s="7">
        <f t="shared" si="115"/>
        <v>45959</v>
      </c>
      <c r="AY316" s="5">
        <v>581.20000000000005</v>
      </c>
      <c r="AZ316" s="145">
        <f t="shared" si="109"/>
        <v>0</v>
      </c>
      <c r="BA316" s="38" t="str">
        <f>IFERROR(VLOOKUP(AX316,'Geração Equatorial x Medido'!$O$168:$P$195,2,FALSE),"")</f>
        <v/>
      </c>
      <c r="BB316" s="38">
        <f t="shared" si="117"/>
        <v>45962</v>
      </c>
      <c r="BC316" s="38" t="str">
        <f t="shared" si="110"/>
        <v/>
      </c>
      <c r="BD316" s="38">
        <f t="shared" si="119"/>
        <v>45931</v>
      </c>
      <c r="BT316" s="4"/>
      <c r="BZ316" s="7">
        <f t="shared" si="111"/>
        <v>46325</v>
      </c>
      <c r="CA316" s="5"/>
      <c r="CB316" s="145">
        <f t="shared" si="112"/>
        <v>1</v>
      </c>
      <c r="CC316" s="141" t="str">
        <f>IFERROR(VLOOKUP(BZ315,'Geração Equatorial x Medido'!$O$168:$P$206,2,FALSE),"")</f>
        <v/>
      </c>
      <c r="CD316" s="38">
        <f t="shared" si="118"/>
        <v>46327</v>
      </c>
      <c r="CE316" s="38" t="str">
        <f t="shared" si="105"/>
        <v/>
      </c>
      <c r="CF316" s="38">
        <f t="shared" si="106"/>
        <v>46296</v>
      </c>
      <c r="CV316" s="4"/>
    </row>
    <row r="317" spans="1:100" x14ac:dyDescent="0.25">
      <c r="A317" s="7">
        <f t="shared" si="113"/>
        <v>45240</v>
      </c>
      <c r="B317" s="5"/>
      <c r="C317" s="38" t="str">
        <f t="shared" si="104"/>
        <v/>
      </c>
      <c r="D317" s="38">
        <f t="shared" si="120"/>
        <v>44986</v>
      </c>
      <c r="E317" s="38" t="str">
        <f t="shared" si="107"/>
        <v/>
      </c>
      <c r="F317" s="38">
        <f t="shared" si="122"/>
        <v>45231</v>
      </c>
      <c r="Y317" s="7">
        <f t="shared" si="114"/>
        <v>45600</v>
      </c>
      <c r="Z317" s="5">
        <v>535.20000000000005</v>
      </c>
      <c r="AA317" s="111"/>
      <c r="AB317" s="38" t="str">
        <f>IFERROR(VLOOKUP(Y317,'Geração Equatorial x Medido'!$O$168:$P$182,2,FALSE),"")</f>
        <v/>
      </c>
      <c r="AC317" s="38">
        <f t="shared" si="121"/>
        <v>45566</v>
      </c>
      <c r="AD317" s="38" t="str">
        <f t="shared" si="108"/>
        <v/>
      </c>
      <c r="AE317" s="38">
        <f t="shared" si="116"/>
        <v>45597</v>
      </c>
      <c r="AU317" s="4"/>
      <c r="AX317" s="7">
        <f t="shared" si="115"/>
        <v>45960</v>
      </c>
      <c r="AY317" s="5">
        <v>540.5</v>
      </c>
      <c r="AZ317" s="145">
        <f t="shared" si="109"/>
        <v>0</v>
      </c>
      <c r="BA317" s="38" t="str">
        <f>IFERROR(VLOOKUP(AX317,'Geração Equatorial x Medido'!$O$168:$P$195,2,FALSE),"")</f>
        <v/>
      </c>
      <c r="BB317" s="38">
        <f t="shared" si="117"/>
        <v>45962</v>
      </c>
      <c r="BC317" s="38" t="str">
        <f t="shared" si="110"/>
        <v/>
      </c>
      <c r="BD317" s="38">
        <f t="shared" si="119"/>
        <v>45931</v>
      </c>
      <c r="BT317" s="4"/>
      <c r="BZ317" s="7">
        <f t="shared" si="111"/>
        <v>46326</v>
      </c>
      <c r="CA317" s="5"/>
      <c r="CB317" s="145">
        <f t="shared" si="112"/>
        <v>1</v>
      </c>
      <c r="CC317" s="141" t="str">
        <f>IFERROR(VLOOKUP(BZ316,'Geração Equatorial x Medido'!$O$168:$P$206,2,FALSE),"")</f>
        <v/>
      </c>
      <c r="CD317" s="38">
        <f t="shared" si="118"/>
        <v>46327</v>
      </c>
      <c r="CE317" s="38" t="str">
        <f t="shared" si="105"/>
        <v/>
      </c>
      <c r="CF317" s="38">
        <f t="shared" si="106"/>
        <v>46296</v>
      </c>
      <c r="CV317" s="4"/>
    </row>
    <row r="318" spans="1:100" x14ac:dyDescent="0.25">
      <c r="A318" s="7">
        <f t="shared" si="113"/>
        <v>45241</v>
      </c>
      <c r="B318" s="5"/>
      <c r="C318" s="38" t="str">
        <f t="shared" si="104"/>
        <v/>
      </c>
      <c r="D318" s="38">
        <f t="shared" si="120"/>
        <v>44986</v>
      </c>
      <c r="E318" s="38" t="str">
        <f t="shared" si="107"/>
        <v/>
      </c>
      <c r="F318" s="38">
        <f t="shared" si="122"/>
        <v>45231</v>
      </c>
      <c r="Y318" s="7">
        <f t="shared" si="114"/>
        <v>45601</v>
      </c>
      <c r="Z318" s="5">
        <v>516.70000000000005</v>
      </c>
      <c r="AA318" s="111"/>
      <c r="AB318" s="38" t="str">
        <f>IFERROR(VLOOKUP(Y318,'Geração Equatorial x Medido'!$O$168:$P$182,2,FALSE),"")</f>
        <v/>
      </c>
      <c r="AC318" s="38">
        <f t="shared" si="121"/>
        <v>45566</v>
      </c>
      <c r="AD318" s="38" t="str">
        <f t="shared" si="108"/>
        <v/>
      </c>
      <c r="AE318" s="38">
        <f t="shared" si="116"/>
        <v>45597</v>
      </c>
      <c r="AU318" s="4"/>
      <c r="AX318" s="7">
        <f t="shared" si="115"/>
        <v>45961</v>
      </c>
      <c r="AY318" s="5">
        <v>467.6</v>
      </c>
      <c r="AZ318" s="145">
        <f t="shared" si="109"/>
        <v>0</v>
      </c>
      <c r="BA318" s="38" t="str">
        <f>IFERROR(VLOOKUP(AX318,'Geração Equatorial x Medido'!$O$168:$P$195,2,FALSE),"")</f>
        <v/>
      </c>
      <c r="BB318" s="38">
        <f t="shared" si="117"/>
        <v>45962</v>
      </c>
      <c r="BC318" s="38" t="str">
        <f t="shared" si="110"/>
        <v/>
      </c>
      <c r="BD318" s="38">
        <f t="shared" si="119"/>
        <v>45931</v>
      </c>
      <c r="BT318" s="4"/>
      <c r="BZ318" s="7">
        <f t="shared" si="111"/>
        <v>46327</v>
      </c>
      <c r="CA318" s="5"/>
      <c r="CB318" s="145">
        <f t="shared" si="112"/>
        <v>1</v>
      </c>
      <c r="CC318" s="141" t="str">
        <f>IFERROR(VLOOKUP(BZ317,'Geração Equatorial x Medido'!$O$168:$P$206,2,FALSE),"")</f>
        <v/>
      </c>
      <c r="CD318" s="38">
        <f t="shared" si="118"/>
        <v>46327</v>
      </c>
      <c r="CE318" s="38">
        <f t="shared" si="105"/>
        <v>46327</v>
      </c>
      <c r="CF318" s="38">
        <f t="shared" si="106"/>
        <v>46327</v>
      </c>
      <c r="CV318" s="4"/>
    </row>
    <row r="319" spans="1:100" x14ac:dyDescent="0.25">
      <c r="A319" s="7">
        <f t="shared" si="113"/>
        <v>45242</v>
      </c>
      <c r="B319" s="5"/>
      <c r="C319" s="38" t="str">
        <f t="shared" si="104"/>
        <v/>
      </c>
      <c r="D319" s="38">
        <f t="shared" si="120"/>
        <v>44986</v>
      </c>
      <c r="E319" s="38" t="str">
        <f t="shared" si="107"/>
        <v/>
      </c>
      <c r="F319" s="38">
        <f t="shared" si="122"/>
        <v>45231</v>
      </c>
      <c r="Y319" s="7">
        <f t="shared" si="114"/>
        <v>45602</v>
      </c>
      <c r="Z319" s="5">
        <v>431</v>
      </c>
      <c r="AA319" s="111"/>
      <c r="AB319" s="38" t="str">
        <f>IFERROR(VLOOKUP(Y319,'Geração Equatorial x Medido'!$O$168:$P$182,2,FALSE),"")</f>
        <v/>
      </c>
      <c r="AC319" s="38">
        <f t="shared" si="121"/>
        <v>45566</v>
      </c>
      <c r="AD319" s="38" t="str">
        <f t="shared" si="108"/>
        <v/>
      </c>
      <c r="AE319" s="38">
        <f t="shared" si="116"/>
        <v>45597</v>
      </c>
      <c r="AU319" s="4"/>
      <c r="AX319" s="7">
        <f t="shared" si="115"/>
        <v>45962</v>
      </c>
      <c r="AY319" s="5">
        <v>508.6</v>
      </c>
      <c r="AZ319" s="145">
        <f t="shared" si="109"/>
        <v>0</v>
      </c>
      <c r="BA319" s="38" t="str">
        <f>IFERROR(VLOOKUP(AX319,'Geração Equatorial x Medido'!$O$168:$P$195,2,FALSE),"")</f>
        <v/>
      </c>
      <c r="BB319" s="38">
        <f t="shared" si="117"/>
        <v>45962</v>
      </c>
      <c r="BC319" s="38">
        <f t="shared" si="110"/>
        <v>45962</v>
      </c>
      <c r="BD319" s="38">
        <f t="shared" si="119"/>
        <v>45962</v>
      </c>
      <c r="BT319" s="4"/>
      <c r="BZ319" s="7">
        <f t="shared" si="111"/>
        <v>46328</v>
      </c>
      <c r="CA319" s="5"/>
      <c r="CB319" s="145">
        <f t="shared" si="112"/>
        <v>1</v>
      </c>
      <c r="CC319" s="141" t="str">
        <f>IFERROR(VLOOKUP(BZ318,'Geração Equatorial x Medido'!$O$168:$P$206,2,FALSE),"")</f>
        <v/>
      </c>
      <c r="CD319" s="38">
        <f t="shared" si="118"/>
        <v>46327</v>
      </c>
      <c r="CE319" s="38" t="str">
        <f t="shared" si="105"/>
        <v/>
      </c>
      <c r="CF319" s="38">
        <f t="shared" si="106"/>
        <v>46327</v>
      </c>
      <c r="CV319" s="4"/>
    </row>
    <row r="320" spans="1:100" x14ac:dyDescent="0.25">
      <c r="A320" s="7">
        <f t="shared" si="113"/>
        <v>45243</v>
      </c>
      <c r="B320" s="5"/>
      <c r="C320" s="38" t="str">
        <f t="shared" si="104"/>
        <v/>
      </c>
      <c r="D320" s="38">
        <f t="shared" si="120"/>
        <v>44986</v>
      </c>
      <c r="E320" s="38" t="str">
        <f t="shared" si="107"/>
        <v/>
      </c>
      <c r="F320" s="38">
        <f t="shared" si="122"/>
        <v>45231</v>
      </c>
      <c r="Y320" s="7">
        <f t="shared" si="114"/>
        <v>45603</v>
      </c>
      <c r="Z320" s="5">
        <v>356.1</v>
      </c>
      <c r="AA320" s="111"/>
      <c r="AB320" s="38" t="str">
        <f>IFERROR(VLOOKUP(Y320,'Geração Equatorial x Medido'!$O$168:$P$182,2,FALSE),"")</f>
        <v/>
      </c>
      <c r="AC320" s="38">
        <f t="shared" si="121"/>
        <v>45566</v>
      </c>
      <c r="AD320" s="38" t="str">
        <f t="shared" si="108"/>
        <v/>
      </c>
      <c r="AE320" s="38">
        <f t="shared" si="116"/>
        <v>45597</v>
      </c>
      <c r="AU320" s="4"/>
      <c r="AX320" s="7">
        <f t="shared" si="115"/>
        <v>45963</v>
      </c>
      <c r="AY320" s="5">
        <v>424.2</v>
      </c>
      <c r="AZ320" s="145">
        <f t="shared" si="109"/>
        <v>0</v>
      </c>
      <c r="BA320" s="38" t="str">
        <f>IFERROR(VLOOKUP(AX320,'Geração Equatorial x Medido'!$O$168:$P$195,2,FALSE),"")</f>
        <v/>
      </c>
      <c r="BB320" s="38">
        <f t="shared" si="117"/>
        <v>45962</v>
      </c>
      <c r="BC320" s="38" t="str">
        <f t="shared" si="110"/>
        <v/>
      </c>
      <c r="BD320" s="38">
        <f t="shared" si="119"/>
        <v>45962</v>
      </c>
      <c r="BT320" s="4"/>
      <c r="BZ320" s="7">
        <f t="shared" si="111"/>
        <v>46329</v>
      </c>
      <c r="CA320" s="5"/>
      <c r="CB320" s="145">
        <f t="shared" si="112"/>
        <v>1</v>
      </c>
      <c r="CC320" s="141" t="str">
        <f>IFERROR(VLOOKUP(BZ319,'Geração Equatorial x Medido'!$O$168:$P$206,2,FALSE),"")</f>
        <v/>
      </c>
      <c r="CD320" s="38">
        <f t="shared" si="118"/>
        <v>46327</v>
      </c>
      <c r="CE320" s="38" t="str">
        <f t="shared" si="105"/>
        <v/>
      </c>
      <c r="CF320" s="38">
        <f t="shared" si="106"/>
        <v>46327</v>
      </c>
      <c r="CV320" s="4"/>
    </row>
    <row r="321" spans="1:100" x14ac:dyDescent="0.25">
      <c r="A321" s="7">
        <f t="shared" si="113"/>
        <v>45244</v>
      </c>
      <c r="B321" s="5"/>
      <c r="C321" s="38" t="str">
        <f t="shared" si="104"/>
        <v/>
      </c>
      <c r="D321" s="38">
        <f t="shared" si="120"/>
        <v>44986</v>
      </c>
      <c r="E321" s="38" t="str">
        <f t="shared" si="107"/>
        <v/>
      </c>
      <c r="F321" s="38">
        <f t="shared" si="122"/>
        <v>45231</v>
      </c>
      <c r="Y321" s="7">
        <f t="shared" si="114"/>
        <v>45604</v>
      </c>
      <c r="Z321" s="5">
        <v>481.2</v>
      </c>
      <c r="AA321" s="111"/>
      <c r="AB321" s="38" t="str">
        <f>IFERROR(VLOOKUP(Y321,'Geração Equatorial x Medido'!$O$168:$P$182,2,FALSE),"")</f>
        <v/>
      </c>
      <c r="AC321" s="38">
        <f t="shared" si="121"/>
        <v>45566</v>
      </c>
      <c r="AD321" s="38" t="str">
        <f t="shared" si="108"/>
        <v/>
      </c>
      <c r="AE321" s="38">
        <f t="shared" si="116"/>
        <v>45597</v>
      </c>
      <c r="AU321" s="4"/>
      <c r="AX321" s="7">
        <f t="shared" si="115"/>
        <v>45964</v>
      </c>
      <c r="AY321" s="5">
        <v>528.70000000000005</v>
      </c>
      <c r="AZ321" s="145">
        <f t="shared" si="109"/>
        <v>0</v>
      </c>
      <c r="BA321" s="38" t="str">
        <f>IFERROR(VLOOKUP(AX321,'Geração Equatorial x Medido'!$O$168:$P$195,2,FALSE),"")</f>
        <v/>
      </c>
      <c r="BB321" s="38">
        <f t="shared" si="117"/>
        <v>45962</v>
      </c>
      <c r="BC321" s="38" t="str">
        <f t="shared" si="110"/>
        <v/>
      </c>
      <c r="BD321" s="38">
        <f t="shared" si="119"/>
        <v>45962</v>
      </c>
      <c r="BT321" s="4"/>
      <c r="BZ321" s="7">
        <f t="shared" si="111"/>
        <v>46330</v>
      </c>
      <c r="CA321" s="5"/>
      <c r="CB321" s="145">
        <f t="shared" si="112"/>
        <v>1</v>
      </c>
      <c r="CC321" s="141" t="str">
        <f>IFERROR(VLOOKUP(BZ320,'Geração Equatorial x Medido'!$O$168:$P$206,2,FALSE),"")</f>
        <v/>
      </c>
      <c r="CD321" s="38">
        <f t="shared" si="118"/>
        <v>46327</v>
      </c>
      <c r="CE321" s="38" t="str">
        <f t="shared" si="105"/>
        <v/>
      </c>
      <c r="CF321" s="38">
        <f t="shared" si="106"/>
        <v>46327</v>
      </c>
      <c r="CV321" s="4"/>
    </row>
    <row r="322" spans="1:100" x14ac:dyDescent="0.25">
      <c r="A322" s="7">
        <f t="shared" si="113"/>
        <v>45245</v>
      </c>
      <c r="B322" s="5"/>
      <c r="C322" s="38" t="str">
        <f t="shared" si="104"/>
        <v/>
      </c>
      <c r="D322" s="38">
        <f t="shared" si="120"/>
        <v>44986</v>
      </c>
      <c r="E322" s="38" t="str">
        <f t="shared" si="107"/>
        <v/>
      </c>
      <c r="F322" s="38">
        <f t="shared" si="122"/>
        <v>45231</v>
      </c>
      <c r="Y322" s="7">
        <f t="shared" si="114"/>
        <v>45605</v>
      </c>
      <c r="Z322" s="5">
        <v>527.20000000000005</v>
      </c>
      <c r="AA322" s="111"/>
      <c r="AB322" s="38" t="str">
        <f>IFERROR(VLOOKUP(Y322,'Geração Equatorial x Medido'!$O$168:$P$182,2,FALSE),"")</f>
        <v/>
      </c>
      <c r="AC322" s="38">
        <f t="shared" si="121"/>
        <v>45566</v>
      </c>
      <c r="AD322" s="38" t="str">
        <f t="shared" si="108"/>
        <v/>
      </c>
      <c r="AE322" s="38">
        <f t="shared" si="116"/>
        <v>45597</v>
      </c>
      <c r="AU322" s="4"/>
      <c r="AX322" s="7">
        <f t="shared" si="115"/>
        <v>45965</v>
      </c>
      <c r="AY322" s="5">
        <v>552</v>
      </c>
      <c r="AZ322" s="145">
        <f t="shared" si="109"/>
        <v>0</v>
      </c>
      <c r="BA322" s="38" t="str">
        <f>IFERROR(VLOOKUP(AX322,'Geração Equatorial x Medido'!$O$168:$P$195,2,FALSE),"")</f>
        <v/>
      </c>
      <c r="BB322" s="38">
        <f t="shared" si="117"/>
        <v>45962</v>
      </c>
      <c r="BC322" s="38" t="str">
        <f t="shared" si="110"/>
        <v/>
      </c>
      <c r="BD322" s="38">
        <f t="shared" si="119"/>
        <v>45962</v>
      </c>
      <c r="BT322" s="4"/>
      <c r="BZ322" s="7">
        <f t="shared" si="111"/>
        <v>46331</v>
      </c>
      <c r="CA322" s="5"/>
      <c r="CB322" s="145">
        <f t="shared" si="112"/>
        <v>1</v>
      </c>
      <c r="CC322" s="141" t="str">
        <f>IFERROR(VLOOKUP(BZ321,'Geração Equatorial x Medido'!$O$168:$P$206,2,FALSE),"")</f>
        <v/>
      </c>
      <c r="CD322" s="38">
        <f t="shared" si="118"/>
        <v>46327</v>
      </c>
      <c r="CE322" s="38" t="str">
        <f t="shared" si="105"/>
        <v/>
      </c>
      <c r="CF322" s="38">
        <f t="shared" si="106"/>
        <v>46327</v>
      </c>
      <c r="CV322" s="4"/>
    </row>
    <row r="323" spans="1:100" x14ac:dyDescent="0.25">
      <c r="A323" s="7">
        <f t="shared" si="113"/>
        <v>45246</v>
      </c>
      <c r="B323" s="5"/>
      <c r="C323" s="38" t="str">
        <f t="shared" si="104"/>
        <v/>
      </c>
      <c r="D323" s="38">
        <f t="shared" si="120"/>
        <v>44986</v>
      </c>
      <c r="E323" s="38" t="str">
        <f t="shared" si="107"/>
        <v/>
      </c>
      <c r="F323" s="38">
        <f t="shared" si="122"/>
        <v>45231</v>
      </c>
      <c r="Y323" s="7">
        <f t="shared" si="114"/>
        <v>45606</v>
      </c>
      <c r="Z323" s="5">
        <v>554.20000000000005</v>
      </c>
      <c r="AA323" s="111"/>
      <c r="AB323" s="38" t="str">
        <f>IFERROR(VLOOKUP(Y323,'Geração Equatorial x Medido'!$O$168:$P$182,2,FALSE),"")</f>
        <v/>
      </c>
      <c r="AC323" s="38">
        <f t="shared" si="121"/>
        <v>45566</v>
      </c>
      <c r="AD323" s="38" t="str">
        <f t="shared" si="108"/>
        <v/>
      </c>
      <c r="AE323" s="38">
        <f t="shared" si="116"/>
        <v>45597</v>
      </c>
      <c r="AU323" s="4"/>
      <c r="AX323" s="7">
        <f t="shared" si="115"/>
        <v>45966</v>
      </c>
      <c r="AY323" s="5">
        <v>508.4</v>
      </c>
      <c r="AZ323" s="145">
        <f t="shared" si="109"/>
        <v>0</v>
      </c>
      <c r="BA323" s="38" t="str">
        <f>IFERROR(VLOOKUP(AX323,'Geração Equatorial x Medido'!$O$168:$P$195,2,FALSE),"")</f>
        <v/>
      </c>
      <c r="BB323" s="38">
        <f t="shared" si="117"/>
        <v>45962</v>
      </c>
      <c r="BC323" s="38" t="str">
        <f t="shared" si="110"/>
        <v/>
      </c>
      <c r="BD323" s="38">
        <f t="shared" si="119"/>
        <v>45962</v>
      </c>
      <c r="BT323" s="4"/>
      <c r="BZ323" s="7">
        <f t="shared" si="111"/>
        <v>46332</v>
      </c>
      <c r="CA323" s="5"/>
      <c r="CB323" s="145">
        <f t="shared" si="112"/>
        <v>1</v>
      </c>
      <c r="CC323" s="141" t="str">
        <f>IFERROR(VLOOKUP(BZ322,'Geração Equatorial x Medido'!$O$168:$P$206,2,FALSE),"")</f>
        <v/>
      </c>
      <c r="CD323" s="38">
        <f t="shared" si="118"/>
        <v>46327</v>
      </c>
      <c r="CE323" s="38" t="str">
        <f t="shared" si="105"/>
        <v/>
      </c>
      <c r="CF323" s="38">
        <f t="shared" si="106"/>
        <v>46327</v>
      </c>
      <c r="CV323" s="4"/>
    </row>
    <row r="324" spans="1:100" x14ac:dyDescent="0.25">
      <c r="A324" s="7">
        <f t="shared" si="113"/>
        <v>45247</v>
      </c>
      <c r="B324" s="5"/>
      <c r="C324" s="38" t="str">
        <f t="shared" ref="C324:C368" si="123">IFERROR(VLOOKUP(A323,$H$381:$N$415,5,FALSE),"")</f>
        <v/>
      </c>
      <c r="D324" s="38">
        <f t="shared" si="120"/>
        <v>44986</v>
      </c>
      <c r="E324" s="38" t="str">
        <f t="shared" si="107"/>
        <v/>
      </c>
      <c r="F324" s="38">
        <f t="shared" si="122"/>
        <v>45231</v>
      </c>
      <c r="Y324" s="7">
        <f t="shared" si="114"/>
        <v>45607</v>
      </c>
      <c r="Z324" s="5">
        <v>415.3</v>
      </c>
      <c r="AA324" s="111"/>
      <c r="AB324" s="38" t="str">
        <f>IFERROR(VLOOKUP(Y324,'Geração Equatorial x Medido'!$O$168:$P$182,2,FALSE),"")</f>
        <v/>
      </c>
      <c r="AC324" s="38">
        <f t="shared" si="121"/>
        <v>45566</v>
      </c>
      <c r="AD324" s="38" t="str">
        <f t="shared" si="108"/>
        <v/>
      </c>
      <c r="AE324" s="38">
        <f t="shared" si="116"/>
        <v>45597</v>
      </c>
      <c r="AU324" s="4"/>
      <c r="AX324" s="7">
        <f t="shared" si="115"/>
        <v>45967</v>
      </c>
      <c r="AY324" s="5">
        <v>516.79999999999995</v>
      </c>
      <c r="AZ324" s="145">
        <f t="shared" si="109"/>
        <v>0</v>
      </c>
      <c r="BA324" s="38" t="str">
        <f>IFERROR(VLOOKUP(AX324,'Geração Equatorial x Medido'!$O$168:$P$195,2,FALSE),"")</f>
        <v/>
      </c>
      <c r="BB324" s="38">
        <f t="shared" si="117"/>
        <v>45962</v>
      </c>
      <c r="BC324" s="38" t="str">
        <f t="shared" si="110"/>
        <v/>
      </c>
      <c r="BD324" s="38">
        <f t="shared" si="119"/>
        <v>45962</v>
      </c>
      <c r="BT324" s="4"/>
      <c r="BZ324" s="7">
        <f t="shared" si="111"/>
        <v>46333</v>
      </c>
      <c r="CA324" s="5"/>
      <c r="CB324" s="145">
        <f t="shared" si="112"/>
        <v>1</v>
      </c>
      <c r="CC324" s="141" t="str">
        <f>IFERROR(VLOOKUP(BZ323,'Geração Equatorial x Medido'!$O$168:$P$206,2,FALSE),"")</f>
        <v/>
      </c>
      <c r="CD324" s="38">
        <f t="shared" si="118"/>
        <v>46327</v>
      </c>
      <c r="CE324" s="38" t="str">
        <f t="shared" ref="CE324:CE369" si="124">IFERROR(VLOOKUP(BZ324,$H$422:$J$469,3,FALSE),"")</f>
        <v/>
      </c>
      <c r="CF324" s="38">
        <f t="shared" ref="CF324:CF378" si="125">IF(CE324="",CF323,CE324)</f>
        <v>46327</v>
      </c>
      <c r="CV324" s="4"/>
    </row>
    <row r="325" spans="1:100" x14ac:dyDescent="0.25">
      <c r="A325" s="7">
        <f t="shared" si="113"/>
        <v>45248</v>
      </c>
      <c r="B325" s="5"/>
      <c r="C325" s="38" t="str">
        <f t="shared" si="123"/>
        <v/>
      </c>
      <c r="D325" s="38">
        <f t="shared" si="120"/>
        <v>44986</v>
      </c>
      <c r="E325" s="38" t="str">
        <f t="shared" ref="E325:E368" si="126">IFERROR(VLOOKUP(A325,$H$422:$J$433,3,FALSE),"")</f>
        <v/>
      </c>
      <c r="F325" s="38">
        <f t="shared" si="122"/>
        <v>45231</v>
      </c>
      <c r="Y325" s="7">
        <f t="shared" si="114"/>
        <v>45608</v>
      </c>
      <c r="Z325" s="5">
        <v>511.6</v>
      </c>
      <c r="AA325" s="111"/>
      <c r="AB325" s="38" t="str">
        <f>IFERROR(VLOOKUP(Y325,'Geração Equatorial x Medido'!$O$168:$P$182,2,FALSE),"")</f>
        <v/>
      </c>
      <c r="AC325" s="38">
        <f t="shared" si="121"/>
        <v>45566</v>
      </c>
      <c r="AD325" s="38" t="str">
        <f t="shared" ref="AD325:AD374" si="127">IFERROR(VLOOKUP(Y325,$H$422:$J$457,3,FALSE),"")</f>
        <v/>
      </c>
      <c r="AE325" s="38">
        <f t="shared" si="116"/>
        <v>45597</v>
      </c>
      <c r="AU325" s="4"/>
      <c r="AX325" s="7">
        <f t="shared" si="115"/>
        <v>45968</v>
      </c>
      <c r="AY325" s="5">
        <v>524.1</v>
      </c>
      <c r="AZ325" s="145">
        <f t="shared" ref="AZ325:AZ374" si="128">IF(AY325=0,1,0)</f>
        <v>0</v>
      </c>
      <c r="BA325" s="38" t="str">
        <f>IFERROR(VLOOKUP(AX325,'Geração Equatorial x Medido'!$O$168:$P$195,2,FALSE),"")</f>
        <v/>
      </c>
      <c r="BB325" s="38">
        <f t="shared" si="117"/>
        <v>45962</v>
      </c>
      <c r="BC325" s="38" t="str">
        <f t="shared" ref="BC325:BC379" si="129">IFERROR(VLOOKUP(AX325,$H$422:$J$457,3,FALSE),"")</f>
        <v/>
      </c>
      <c r="BD325" s="38">
        <f t="shared" si="119"/>
        <v>45962</v>
      </c>
      <c r="BT325" s="4"/>
      <c r="BZ325" s="7">
        <f t="shared" ref="BZ325:BZ378" si="130">BZ324+1</f>
        <v>46334</v>
      </c>
      <c r="CA325" s="5"/>
      <c r="CB325" s="145">
        <f t="shared" ref="CB325:CB378" si="131">IF(CA325=0,1,0)</f>
        <v>1</v>
      </c>
      <c r="CC325" s="141" t="str">
        <f>IFERROR(VLOOKUP(BZ324,'Geração Equatorial x Medido'!$O$168:$P$206,2,FALSE),"")</f>
        <v/>
      </c>
      <c r="CD325" s="38">
        <f t="shared" si="118"/>
        <v>46327</v>
      </c>
      <c r="CE325" s="38" t="str">
        <f t="shared" si="124"/>
        <v/>
      </c>
      <c r="CF325" s="38">
        <f t="shared" si="125"/>
        <v>46327</v>
      </c>
      <c r="CV325" s="4"/>
    </row>
    <row r="326" spans="1:100" x14ac:dyDescent="0.25">
      <c r="A326" s="7">
        <f t="shared" ref="A326:A368" si="132">A325+1</f>
        <v>45249</v>
      </c>
      <c r="B326" s="5"/>
      <c r="C326" s="38" t="str">
        <f t="shared" si="123"/>
        <v/>
      </c>
      <c r="D326" s="38">
        <f t="shared" si="120"/>
        <v>44986</v>
      </c>
      <c r="E326" s="38" t="str">
        <f t="shared" si="126"/>
        <v/>
      </c>
      <c r="F326" s="38">
        <f t="shared" si="122"/>
        <v>45231</v>
      </c>
      <c r="Y326" s="7">
        <f t="shared" ref="Y326:Y374" si="133">Y325+1</f>
        <v>45609</v>
      </c>
      <c r="Z326" s="5">
        <v>478.5</v>
      </c>
      <c r="AA326" s="111"/>
      <c r="AB326" s="38" t="str">
        <f>IFERROR(VLOOKUP(Y326,'Geração Equatorial x Medido'!$O$168:$P$182,2,FALSE),"")</f>
        <v/>
      </c>
      <c r="AC326" s="38">
        <f t="shared" si="121"/>
        <v>45566</v>
      </c>
      <c r="AD326" s="38" t="str">
        <f t="shared" si="127"/>
        <v/>
      </c>
      <c r="AE326" s="38">
        <f t="shared" si="116"/>
        <v>45597</v>
      </c>
      <c r="AU326" s="4"/>
      <c r="AX326" s="7">
        <f t="shared" ref="AX326:AX379" si="134">AX325+1</f>
        <v>45969</v>
      </c>
      <c r="AY326" s="5">
        <v>524.1</v>
      </c>
      <c r="AZ326" s="145">
        <f t="shared" si="128"/>
        <v>0</v>
      </c>
      <c r="BA326" s="38" t="str">
        <f>IFERROR(VLOOKUP(AX326,'Geração Equatorial x Medido'!$O$168:$P$195,2,FALSE),"")</f>
        <v/>
      </c>
      <c r="BB326" s="38">
        <f t="shared" si="117"/>
        <v>45962</v>
      </c>
      <c r="BC326" s="38" t="str">
        <f t="shared" si="129"/>
        <v/>
      </c>
      <c r="BD326" s="38">
        <f t="shared" si="119"/>
        <v>45962</v>
      </c>
      <c r="BT326" s="4"/>
      <c r="BZ326" s="7">
        <f t="shared" si="130"/>
        <v>46335</v>
      </c>
      <c r="CA326" s="5"/>
      <c r="CB326" s="145">
        <f t="shared" si="131"/>
        <v>1</v>
      </c>
      <c r="CC326" s="141" t="str">
        <f>IFERROR(VLOOKUP(BZ325,'Geração Equatorial x Medido'!$O$168:$P$206,2,FALSE),"")</f>
        <v/>
      </c>
      <c r="CD326" s="38">
        <f t="shared" si="118"/>
        <v>46327</v>
      </c>
      <c r="CE326" s="38" t="str">
        <f t="shared" si="124"/>
        <v/>
      </c>
      <c r="CF326" s="38">
        <f t="shared" si="125"/>
        <v>46327</v>
      </c>
      <c r="CV326" s="4"/>
    </row>
    <row r="327" spans="1:100" x14ac:dyDescent="0.25">
      <c r="A327" s="7">
        <f t="shared" si="132"/>
        <v>45250</v>
      </c>
      <c r="B327" s="5"/>
      <c r="C327" s="38" t="str">
        <f t="shared" si="123"/>
        <v/>
      </c>
      <c r="D327" s="38">
        <f t="shared" si="120"/>
        <v>44986</v>
      </c>
      <c r="E327" s="38" t="str">
        <f t="shared" si="126"/>
        <v/>
      </c>
      <c r="F327" s="38">
        <f t="shared" si="122"/>
        <v>45231</v>
      </c>
      <c r="Y327" s="7">
        <f t="shared" si="133"/>
        <v>45610</v>
      </c>
      <c r="Z327" s="5">
        <v>495.8</v>
      </c>
      <c r="AA327" s="111"/>
      <c r="AB327" s="38" t="str">
        <f>IFERROR(VLOOKUP(Y327,'Geração Equatorial x Medido'!$O$168:$P$182,2,FALSE),"")</f>
        <v/>
      </c>
      <c r="AC327" s="38">
        <f t="shared" si="121"/>
        <v>45566</v>
      </c>
      <c r="AD327" s="38" t="str">
        <f t="shared" si="127"/>
        <v/>
      </c>
      <c r="AE327" s="38">
        <f t="shared" si="116"/>
        <v>45597</v>
      </c>
      <c r="AU327" s="4"/>
      <c r="AX327" s="7">
        <f t="shared" si="134"/>
        <v>45970</v>
      </c>
      <c r="AY327" s="5">
        <v>505.6</v>
      </c>
      <c r="AZ327" s="145">
        <f t="shared" si="128"/>
        <v>0</v>
      </c>
      <c r="BA327" s="38" t="str">
        <f>IFERROR(VLOOKUP(AX327,'Geração Equatorial x Medido'!$O$168:$P$195,2,FALSE),"")</f>
        <v/>
      </c>
      <c r="BB327" s="38">
        <f t="shared" si="117"/>
        <v>45962</v>
      </c>
      <c r="BC327" s="38" t="str">
        <f t="shared" si="129"/>
        <v/>
      </c>
      <c r="BD327" s="38">
        <f t="shared" si="119"/>
        <v>45962</v>
      </c>
      <c r="BT327" s="4"/>
      <c r="BZ327" s="7">
        <f t="shared" si="130"/>
        <v>46336</v>
      </c>
      <c r="CA327" s="5"/>
      <c r="CB327" s="145">
        <f t="shared" si="131"/>
        <v>1</v>
      </c>
      <c r="CC327" s="141" t="str">
        <f>IFERROR(VLOOKUP(BZ326,'Geração Equatorial x Medido'!$O$168:$P$206,2,FALSE),"")</f>
        <v/>
      </c>
      <c r="CD327" s="38">
        <f t="shared" si="118"/>
        <v>46327</v>
      </c>
      <c r="CE327" s="38" t="str">
        <f t="shared" si="124"/>
        <v/>
      </c>
      <c r="CF327" s="38">
        <f t="shared" si="125"/>
        <v>46327</v>
      </c>
      <c r="CV327" s="4"/>
    </row>
    <row r="328" spans="1:100" x14ac:dyDescent="0.25">
      <c r="A328" s="7">
        <f t="shared" si="132"/>
        <v>45251</v>
      </c>
      <c r="B328" s="5"/>
      <c r="C328" s="38" t="str">
        <f t="shared" si="123"/>
        <v/>
      </c>
      <c r="D328" s="38">
        <f t="shared" si="120"/>
        <v>44986</v>
      </c>
      <c r="E328" s="38" t="str">
        <f t="shared" si="126"/>
        <v/>
      </c>
      <c r="F328" s="38">
        <f t="shared" si="122"/>
        <v>45231</v>
      </c>
      <c r="Y328" s="7">
        <f t="shared" si="133"/>
        <v>45611</v>
      </c>
      <c r="Z328" s="5">
        <v>514</v>
      </c>
      <c r="AA328" s="111"/>
      <c r="AB328" s="38" t="str">
        <f>IFERROR(VLOOKUP(Y328,'Geração Equatorial x Medido'!$O$168:$P$182,2,FALSE),"")</f>
        <v/>
      </c>
      <c r="AC328" s="38">
        <f t="shared" si="121"/>
        <v>45566</v>
      </c>
      <c r="AD328" s="38" t="str">
        <f t="shared" si="127"/>
        <v/>
      </c>
      <c r="AE328" s="38">
        <f t="shared" si="116"/>
        <v>45597</v>
      </c>
      <c r="AU328" s="4"/>
      <c r="AX328" s="7">
        <f t="shared" si="134"/>
        <v>45971</v>
      </c>
      <c r="AY328" s="5">
        <v>507.3</v>
      </c>
      <c r="AZ328" s="145">
        <f t="shared" si="128"/>
        <v>0</v>
      </c>
      <c r="BA328" s="38" t="str">
        <f>IFERROR(VLOOKUP(AX328,'Geração Equatorial x Medido'!$O$168:$P$195,2,FALSE),"")</f>
        <v/>
      </c>
      <c r="BB328" s="38">
        <f t="shared" si="117"/>
        <v>45962</v>
      </c>
      <c r="BC328" s="38" t="str">
        <f t="shared" si="129"/>
        <v/>
      </c>
      <c r="BD328" s="38">
        <f t="shared" si="119"/>
        <v>45962</v>
      </c>
      <c r="BT328" s="4"/>
      <c r="BZ328" s="7">
        <f t="shared" si="130"/>
        <v>46337</v>
      </c>
      <c r="CA328" s="5"/>
      <c r="CB328" s="145">
        <f t="shared" si="131"/>
        <v>1</v>
      </c>
      <c r="CC328" s="141" t="str">
        <f>IFERROR(VLOOKUP(BZ327,'Geração Equatorial x Medido'!$O$168:$P$206,2,FALSE),"")</f>
        <v/>
      </c>
      <c r="CD328" s="38">
        <f t="shared" si="118"/>
        <v>46327</v>
      </c>
      <c r="CE328" s="38" t="str">
        <f t="shared" si="124"/>
        <v/>
      </c>
      <c r="CF328" s="38">
        <f t="shared" si="125"/>
        <v>46327</v>
      </c>
      <c r="CV328" s="4"/>
    </row>
    <row r="329" spans="1:100" x14ac:dyDescent="0.25">
      <c r="A329" s="7">
        <f t="shared" si="132"/>
        <v>45252</v>
      </c>
      <c r="B329" s="5"/>
      <c r="C329" s="38" t="str">
        <f t="shared" si="123"/>
        <v/>
      </c>
      <c r="D329" s="38">
        <f t="shared" si="120"/>
        <v>44986</v>
      </c>
      <c r="E329" s="38" t="str">
        <f t="shared" si="126"/>
        <v/>
      </c>
      <c r="F329" s="38">
        <f t="shared" si="122"/>
        <v>45231</v>
      </c>
      <c r="Y329" s="7">
        <f t="shared" si="133"/>
        <v>45612</v>
      </c>
      <c r="Z329" s="5">
        <v>483.4</v>
      </c>
      <c r="AA329" s="111"/>
      <c r="AB329" s="38" t="str">
        <f>IFERROR(VLOOKUP(Y329,'Geração Equatorial x Medido'!$O$168:$P$182,2,FALSE),"")</f>
        <v/>
      </c>
      <c r="AC329" s="38">
        <f t="shared" si="121"/>
        <v>45566</v>
      </c>
      <c r="AD329" s="38" t="str">
        <f t="shared" si="127"/>
        <v/>
      </c>
      <c r="AE329" s="38">
        <f t="shared" ref="AE329:AE374" si="135">IF(AD329="",AE328,AD329)</f>
        <v>45597</v>
      </c>
      <c r="AU329" s="4"/>
      <c r="AX329" s="7">
        <f t="shared" si="134"/>
        <v>45972</v>
      </c>
      <c r="AY329" s="5">
        <v>528.79999999999995</v>
      </c>
      <c r="AZ329" s="145">
        <f t="shared" si="128"/>
        <v>0</v>
      </c>
      <c r="BA329" s="38" t="str">
        <f>IFERROR(VLOOKUP(AX329,'Geração Equatorial x Medido'!$O$168:$P$195,2,FALSE),"")</f>
        <v/>
      </c>
      <c r="BB329" s="38">
        <f t="shared" si="117"/>
        <v>45962</v>
      </c>
      <c r="BC329" s="38" t="str">
        <f t="shared" si="129"/>
        <v/>
      </c>
      <c r="BD329" s="38">
        <f t="shared" si="119"/>
        <v>45962</v>
      </c>
      <c r="BT329" s="4"/>
      <c r="BZ329" s="7">
        <f t="shared" si="130"/>
        <v>46338</v>
      </c>
      <c r="CA329" s="5"/>
      <c r="CB329" s="145">
        <f t="shared" si="131"/>
        <v>1</v>
      </c>
      <c r="CC329" s="141" t="str">
        <f>IFERROR(VLOOKUP(BZ328,'Geração Equatorial x Medido'!$O$168:$P$206,2,FALSE),"")</f>
        <v/>
      </c>
      <c r="CD329" s="38">
        <f t="shared" si="118"/>
        <v>46327</v>
      </c>
      <c r="CE329" s="38" t="str">
        <f t="shared" si="124"/>
        <v/>
      </c>
      <c r="CF329" s="38">
        <f t="shared" si="125"/>
        <v>46327</v>
      </c>
      <c r="CV329" s="4"/>
    </row>
    <row r="330" spans="1:100" x14ac:dyDescent="0.25">
      <c r="A330" s="7">
        <f t="shared" si="132"/>
        <v>45253</v>
      </c>
      <c r="B330" s="5"/>
      <c r="C330" s="38" t="str">
        <f t="shared" si="123"/>
        <v/>
      </c>
      <c r="D330" s="38">
        <f t="shared" si="120"/>
        <v>44986</v>
      </c>
      <c r="E330" s="38" t="str">
        <f t="shared" si="126"/>
        <v/>
      </c>
      <c r="F330" s="38">
        <f t="shared" si="122"/>
        <v>45231</v>
      </c>
      <c r="Y330" s="7">
        <f t="shared" si="133"/>
        <v>45613</v>
      </c>
      <c r="Z330" s="5">
        <v>495.3</v>
      </c>
      <c r="AA330" s="111"/>
      <c r="AB330" s="38" t="str">
        <f>IFERROR(VLOOKUP(Y330,'Geração Equatorial x Medido'!$O$168:$P$182,2,FALSE),"")</f>
        <v/>
      </c>
      <c r="AC330" s="38">
        <f t="shared" si="121"/>
        <v>45566</v>
      </c>
      <c r="AD330" s="38" t="str">
        <f t="shared" si="127"/>
        <v/>
      </c>
      <c r="AE330" s="38">
        <f t="shared" si="135"/>
        <v>45597</v>
      </c>
      <c r="AU330" s="4"/>
      <c r="AX330" s="7">
        <f t="shared" si="134"/>
        <v>45973</v>
      </c>
      <c r="AY330" s="5">
        <v>534.4</v>
      </c>
      <c r="AZ330" s="145">
        <f t="shared" si="128"/>
        <v>0</v>
      </c>
      <c r="BA330" s="38" t="str">
        <f>IFERROR(VLOOKUP(AX330,'Geração Equatorial x Medido'!$O$168:$P$195,2,FALSE),"")</f>
        <v/>
      </c>
      <c r="BB330" s="38">
        <f t="shared" si="117"/>
        <v>45962</v>
      </c>
      <c r="BC330" s="38" t="str">
        <f t="shared" si="129"/>
        <v/>
      </c>
      <c r="BD330" s="38">
        <f t="shared" si="119"/>
        <v>45962</v>
      </c>
      <c r="BT330" s="4"/>
      <c r="BZ330" s="7">
        <f t="shared" si="130"/>
        <v>46339</v>
      </c>
      <c r="CA330" s="5"/>
      <c r="CB330" s="145">
        <f t="shared" si="131"/>
        <v>1</v>
      </c>
      <c r="CC330" s="141" t="str">
        <f>IFERROR(VLOOKUP(BZ329,'Geração Equatorial x Medido'!$O$168:$P$206,2,FALSE),"")</f>
        <v/>
      </c>
      <c r="CD330" s="38">
        <f t="shared" si="118"/>
        <v>46327</v>
      </c>
      <c r="CE330" s="38" t="str">
        <f t="shared" si="124"/>
        <v/>
      </c>
      <c r="CF330" s="38">
        <f t="shared" si="125"/>
        <v>46327</v>
      </c>
      <c r="CV330" s="4"/>
    </row>
    <row r="331" spans="1:100" x14ac:dyDescent="0.25">
      <c r="A331" s="7">
        <f t="shared" si="132"/>
        <v>45254</v>
      </c>
      <c r="B331" s="5"/>
      <c r="C331" s="38" t="str">
        <f t="shared" si="123"/>
        <v/>
      </c>
      <c r="D331" s="38">
        <f t="shared" si="120"/>
        <v>44986</v>
      </c>
      <c r="E331" s="38" t="str">
        <f t="shared" si="126"/>
        <v/>
      </c>
      <c r="F331" s="38">
        <f t="shared" si="122"/>
        <v>45231</v>
      </c>
      <c r="Y331" s="7">
        <f t="shared" si="133"/>
        <v>45614</v>
      </c>
      <c r="Z331" s="5">
        <v>530.20000000000005</v>
      </c>
      <c r="AA331" s="111"/>
      <c r="AB331" s="38" t="str">
        <f>IFERROR(VLOOKUP(Y331,'Geração Equatorial x Medido'!$O$168:$P$182,2,FALSE),"")</f>
        <v/>
      </c>
      <c r="AC331" s="38">
        <f t="shared" si="121"/>
        <v>45566</v>
      </c>
      <c r="AD331" s="38" t="str">
        <f t="shared" si="127"/>
        <v/>
      </c>
      <c r="AE331" s="38">
        <f t="shared" si="135"/>
        <v>45597</v>
      </c>
      <c r="AU331" s="4"/>
      <c r="AX331" s="7">
        <f t="shared" si="134"/>
        <v>45974</v>
      </c>
      <c r="AY331" s="5">
        <v>514.79999999999995</v>
      </c>
      <c r="AZ331" s="145">
        <f t="shared" si="128"/>
        <v>0</v>
      </c>
      <c r="BA331" s="38" t="str">
        <f>IFERROR(VLOOKUP(AX331,'Geração Equatorial x Medido'!$O$168:$P$195,2,FALSE),"")</f>
        <v/>
      </c>
      <c r="BB331" s="38">
        <f t="shared" si="117"/>
        <v>45962</v>
      </c>
      <c r="BC331" s="38" t="str">
        <f t="shared" si="129"/>
        <v/>
      </c>
      <c r="BD331" s="38">
        <f t="shared" si="119"/>
        <v>45962</v>
      </c>
      <c r="BT331" s="4"/>
      <c r="BZ331" s="7">
        <f t="shared" si="130"/>
        <v>46340</v>
      </c>
      <c r="CA331" s="5"/>
      <c r="CB331" s="145">
        <f t="shared" si="131"/>
        <v>1</v>
      </c>
      <c r="CC331" s="141" t="str">
        <f>IFERROR(VLOOKUP(BZ330,'Geração Equatorial x Medido'!$O$168:$P$206,2,FALSE),"")</f>
        <v/>
      </c>
      <c r="CD331" s="38">
        <f t="shared" si="118"/>
        <v>46327</v>
      </c>
      <c r="CE331" s="38" t="str">
        <f t="shared" si="124"/>
        <v/>
      </c>
      <c r="CF331" s="38">
        <f t="shared" si="125"/>
        <v>46327</v>
      </c>
      <c r="CV331" s="4"/>
    </row>
    <row r="332" spans="1:100" x14ac:dyDescent="0.25">
      <c r="A332" s="7">
        <f t="shared" si="132"/>
        <v>45255</v>
      </c>
      <c r="B332" s="5"/>
      <c r="C332" s="38" t="str">
        <f t="shared" si="123"/>
        <v/>
      </c>
      <c r="D332" s="38">
        <f t="shared" si="120"/>
        <v>44986</v>
      </c>
      <c r="E332" s="38" t="str">
        <f t="shared" si="126"/>
        <v/>
      </c>
      <c r="F332" s="38">
        <f t="shared" si="122"/>
        <v>45231</v>
      </c>
      <c r="H332" s="3"/>
      <c r="Y332" s="7">
        <f t="shared" si="133"/>
        <v>45615</v>
      </c>
      <c r="Z332" s="5">
        <v>456.1</v>
      </c>
      <c r="AA332" s="111"/>
      <c r="AB332" s="38" t="str">
        <f>IFERROR(VLOOKUP(Y332,'Geração Equatorial x Medido'!$O$168:$P$182,2,FALSE),"")</f>
        <v/>
      </c>
      <c r="AC332" s="38">
        <f t="shared" si="121"/>
        <v>45566</v>
      </c>
      <c r="AD332" s="38" t="str">
        <f t="shared" si="127"/>
        <v/>
      </c>
      <c r="AE332" s="38">
        <f t="shared" si="135"/>
        <v>45597</v>
      </c>
      <c r="AG332" s="3"/>
      <c r="AU332" s="4"/>
      <c r="AX332" s="7">
        <f t="shared" si="134"/>
        <v>45975</v>
      </c>
      <c r="AY332" s="5">
        <v>537.9</v>
      </c>
      <c r="AZ332" s="145">
        <f t="shared" si="128"/>
        <v>0</v>
      </c>
      <c r="BA332" s="38" t="str">
        <f>IFERROR(VLOOKUP(AX332,'Geração Equatorial x Medido'!$O$168:$P$195,2,FALSE),"")</f>
        <v/>
      </c>
      <c r="BB332" s="38">
        <f t="shared" ref="BB332:BB379" si="136">IF(BA332="",BB333,BA332)</f>
        <v>45962</v>
      </c>
      <c r="BC332" s="38" t="str">
        <f t="shared" si="129"/>
        <v/>
      </c>
      <c r="BD332" s="38">
        <f t="shared" si="119"/>
        <v>45962</v>
      </c>
      <c r="BF332" s="3"/>
      <c r="BT332" s="4"/>
      <c r="BZ332" s="7">
        <f t="shared" si="130"/>
        <v>46341</v>
      </c>
      <c r="CA332" s="5"/>
      <c r="CB332" s="145">
        <f t="shared" si="131"/>
        <v>1</v>
      </c>
      <c r="CC332" s="141" t="str">
        <f>IFERROR(VLOOKUP(BZ331,'Geração Equatorial x Medido'!$O$168:$P$206,2,FALSE),"")</f>
        <v/>
      </c>
      <c r="CD332" s="38">
        <f t="shared" si="118"/>
        <v>46327</v>
      </c>
      <c r="CE332" s="38" t="str">
        <f t="shared" si="124"/>
        <v/>
      </c>
      <c r="CF332" s="38">
        <f t="shared" si="125"/>
        <v>46327</v>
      </c>
      <c r="CH332" s="3"/>
      <c r="CV332" s="4"/>
    </row>
    <row r="333" spans="1:100" x14ac:dyDescent="0.25">
      <c r="A333" s="7">
        <f t="shared" si="132"/>
        <v>45256</v>
      </c>
      <c r="B333" s="5"/>
      <c r="C333" s="38" t="str">
        <f t="shared" si="123"/>
        <v/>
      </c>
      <c r="D333" s="38">
        <f t="shared" si="120"/>
        <v>44986</v>
      </c>
      <c r="E333" s="38" t="str">
        <f t="shared" si="126"/>
        <v/>
      </c>
      <c r="F333" s="38">
        <f t="shared" si="122"/>
        <v>45231</v>
      </c>
      <c r="H333" s="3"/>
      <c r="Y333" s="7">
        <f t="shared" si="133"/>
        <v>45616</v>
      </c>
      <c r="Z333" s="5">
        <v>503.7</v>
      </c>
      <c r="AA333" s="111"/>
      <c r="AB333" s="38" t="str">
        <f>IFERROR(VLOOKUP(Y333,'Geração Equatorial x Medido'!$O$168:$P$182,2,FALSE),"")</f>
        <v/>
      </c>
      <c r="AC333" s="38">
        <f t="shared" si="121"/>
        <v>45566</v>
      </c>
      <c r="AD333" s="38" t="str">
        <f t="shared" si="127"/>
        <v/>
      </c>
      <c r="AE333" s="38">
        <f t="shared" si="135"/>
        <v>45597</v>
      </c>
      <c r="AG333" s="3"/>
      <c r="AU333" s="4"/>
      <c r="AX333" s="7">
        <f t="shared" si="134"/>
        <v>45976</v>
      </c>
      <c r="AY333" s="5">
        <v>545.9</v>
      </c>
      <c r="AZ333" s="145">
        <f t="shared" si="128"/>
        <v>0</v>
      </c>
      <c r="BA333" s="38" t="str">
        <f>IFERROR(VLOOKUP(AX333,'Geração Equatorial x Medido'!$O$168:$P$195,2,FALSE),"")</f>
        <v/>
      </c>
      <c r="BB333" s="38">
        <f t="shared" si="136"/>
        <v>45962</v>
      </c>
      <c r="BC333" s="38" t="str">
        <f t="shared" si="129"/>
        <v/>
      </c>
      <c r="BD333" s="38">
        <f t="shared" si="119"/>
        <v>45962</v>
      </c>
      <c r="BF333" s="3"/>
      <c r="BT333" s="4"/>
      <c r="BZ333" s="7">
        <f t="shared" si="130"/>
        <v>46342</v>
      </c>
      <c r="CA333" s="5"/>
      <c r="CB333" s="145">
        <f t="shared" si="131"/>
        <v>1</v>
      </c>
      <c r="CC333" s="141" t="str">
        <f>IFERROR(VLOOKUP(BZ332,'Geração Equatorial x Medido'!$O$168:$P$206,2,FALSE),"")</f>
        <v/>
      </c>
      <c r="CD333" s="38">
        <f t="shared" ref="CD333:CD378" si="137">IF(CC333="",CD334,CC333)</f>
        <v>46327</v>
      </c>
      <c r="CE333" s="38" t="str">
        <f t="shared" si="124"/>
        <v/>
      </c>
      <c r="CF333" s="38">
        <f t="shared" si="125"/>
        <v>46327</v>
      </c>
      <c r="CH333" s="3"/>
      <c r="CV333" s="4"/>
    </row>
    <row r="334" spans="1:100" x14ac:dyDescent="0.25">
      <c r="A334" s="7">
        <f t="shared" si="132"/>
        <v>45257</v>
      </c>
      <c r="B334" s="5"/>
      <c r="C334" s="38" t="str">
        <f t="shared" si="123"/>
        <v/>
      </c>
      <c r="D334" s="38">
        <f t="shared" si="120"/>
        <v>44986</v>
      </c>
      <c r="E334" s="38" t="str">
        <f t="shared" si="126"/>
        <v/>
      </c>
      <c r="F334" s="38">
        <f t="shared" si="122"/>
        <v>45231</v>
      </c>
      <c r="Y334" s="7">
        <f t="shared" si="133"/>
        <v>45617</v>
      </c>
      <c r="Z334" s="5">
        <v>490.8</v>
      </c>
      <c r="AA334" s="111"/>
      <c r="AB334" s="38" t="str">
        <f>IFERROR(VLOOKUP(Y334,'Geração Equatorial x Medido'!$O$168:$P$182,2,FALSE),"")</f>
        <v/>
      </c>
      <c r="AC334" s="38">
        <f t="shared" si="121"/>
        <v>45566</v>
      </c>
      <c r="AD334" s="38" t="str">
        <f t="shared" si="127"/>
        <v/>
      </c>
      <c r="AE334" s="38">
        <f t="shared" si="135"/>
        <v>45597</v>
      </c>
      <c r="AU334" s="4"/>
      <c r="AX334" s="7">
        <f t="shared" si="134"/>
        <v>45977</v>
      </c>
      <c r="AY334" s="5">
        <v>529.5</v>
      </c>
      <c r="AZ334" s="145">
        <f t="shared" si="128"/>
        <v>0</v>
      </c>
      <c r="BA334" s="38" t="str">
        <f>IFERROR(VLOOKUP(AX334,'Geração Equatorial x Medido'!$O$168:$P$195,2,FALSE),"")</f>
        <v/>
      </c>
      <c r="BB334" s="38">
        <f t="shared" si="136"/>
        <v>45962</v>
      </c>
      <c r="BC334" s="38" t="str">
        <f t="shared" si="129"/>
        <v/>
      </c>
      <c r="BD334" s="38">
        <f t="shared" si="119"/>
        <v>45962</v>
      </c>
      <c r="BT334" s="4"/>
      <c r="BZ334" s="7">
        <f t="shared" si="130"/>
        <v>46343</v>
      </c>
      <c r="CA334" s="5"/>
      <c r="CB334" s="145">
        <f t="shared" si="131"/>
        <v>1</v>
      </c>
      <c r="CC334" s="141" t="str">
        <f>IFERROR(VLOOKUP(BZ333,'Geração Equatorial x Medido'!$O$168:$P$206,2,FALSE),"")</f>
        <v/>
      </c>
      <c r="CD334" s="38">
        <f t="shared" si="137"/>
        <v>46327</v>
      </c>
      <c r="CE334" s="38" t="str">
        <f t="shared" si="124"/>
        <v/>
      </c>
      <c r="CF334" s="38">
        <f t="shared" si="125"/>
        <v>46327</v>
      </c>
      <c r="CV334" s="4"/>
    </row>
    <row r="335" spans="1:100" x14ac:dyDescent="0.25">
      <c r="A335" s="7">
        <f t="shared" si="132"/>
        <v>45258</v>
      </c>
      <c r="B335" s="5"/>
      <c r="C335" s="38" t="str">
        <f t="shared" si="123"/>
        <v/>
      </c>
      <c r="D335" s="38">
        <f t="shared" si="120"/>
        <v>44986</v>
      </c>
      <c r="E335" s="38" t="str">
        <f t="shared" si="126"/>
        <v/>
      </c>
      <c r="F335" s="38">
        <f t="shared" si="122"/>
        <v>45231</v>
      </c>
      <c r="Y335" s="7">
        <f t="shared" si="133"/>
        <v>45618</v>
      </c>
      <c r="Z335" s="5">
        <v>479.2</v>
      </c>
      <c r="AA335" s="111"/>
      <c r="AB335" s="38" t="str">
        <f>IFERROR(VLOOKUP(Y335,'Geração Equatorial x Medido'!$O$168:$P$182,2,FALSE),"")</f>
        <v/>
      </c>
      <c r="AC335" s="38">
        <f t="shared" si="121"/>
        <v>45566</v>
      </c>
      <c r="AD335" s="38" t="str">
        <f t="shared" si="127"/>
        <v/>
      </c>
      <c r="AE335" s="38">
        <f t="shared" si="135"/>
        <v>45597</v>
      </c>
      <c r="AU335" s="4"/>
      <c r="AX335" s="7">
        <f t="shared" si="134"/>
        <v>45978</v>
      </c>
      <c r="AY335" s="5">
        <v>535.20000000000005</v>
      </c>
      <c r="AZ335" s="145">
        <f t="shared" si="128"/>
        <v>0</v>
      </c>
      <c r="BA335" s="38" t="str">
        <f>IFERROR(VLOOKUP(AX335,'Geração Equatorial x Medido'!$O$168:$P$195,2,FALSE),"")</f>
        <v/>
      </c>
      <c r="BB335" s="38">
        <f t="shared" si="136"/>
        <v>45962</v>
      </c>
      <c r="BC335" s="38" t="str">
        <f t="shared" si="129"/>
        <v/>
      </c>
      <c r="BD335" s="38">
        <f t="shared" ref="BD335:BD379" si="138">IF(BC335="",BD334,BC335)</f>
        <v>45962</v>
      </c>
      <c r="BT335" s="4"/>
      <c r="BZ335" s="7">
        <f t="shared" si="130"/>
        <v>46344</v>
      </c>
      <c r="CA335" s="5"/>
      <c r="CB335" s="145">
        <f t="shared" si="131"/>
        <v>1</v>
      </c>
      <c r="CC335" s="141" t="str">
        <f>IFERROR(VLOOKUP(BZ334,'Geração Equatorial x Medido'!$O$168:$P$206,2,FALSE),"")</f>
        <v/>
      </c>
      <c r="CD335" s="38">
        <f t="shared" si="137"/>
        <v>46327</v>
      </c>
      <c r="CE335" s="38" t="str">
        <f t="shared" si="124"/>
        <v/>
      </c>
      <c r="CF335" s="38">
        <f t="shared" si="125"/>
        <v>46327</v>
      </c>
      <c r="CV335" s="4"/>
    </row>
    <row r="336" spans="1:100" x14ac:dyDescent="0.25">
      <c r="A336" s="7">
        <f t="shared" si="132"/>
        <v>45259</v>
      </c>
      <c r="B336" s="5"/>
      <c r="C336" s="38" t="str">
        <f t="shared" si="123"/>
        <v/>
      </c>
      <c r="D336" s="38">
        <f t="shared" si="120"/>
        <v>44986</v>
      </c>
      <c r="E336" s="38" t="str">
        <f t="shared" si="126"/>
        <v/>
      </c>
      <c r="F336" s="38">
        <f t="shared" si="122"/>
        <v>45231</v>
      </c>
      <c r="Y336" s="7">
        <f t="shared" si="133"/>
        <v>45619</v>
      </c>
      <c r="Z336" s="5">
        <v>522.1</v>
      </c>
      <c r="AA336" s="111"/>
      <c r="AB336" s="38" t="str">
        <f>IFERROR(VLOOKUP(Y336,'Geração Equatorial x Medido'!$O$168:$P$182,2,FALSE),"")</f>
        <v/>
      </c>
      <c r="AC336" s="38">
        <f t="shared" si="121"/>
        <v>45566</v>
      </c>
      <c r="AD336" s="38" t="str">
        <f t="shared" si="127"/>
        <v/>
      </c>
      <c r="AE336" s="38">
        <f t="shared" si="135"/>
        <v>45597</v>
      </c>
      <c r="AU336" s="4"/>
      <c r="AX336" s="7">
        <f t="shared" si="134"/>
        <v>45979</v>
      </c>
      <c r="AY336" s="5">
        <v>507.2</v>
      </c>
      <c r="AZ336" s="145">
        <f t="shared" si="128"/>
        <v>0</v>
      </c>
      <c r="BA336" s="38" t="str">
        <f>IFERROR(VLOOKUP(AX336,'Geração Equatorial x Medido'!$O$168:$P$195,2,FALSE),"")</f>
        <v/>
      </c>
      <c r="BB336" s="38">
        <f t="shared" si="136"/>
        <v>45962</v>
      </c>
      <c r="BC336" s="38" t="str">
        <f t="shared" si="129"/>
        <v/>
      </c>
      <c r="BD336" s="38">
        <f t="shared" si="138"/>
        <v>45962</v>
      </c>
      <c r="BT336" s="4"/>
      <c r="BZ336" s="7">
        <f t="shared" si="130"/>
        <v>46345</v>
      </c>
      <c r="CA336" s="5"/>
      <c r="CB336" s="145">
        <f t="shared" si="131"/>
        <v>1</v>
      </c>
      <c r="CC336" s="141" t="str">
        <f>IFERROR(VLOOKUP(BZ335,'Geração Equatorial x Medido'!$O$168:$P$206,2,FALSE),"")</f>
        <v/>
      </c>
      <c r="CD336" s="38">
        <f t="shared" si="137"/>
        <v>46327</v>
      </c>
      <c r="CE336" s="38" t="str">
        <f t="shared" si="124"/>
        <v/>
      </c>
      <c r="CF336" s="38">
        <f t="shared" si="125"/>
        <v>46327</v>
      </c>
      <c r="CV336" s="4"/>
    </row>
    <row r="337" spans="1:100" x14ac:dyDescent="0.25">
      <c r="A337" s="7">
        <f t="shared" si="132"/>
        <v>45260</v>
      </c>
      <c r="B337" s="5"/>
      <c r="C337" s="38" t="str">
        <f t="shared" si="123"/>
        <v/>
      </c>
      <c r="D337" s="38">
        <f t="shared" si="120"/>
        <v>44986</v>
      </c>
      <c r="E337" s="38" t="str">
        <f t="shared" si="126"/>
        <v/>
      </c>
      <c r="F337" s="38">
        <f t="shared" si="122"/>
        <v>45231</v>
      </c>
      <c r="Y337" s="7">
        <f t="shared" si="133"/>
        <v>45620</v>
      </c>
      <c r="Z337" s="5">
        <v>488</v>
      </c>
      <c r="AA337" s="111"/>
      <c r="AB337" s="38" t="str">
        <f>IFERROR(VLOOKUP(Y337,'Geração Equatorial x Medido'!$O$168:$P$182,2,FALSE),"")</f>
        <v/>
      </c>
      <c r="AC337" s="38">
        <f t="shared" si="121"/>
        <v>45566</v>
      </c>
      <c r="AD337" s="38" t="str">
        <f t="shared" si="127"/>
        <v/>
      </c>
      <c r="AE337" s="38">
        <f t="shared" si="135"/>
        <v>45597</v>
      </c>
      <c r="AU337" s="4"/>
      <c r="AX337" s="7">
        <f t="shared" si="134"/>
        <v>45980</v>
      </c>
      <c r="AY337" s="5">
        <v>489.7</v>
      </c>
      <c r="AZ337" s="145">
        <f t="shared" si="128"/>
        <v>0</v>
      </c>
      <c r="BA337" s="38" t="str">
        <f>IFERROR(VLOOKUP(AX337,'Geração Equatorial x Medido'!$O$168:$P$195,2,FALSE),"")</f>
        <v/>
      </c>
      <c r="BB337" s="38">
        <f t="shared" si="136"/>
        <v>45962</v>
      </c>
      <c r="BC337" s="38" t="str">
        <f t="shared" si="129"/>
        <v/>
      </c>
      <c r="BD337" s="38">
        <f t="shared" si="138"/>
        <v>45962</v>
      </c>
      <c r="BT337" s="4"/>
      <c r="BZ337" s="7">
        <f t="shared" si="130"/>
        <v>46346</v>
      </c>
      <c r="CA337" s="5"/>
      <c r="CB337" s="145">
        <f t="shared" si="131"/>
        <v>1</v>
      </c>
      <c r="CC337" s="141" t="str">
        <f>IFERROR(VLOOKUP(BZ336,'Geração Equatorial x Medido'!$O$168:$P$206,2,FALSE),"")</f>
        <v/>
      </c>
      <c r="CD337" s="38">
        <f t="shared" si="137"/>
        <v>46327</v>
      </c>
      <c r="CE337" s="38" t="str">
        <f t="shared" si="124"/>
        <v/>
      </c>
      <c r="CF337" s="38">
        <f t="shared" si="125"/>
        <v>46327</v>
      </c>
      <c r="CV337" s="4"/>
    </row>
    <row r="338" spans="1:100" x14ac:dyDescent="0.25">
      <c r="A338" s="7">
        <f t="shared" si="132"/>
        <v>45261</v>
      </c>
      <c r="B338" s="5"/>
      <c r="C338" s="38" t="str">
        <f t="shared" si="123"/>
        <v/>
      </c>
      <c r="D338" s="38">
        <f t="shared" si="120"/>
        <v>44986</v>
      </c>
      <c r="E338" s="38">
        <f t="shared" si="126"/>
        <v>45261</v>
      </c>
      <c r="F338" s="38">
        <f t="shared" si="122"/>
        <v>45261</v>
      </c>
      <c r="Y338" s="7">
        <f t="shared" si="133"/>
        <v>45621</v>
      </c>
      <c r="Z338" s="5">
        <v>421.3</v>
      </c>
      <c r="AA338" s="111"/>
      <c r="AB338" s="38" t="str">
        <f>IFERROR(VLOOKUP(Y338,'Geração Equatorial x Medido'!$O$168:$P$182,2,FALSE),"")</f>
        <v/>
      </c>
      <c r="AC338" s="38">
        <f t="shared" si="121"/>
        <v>45566</v>
      </c>
      <c r="AD338" s="38" t="str">
        <f t="shared" si="127"/>
        <v/>
      </c>
      <c r="AE338" s="38">
        <f t="shared" si="135"/>
        <v>45597</v>
      </c>
      <c r="AU338" s="4"/>
      <c r="AX338" s="7">
        <f t="shared" si="134"/>
        <v>45981</v>
      </c>
      <c r="AY338" s="5">
        <v>482.3</v>
      </c>
      <c r="AZ338" s="145">
        <f t="shared" si="128"/>
        <v>0</v>
      </c>
      <c r="BA338" s="38" t="str">
        <f>IFERROR(VLOOKUP(AX338,'Geração Equatorial x Medido'!$O$168:$P$195,2,FALSE),"")</f>
        <v/>
      </c>
      <c r="BB338" s="38">
        <f t="shared" si="136"/>
        <v>45962</v>
      </c>
      <c r="BC338" s="38" t="str">
        <f t="shared" si="129"/>
        <v/>
      </c>
      <c r="BD338" s="38">
        <f t="shared" si="138"/>
        <v>45962</v>
      </c>
      <c r="BT338" s="4"/>
      <c r="BZ338" s="7">
        <f t="shared" si="130"/>
        <v>46347</v>
      </c>
      <c r="CA338" s="5"/>
      <c r="CB338" s="145">
        <f t="shared" si="131"/>
        <v>1</v>
      </c>
      <c r="CC338" s="141" t="str">
        <f>IFERROR(VLOOKUP(BZ337,'Geração Equatorial x Medido'!$O$168:$P$206,2,FALSE),"")</f>
        <v/>
      </c>
      <c r="CD338" s="38">
        <f t="shared" si="137"/>
        <v>46327</v>
      </c>
      <c r="CE338" s="38" t="str">
        <f t="shared" si="124"/>
        <v/>
      </c>
      <c r="CF338" s="38">
        <f t="shared" si="125"/>
        <v>46327</v>
      </c>
      <c r="CV338" s="4"/>
    </row>
    <row r="339" spans="1:100" x14ac:dyDescent="0.25">
      <c r="A339" s="7">
        <f t="shared" si="132"/>
        <v>45262</v>
      </c>
      <c r="B339" s="5"/>
      <c r="C339" s="38" t="str">
        <f t="shared" si="123"/>
        <v/>
      </c>
      <c r="D339" s="38">
        <f t="shared" si="120"/>
        <v>44986</v>
      </c>
      <c r="E339" s="38" t="str">
        <f t="shared" si="126"/>
        <v/>
      </c>
      <c r="F339" s="38">
        <f t="shared" si="122"/>
        <v>45261</v>
      </c>
      <c r="Y339" s="7">
        <f t="shared" si="133"/>
        <v>45622</v>
      </c>
      <c r="Z339" s="5">
        <v>495.9</v>
      </c>
      <c r="AA339" s="111"/>
      <c r="AB339" s="38" t="str">
        <f>IFERROR(VLOOKUP(Y339,'Geração Equatorial x Medido'!$O$168:$P$182,2,FALSE),"")</f>
        <v/>
      </c>
      <c r="AC339" s="38">
        <f t="shared" si="121"/>
        <v>45566</v>
      </c>
      <c r="AD339" s="38" t="str">
        <f t="shared" si="127"/>
        <v/>
      </c>
      <c r="AE339" s="38">
        <f t="shared" si="135"/>
        <v>45597</v>
      </c>
      <c r="AU339" s="4"/>
      <c r="AX339" s="7">
        <f t="shared" si="134"/>
        <v>45982</v>
      </c>
      <c r="AY339" s="5">
        <v>522.79999999999995</v>
      </c>
      <c r="AZ339" s="145">
        <f t="shared" si="128"/>
        <v>0</v>
      </c>
      <c r="BA339" s="38" t="str">
        <f>IFERROR(VLOOKUP(AX339,'Geração Equatorial x Medido'!$O$168:$P$195,2,FALSE),"")</f>
        <v/>
      </c>
      <c r="BB339" s="38">
        <f t="shared" si="136"/>
        <v>45962</v>
      </c>
      <c r="BC339" s="38" t="str">
        <f t="shared" si="129"/>
        <v/>
      </c>
      <c r="BD339" s="38">
        <f t="shared" si="138"/>
        <v>45962</v>
      </c>
      <c r="BT339" s="4"/>
      <c r="BZ339" s="7">
        <f t="shared" si="130"/>
        <v>46348</v>
      </c>
      <c r="CA339" s="5"/>
      <c r="CB339" s="145">
        <f t="shared" si="131"/>
        <v>1</v>
      </c>
      <c r="CC339" s="141" t="str">
        <f>IFERROR(VLOOKUP(BZ338,'Geração Equatorial x Medido'!$O$168:$P$206,2,FALSE),"")</f>
        <v/>
      </c>
      <c r="CD339" s="38">
        <f t="shared" si="137"/>
        <v>46327</v>
      </c>
      <c r="CE339" s="38" t="str">
        <f t="shared" si="124"/>
        <v/>
      </c>
      <c r="CF339" s="38">
        <f t="shared" si="125"/>
        <v>46327</v>
      </c>
      <c r="CV339" s="4"/>
    </row>
    <row r="340" spans="1:100" x14ac:dyDescent="0.25">
      <c r="A340" s="7">
        <f t="shared" si="132"/>
        <v>45263</v>
      </c>
      <c r="B340" s="5"/>
      <c r="C340" s="38" t="str">
        <f t="shared" si="123"/>
        <v/>
      </c>
      <c r="D340" s="38">
        <f t="shared" si="120"/>
        <v>44986</v>
      </c>
      <c r="E340" s="38" t="str">
        <f t="shared" si="126"/>
        <v/>
      </c>
      <c r="F340" s="38">
        <f t="shared" si="122"/>
        <v>45261</v>
      </c>
      <c r="Y340" s="7">
        <f t="shared" si="133"/>
        <v>45623</v>
      </c>
      <c r="Z340" s="5">
        <v>522.1</v>
      </c>
      <c r="AA340" s="111"/>
      <c r="AB340" s="38">
        <f>IFERROR(VLOOKUP(Y340,'Geração Equatorial x Medido'!$O$168:$P$182,2,FALSE),"")</f>
        <v>45597</v>
      </c>
      <c r="AC340" s="38">
        <f t="shared" si="121"/>
        <v>45597</v>
      </c>
      <c r="AD340" s="38" t="str">
        <f t="shared" si="127"/>
        <v/>
      </c>
      <c r="AE340" s="38">
        <f t="shared" si="135"/>
        <v>45597</v>
      </c>
      <c r="AU340" s="4"/>
      <c r="AX340" s="7">
        <f t="shared" si="134"/>
        <v>45983</v>
      </c>
      <c r="AY340" s="5">
        <v>510.3</v>
      </c>
      <c r="AZ340" s="145">
        <f t="shared" si="128"/>
        <v>0</v>
      </c>
      <c r="BA340" s="38" t="str">
        <f>IFERROR(VLOOKUP(AX340,'Geração Equatorial x Medido'!$O$168:$P$195,2,FALSE),"")</f>
        <v/>
      </c>
      <c r="BB340" s="38">
        <f t="shared" si="136"/>
        <v>45962</v>
      </c>
      <c r="BC340" s="38" t="str">
        <f t="shared" si="129"/>
        <v/>
      </c>
      <c r="BD340" s="38">
        <f t="shared" si="138"/>
        <v>45962</v>
      </c>
      <c r="BT340" s="4"/>
      <c r="BZ340" s="7">
        <f t="shared" si="130"/>
        <v>46349</v>
      </c>
      <c r="CA340" s="5"/>
      <c r="CB340" s="145">
        <f t="shared" si="131"/>
        <v>1</v>
      </c>
      <c r="CC340" s="141" t="str">
        <f>IFERROR(VLOOKUP(BZ339,'Geração Equatorial x Medido'!$O$168:$P$206,2,FALSE),"")</f>
        <v/>
      </c>
      <c r="CD340" s="38">
        <f t="shared" si="137"/>
        <v>46327</v>
      </c>
      <c r="CE340" s="38" t="str">
        <f t="shared" si="124"/>
        <v/>
      </c>
      <c r="CF340" s="38">
        <f t="shared" si="125"/>
        <v>46327</v>
      </c>
      <c r="CV340" s="4"/>
    </row>
    <row r="341" spans="1:100" x14ac:dyDescent="0.25">
      <c r="A341" s="7">
        <f t="shared" si="132"/>
        <v>45264</v>
      </c>
      <c r="B341" s="5"/>
      <c r="C341" s="38" t="str">
        <f t="shared" si="123"/>
        <v/>
      </c>
      <c r="D341" s="38">
        <f t="shared" si="120"/>
        <v>44986</v>
      </c>
      <c r="E341" s="38" t="str">
        <f t="shared" si="126"/>
        <v/>
      </c>
      <c r="F341" s="38">
        <f t="shared" si="122"/>
        <v>45261</v>
      </c>
      <c r="Y341" s="7">
        <f t="shared" si="133"/>
        <v>45624</v>
      </c>
      <c r="Z341" s="5">
        <v>536.9</v>
      </c>
      <c r="AA341" s="111"/>
      <c r="AB341" s="38" t="str">
        <f>IFERROR(VLOOKUP(Y341,'Geração Equatorial x Medido'!$O$168:$P$182,2,FALSE),"")</f>
        <v/>
      </c>
      <c r="AC341" s="38">
        <f t="shared" si="121"/>
        <v>45597</v>
      </c>
      <c r="AD341" s="38" t="str">
        <f t="shared" si="127"/>
        <v/>
      </c>
      <c r="AE341" s="38">
        <f t="shared" si="135"/>
        <v>45597</v>
      </c>
      <c r="AU341" s="4"/>
      <c r="AX341" s="7">
        <f t="shared" si="134"/>
        <v>45984</v>
      </c>
      <c r="AY341" s="5">
        <v>523</v>
      </c>
      <c r="AZ341" s="145">
        <f t="shared" si="128"/>
        <v>0</v>
      </c>
      <c r="BA341" s="38" t="str">
        <f>IFERROR(VLOOKUP(AX341,'Geração Equatorial x Medido'!$O$168:$P$195,2,FALSE),"")</f>
        <v/>
      </c>
      <c r="BB341" s="38">
        <f t="shared" si="136"/>
        <v>45962</v>
      </c>
      <c r="BC341" s="38" t="str">
        <f t="shared" si="129"/>
        <v/>
      </c>
      <c r="BD341" s="38">
        <f t="shared" si="138"/>
        <v>45962</v>
      </c>
      <c r="BT341" s="4"/>
      <c r="BZ341" s="7">
        <f t="shared" si="130"/>
        <v>46350</v>
      </c>
      <c r="CA341" s="5"/>
      <c r="CB341" s="145">
        <f t="shared" si="131"/>
        <v>1</v>
      </c>
      <c r="CC341" s="141" t="str">
        <f>IFERROR(VLOOKUP(BZ340,'Geração Equatorial x Medido'!$O$168:$P$206,2,FALSE),"")</f>
        <v/>
      </c>
      <c r="CD341" s="38">
        <f t="shared" si="137"/>
        <v>46327</v>
      </c>
      <c r="CE341" s="38" t="str">
        <f t="shared" si="124"/>
        <v/>
      </c>
      <c r="CF341" s="38">
        <f t="shared" si="125"/>
        <v>46327</v>
      </c>
      <c r="CV341" s="4"/>
    </row>
    <row r="342" spans="1:100" x14ac:dyDescent="0.25">
      <c r="A342" s="7">
        <f t="shared" si="132"/>
        <v>45265</v>
      </c>
      <c r="B342" s="5"/>
      <c r="C342" s="38" t="str">
        <f t="shared" si="123"/>
        <v/>
      </c>
      <c r="D342" s="38">
        <f t="shared" si="120"/>
        <v>44986</v>
      </c>
      <c r="E342" s="38" t="str">
        <f t="shared" si="126"/>
        <v/>
      </c>
      <c r="F342" s="38">
        <f t="shared" si="122"/>
        <v>45261</v>
      </c>
      <c r="Y342" s="7">
        <f t="shared" si="133"/>
        <v>45625</v>
      </c>
      <c r="Z342" s="5">
        <v>503.2</v>
      </c>
      <c r="AA342" s="111"/>
      <c r="AB342" s="38" t="str">
        <f>IFERROR(VLOOKUP(Y342,'Geração Equatorial x Medido'!$O$168:$P$182,2,FALSE),"")</f>
        <v/>
      </c>
      <c r="AC342" s="38">
        <f t="shared" si="121"/>
        <v>45597</v>
      </c>
      <c r="AD342" s="38" t="str">
        <f t="shared" si="127"/>
        <v/>
      </c>
      <c r="AE342" s="38">
        <f t="shared" si="135"/>
        <v>45597</v>
      </c>
      <c r="AU342" s="4"/>
      <c r="AX342" s="7">
        <f t="shared" si="134"/>
        <v>45985</v>
      </c>
      <c r="AY342" s="5">
        <v>539.6</v>
      </c>
      <c r="AZ342" s="145">
        <f t="shared" si="128"/>
        <v>0</v>
      </c>
      <c r="BA342" s="38" t="str">
        <f>IFERROR(VLOOKUP(AX342,'Geração Equatorial x Medido'!$O$168:$P$195,2,FALSE),"")</f>
        <v/>
      </c>
      <c r="BB342" s="38">
        <f t="shared" si="136"/>
        <v>45962</v>
      </c>
      <c r="BC342" s="38" t="str">
        <f t="shared" si="129"/>
        <v/>
      </c>
      <c r="BD342" s="38">
        <f t="shared" si="138"/>
        <v>45962</v>
      </c>
      <c r="BT342" s="4"/>
      <c r="BZ342" s="7">
        <f t="shared" si="130"/>
        <v>46351</v>
      </c>
      <c r="CA342" s="5"/>
      <c r="CB342" s="145">
        <f t="shared" si="131"/>
        <v>1</v>
      </c>
      <c r="CC342" s="141" t="str">
        <f>IFERROR(VLOOKUP(BZ341,'Geração Equatorial x Medido'!$O$168:$P$206,2,FALSE),"")</f>
        <v/>
      </c>
      <c r="CD342" s="38">
        <f t="shared" si="137"/>
        <v>46327</v>
      </c>
      <c r="CE342" s="38" t="str">
        <f t="shared" si="124"/>
        <v/>
      </c>
      <c r="CF342" s="38">
        <f t="shared" si="125"/>
        <v>46327</v>
      </c>
      <c r="CV342" s="4"/>
    </row>
    <row r="343" spans="1:100" x14ac:dyDescent="0.25">
      <c r="A343" s="7">
        <f t="shared" si="132"/>
        <v>45266</v>
      </c>
      <c r="B343" s="5"/>
      <c r="C343" s="38" t="str">
        <f t="shared" si="123"/>
        <v/>
      </c>
      <c r="D343" s="38">
        <f t="shared" si="120"/>
        <v>44986</v>
      </c>
      <c r="E343" s="38" t="str">
        <f t="shared" si="126"/>
        <v/>
      </c>
      <c r="F343" s="38">
        <f t="shared" si="122"/>
        <v>45261</v>
      </c>
      <c r="Y343" s="7">
        <f t="shared" si="133"/>
        <v>45626</v>
      </c>
      <c r="Z343" s="5">
        <v>465.3</v>
      </c>
      <c r="AA343" s="111"/>
      <c r="AB343" s="38" t="str">
        <f>IFERROR(VLOOKUP(Y343,'Geração Equatorial x Medido'!$O$168:$P$182,2,FALSE),"")</f>
        <v/>
      </c>
      <c r="AC343" s="38">
        <f t="shared" si="121"/>
        <v>45597</v>
      </c>
      <c r="AD343" s="38" t="str">
        <f t="shared" si="127"/>
        <v/>
      </c>
      <c r="AE343" s="38">
        <f t="shared" si="135"/>
        <v>45597</v>
      </c>
      <c r="AU343" s="4"/>
      <c r="AX343" s="7">
        <f t="shared" si="134"/>
        <v>45986</v>
      </c>
      <c r="AY343" s="5">
        <v>550.5</v>
      </c>
      <c r="AZ343" s="145">
        <f t="shared" si="128"/>
        <v>0</v>
      </c>
      <c r="BA343" s="38" t="str">
        <f>IFERROR(VLOOKUP(AX343,'Geração Equatorial x Medido'!$O$168:$P$195,2,FALSE),"")</f>
        <v/>
      </c>
      <c r="BB343" s="38">
        <f t="shared" si="136"/>
        <v>45962</v>
      </c>
      <c r="BC343" s="38" t="str">
        <f t="shared" si="129"/>
        <v/>
      </c>
      <c r="BD343" s="38">
        <f t="shared" si="138"/>
        <v>45962</v>
      </c>
      <c r="BT343" s="4"/>
      <c r="BZ343" s="7">
        <f t="shared" si="130"/>
        <v>46352</v>
      </c>
      <c r="CA343" s="5"/>
      <c r="CB343" s="145">
        <f t="shared" si="131"/>
        <v>1</v>
      </c>
      <c r="CC343" s="141" t="str">
        <f>IFERROR(VLOOKUP(BZ342,'Geração Equatorial x Medido'!$O$168:$P$206,2,FALSE),"")</f>
        <v/>
      </c>
      <c r="CD343" s="38">
        <f t="shared" si="137"/>
        <v>46327</v>
      </c>
      <c r="CE343" s="38" t="str">
        <f t="shared" si="124"/>
        <v/>
      </c>
      <c r="CF343" s="38">
        <f t="shared" si="125"/>
        <v>46327</v>
      </c>
      <c r="CV343" s="4"/>
    </row>
    <row r="344" spans="1:100" x14ac:dyDescent="0.25">
      <c r="A344" s="7">
        <f t="shared" si="132"/>
        <v>45267</v>
      </c>
      <c r="B344" s="5"/>
      <c r="C344" s="38" t="str">
        <f t="shared" si="123"/>
        <v/>
      </c>
      <c r="D344" s="38">
        <f t="shared" si="120"/>
        <v>44986</v>
      </c>
      <c r="E344" s="38" t="str">
        <f t="shared" si="126"/>
        <v/>
      </c>
      <c r="F344" s="38">
        <f t="shared" si="122"/>
        <v>45261</v>
      </c>
      <c r="Y344" s="7">
        <f t="shared" si="133"/>
        <v>45627</v>
      </c>
      <c r="Z344" s="5">
        <v>457.3</v>
      </c>
      <c r="AA344" s="111"/>
      <c r="AB344" s="38" t="str">
        <f>IFERROR(VLOOKUP(Y344,'Geração Equatorial x Medido'!$O$168:$P$182,2,FALSE),"")</f>
        <v/>
      </c>
      <c r="AC344" s="38">
        <f t="shared" si="121"/>
        <v>45597</v>
      </c>
      <c r="AD344" s="38">
        <f t="shared" si="127"/>
        <v>45627</v>
      </c>
      <c r="AE344" s="38">
        <f t="shared" si="135"/>
        <v>45627</v>
      </c>
      <c r="AU344" s="4"/>
      <c r="AX344" s="7">
        <f t="shared" si="134"/>
        <v>45987</v>
      </c>
      <c r="AY344" s="5">
        <v>499.4</v>
      </c>
      <c r="AZ344" s="145">
        <f t="shared" si="128"/>
        <v>0</v>
      </c>
      <c r="BA344" s="38" t="str">
        <f>IFERROR(VLOOKUP(AX344,'Geração Equatorial x Medido'!$O$168:$P$195,2,FALSE),"")</f>
        <v/>
      </c>
      <c r="BB344" s="38">
        <f t="shared" si="136"/>
        <v>45962</v>
      </c>
      <c r="BC344" s="38" t="str">
        <f t="shared" si="129"/>
        <v/>
      </c>
      <c r="BD344" s="38">
        <f t="shared" si="138"/>
        <v>45962</v>
      </c>
      <c r="BT344" s="4"/>
      <c r="BZ344" s="7">
        <f t="shared" si="130"/>
        <v>46353</v>
      </c>
      <c r="CA344" s="5"/>
      <c r="CB344" s="145">
        <f t="shared" si="131"/>
        <v>1</v>
      </c>
      <c r="CC344" s="141" t="str">
        <f>IFERROR(VLOOKUP(BZ343,'Geração Equatorial x Medido'!$O$168:$P$206,2,FALSE),"")</f>
        <v/>
      </c>
      <c r="CD344" s="38">
        <f t="shared" si="137"/>
        <v>46327</v>
      </c>
      <c r="CE344" s="38" t="str">
        <f t="shared" si="124"/>
        <v/>
      </c>
      <c r="CF344" s="38">
        <f t="shared" si="125"/>
        <v>46327</v>
      </c>
      <c r="CV344" s="4"/>
    </row>
    <row r="345" spans="1:100" x14ac:dyDescent="0.25">
      <c r="A345" s="7">
        <f t="shared" si="132"/>
        <v>45268</v>
      </c>
      <c r="B345" s="5"/>
      <c r="C345" s="38" t="str">
        <f t="shared" si="123"/>
        <v/>
      </c>
      <c r="D345" s="38">
        <f t="shared" si="120"/>
        <v>44986</v>
      </c>
      <c r="E345" s="38" t="str">
        <f t="shared" si="126"/>
        <v/>
      </c>
      <c r="F345" s="38">
        <f t="shared" si="122"/>
        <v>45261</v>
      </c>
      <c r="Y345" s="7">
        <f t="shared" si="133"/>
        <v>45628</v>
      </c>
      <c r="Z345" s="5">
        <v>389.4</v>
      </c>
      <c r="AA345" s="111"/>
      <c r="AB345" s="38" t="str">
        <f>IFERROR(VLOOKUP(Y345,'Geração Equatorial x Medido'!$O$168:$P$182,2,FALSE),"")</f>
        <v/>
      </c>
      <c r="AC345" s="38">
        <f t="shared" si="121"/>
        <v>45597</v>
      </c>
      <c r="AD345" s="38" t="str">
        <f t="shared" si="127"/>
        <v/>
      </c>
      <c r="AE345" s="38">
        <f t="shared" si="135"/>
        <v>45627</v>
      </c>
      <c r="AU345" s="4"/>
      <c r="AX345" s="7">
        <f t="shared" si="134"/>
        <v>45988</v>
      </c>
      <c r="AY345" s="5">
        <v>472.9</v>
      </c>
      <c r="AZ345" s="145">
        <f t="shared" si="128"/>
        <v>0</v>
      </c>
      <c r="BA345" s="38">
        <f>IFERROR(VLOOKUP(AX345,'Geração Equatorial x Medido'!$O$168:$P$195,2,FALSE),"")</f>
        <v>45962</v>
      </c>
      <c r="BB345" s="38">
        <f t="shared" si="136"/>
        <v>45962</v>
      </c>
      <c r="BC345" s="38" t="str">
        <f t="shared" si="129"/>
        <v/>
      </c>
      <c r="BD345" s="38">
        <f t="shared" si="138"/>
        <v>45962</v>
      </c>
      <c r="BT345" s="4"/>
      <c r="BZ345" s="7">
        <f t="shared" si="130"/>
        <v>46354</v>
      </c>
      <c r="CA345" s="5"/>
      <c r="CB345" s="145">
        <f t="shared" si="131"/>
        <v>1</v>
      </c>
      <c r="CC345" s="141">
        <f>IFERROR(VLOOKUP(BZ344,'Geração Equatorial x Medido'!$O$168:$P$206,2,FALSE),"")</f>
        <v>46327</v>
      </c>
      <c r="CD345" s="38">
        <f t="shared" si="137"/>
        <v>46327</v>
      </c>
      <c r="CE345" s="38" t="str">
        <f t="shared" si="124"/>
        <v/>
      </c>
      <c r="CF345" s="38">
        <f t="shared" si="125"/>
        <v>46327</v>
      </c>
      <c r="CV345" s="4"/>
    </row>
    <row r="346" spans="1:100" x14ac:dyDescent="0.25">
      <c r="A346" s="7">
        <f t="shared" si="132"/>
        <v>45269</v>
      </c>
      <c r="B346" s="5"/>
      <c r="C346" s="38" t="str">
        <f t="shared" si="123"/>
        <v/>
      </c>
      <c r="D346" s="38">
        <f t="shared" si="120"/>
        <v>44986</v>
      </c>
      <c r="E346" s="38" t="str">
        <f t="shared" si="126"/>
        <v/>
      </c>
      <c r="F346" s="38">
        <f t="shared" si="122"/>
        <v>45261</v>
      </c>
      <c r="Y346" s="7">
        <f t="shared" si="133"/>
        <v>45629</v>
      </c>
      <c r="Z346" s="5">
        <v>395.3</v>
      </c>
      <c r="AA346" s="111"/>
      <c r="AB346" s="38" t="str">
        <f>IFERROR(VLOOKUP(Y346,'Geração Equatorial x Medido'!$O$168:$P$182,2,FALSE),"")</f>
        <v/>
      </c>
      <c r="AC346" s="38">
        <f t="shared" si="121"/>
        <v>45597</v>
      </c>
      <c r="AD346" s="38" t="str">
        <f t="shared" si="127"/>
        <v/>
      </c>
      <c r="AE346" s="38">
        <f t="shared" si="135"/>
        <v>45627</v>
      </c>
      <c r="AU346" s="4"/>
      <c r="AX346" s="7">
        <f t="shared" si="134"/>
        <v>45989</v>
      </c>
      <c r="AY346" s="5">
        <v>513.20000000000005</v>
      </c>
      <c r="AZ346" s="145">
        <f t="shared" si="128"/>
        <v>0</v>
      </c>
      <c r="BA346" s="38" t="str">
        <f>IFERROR(VLOOKUP(AX346,'Geração Equatorial x Medido'!$O$168:$P$195,2,FALSE),"")</f>
        <v/>
      </c>
      <c r="BB346" s="38">
        <f t="shared" si="136"/>
        <v>0</v>
      </c>
      <c r="BC346" s="38" t="str">
        <f t="shared" si="129"/>
        <v/>
      </c>
      <c r="BD346" s="38">
        <f t="shared" si="138"/>
        <v>45962</v>
      </c>
      <c r="BT346" s="4"/>
      <c r="BZ346" s="7">
        <f t="shared" si="130"/>
        <v>46355</v>
      </c>
      <c r="CA346" s="5"/>
      <c r="CB346" s="145">
        <f t="shared" si="131"/>
        <v>1</v>
      </c>
      <c r="CC346" s="141" t="str">
        <f>IFERROR(VLOOKUP(BZ345,'Geração Equatorial x Medido'!$O$168:$P$206,2,FALSE),"")</f>
        <v/>
      </c>
      <c r="CD346" s="38">
        <f t="shared" si="137"/>
        <v>46357</v>
      </c>
      <c r="CE346" s="38" t="str">
        <f t="shared" si="124"/>
        <v/>
      </c>
      <c r="CF346" s="38">
        <f t="shared" si="125"/>
        <v>46327</v>
      </c>
      <c r="CV346" s="4"/>
    </row>
    <row r="347" spans="1:100" x14ac:dyDescent="0.25">
      <c r="A347" s="7">
        <f t="shared" si="132"/>
        <v>45270</v>
      </c>
      <c r="B347" s="5"/>
      <c r="C347" s="38" t="str">
        <f t="shared" si="123"/>
        <v/>
      </c>
      <c r="D347" s="38">
        <f t="shared" si="120"/>
        <v>44986</v>
      </c>
      <c r="E347" s="38" t="str">
        <f t="shared" si="126"/>
        <v/>
      </c>
      <c r="F347" s="38">
        <f t="shared" si="122"/>
        <v>45261</v>
      </c>
      <c r="Y347" s="7">
        <f t="shared" si="133"/>
        <v>45630</v>
      </c>
      <c r="Z347" s="5">
        <v>424.9</v>
      </c>
      <c r="AA347" s="111"/>
      <c r="AB347" s="38" t="str">
        <f>IFERROR(VLOOKUP(Y347,'Geração Equatorial x Medido'!$O$168:$P$182,2,FALSE),"")</f>
        <v/>
      </c>
      <c r="AC347" s="38">
        <f t="shared" si="121"/>
        <v>45597</v>
      </c>
      <c r="AD347" s="38" t="str">
        <f t="shared" si="127"/>
        <v/>
      </c>
      <c r="AE347" s="38">
        <f t="shared" si="135"/>
        <v>45627</v>
      </c>
      <c r="AU347" s="4"/>
      <c r="AX347" s="7">
        <f t="shared" si="134"/>
        <v>45990</v>
      </c>
      <c r="AY347" s="5">
        <v>487.5</v>
      </c>
      <c r="AZ347" s="145">
        <f t="shared" si="128"/>
        <v>0</v>
      </c>
      <c r="BA347" s="38" t="str">
        <f>IFERROR(VLOOKUP(AX347,'Geração Equatorial x Medido'!$O$168:$P$195,2,FALSE),"")</f>
        <v/>
      </c>
      <c r="BB347" s="38">
        <f t="shared" si="136"/>
        <v>0</v>
      </c>
      <c r="BC347" s="38" t="str">
        <f t="shared" si="129"/>
        <v/>
      </c>
      <c r="BD347" s="38">
        <f t="shared" si="138"/>
        <v>45962</v>
      </c>
      <c r="BT347" s="4"/>
      <c r="BZ347" s="7">
        <f t="shared" si="130"/>
        <v>46356</v>
      </c>
      <c r="CA347" s="5"/>
      <c r="CB347" s="145">
        <f t="shared" si="131"/>
        <v>1</v>
      </c>
      <c r="CC347" s="141" t="str">
        <f>IFERROR(VLOOKUP(BZ346,'Geração Equatorial x Medido'!$O$168:$P$206,2,FALSE),"")</f>
        <v/>
      </c>
      <c r="CD347" s="38">
        <f t="shared" si="137"/>
        <v>46357</v>
      </c>
      <c r="CE347" s="38" t="str">
        <f t="shared" si="124"/>
        <v/>
      </c>
      <c r="CF347" s="38">
        <f t="shared" si="125"/>
        <v>46327</v>
      </c>
      <c r="CV347" s="4"/>
    </row>
    <row r="348" spans="1:100" x14ac:dyDescent="0.25">
      <c r="A348" s="7">
        <f t="shared" si="132"/>
        <v>45271</v>
      </c>
      <c r="B348" s="5"/>
      <c r="C348" s="38" t="str">
        <f t="shared" si="123"/>
        <v/>
      </c>
      <c r="D348" s="38">
        <f t="shared" si="120"/>
        <v>44986</v>
      </c>
      <c r="E348" s="38" t="str">
        <f t="shared" si="126"/>
        <v/>
      </c>
      <c r="F348" s="38">
        <f t="shared" si="122"/>
        <v>45261</v>
      </c>
      <c r="Y348" s="7">
        <f t="shared" si="133"/>
        <v>45631</v>
      </c>
      <c r="Z348" s="5">
        <v>405.1</v>
      </c>
      <c r="AA348" s="111"/>
      <c r="AB348" s="38" t="str">
        <f>IFERROR(VLOOKUP(Y348,'Geração Equatorial x Medido'!$O$168:$P$182,2,FALSE),"")</f>
        <v/>
      </c>
      <c r="AC348" s="38">
        <f t="shared" si="121"/>
        <v>45597</v>
      </c>
      <c r="AD348" s="38" t="str">
        <f t="shared" si="127"/>
        <v/>
      </c>
      <c r="AE348" s="38">
        <f t="shared" si="135"/>
        <v>45627</v>
      </c>
      <c r="AU348" s="4"/>
      <c r="AX348" s="7">
        <f t="shared" si="134"/>
        <v>45991</v>
      </c>
      <c r="AY348" s="5">
        <v>485.7</v>
      </c>
      <c r="AZ348" s="145">
        <f t="shared" si="128"/>
        <v>0</v>
      </c>
      <c r="BA348" s="38" t="str">
        <f>IFERROR(VLOOKUP(AX348,'Geração Equatorial x Medido'!$O$168:$P$195,2,FALSE),"")</f>
        <v/>
      </c>
      <c r="BB348" s="38">
        <f t="shared" si="136"/>
        <v>0</v>
      </c>
      <c r="BC348" s="38" t="str">
        <f t="shared" si="129"/>
        <v/>
      </c>
      <c r="BD348" s="38">
        <f t="shared" si="138"/>
        <v>45962</v>
      </c>
      <c r="BT348" s="4"/>
      <c r="BZ348" s="7">
        <f t="shared" si="130"/>
        <v>46357</v>
      </c>
      <c r="CA348" s="5"/>
      <c r="CB348" s="145">
        <f t="shared" si="131"/>
        <v>1</v>
      </c>
      <c r="CC348" s="141" t="str">
        <f>IFERROR(VLOOKUP(BZ347,'Geração Equatorial x Medido'!$O$168:$P$206,2,FALSE),"")</f>
        <v/>
      </c>
      <c r="CD348" s="38">
        <f t="shared" si="137"/>
        <v>46357</v>
      </c>
      <c r="CE348" s="38">
        <f t="shared" si="124"/>
        <v>46357</v>
      </c>
      <c r="CF348" s="38">
        <f t="shared" si="125"/>
        <v>46357</v>
      </c>
      <c r="CV348" s="4"/>
    </row>
    <row r="349" spans="1:100" x14ac:dyDescent="0.25">
      <c r="A349" s="7">
        <f t="shared" si="132"/>
        <v>45272</v>
      </c>
      <c r="B349" s="5"/>
      <c r="C349" s="38" t="str">
        <f t="shared" si="123"/>
        <v/>
      </c>
      <c r="D349" s="38">
        <f t="shared" si="120"/>
        <v>44986</v>
      </c>
      <c r="E349" s="38" t="str">
        <f t="shared" si="126"/>
        <v/>
      </c>
      <c r="F349" s="38">
        <f t="shared" si="122"/>
        <v>45261</v>
      </c>
      <c r="Y349" s="7">
        <f t="shared" si="133"/>
        <v>45632</v>
      </c>
      <c r="Z349" s="5">
        <v>173.1</v>
      </c>
      <c r="AA349" s="111"/>
      <c r="AB349" s="38" t="str">
        <f>IFERROR(VLOOKUP(Y349,'Geração Equatorial x Medido'!$O$168:$P$182,2,FALSE),"")</f>
        <v/>
      </c>
      <c r="AC349" s="38">
        <f t="shared" si="121"/>
        <v>45597</v>
      </c>
      <c r="AD349" s="38" t="str">
        <f t="shared" si="127"/>
        <v/>
      </c>
      <c r="AE349" s="38">
        <f t="shared" si="135"/>
        <v>45627</v>
      </c>
      <c r="AU349" s="4"/>
      <c r="AX349" s="7">
        <f t="shared" si="134"/>
        <v>45992</v>
      </c>
      <c r="AY349" s="5">
        <v>426.6</v>
      </c>
      <c r="AZ349" s="145">
        <f t="shared" si="128"/>
        <v>0</v>
      </c>
      <c r="BA349" s="38" t="str">
        <f>IFERROR(VLOOKUP(AX349,'Geração Equatorial x Medido'!$O$168:$P$195,2,FALSE),"")</f>
        <v/>
      </c>
      <c r="BB349" s="38">
        <f t="shared" si="136"/>
        <v>0</v>
      </c>
      <c r="BC349" s="38">
        <f t="shared" si="129"/>
        <v>45992</v>
      </c>
      <c r="BD349" s="38">
        <f t="shared" si="138"/>
        <v>45992</v>
      </c>
      <c r="BT349" s="4"/>
      <c r="BZ349" s="7">
        <f t="shared" si="130"/>
        <v>46358</v>
      </c>
      <c r="CA349" s="5"/>
      <c r="CB349" s="145">
        <f t="shared" si="131"/>
        <v>1</v>
      </c>
      <c r="CC349" s="141" t="str">
        <f>IFERROR(VLOOKUP(BZ348,'Geração Equatorial x Medido'!$O$168:$P$206,2,FALSE),"")</f>
        <v/>
      </c>
      <c r="CD349" s="38">
        <f t="shared" si="137"/>
        <v>46357</v>
      </c>
      <c r="CE349" s="38" t="str">
        <f t="shared" si="124"/>
        <v/>
      </c>
      <c r="CF349" s="38">
        <f t="shared" si="125"/>
        <v>46357</v>
      </c>
      <c r="CV349" s="4"/>
    </row>
    <row r="350" spans="1:100" x14ac:dyDescent="0.25">
      <c r="A350" s="7">
        <f t="shared" si="132"/>
        <v>45273</v>
      </c>
      <c r="B350" s="5"/>
      <c r="C350" s="38" t="str">
        <f t="shared" si="123"/>
        <v/>
      </c>
      <c r="D350" s="38">
        <f t="shared" si="120"/>
        <v>44986</v>
      </c>
      <c r="E350" s="38" t="str">
        <f t="shared" si="126"/>
        <v/>
      </c>
      <c r="F350" s="38">
        <f t="shared" si="122"/>
        <v>45261</v>
      </c>
      <c r="Y350" s="7">
        <f t="shared" si="133"/>
        <v>45633</v>
      </c>
      <c r="Z350" s="5">
        <v>332.4</v>
      </c>
      <c r="AA350" s="111"/>
      <c r="AB350" s="38" t="str">
        <f>IFERROR(VLOOKUP(Y350,'Geração Equatorial x Medido'!$O$168:$P$182,2,FALSE),"")</f>
        <v/>
      </c>
      <c r="AC350" s="38">
        <f t="shared" si="121"/>
        <v>45597</v>
      </c>
      <c r="AD350" s="38" t="str">
        <f t="shared" si="127"/>
        <v/>
      </c>
      <c r="AE350" s="38">
        <f t="shared" si="135"/>
        <v>45627</v>
      </c>
      <c r="AU350" s="4"/>
      <c r="AX350" s="7">
        <f t="shared" si="134"/>
        <v>45993</v>
      </c>
      <c r="AY350" s="5">
        <v>426.8</v>
      </c>
      <c r="AZ350" s="145">
        <f t="shared" si="128"/>
        <v>0</v>
      </c>
      <c r="BA350" s="38" t="str">
        <f>IFERROR(VLOOKUP(AX350,'Geração Equatorial x Medido'!$O$168:$P$195,2,FALSE),"")</f>
        <v/>
      </c>
      <c r="BB350" s="38">
        <f t="shared" si="136"/>
        <v>0</v>
      </c>
      <c r="BC350" s="38" t="str">
        <f t="shared" si="129"/>
        <v/>
      </c>
      <c r="BD350" s="38">
        <f t="shared" si="138"/>
        <v>45992</v>
      </c>
      <c r="BT350" s="4"/>
      <c r="BZ350" s="7">
        <f t="shared" si="130"/>
        <v>46359</v>
      </c>
      <c r="CA350" s="5"/>
      <c r="CB350" s="145">
        <f t="shared" si="131"/>
        <v>1</v>
      </c>
      <c r="CC350" s="141" t="str">
        <f>IFERROR(VLOOKUP(BZ349,'Geração Equatorial x Medido'!$O$168:$P$206,2,FALSE),"")</f>
        <v/>
      </c>
      <c r="CD350" s="38">
        <f t="shared" si="137"/>
        <v>46357</v>
      </c>
      <c r="CE350" s="38" t="str">
        <f t="shared" si="124"/>
        <v/>
      </c>
      <c r="CF350" s="38">
        <f t="shared" si="125"/>
        <v>46357</v>
      </c>
      <c r="CV350" s="4"/>
    </row>
    <row r="351" spans="1:100" x14ac:dyDescent="0.25">
      <c r="A351" s="7">
        <f t="shared" si="132"/>
        <v>45274</v>
      </c>
      <c r="B351" s="5"/>
      <c r="C351" s="38" t="str">
        <f t="shared" si="123"/>
        <v/>
      </c>
      <c r="D351" s="38">
        <f t="shared" si="120"/>
        <v>44986</v>
      </c>
      <c r="E351" s="38" t="str">
        <f t="shared" si="126"/>
        <v/>
      </c>
      <c r="F351" s="38">
        <f t="shared" si="122"/>
        <v>45261</v>
      </c>
      <c r="Y351" s="7">
        <f t="shared" si="133"/>
        <v>45634</v>
      </c>
      <c r="Z351" s="5">
        <v>541.1</v>
      </c>
      <c r="AA351" s="111"/>
      <c r="AB351" s="38" t="str">
        <f>IFERROR(VLOOKUP(Y351,'Geração Equatorial x Medido'!$O$168:$P$182,2,FALSE),"")</f>
        <v/>
      </c>
      <c r="AC351" s="38">
        <f t="shared" si="121"/>
        <v>45597</v>
      </c>
      <c r="AD351" s="38" t="str">
        <f t="shared" si="127"/>
        <v/>
      </c>
      <c r="AE351" s="38">
        <f t="shared" si="135"/>
        <v>45627</v>
      </c>
      <c r="AU351" s="4"/>
      <c r="AX351" s="7">
        <f t="shared" si="134"/>
        <v>45994</v>
      </c>
      <c r="AY351" s="5">
        <v>510.2</v>
      </c>
      <c r="AZ351" s="145">
        <f t="shared" si="128"/>
        <v>0</v>
      </c>
      <c r="BA351" s="38" t="str">
        <f>IFERROR(VLOOKUP(AX351,'Geração Equatorial x Medido'!$O$168:$P$195,2,FALSE),"")</f>
        <v/>
      </c>
      <c r="BB351" s="38">
        <f t="shared" si="136"/>
        <v>0</v>
      </c>
      <c r="BC351" s="38" t="str">
        <f t="shared" si="129"/>
        <v/>
      </c>
      <c r="BD351" s="38">
        <f t="shared" si="138"/>
        <v>45992</v>
      </c>
      <c r="BT351" s="4"/>
      <c r="BZ351" s="7">
        <f t="shared" si="130"/>
        <v>46360</v>
      </c>
      <c r="CA351" s="5"/>
      <c r="CB351" s="145">
        <f t="shared" si="131"/>
        <v>1</v>
      </c>
      <c r="CC351" s="141" t="str">
        <f>IFERROR(VLOOKUP(BZ350,'Geração Equatorial x Medido'!$O$168:$P$206,2,FALSE),"")</f>
        <v/>
      </c>
      <c r="CD351" s="38">
        <f t="shared" si="137"/>
        <v>46357</v>
      </c>
      <c r="CE351" s="38" t="str">
        <f t="shared" si="124"/>
        <v/>
      </c>
      <c r="CF351" s="38">
        <f t="shared" si="125"/>
        <v>46357</v>
      </c>
      <c r="CV351" s="4"/>
    </row>
    <row r="352" spans="1:100" x14ac:dyDescent="0.25">
      <c r="A352" s="7">
        <f t="shared" si="132"/>
        <v>45275</v>
      </c>
      <c r="B352" s="5"/>
      <c r="C352" s="38" t="str">
        <f t="shared" si="123"/>
        <v/>
      </c>
      <c r="D352" s="38">
        <f t="shared" si="120"/>
        <v>44986</v>
      </c>
      <c r="E352" s="38" t="str">
        <f t="shared" si="126"/>
        <v/>
      </c>
      <c r="F352" s="38">
        <f t="shared" si="122"/>
        <v>45261</v>
      </c>
      <c r="Y352" s="7">
        <f t="shared" si="133"/>
        <v>45635</v>
      </c>
      <c r="Z352" s="5">
        <v>510.9</v>
      </c>
      <c r="AA352" s="111"/>
      <c r="AB352" s="38" t="str">
        <f>IFERROR(VLOOKUP(Y352,'Geração Equatorial x Medido'!$O$168:$P$182,2,FALSE),"")</f>
        <v/>
      </c>
      <c r="AC352" s="38">
        <f t="shared" si="121"/>
        <v>45597</v>
      </c>
      <c r="AD352" s="38" t="str">
        <f t="shared" si="127"/>
        <v/>
      </c>
      <c r="AE352" s="38">
        <f t="shared" si="135"/>
        <v>45627</v>
      </c>
      <c r="AU352" s="4"/>
      <c r="AX352" s="7">
        <f t="shared" si="134"/>
        <v>45995</v>
      </c>
      <c r="AY352" s="5">
        <v>481.7</v>
      </c>
      <c r="AZ352" s="145">
        <f t="shared" si="128"/>
        <v>0</v>
      </c>
      <c r="BA352" s="38" t="str">
        <f>IFERROR(VLOOKUP(AX352,'Geração Equatorial x Medido'!$O$168:$P$195,2,FALSE),"")</f>
        <v/>
      </c>
      <c r="BB352" s="38">
        <f t="shared" si="136"/>
        <v>0</v>
      </c>
      <c r="BC352" s="38" t="str">
        <f t="shared" si="129"/>
        <v/>
      </c>
      <c r="BD352" s="38">
        <f t="shared" si="138"/>
        <v>45992</v>
      </c>
      <c r="BT352" s="4"/>
      <c r="BZ352" s="7">
        <f t="shared" si="130"/>
        <v>46361</v>
      </c>
      <c r="CA352" s="5"/>
      <c r="CB352" s="145">
        <f t="shared" si="131"/>
        <v>1</v>
      </c>
      <c r="CC352" s="141" t="str">
        <f>IFERROR(VLOOKUP(BZ351,'Geração Equatorial x Medido'!$O$168:$P$206,2,FALSE),"")</f>
        <v/>
      </c>
      <c r="CD352" s="38">
        <f t="shared" si="137"/>
        <v>46357</v>
      </c>
      <c r="CE352" s="38" t="str">
        <f t="shared" si="124"/>
        <v/>
      </c>
      <c r="CF352" s="38">
        <f t="shared" si="125"/>
        <v>46357</v>
      </c>
      <c r="CV352" s="4"/>
    </row>
    <row r="353" spans="1:100" x14ac:dyDescent="0.25">
      <c r="A353" s="7">
        <f t="shared" si="132"/>
        <v>45276</v>
      </c>
      <c r="B353" s="5"/>
      <c r="C353" s="38" t="str">
        <f t="shared" si="123"/>
        <v/>
      </c>
      <c r="D353" s="38">
        <f t="shared" si="120"/>
        <v>44986</v>
      </c>
      <c r="E353" s="38" t="str">
        <f t="shared" si="126"/>
        <v/>
      </c>
      <c r="F353" s="38">
        <f t="shared" si="122"/>
        <v>45261</v>
      </c>
      <c r="Y353" s="7">
        <f t="shared" si="133"/>
        <v>45636</v>
      </c>
      <c r="Z353" s="5">
        <v>495.3</v>
      </c>
      <c r="AA353" s="111"/>
      <c r="AB353" s="38" t="str">
        <f>IFERROR(VLOOKUP(Y353,'Geração Equatorial x Medido'!$O$168:$P$182,2,FALSE),"")</f>
        <v/>
      </c>
      <c r="AC353" s="38">
        <f t="shared" si="121"/>
        <v>45597</v>
      </c>
      <c r="AD353" s="38" t="str">
        <f t="shared" si="127"/>
        <v/>
      </c>
      <c r="AE353" s="38">
        <f t="shared" si="135"/>
        <v>45627</v>
      </c>
      <c r="AU353" s="4"/>
      <c r="AX353" s="7">
        <f t="shared" si="134"/>
        <v>45996</v>
      </c>
      <c r="AY353" s="5">
        <v>399.8</v>
      </c>
      <c r="AZ353" s="145">
        <f t="shared" si="128"/>
        <v>0</v>
      </c>
      <c r="BA353" s="38" t="str">
        <f>IFERROR(VLOOKUP(AX353,'Geração Equatorial x Medido'!$O$168:$P$195,2,FALSE),"")</f>
        <v/>
      </c>
      <c r="BB353" s="38">
        <f t="shared" si="136"/>
        <v>0</v>
      </c>
      <c r="BC353" s="38" t="str">
        <f t="shared" si="129"/>
        <v/>
      </c>
      <c r="BD353" s="38">
        <f t="shared" si="138"/>
        <v>45992</v>
      </c>
      <c r="BT353" s="4"/>
      <c r="BZ353" s="7">
        <f t="shared" si="130"/>
        <v>46362</v>
      </c>
      <c r="CA353" s="5"/>
      <c r="CB353" s="145">
        <f t="shared" si="131"/>
        <v>1</v>
      </c>
      <c r="CC353" s="141" t="str">
        <f>IFERROR(VLOOKUP(BZ352,'Geração Equatorial x Medido'!$O$168:$P$206,2,FALSE),"")</f>
        <v/>
      </c>
      <c r="CD353" s="38">
        <f t="shared" si="137"/>
        <v>46357</v>
      </c>
      <c r="CE353" s="38" t="str">
        <f t="shared" si="124"/>
        <v/>
      </c>
      <c r="CF353" s="38">
        <f t="shared" si="125"/>
        <v>46357</v>
      </c>
      <c r="CV353" s="4"/>
    </row>
    <row r="354" spans="1:100" x14ac:dyDescent="0.25">
      <c r="A354" s="7">
        <f t="shared" si="132"/>
        <v>45277</v>
      </c>
      <c r="B354" s="5"/>
      <c r="C354" s="38" t="str">
        <f t="shared" si="123"/>
        <v/>
      </c>
      <c r="D354" s="38">
        <f t="shared" si="120"/>
        <v>44986</v>
      </c>
      <c r="E354" s="38" t="str">
        <f t="shared" si="126"/>
        <v/>
      </c>
      <c r="F354" s="38">
        <f t="shared" si="122"/>
        <v>45261</v>
      </c>
      <c r="Y354" s="7">
        <f t="shared" si="133"/>
        <v>45637</v>
      </c>
      <c r="Z354" s="5">
        <v>387.8</v>
      </c>
      <c r="AA354" s="111"/>
      <c r="AB354" s="38" t="str">
        <f>IFERROR(VLOOKUP(Y354,'Geração Equatorial x Medido'!$O$168:$P$182,2,FALSE),"")</f>
        <v/>
      </c>
      <c r="AC354" s="38">
        <f t="shared" si="121"/>
        <v>45597</v>
      </c>
      <c r="AD354" s="38" t="str">
        <f t="shared" si="127"/>
        <v/>
      </c>
      <c r="AE354" s="38">
        <f t="shared" si="135"/>
        <v>45627</v>
      </c>
      <c r="AU354" s="4"/>
      <c r="AX354" s="7">
        <f t="shared" si="134"/>
        <v>45997</v>
      </c>
      <c r="AY354" s="5">
        <v>469.8</v>
      </c>
      <c r="AZ354" s="145">
        <f t="shared" si="128"/>
        <v>0</v>
      </c>
      <c r="BA354" s="38" t="str">
        <f>IFERROR(VLOOKUP(AX354,'Geração Equatorial x Medido'!$O$168:$P$195,2,FALSE),"")</f>
        <v/>
      </c>
      <c r="BB354" s="38">
        <f t="shared" si="136"/>
        <v>0</v>
      </c>
      <c r="BC354" s="38" t="str">
        <f t="shared" si="129"/>
        <v/>
      </c>
      <c r="BD354" s="38">
        <f t="shared" si="138"/>
        <v>45992</v>
      </c>
      <c r="BT354" s="4"/>
      <c r="BZ354" s="7">
        <f t="shared" si="130"/>
        <v>46363</v>
      </c>
      <c r="CA354" s="5"/>
      <c r="CB354" s="145">
        <f t="shared" si="131"/>
        <v>1</v>
      </c>
      <c r="CC354" s="141" t="str">
        <f>IFERROR(VLOOKUP(BZ353,'Geração Equatorial x Medido'!$O$168:$P$206,2,FALSE),"")</f>
        <v/>
      </c>
      <c r="CD354" s="38">
        <f t="shared" si="137"/>
        <v>46357</v>
      </c>
      <c r="CE354" s="38" t="str">
        <f t="shared" si="124"/>
        <v/>
      </c>
      <c r="CF354" s="38">
        <f t="shared" si="125"/>
        <v>46357</v>
      </c>
      <c r="CV354" s="4"/>
    </row>
    <row r="355" spans="1:100" x14ac:dyDescent="0.25">
      <c r="A355" s="7">
        <f t="shared" si="132"/>
        <v>45278</v>
      </c>
      <c r="B355" s="5"/>
      <c r="C355" s="38" t="str">
        <f t="shared" si="123"/>
        <v/>
      </c>
      <c r="D355" s="38">
        <f t="shared" si="120"/>
        <v>44986</v>
      </c>
      <c r="E355" s="38" t="str">
        <f t="shared" si="126"/>
        <v/>
      </c>
      <c r="F355" s="38">
        <f t="shared" si="122"/>
        <v>45261</v>
      </c>
      <c r="Y355" s="7">
        <f t="shared" si="133"/>
        <v>45638</v>
      </c>
      <c r="Z355" s="5">
        <v>552.9</v>
      </c>
      <c r="AA355" s="111"/>
      <c r="AB355" s="38" t="str">
        <f>IFERROR(VLOOKUP(Y355,'Geração Equatorial x Medido'!$O$168:$P$182,2,FALSE),"")</f>
        <v/>
      </c>
      <c r="AC355" s="38">
        <f t="shared" si="121"/>
        <v>45597</v>
      </c>
      <c r="AD355" s="38" t="str">
        <f t="shared" si="127"/>
        <v/>
      </c>
      <c r="AE355" s="38">
        <f t="shared" si="135"/>
        <v>45627</v>
      </c>
      <c r="AU355" s="4"/>
      <c r="AX355" s="7">
        <f t="shared" si="134"/>
        <v>45998</v>
      </c>
      <c r="AY355" s="5">
        <v>401.2</v>
      </c>
      <c r="AZ355" s="145">
        <f t="shared" si="128"/>
        <v>0</v>
      </c>
      <c r="BA355" s="38" t="str">
        <f>IFERROR(VLOOKUP(AX355,'Geração Equatorial x Medido'!$O$168:$P$195,2,FALSE),"")</f>
        <v/>
      </c>
      <c r="BB355" s="38">
        <f t="shared" si="136"/>
        <v>0</v>
      </c>
      <c r="BC355" s="38" t="str">
        <f t="shared" si="129"/>
        <v/>
      </c>
      <c r="BD355" s="38">
        <f t="shared" si="138"/>
        <v>45992</v>
      </c>
      <c r="BT355" s="4"/>
      <c r="BZ355" s="7">
        <f t="shared" si="130"/>
        <v>46364</v>
      </c>
      <c r="CA355" s="5"/>
      <c r="CB355" s="145">
        <f t="shared" si="131"/>
        <v>1</v>
      </c>
      <c r="CC355" s="141" t="str">
        <f>IFERROR(VLOOKUP(BZ354,'Geração Equatorial x Medido'!$O$168:$P$206,2,FALSE),"")</f>
        <v/>
      </c>
      <c r="CD355" s="38">
        <f t="shared" si="137"/>
        <v>46357</v>
      </c>
      <c r="CE355" s="38" t="str">
        <f t="shared" si="124"/>
        <v/>
      </c>
      <c r="CF355" s="38">
        <f t="shared" si="125"/>
        <v>46357</v>
      </c>
      <c r="CV355" s="4"/>
    </row>
    <row r="356" spans="1:100" x14ac:dyDescent="0.25">
      <c r="A356" s="7">
        <f t="shared" si="132"/>
        <v>45279</v>
      </c>
      <c r="B356" s="5"/>
      <c r="C356" s="38" t="str">
        <f t="shared" si="123"/>
        <v/>
      </c>
      <c r="D356" s="38">
        <f t="shared" si="120"/>
        <v>44986</v>
      </c>
      <c r="E356" s="38" t="str">
        <f t="shared" si="126"/>
        <v/>
      </c>
      <c r="F356" s="38">
        <f t="shared" si="122"/>
        <v>45261</v>
      </c>
      <c r="Y356" s="7">
        <f t="shared" si="133"/>
        <v>45639</v>
      </c>
      <c r="Z356" s="5">
        <v>534.5</v>
      </c>
      <c r="AA356" s="111"/>
      <c r="AB356" s="38" t="str">
        <f>IFERROR(VLOOKUP(Y356,'Geração Equatorial x Medido'!$O$168:$P$182,2,FALSE),"")</f>
        <v/>
      </c>
      <c r="AC356" s="38">
        <f t="shared" si="121"/>
        <v>45597</v>
      </c>
      <c r="AD356" s="38" t="str">
        <f t="shared" si="127"/>
        <v/>
      </c>
      <c r="AE356" s="38">
        <f t="shared" si="135"/>
        <v>45627</v>
      </c>
      <c r="AU356" s="4"/>
      <c r="AX356" s="7">
        <f t="shared" si="134"/>
        <v>45999</v>
      </c>
      <c r="AY356" s="5">
        <v>528.70000000000005</v>
      </c>
      <c r="AZ356" s="145">
        <f t="shared" si="128"/>
        <v>0</v>
      </c>
      <c r="BA356" s="38" t="str">
        <f>IFERROR(VLOOKUP(AX356,'Geração Equatorial x Medido'!$O$168:$P$195,2,FALSE),"")</f>
        <v/>
      </c>
      <c r="BB356" s="38">
        <f t="shared" si="136"/>
        <v>0</v>
      </c>
      <c r="BC356" s="38" t="str">
        <f t="shared" si="129"/>
        <v/>
      </c>
      <c r="BD356" s="38">
        <f t="shared" si="138"/>
        <v>45992</v>
      </c>
      <c r="BT356" s="4"/>
      <c r="BZ356" s="7">
        <f t="shared" si="130"/>
        <v>46365</v>
      </c>
      <c r="CA356" s="5"/>
      <c r="CB356" s="145">
        <f t="shared" si="131"/>
        <v>1</v>
      </c>
      <c r="CC356" s="141" t="str">
        <f>IFERROR(VLOOKUP(BZ355,'Geração Equatorial x Medido'!$O$168:$P$206,2,FALSE),"")</f>
        <v/>
      </c>
      <c r="CD356" s="38">
        <f t="shared" si="137"/>
        <v>46357</v>
      </c>
      <c r="CE356" s="38" t="str">
        <f t="shared" si="124"/>
        <v/>
      </c>
      <c r="CF356" s="38">
        <f t="shared" si="125"/>
        <v>46357</v>
      </c>
      <c r="CV356" s="4"/>
    </row>
    <row r="357" spans="1:100" x14ac:dyDescent="0.25">
      <c r="A357" s="7">
        <f t="shared" si="132"/>
        <v>45280</v>
      </c>
      <c r="B357" s="5"/>
      <c r="C357" s="38" t="str">
        <f t="shared" si="123"/>
        <v/>
      </c>
      <c r="D357" s="38">
        <f t="shared" si="120"/>
        <v>44986</v>
      </c>
      <c r="E357" s="38" t="str">
        <f t="shared" si="126"/>
        <v/>
      </c>
      <c r="F357" s="38">
        <f t="shared" si="122"/>
        <v>45261</v>
      </c>
      <c r="Y357" s="7">
        <f t="shared" si="133"/>
        <v>45640</v>
      </c>
      <c r="Z357" s="5">
        <v>507.3</v>
      </c>
      <c r="AA357" s="111"/>
      <c r="AB357" s="38" t="str">
        <f>IFERROR(VLOOKUP(Y357,'Geração Equatorial x Medido'!$O$168:$P$182,2,FALSE),"")</f>
        <v/>
      </c>
      <c r="AC357" s="38">
        <f t="shared" si="121"/>
        <v>45597</v>
      </c>
      <c r="AD357" s="38" t="str">
        <f t="shared" si="127"/>
        <v/>
      </c>
      <c r="AE357" s="38">
        <f t="shared" si="135"/>
        <v>45627</v>
      </c>
      <c r="AU357" s="4"/>
      <c r="AX357" s="7">
        <f t="shared" si="134"/>
        <v>46000</v>
      </c>
      <c r="AY357" s="5">
        <v>533.79999999999995</v>
      </c>
      <c r="AZ357" s="145">
        <f t="shared" si="128"/>
        <v>0</v>
      </c>
      <c r="BA357" s="38" t="str">
        <f>IFERROR(VLOOKUP(AX357,'Geração Equatorial x Medido'!$O$168:$P$195,2,FALSE),"")</f>
        <v/>
      </c>
      <c r="BB357" s="38">
        <f t="shared" si="136"/>
        <v>0</v>
      </c>
      <c r="BC357" s="38" t="str">
        <f t="shared" si="129"/>
        <v/>
      </c>
      <c r="BD357" s="38">
        <f t="shared" si="138"/>
        <v>45992</v>
      </c>
      <c r="BT357" s="4"/>
      <c r="BZ357" s="7">
        <f t="shared" si="130"/>
        <v>46366</v>
      </c>
      <c r="CA357" s="5"/>
      <c r="CB357" s="145">
        <f t="shared" si="131"/>
        <v>1</v>
      </c>
      <c r="CC357" s="141" t="str">
        <f>IFERROR(VLOOKUP(BZ356,'Geração Equatorial x Medido'!$O$168:$P$206,2,FALSE),"")</f>
        <v/>
      </c>
      <c r="CD357" s="38">
        <f t="shared" si="137"/>
        <v>46357</v>
      </c>
      <c r="CE357" s="38" t="str">
        <f t="shared" si="124"/>
        <v/>
      </c>
      <c r="CF357" s="38">
        <f t="shared" si="125"/>
        <v>46357</v>
      </c>
      <c r="CV357" s="4"/>
    </row>
    <row r="358" spans="1:100" x14ac:dyDescent="0.25">
      <c r="A358" s="7">
        <f t="shared" si="132"/>
        <v>45281</v>
      </c>
      <c r="B358" s="5"/>
      <c r="C358" s="38" t="str">
        <f t="shared" si="123"/>
        <v/>
      </c>
      <c r="D358" s="38">
        <f t="shared" si="120"/>
        <v>44986</v>
      </c>
      <c r="E358" s="38" t="str">
        <f t="shared" si="126"/>
        <v/>
      </c>
      <c r="F358" s="38">
        <f t="shared" si="122"/>
        <v>45261</v>
      </c>
      <c r="Y358" s="7">
        <f t="shared" si="133"/>
        <v>45641</v>
      </c>
      <c r="Z358" s="5">
        <v>418.4</v>
      </c>
      <c r="AA358" s="111"/>
      <c r="AB358" s="38" t="str">
        <f>IFERROR(VLOOKUP(Y358,'Geração Equatorial x Medido'!$O$168:$P$182,2,FALSE),"")</f>
        <v/>
      </c>
      <c r="AC358" s="38">
        <f t="shared" si="121"/>
        <v>45597</v>
      </c>
      <c r="AD358" s="38" t="str">
        <f t="shared" si="127"/>
        <v/>
      </c>
      <c r="AE358" s="38">
        <f t="shared" si="135"/>
        <v>45627</v>
      </c>
      <c r="AU358" s="4"/>
      <c r="AX358" s="7">
        <f t="shared" si="134"/>
        <v>46001</v>
      </c>
      <c r="AY358" s="5">
        <v>480.7</v>
      </c>
      <c r="AZ358" s="145">
        <f t="shared" si="128"/>
        <v>0</v>
      </c>
      <c r="BA358" s="38" t="str">
        <f>IFERROR(VLOOKUP(AX358,'Geração Equatorial x Medido'!$O$168:$P$195,2,FALSE),"")</f>
        <v/>
      </c>
      <c r="BB358" s="38">
        <f t="shared" si="136"/>
        <v>0</v>
      </c>
      <c r="BC358" s="38" t="str">
        <f t="shared" si="129"/>
        <v/>
      </c>
      <c r="BD358" s="38">
        <f t="shared" si="138"/>
        <v>45992</v>
      </c>
      <c r="BT358" s="4"/>
      <c r="BZ358" s="7">
        <f t="shared" si="130"/>
        <v>46367</v>
      </c>
      <c r="CA358" s="5"/>
      <c r="CB358" s="145">
        <f t="shared" si="131"/>
        <v>1</v>
      </c>
      <c r="CC358" s="141" t="str">
        <f>IFERROR(VLOOKUP(BZ357,'Geração Equatorial x Medido'!$O$168:$P$206,2,FALSE),"")</f>
        <v/>
      </c>
      <c r="CD358" s="38">
        <f t="shared" si="137"/>
        <v>46357</v>
      </c>
      <c r="CE358" s="38" t="str">
        <f t="shared" si="124"/>
        <v/>
      </c>
      <c r="CF358" s="38">
        <f t="shared" si="125"/>
        <v>46357</v>
      </c>
      <c r="CV358" s="4"/>
    </row>
    <row r="359" spans="1:100" x14ac:dyDescent="0.25">
      <c r="A359" s="7">
        <f t="shared" si="132"/>
        <v>45282</v>
      </c>
      <c r="B359" s="5"/>
      <c r="C359" s="38" t="str">
        <f t="shared" si="123"/>
        <v/>
      </c>
      <c r="D359" s="38">
        <f t="shared" si="120"/>
        <v>44986</v>
      </c>
      <c r="E359" s="38" t="str">
        <f t="shared" si="126"/>
        <v/>
      </c>
      <c r="F359" s="38">
        <f t="shared" si="122"/>
        <v>45261</v>
      </c>
      <c r="Y359" s="7">
        <f t="shared" si="133"/>
        <v>45642</v>
      </c>
      <c r="Z359" s="5">
        <v>513.4</v>
      </c>
      <c r="AA359" s="111"/>
      <c r="AB359" s="38" t="str">
        <f>IFERROR(VLOOKUP(Y359,'Geração Equatorial x Medido'!$O$168:$P$182,2,FALSE),"")</f>
        <v/>
      </c>
      <c r="AC359" s="38">
        <f t="shared" si="121"/>
        <v>45597</v>
      </c>
      <c r="AD359" s="38" t="str">
        <f t="shared" si="127"/>
        <v/>
      </c>
      <c r="AE359" s="38">
        <f t="shared" si="135"/>
        <v>45627</v>
      </c>
      <c r="AU359" s="4"/>
      <c r="AX359" s="7">
        <f t="shared" si="134"/>
        <v>46002</v>
      </c>
      <c r="AY359" s="5">
        <v>497.1</v>
      </c>
      <c r="AZ359" s="145">
        <f t="shared" si="128"/>
        <v>0</v>
      </c>
      <c r="BA359" s="38" t="str">
        <f>IFERROR(VLOOKUP(AX359,'Geração Equatorial x Medido'!$O$168:$P$195,2,FALSE),"")</f>
        <v/>
      </c>
      <c r="BB359" s="38">
        <f t="shared" si="136"/>
        <v>0</v>
      </c>
      <c r="BC359" s="38" t="str">
        <f t="shared" si="129"/>
        <v/>
      </c>
      <c r="BD359" s="38">
        <f t="shared" si="138"/>
        <v>45992</v>
      </c>
      <c r="BT359" s="4"/>
      <c r="BZ359" s="7">
        <f t="shared" si="130"/>
        <v>46368</v>
      </c>
      <c r="CA359" s="5"/>
      <c r="CB359" s="145">
        <f t="shared" si="131"/>
        <v>1</v>
      </c>
      <c r="CC359" s="141" t="str">
        <f>IFERROR(VLOOKUP(BZ358,'Geração Equatorial x Medido'!$O$168:$P$206,2,FALSE),"")</f>
        <v/>
      </c>
      <c r="CD359" s="38">
        <f t="shared" si="137"/>
        <v>46357</v>
      </c>
      <c r="CE359" s="38" t="str">
        <f t="shared" si="124"/>
        <v/>
      </c>
      <c r="CF359" s="38">
        <f t="shared" si="125"/>
        <v>46357</v>
      </c>
      <c r="CV359" s="4"/>
    </row>
    <row r="360" spans="1:100" x14ac:dyDescent="0.25">
      <c r="A360" s="7">
        <f t="shared" si="132"/>
        <v>45283</v>
      </c>
      <c r="B360" s="5"/>
      <c r="C360" s="38" t="str">
        <f t="shared" si="123"/>
        <v/>
      </c>
      <c r="D360" s="38">
        <f t="shared" si="120"/>
        <v>44986</v>
      </c>
      <c r="E360" s="38" t="str">
        <f t="shared" si="126"/>
        <v/>
      </c>
      <c r="F360" s="38">
        <f t="shared" si="122"/>
        <v>45261</v>
      </c>
      <c r="Y360" s="7">
        <f t="shared" si="133"/>
        <v>45643</v>
      </c>
      <c r="Z360" s="5">
        <v>558.79999999999995</v>
      </c>
      <c r="AA360" s="111"/>
      <c r="AB360" s="38" t="str">
        <f>IFERROR(VLOOKUP(Y360,'Geração Equatorial x Medido'!$O$168:$P$182,2,FALSE),"")</f>
        <v/>
      </c>
      <c r="AC360" s="38">
        <f t="shared" si="121"/>
        <v>45597</v>
      </c>
      <c r="AD360" s="38" t="str">
        <f t="shared" si="127"/>
        <v/>
      </c>
      <c r="AE360" s="38">
        <f t="shared" si="135"/>
        <v>45627</v>
      </c>
      <c r="AU360" s="4"/>
      <c r="AX360" s="7">
        <f t="shared" si="134"/>
        <v>46003</v>
      </c>
      <c r="AY360" s="5">
        <v>441.2</v>
      </c>
      <c r="AZ360" s="145">
        <f t="shared" si="128"/>
        <v>0</v>
      </c>
      <c r="BA360" s="38" t="str">
        <f>IFERROR(VLOOKUP(AX360,'Geração Equatorial x Medido'!$O$168:$P$195,2,FALSE),"")</f>
        <v/>
      </c>
      <c r="BB360" s="38">
        <f t="shared" si="136"/>
        <v>0</v>
      </c>
      <c r="BC360" s="38" t="str">
        <f t="shared" si="129"/>
        <v/>
      </c>
      <c r="BD360" s="38">
        <f t="shared" si="138"/>
        <v>45992</v>
      </c>
      <c r="BT360" s="4"/>
      <c r="BZ360" s="7">
        <f t="shared" si="130"/>
        <v>46369</v>
      </c>
      <c r="CA360" s="5"/>
      <c r="CB360" s="145">
        <f t="shared" si="131"/>
        <v>1</v>
      </c>
      <c r="CC360" s="141" t="str">
        <f>IFERROR(VLOOKUP(BZ359,'Geração Equatorial x Medido'!$O$168:$P$206,2,FALSE),"")</f>
        <v/>
      </c>
      <c r="CD360" s="38">
        <f t="shared" si="137"/>
        <v>46357</v>
      </c>
      <c r="CE360" s="38" t="str">
        <f t="shared" si="124"/>
        <v/>
      </c>
      <c r="CF360" s="38">
        <f t="shared" si="125"/>
        <v>46357</v>
      </c>
      <c r="CV360" s="4"/>
    </row>
    <row r="361" spans="1:100" x14ac:dyDescent="0.25">
      <c r="A361" s="7">
        <f t="shared" si="132"/>
        <v>45284</v>
      </c>
      <c r="B361" s="5"/>
      <c r="C361" s="38" t="str">
        <f t="shared" si="123"/>
        <v/>
      </c>
      <c r="D361" s="38">
        <f t="shared" si="120"/>
        <v>44986</v>
      </c>
      <c r="E361" s="38" t="str">
        <f t="shared" si="126"/>
        <v/>
      </c>
      <c r="F361" s="38">
        <f t="shared" si="122"/>
        <v>45261</v>
      </c>
      <c r="Y361" s="7">
        <f t="shared" si="133"/>
        <v>45644</v>
      </c>
      <c r="Z361" s="5">
        <v>545.70000000000005</v>
      </c>
      <c r="AA361" s="111"/>
      <c r="AB361" s="38" t="str">
        <f>IFERROR(VLOOKUP(Y361,'Geração Equatorial x Medido'!$O$168:$P$182,2,FALSE),"")</f>
        <v/>
      </c>
      <c r="AC361" s="38">
        <f t="shared" si="121"/>
        <v>45597</v>
      </c>
      <c r="AD361" s="38" t="str">
        <f t="shared" si="127"/>
        <v/>
      </c>
      <c r="AE361" s="38">
        <f t="shared" si="135"/>
        <v>45627</v>
      </c>
      <c r="AU361" s="4"/>
      <c r="AX361" s="7">
        <f t="shared" si="134"/>
        <v>46004</v>
      </c>
      <c r="AY361" s="5">
        <v>492.4</v>
      </c>
      <c r="AZ361" s="145">
        <f t="shared" si="128"/>
        <v>0</v>
      </c>
      <c r="BA361" s="38" t="str">
        <f>IFERROR(VLOOKUP(AX361,'Geração Equatorial x Medido'!$O$168:$P$195,2,FALSE),"")</f>
        <v/>
      </c>
      <c r="BB361" s="38">
        <f t="shared" si="136"/>
        <v>0</v>
      </c>
      <c r="BC361" s="38" t="str">
        <f t="shared" si="129"/>
        <v/>
      </c>
      <c r="BD361" s="38">
        <f t="shared" si="138"/>
        <v>45992</v>
      </c>
      <c r="BT361" s="4"/>
      <c r="BZ361" s="7">
        <f t="shared" si="130"/>
        <v>46370</v>
      </c>
      <c r="CA361" s="5"/>
      <c r="CB361" s="145">
        <f t="shared" si="131"/>
        <v>1</v>
      </c>
      <c r="CC361" s="141" t="str">
        <f>IFERROR(VLOOKUP(BZ360,'Geração Equatorial x Medido'!$O$168:$P$206,2,FALSE),"")</f>
        <v/>
      </c>
      <c r="CD361" s="38">
        <f t="shared" si="137"/>
        <v>46357</v>
      </c>
      <c r="CE361" s="38" t="str">
        <f t="shared" si="124"/>
        <v/>
      </c>
      <c r="CF361" s="38">
        <f t="shared" si="125"/>
        <v>46357</v>
      </c>
      <c r="CV361" s="4"/>
    </row>
    <row r="362" spans="1:100" x14ac:dyDescent="0.25">
      <c r="A362" s="7">
        <f t="shared" si="132"/>
        <v>45285</v>
      </c>
      <c r="B362" s="5"/>
      <c r="C362" s="38" t="str">
        <f t="shared" si="123"/>
        <v/>
      </c>
      <c r="D362" s="38">
        <f t="shared" si="120"/>
        <v>44986</v>
      </c>
      <c r="E362" s="38" t="str">
        <f t="shared" si="126"/>
        <v/>
      </c>
      <c r="F362" s="38">
        <f t="shared" si="122"/>
        <v>45261</v>
      </c>
      <c r="Y362" s="7">
        <f t="shared" si="133"/>
        <v>45645</v>
      </c>
      <c r="Z362" s="5">
        <v>510.8</v>
      </c>
      <c r="AA362" s="111"/>
      <c r="AB362" s="38" t="str">
        <f>IFERROR(VLOOKUP(Y362,'Geração Equatorial x Medido'!$O$168:$P$182,2,FALSE),"")</f>
        <v/>
      </c>
      <c r="AC362" s="38">
        <f t="shared" si="121"/>
        <v>45597</v>
      </c>
      <c r="AD362" s="38" t="str">
        <f t="shared" si="127"/>
        <v/>
      </c>
      <c r="AE362" s="38">
        <f t="shared" si="135"/>
        <v>45627</v>
      </c>
      <c r="AU362" s="4"/>
      <c r="AX362" s="7">
        <f t="shared" si="134"/>
        <v>46005</v>
      </c>
      <c r="AY362" s="5">
        <v>459.7</v>
      </c>
      <c r="AZ362" s="145">
        <f t="shared" si="128"/>
        <v>0</v>
      </c>
      <c r="BA362" s="38" t="str">
        <f>IFERROR(VLOOKUP(AX362,'Geração Equatorial x Medido'!$O$168:$P$195,2,FALSE),"")</f>
        <v/>
      </c>
      <c r="BB362" s="38">
        <f t="shared" si="136"/>
        <v>0</v>
      </c>
      <c r="BC362" s="38" t="str">
        <f t="shared" si="129"/>
        <v/>
      </c>
      <c r="BD362" s="38">
        <f t="shared" si="138"/>
        <v>45992</v>
      </c>
      <c r="BT362" s="4"/>
      <c r="BZ362" s="7">
        <f t="shared" si="130"/>
        <v>46371</v>
      </c>
      <c r="CA362" s="5"/>
      <c r="CB362" s="145">
        <f t="shared" si="131"/>
        <v>1</v>
      </c>
      <c r="CC362" s="141" t="str">
        <f>IFERROR(VLOOKUP(BZ361,'Geração Equatorial x Medido'!$O$168:$P$206,2,FALSE),"")</f>
        <v/>
      </c>
      <c r="CD362" s="38">
        <f t="shared" si="137"/>
        <v>46357</v>
      </c>
      <c r="CE362" s="38" t="str">
        <f t="shared" si="124"/>
        <v/>
      </c>
      <c r="CF362" s="38">
        <f t="shared" si="125"/>
        <v>46357</v>
      </c>
      <c r="CV362" s="4"/>
    </row>
    <row r="363" spans="1:100" x14ac:dyDescent="0.25">
      <c r="A363" s="7">
        <f t="shared" si="132"/>
        <v>45286</v>
      </c>
      <c r="B363" s="5"/>
      <c r="C363" s="38" t="str">
        <f t="shared" si="123"/>
        <v/>
      </c>
      <c r="D363" s="38">
        <f t="shared" ref="D363:D368" si="139">IF(C363="",D362,C363)</f>
        <v>44986</v>
      </c>
      <c r="E363" s="38" t="str">
        <f t="shared" si="126"/>
        <v/>
      </c>
      <c r="F363" s="38">
        <f t="shared" si="122"/>
        <v>45261</v>
      </c>
      <c r="Y363" s="7">
        <f t="shared" si="133"/>
        <v>45646</v>
      </c>
      <c r="Z363" s="5">
        <v>489.5</v>
      </c>
      <c r="AA363" s="111"/>
      <c r="AB363" s="38" t="str">
        <f>IFERROR(VLOOKUP(Y363,'Geração Equatorial x Medido'!$O$168:$P$182,2,FALSE),"")</f>
        <v/>
      </c>
      <c r="AC363" s="38">
        <f t="shared" ref="AC363:AC374" si="140">IF(AB363="",AC362,AB363)</f>
        <v>45597</v>
      </c>
      <c r="AD363" s="38" t="str">
        <f t="shared" si="127"/>
        <v/>
      </c>
      <c r="AE363" s="38">
        <f t="shared" si="135"/>
        <v>45627</v>
      </c>
      <c r="AU363" s="4"/>
      <c r="AX363" s="7">
        <f t="shared" si="134"/>
        <v>46006</v>
      </c>
      <c r="AY363" s="5">
        <v>463.8</v>
      </c>
      <c r="AZ363" s="145">
        <f t="shared" si="128"/>
        <v>0</v>
      </c>
      <c r="BA363" s="38" t="str">
        <f>IFERROR(VLOOKUP(AX363,'Geração Equatorial x Medido'!$O$168:$P$195,2,FALSE),"")</f>
        <v/>
      </c>
      <c r="BB363" s="38">
        <f t="shared" si="136"/>
        <v>0</v>
      </c>
      <c r="BC363" s="38" t="str">
        <f t="shared" si="129"/>
        <v/>
      </c>
      <c r="BD363" s="38">
        <f t="shared" si="138"/>
        <v>45992</v>
      </c>
      <c r="BT363" s="4"/>
      <c r="BZ363" s="7">
        <f t="shared" si="130"/>
        <v>46372</v>
      </c>
      <c r="CA363" s="5"/>
      <c r="CB363" s="145">
        <f t="shared" si="131"/>
        <v>1</v>
      </c>
      <c r="CC363" s="141" t="str">
        <f>IFERROR(VLOOKUP(BZ362,'Geração Equatorial x Medido'!$O$168:$P$206,2,FALSE),"")</f>
        <v/>
      </c>
      <c r="CD363" s="38">
        <f t="shared" si="137"/>
        <v>46357</v>
      </c>
      <c r="CE363" s="38" t="str">
        <f t="shared" si="124"/>
        <v/>
      </c>
      <c r="CF363" s="38">
        <f t="shared" si="125"/>
        <v>46357</v>
      </c>
      <c r="CV363" s="4"/>
    </row>
    <row r="364" spans="1:100" x14ac:dyDescent="0.25">
      <c r="A364" s="7">
        <f t="shared" si="132"/>
        <v>45287</v>
      </c>
      <c r="B364" s="5"/>
      <c r="C364" s="38" t="str">
        <f t="shared" si="123"/>
        <v/>
      </c>
      <c r="D364" s="38">
        <f t="shared" si="139"/>
        <v>44986</v>
      </c>
      <c r="E364" s="38" t="str">
        <f t="shared" si="126"/>
        <v/>
      </c>
      <c r="F364" s="38">
        <f t="shared" si="122"/>
        <v>45261</v>
      </c>
      <c r="Y364" s="7">
        <f t="shared" si="133"/>
        <v>45647</v>
      </c>
      <c r="Z364" s="5">
        <v>523.79999999999995</v>
      </c>
      <c r="AA364" s="111"/>
      <c r="AB364" s="38" t="str">
        <f>IFERROR(VLOOKUP(Y364,'Geração Equatorial x Medido'!$O$168:$P$182,2,FALSE),"")</f>
        <v/>
      </c>
      <c r="AC364" s="38">
        <f t="shared" si="140"/>
        <v>45597</v>
      </c>
      <c r="AD364" s="38" t="str">
        <f t="shared" si="127"/>
        <v/>
      </c>
      <c r="AE364" s="38">
        <f t="shared" si="135"/>
        <v>45627</v>
      </c>
      <c r="AU364" s="4"/>
      <c r="AX364" s="7">
        <f t="shared" si="134"/>
        <v>46007</v>
      </c>
      <c r="AY364" s="5">
        <v>440.2</v>
      </c>
      <c r="AZ364" s="145">
        <f t="shared" si="128"/>
        <v>0</v>
      </c>
      <c r="BA364" s="38" t="str">
        <f>IFERROR(VLOOKUP(AX364,'Geração Equatorial x Medido'!$O$168:$P$195,2,FALSE),"")</f>
        <v/>
      </c>
      <c r="BB364" s="38">
        <f t="shared" si="136"/>
        <v>0</v>
      </c>
      <c r="BC364" s="38" t="str">
        <f t="shared" si="129"/>
        <v/>
      </c>
      <c r="BD364" s="38">
        <f t="shared" si="138"/>
        <v>45992</v>
      </c>
      <c r="BT364" s="4"/>
      <c r="BZ364" s="7">
        <f t="shared" si="130"/>
        <v>46373</v>
      </c>
      <c r="CA364" s="5"/>
      <c r="CB364" s="145">
        <f t="shared" si="131"/>
        <v>1</v>
      </c>
      <c r="CC364" s="141" t="str">
        <f>IFERROR(VLOOKUP(BZ363,'Geração Equatorial x Medido'!$O$168:$P$206,2,FALSE),"")</f>
        <v/>
      </c>
      <c r="CD364" s="38">
        <f t="shared" si="137"/>
        <v>46357</v>
      </c>
      <c r="CE364" s="38" t="str">
        <f t="shared" si="124"/>
        <v/>
      </c>
      <c r="CF364" s="38">
        <f t="shared" si="125"/>
        <v>46357</v>
      </c>
      <c r="CV364" s="4"/>
    </row>
    <row r="365" spans="1:100" x14ac:dyDescent="0.25">
      <c r="A365" s="7">
        <f t="shared" si="132"/>
        <v>45288</v>
      </c>
      <c r="B365" s="5"/>
      <c r="C365" s="38" t="str">
        <f t="shared" si="123"/>
        <v/>
      </c>
      <c r="D365" s="38">
        <f t="shared" si="139"/>
        <v>44986</v>
      </c>
      <c r="E365" s="38" t="str">
        <f t="shared" si="126"/>
        <v/>
      </c>
      <c r="F365" s="38">
        <f t="shared" si="122"/>
        <v>45261</v>
      </c>
      <c r="Y365" s="7">
        <f t="shared" si="133"/>
        <v>45648</v>
      </c>
      <c r="Z365" s="5">
        <v>510.1</v>
      </c>
      <c r="AA365" s="111"/>
      <c r="AB365" s="38" t="str">
        <f>IFERROR(VLOOKUP(Y365,'Geração Equatorial x Medido'!$O$168:$P$182,2,FALSE),"")</f>
        <v/>
      </c>
      <c r="AC365" s="38">
        <f t="shared" si="140"/>
        <v>45597</v>
      </c>
      <c r="AD365" s="38" t="str">
        <f t="shared" si="127"/>
        <v/>
      </c>
      <c r="AE365" s="38">
        <f t="shared" si="135"/>
        <v>45627</v>
      </c>
      <c r="AU365" s="4"/>
      <c r="AX365" s="7">
        <f t="shared" si="134"/>
        <v>46008</v>
      </c>
      <c r="AY365" s="5">
        <v>430.2</v>
      </c>
      <c r="AZ365" s="145">
        <f t="shared" si="128"/>
        <v>0</v>
      </c>
      <c r="BA365" s="38" t="str">
        <f>IFERROR(VLOOKUP(AX365,'Geração Equatorial x Medido'!$O$168:$P$195,2,FALSE),"")</f>
        <v/>
      </c>
      <c r="BB365" s="38">
        <f t="shared" si="136"/>
        <v>0</v>
      </c>
      <c r="BC365" s="38" t="str">
        <f t="shared" si="129"/>
        <v/>
      </c>
      <c r="BD365" s="38">
        <f t="shared" si="138"/>
        <v>45992</v>
      </c>
      <c r="BT365" s="4"/>
      <c r="BZ365" s="7">
        <f t="shared" si="130"/>
        <v>46374</v>
      </c>
      <c r="CA365" s="5"/>
      <c r="CB365" s="145">
        <f t="shared" si="131"/>
        <v>1</v>
      </c>
      <c r="CC365" s="141" t="str">
        <f>IFERROR(VLOOKUP(BZ364,'Geração Equatorial x Medido'!$O$168:$P$206,2,FALSE),"")</f>
        <v/>
      </c>
      <c r="CD365" s="38">
        <f t="shared" si="137"/>
        <v>46357</v>
      </c>
      <c r="CE365" s="38" t="str">
        <f t="shared" si="124"/>
        <v/>
      </c>
      <c r="CF365" s="38">
        <f t="shared" si="125"/>
        <v>46357</v>
      </c>
      <c r="CV365" s="4"/>
    </row>
    <row r="366" spans="1:100" x14ac:dyDescent="0.25">
      <c r="A366" s="7">
        <f t="shared" si="132"/>
        <v>45289</v>
      </c>
      <c r="B366" s="5"/>
      <c r="C366" s="38" t="str">
        <f t="shared" si="123"/>
        <v/>
      </c>
      <c r="D366" s="38">
        <f t="shared" si="139"/>
        <v>44986</v>
      </c>
      <c r="E366" s="38" t="str">
        <f t="shared" si="126"/>
        <v/>
      </c>
      <c r="F366" s="38">
        <f t="shared" si="122"/>
        <v>45261</v>
      </c>
      <c r="Y366" s="7">
        <f t="shared" si="133"/>
        <v>45649</v>
      </c>
      <c r="Z366" s="5">
        <v>519.5</v>
      </c>
      <c r="AA366" s="111"/>
      <c r="AB366" s="38" t="str">
        <f>IFERROR(VLOOKUP(Y366,'Geração Equatorial x Medido'!$O$168:$P$182,2,FALSE),"")</f>
        <v/>
      </c>
      <c r="AC366" s="38">
        <f t="shared" si="140"/>
        <v>45597</v>
      </c>
      <c r="AD366" s="38" t="str">
        <f t="shared" si="127"/>
        <v/>
      </c>
      <c r="AE366" s="38">
        <f t="shared" si="135"/>
        <v>45627</v>
      </c>
      <c r="AU366" s="4"/>
      <c r="AX366" s="7">
        <f t="shared" si="134"/>
        <v>46009</v>
      </c>
      <c r="AY366" s="5">
        <v>202.9</v>
      </c>
      <c r="AZ366" s="145">
        <f t="shared" si="128"/>
        <v>0</v>
      </c>
      <c r="BA366" s="38" t="str">
        <f>IFERROR(VLOOKUP(AX366,'Geração Equatorial x Medido'!$O$168:$P$195,2,FALSE),"")</f>
        <v/>
      </c>
      <c r="BB366" s="38">
        <f t="shared" si="136"/>
        <v>0</v>
      </c>
      <c r="BC366" s="38" t="str">
        <f t="shared" si="129"/>
        <v/>
      </c>
      <c r="BD366" s="38">
        <f t="shared" si="138"/>
        <v>45992</v>
      </c>
      <c r="BT366" s="4"/>
      <c r="BZ366" s="7">
        <f t="shared" si="130"/>
        <v>46375</v>
      </c>
      <c r="CA366" s="5"/>
      <c r="CB366" s="145">
        <f t="shared" si="131"/>
        <v>1</v>
      </c>
      <c r="CC366" s="141" t="str">
        <f>IFERROR(VLOOKUP(BZ365,'Geração Equatorial x Medido'!$O$168:$P$206,2,FALSE),"")</f>
        <v/>
      </c>
      <c r="CD366" s="38">
        <f t="shared" si="137"/>
        <v>46357</v>
      </c>
      <c r="CE366" s="38" t="str">
        <f t="shared" si="124"/>
        <v/>
      </c>
      <c r="CF366" s="38">
        <f t="shared" si="125"/>
        <v>46357</v>
      </c>
      <c r="CV366" s="4"/>
    </row>
    <row r="367" spans="1:100" x14ac:dyDescent="0.25">
      <c r="A367" s="7">
        <f t="shared" si="132"/>
        <v>45290</v>
      </c>
      <c r="B367" s="5"/>
      <c r="C367" s="38" t="str">
        <f t="shared" si="123"/>
        <v/>
      </c>
      <c r="D367" s="38">
        <f t="shared" si="139"/>
        <v>44986</v>
      </c>
      <c r="E367" s="38" t="str">
        <f t="shared" si="126"/>
        <v/>
      </c>
      <c r="F367" s="38">
        <f t="shared" si="122"/>
        <v>45261</v>
      </c>
      <c r="Y367" s="7">
        <f t="shared" si="133"/>
        <v>45650</v>
      </c>
      <c r="Z367" s="5">
        <v>430.2</v>
      </c>
      <c r="AA367" s="111"/>
      <c r="AB367" s="38" t="str">
        <f>IFERROR(VLOOKUP(Y367,'Geração Equatorial x Medido'!$O$168:$P$182,2,FALSE),"")</f>
        <v/>
      </c>
      <c r="AC367" s="38">
        <f t="shared" si="140"/>
        <v>45597</v>
      </c>
      <c r="AD367" s="38" t="str">
        <f t="shared" si="127"/>
        <v/>
      </c>
      <c r="AE367" s="38">
        <f t="shared" si="135"/>
        <v>45627</v>
      </c>
      <c r="AU367" s="4"/>
      <c r="AX367" s="7">
        <f t="shared" si="134"/>
        <v>46010</v>
      </c>
      <c r="AY367" s="5">
        <v>320.10000000000002</v>
      </c>
      <c r="AZ367" s="145">
        <f t="shared" si="128"/>
        <v>0</v>
      </c>
      <c r="BA367" s="38" t="str">
        <f>IFERROR(VLOOKUP(AX367,'Geração Equatorial x Medido'!$O$168:$P$195,2,FALSE),"")</f>
        <v/>
      </c>
      <c r="BB367" s="38">
        <f t="shared" si="136"/>
        <v>0</v>
      </c>
      <c r="BC367" s="38" t="str">
        <f t="shared" si="129"/>
        <v/>
      </c>
      <c r="BD367" s="38">
        <f t="shared" si="138"/>
        <v>45992</v>
      </c>
      <c r="BT367" s="4"/>
      <c r="BZ367" s="7">
        <f t="shared" si="130"/>
        <v>46376</v>
      </c>
      <c r="CA367" s="5"/>
      <c r="CB367" s="145">
        <f t="shared" si="131"/>
        <v>1</v>
      </c>
      <c r="CC367" s="141" t="str">
        <f>IFERROR(VLOOKUP(BZ366,'Geração Equatorial x Medido'!$O$168:$P$206,2,FALSE),"")</f>
        <v/>
      </c>
      <c r="CD367" s="38">
        <f t="shared" si="137"/>
        <v>46357</v>
      </c>
      <c r="CE367" s="38" t="str">
        <f t="shared" si="124"/>
        <v/>
      </c>
      <c r="CF367" s="38">
        <f t="shared" si="125"/>
        <v>46357</v>
      </c>
      <c r="CV367" s="4"/>
    </row>
    <row r="368" spans="1:100" x14ac:dyDescent="0.25">
      <c r="A368" s="7">
        <f t="shared" si="132"/>
        <v>45291</v>
      </c>
      <c r="B368" s="5"/>
      <c r="C368" s="38" t="str">
        <f t="shared" si="123"/>
        <v/>
      </c>
      <c r="D368" s="38">
        <f t="shared" si="139"/>
        <v>44986</v>
      </c>
      <c r="E368" s="38" t="str">
        <f t="shared" si="126"/>
        <v/>
      </c>
      <c r="F368" s="38">
        <f t="shared" si="122"/>
        <v>45261</v>
      </c>
      <c r="Y368" s="7">
        <f t="shared" si="133"/>
        <v>45651</v>
      </c>
      <c r="Z368" s="5">
        <v>468.5</v>
      </c>
      <c r="AA368" s="111"/>
      <c r="AB368" s="38" t="str">
        <f>IFERROR(VLOOKUP(Y368,'Geração Equatorial x Medido'!$O$168:$P$182,2,FALSE),"")</f>
        <v/>
      </c>
      <c r="AC368" s="38">
        <f t="shared" si="140"/>
        <v>45597</v>
      </c>
      <c r="AD368" s="38" t="str">
        <f t="shared" si="127"/>
        <v/>
      </c>
      <c r="AE368" s="38">
        <f t="shared" si="135"/>
        <v>45627</v>
      </c>
      <c r="AU368" s="4"/>
      <c r="AX368" s="7">
        <f t="shared" si="134"/>
        <v>46011</v>
      </c>
      <c r="AY368" s="5">
        <v>472</v>
      </c>
      <c r="AZ368" s="145">
        <f t="shared" si="128"/>
        <v>0</v>
      </c>
      <c r="BA368" s="38" t="str">
        <f>IFERROR(VLOOKUP(AX368,'Geração Equatorial x Medido'!$O$168:$P$195,2,FALSE),"")</f>
        <v/>
      </c>
      <c r="BB368" s="38">
        <f t="shared" si="136"/>
        <v>0</v>
      </c>
      <c r="BC368" s="38" t="str">
        <f t="shared" si="129"/>
        <v/>
      </c>
      <c r="BD368" s="38">
        <f t="shared" si="138"/>
        <v>45992</v>
      </c>
      <c r="BT368" s="4"/>
      <c r="BZ368" s="7">
        <f t="shared" si="130"/>
        <v>46377</v>
      </c>
      <c r="CA368" s="5"/>
      <c r="CB368" s="145">
        <f t="shared" si="131"/>
        <v>1</v>
      </c>
      <c r="CC368" s="141" t="str">
        <f>IFERROR(VLOOKUP(BZ367,'Geração Equatorial x Medido'!$O$168:$P$206,2,FALSE),"")</f>
        <v/>
      </c>
      <c r="CD368" s="38">
        <f t="shared" si="137"/>
        <v>46357</v>
      </c>
      <c r="CE368" s="38" t="str">
        <f t="shared" si="124"/>
        <v/>
      </c>
      <c r="CF368" s="38">
        <f t="shared" si="125"/>
        <v>46357</v>
      </c>
      <c r="CV368" s="4"/>
    </row>
    <row r="369" spans="1:84" ht="15.75" x14ac:dyDescent="0.25">
      <c r="A369" s="8" t="s">
        <v>2</v>
      </c>
      <c r="B369" s="47">
        <f>SUM(B4:B368)</f>
        <v>0</v>
      </c>
      <c r="C369" s="16"/>
      <c r="D369" s="14"/>
      <c r="E369" s="14"/>
      <c r="F369" s="14"/>
      <c r="Y369" s="7">
        <f t="shared" si="133"/>
        <v>45652</v>
      </c>
      <c r="Z369" s="5">
        <v>537.79999999999995</v>
      </c>
      <c r="AA369" s="111"/>
      <c r="AB369" s="38" t="str">
        <f>IFERROR(VLOOKUP(Y369,'Geração Equatorial x Medido'!$O$168:$P$182,2,FALSE),"")</f>
        <v/>
      </c>
      <c r="AC369" s="38">
        <f t="shared" si="140"/>
        <v>45597</v>
      </c>
      <c r="AD369" s="38" t="str">
        <f t="shared" si="127"/>
        <v/>
      </c>
      <c r="AE369" s="38">
        <f t="shared" si="135"/>
        <v>45627</v>
      </c>
      <c r="AX369" s="7">
        <f t="shared" si="134"/>
        <v>46012</v>
      </c>
      <c r="AY369" s="5">
        <v>286.2</v>
      </c>
      <c r="AZ369" s="145">
        <f t="shared" si="128"/>
        <v>0</v>
      </c>
      <c r="BA369" s="38" t="str">
        <f>IFERROR(VLOOKUP(AX369,'Geração Equatorial x Medido'!$O$168:$P$195,2,FALSE),"")</f>
        <v/>
      </c>
      <c r="BB369" s="38">
        <f t="shared" si="136"/>
        <v>0</v>
      </c>
      <c r="BC369" s="38" t="str">
        <f t="shared" si="129"/>
        <v/>
      </c>
      <c r="BD369" s="38">
        <f t="shared" si="138"/>
        <v>45992</v>
      </c>
      <c r="BZ369" s="7">
        <f t="shared" si="130"/>
        <v>46378</v>
      </c>
      <c r="CA369" s="5"/>
      <c r="CB369" s="145">
        <f t="shared" si="131"/>
        <v>1</v>
      </c>
      <c r="CC369" s="141" t="str">
        <f>IFERROR(VLOOKUP(BZ368,'Geração Equatorial x Medido'!$O$168:$P$206,2,FALSE),"")</f>
        <v/>
      </c>
      <c r="CD369" s="38">
        <f t="shared" si="137"/>
        <v>46357</v>
      </c>
      <c r="CE369" s="38" t="str">
        <f t="shared" si="124"/>
        <v/>
      </c>
      <c r="CF369" s="38">
        <f t="shared" si="125"/>
        <v>46357</v>
      </c>
    </row>
    <row r="370" spans="1:84" ht="15.75" x14ac:dyDescent="0.25">
      <c r="A370" s="9"/>
      <c r="B370" s="10"/>
      <c r="C370" s="17"/>
      <c r="D370" s="10"/>
      <c r="E370" s="10"/>
      <c r="F370" s="10"/>
      <c r="Y370" s="7">
        <f t="shared" si="133"/>
        <v>45653</v>
      </c>
      <c r="Z370" s="5">
        <v>507.1</v>
      </c>
      <c r="AA370" s="111"/>
      <c r="AB370" s="38">
        <f>IFERROR(VLOOKUP(Y370,'Geração Equatorial x Medido'!$O$168:$P$182,2,FALSE),"")</f>
        <v>45627</v>
      </c>
      <c r="AC370" s="38">
        <f t="shared" si="140"/>
        <v>45627</v>
      </c>
      <c r="AD370" s="38" t="str">
        <f t="shared" si="127"/>
        <v/>
      </c>
      <c r="AE370" s="38">
        <f t="shared" si="135"/>
        <v>45627</v>
      </c>
      <c r="AX370" s="7">
        <f t="shared" si="134"/>
        <v>46013</v>
      </c>
      <c r="AY370" s="5">
        <v>159.5</v>
      </c>
      <c r="AZ370" s="145">
        <f t="shared" si="128"/>
        <v>0</v>
      </c>
      <c r="BA370" s="38" t="str">
        <f>IFERROR(VLOOKUP(AX370,'Geração Equatorial x Medido'!$O$168:$P$195,2,FALSE),"")</f>
        <v/>
      </c>
      <c r="BB370" s="38">
        <f t="shared" si="136"/>
        <v>0</v>
      </c>
      <c r="BC370" s="38" t="str">
        <f t="shared" si="129"/>
        <v/>
      </c>
      <c r="BD370" s="38">
        <f t="shared" si="138"/>
        <v>45992</v>
      </c>
      <c r="BZ370" s="7">
        <f t="shared" si="130"/>
        <v>46379</v>
      </c>
      <c r="CA370" s="5"/>
      <c r="CB370" s="145">
        <f t="shared" si="131"/>
        <v>1</v>
      </c>
      <c r="CC370" s="141" t="str">
        <f>IFERROR(VLOOKUP(BZ369,'Geração Equatorial x Medido'!$O$168:$P$206,2,FALSE),"")</f>
        <v/>
      </c>
      <c r="CD370" s="38">
        <f t="shared" si="137"/>
        <v>46357</v>
      </c>
      <c r="CE370" s="38" t="str">
        <f t="shared" ref="CE370:CE379" si="141">IFERROR(VLOOKUP(BZ370,$H$422:$J$469,3,FALSE),"")</f>
        <v/>
      </c>
      <c r="CF370" s="38">
        <f t="shared" si="125"/>
        <v>46357</v>
      </c>
    </row>
    <row r="371" spans="1:84" ht="15.75" x14ac:dyDescent="0.25">
      <c r="A371" s="9"/>
      <c r="B371" s="10"/>
      <c r="C371" s="17"/>
      <c r="D371" s="10"/>
      <c r="E371" s="10"/>
      <c r="F371" s="10"/>
      <c r="Y371" s="7">
        <f t="shared" si="133"/>
        <v>45654</v>
      </c>
      <c r="Z371" s="5">
        <v>547.6</v>
      </c>
      <c r="AA371" s="111"/>
      <c r="AB371" s="38" t="str">
        <f>IFERROR(VLOOKUP(Y371,'Geração Equatorial x Medido'!$O$168:$P$182,2,FALSE),"")</f>
        <v/>
      </c>
      <c r="AC371" s="38">
        <f t="shared" si="140"/>
        <v>45627</v>
      </c>
      <c r="AD371" s="38" t="str">
        <f t="shared" si="127"/>
        <v/>
      </c>
      <c r="AE371" s="38">
        <f t="shared" si="135"/>
        <v>45627</v>
      </c>
      <c r="AX371" s="7">
        <f t="shared" si="134"/>
        <v>46014</v>
      </c>
      <c r="AY371" s="5">
        <v>183.9</v>
      </c>
      <c r="AZ371" s="145">
        <f t="shared" si="128"/>
        <v>0</v>
      </c>
      <c r="BA371" s="38" t="str">
        <f>IFERROR(VLOOKUP(AX371,'Geração Equatorial x Medido'!$O$168:$P$195,2,FALSE),"")</f>
        <v/>
      </c>
      <c r="BB371" s="38">
        <f t="shared" si="136"/>
        <v>0</v>
      </c>
      <c r="BC371" s="38" t="str">
        <f t="shared" si="129"/>
        <v/>
      </c>
      <c r="BD371" s="38">
        <f t="shared" si="138"/>
        <v>45992</v>
      </c>
      <c r="BZ371" s="7">
        <f t="shared" si="130"/>
        <v>46380</v>
      </c>
      <c r="CA371" s="5"/>
      <c r="CB371" s="145">
        <f t="shared" si="131"/>
        <v>1</v>
      </c>
      <c r="CC371" s="141" t="str">
        <f>IFERROR(VLOOKUP(BZ370,'Geração Equatorial x Medido'!$O$168:$P$206,2,FALSE),"")</f>
        <v/>
      </c>
      <c r="CD371" s="38">
        <f t="shared" si="137"/>
        <v>46357</v>
      </c>
      <c r="CE371" s="38" t="str">
        <f t="shared" si="141"/>
        <v/>
      </c>
      <c r="CF371" s="38">
        <f t="shared" si="125"/>
        <v>46357</v>
      </c>
    </row>
    <row r="372" spans="1:84" ht="15.75" x14ac:dyDescent="0.25">
      <c r="A372" s="9"/>
      <c r="B372" s="10"/>
      <c r="C372" s="17"/>
      <c r="D372" s="10"/>
      <c r="E372" s="10"/>
      <c r="F372" s="10"/>
      <c r="Y372" s="7">
        <f t="shared" si="133"/>
        <v>45655</v>
      </c>
      <c r="Z372" s="5">
        <v>526.4</v>
      </c>
      <c r="AA372" s="111"/>
      <c r="AB372" s="38" t="str">
        <f>IFERROR(VLOOKUP(Y372,'Geração Equatorial x Medido'!$O$168:$P$182,2,FALSE),"")</f>
        <v/>
      </c>
      <c r="AC372" s="38">
        <f t="shared" si="140"/>
        <v>45627</v>
      </c>
      <c r="AD372" s="38" t="str">
        <f t="shared" si="127"/>
        <v/>
      </c>
      <c r="AE372" s="38">
        <f t="shared" si="135"/>
        <v>45627</v>
      </c>
      <c r="AX372" s="7">
        <f t="shared" si="134"/>
        <v>46015</v>
      </c>
      <c r="AY372" s="5">
        <v>0</v>
      </c>
      <c r="AZ372" s="145">
        <f t="shared" si="128"/>
        <v>1</v>
      </c>
      <c r="BA372" s="38" t="str">
        <f>IFERROR(VLOOKUP(AX372,'Geração Equatorial x Medido'!$O$168:$P$195,2,FALSE),"")</f>
        <v/>
      </c>
      <c r="BB372" s="38">
        <f t="shared" si="136"/>
        <v>0</v>
      </c>
      <c r="BC372" s="38" t="str">
        <f t="shared" si="129"/>
        <v/>
      </c>
      <c r="BD372" s="38">
        <f t="shared" si="138"/>
        <v>45992</v>
      </c>
      <c r="BZ372" s="7">
        <f t="shared" si="130"/>
        <v>46381</v>
      </c>
      <c r="CA372" s="5"/>
      <c r="CB372" s="145">
        <f t="shared" si="131"/>
        <v>1</v>
      </c>
      <c r="CC372" s="141" t="str">
        <f>IFERROR(VLOOKUP(BZ371,'Geração Equatorial x Medido'!$O$168:$P$206,2,FALSE),"")</f>
        <v/>
      </c>
      <c r="CD372" s="38">
        <f t="shared" si="137"/>
        <v>46357</v>
      </c>
      <c r="CE372" s="38" t="str">
        <f t="shared" si="141"/>
        <v/>
      </c>
      <c r="CF372" s="38">
        <f t="shared" si="125"/>
        <v>46357</v>
      </c>
    </row>
    <row r="373" spans="1:84" ht="15.75" x14ac:dyDescent="0.25">
      <c r="A373" s="9"/>
      <c r="B373" s="10"/>
      <c r="C373" s="17"/>
      <c r="D373" s="10"/>
      <c r="E373" s="10"/>
      <c r="F373" s="10"/>
      <c r="Y373" s="7">
        <f t="shared" si="133"/>
        <v>45656</v>
      </c>
      <c r="Z373" s="5">
        <v>529.6</v>
      </c>
      <c r="AA373" s="111"/>
      <c r="AB373" s="38" t="str">
        <f>IFERROR(VLOOKUP(Y373,'Geração Equatorial x Medido'!$O$168:$P$182,2,FALSE),"")</f>
        <v/>
      </c>
      <c r="AC373" s="38">
        <f t="shared" si="140"/>
        <v>45627</v>
      </c>
      <c r="AD373" s="38" t="str">
        <f t="shared" si="127"/>
        <v/>
      </c>
      <c r="AE373" s="38">
        <f t="shared" si="135"/>
        <v>45627</v>
      </c>
      <c r="AX373" s="7">
        <f t="shared" si="134"/>
        <v>46016</v>
      </c>
      <c r="AY373" s="5">
        <v>291.39999999999998</v>
      </c>
      <c r="AZ373" s="145">
        <f t="shared" si="128"/>
        <v>0</v>
      </c>
      <c r="BA373" s="38" t="str">
        <f>IFERROR(VLOOKUP(AX373,'Geração Equatorial x Medido'!$O$168:$P$195,2,FALSE),"")</f>
        <v/>
      </c>
      <c r="BB373" s="38">
        <f t="shared" si="136"/>
        <v>0</v>
      </c>
      <c r="BC373" s="38" t="str">
        <f t="shared" si="129"/>
        <v/>
      </c>
      <c r="BD373" s="38">
        <f t="shared" si="138"/>
        <v>45992</v>
      </c>
      <c r="BZ373" s="7">
        <f t="shared" si="130"/>
        <v>46382</v>
      </c>
      <c r="CA373" s="5"/>
      <c r="CB373" s="145">
        <f t="shared" si="131"/>
        <v>1</v>
      </c>
      <c r="CC373" s="141" t="str">
        <f>IFERROR(VLOOKUP(BZ372,'Geração Equatorial x Medido'!$O$168:$P$206,2,FALSE),"")</f>
        <v/>
      </c>
      <c r="CD373" s="38">
        <f t="shared" si="137"/>
        <v>46357</v>
      </c>
      <c r="CE373" s="38" t="str">
        <f t="shared" si="141"/>
        <v/>
      </c>
      <c r="CF373" s="38">
        <f t="shared" si="125"/>
        <v>46357</v>
      </c>
    </row>
    <row r="374" spans="1:84" ht="15.75" x14ac:dyDescent="0.25">
      <c r="A374" s="9"/>
      <c r="B374" s="10"/>
      <c r="C374" s="17"/>
      <c r="D374" s="10"/>
      <c r="E374" s="10"/>
      <c r="F374" s="10"/>
      <c r="Y374" s="7">
        <f t="shared" si="133"/>
        <v>45657</v>
      </c>
      <c r="Z374" s="5">
        <v>500.4</v>
      </c>
      <c r="AA374" s="111"/>
      <c r="AB374" s="38" t="str">
        <f>IFERROR(VLOOKUP(Y374,'Geração Equatorial x Medido'!$O$168:$P$182,2,FALSE),"")</f>
        <v/>
      </c>
      <c r="AC374" s="38">
        <f t="shared" si="140"/>
        <v>45627</v>
      </c>
      <c r="AD374" s="38" t="str">
        <f t="shared" si="127"/>
        <v/>
      </c>
      <c r="AE374" s="38">
        <f t="shared" si="135"/>
        <v>45627</v>
      </c>
      <c r="AX374" s="7">
        <f t="shared" si="134"/>
        <v>46017</v>
      </c>
      <c r="AY374" s="5">
        <v>519.29999999999995</v>
      </c>
      <c r="AZ374" s="145">
        <f t="shared" si="128"/>
        <v>0</v>
      </c>
      <c r="BA374" s="38" t="str">
        <f>IFERROR(VLOOKUP(AX374,'Geração Equatorial x Medido'!$O$168:$P$195,2,FALSE),"")</f>
        <v/>
      </c>
      <c r="BB374" s="38">
        <f t="shared" si="136"/>
        <v>0</v>
      </c>
      <c r="BC374" s="38" t="str">
        <f t="shared" si="129"/>
        <v/>
      </c>
      <c r="BD374" s="38">
        <f t="shared" si="138"/>
        <v>45992</v>
      </c>
      <c r="BZ374" s="7">
        <f t="shared" si="130"/>
        <v>46383</v>
      </c>
      <c r="CA374" s="5"/>
      <c r="CB374" s="145">
        <f t="shared" si="131"/>
        <v>1</v>
      </c>
      <c r="CC374" s="141" t="str">
        <f>IFERROR(VLOOKUP(BZ373,'Geração Equatorial x Medido'!$O$168:$P$206,2,FALSE),"")</f>
        <v/>
      </c>
      <c r="CD374" s="38">
        <f t="shared" si="137"/>
        <v>46357</v>
      </c>
      <c r="CE374" s="38" t="str">
        <f t="shared" si="141"/>
        <v/>
      </c>
      <c r="CF374" s="38">
        <f t="shared" si="125"/>
        <v>46357</v>
      </c>
    </row>
    <row r="375" spans="1:84" ht="15.75" x14ac:dyDescent="0.25">
      <c r="Y375" s="8" t="s">
        <v>2</v>
      </c>
      <c r="Z375" s="47">
        <f>SUM(Z9:Z374)</f>
        <v>149239.6</v>
      </c>
      <c r="AA375" s="119"/>
      <c r="AX375" s="7">
        <f t="shared" si="134"/>
        <v>46018</v>
      </c>
      <c r="AY375" s="5">
        <v>485.8</v>
      </c>
      <c r="BB375" s="38">
        <f t="shared" si="136"/>
        <v>0</v>
      </c>
      <c r="BC375" s="38" t="str">
        <f t="shared" si="129"/>
        <v/>
      </c>
      <c r="BD375" s="38">
        <f t="shared" si="138"/>
        <v>45992</v>
      </c>
      <c r="BZ375" s="7">
        <f t="shared" si="130"/>
        <v>46384</v>
      </c>
      <c r="CA375" s="5"/>
      <c r="CB375" s="145">
        <f t="shared" si="131"/>
        <v>1</v>
      </c>
      <c r="CC375" s="141">
        <f>IFERROR(VLOOKUP(BZ374,'Geração Equatorial x Medido'!$O$168:$P$206,2,FALSE),"")</f>
        <v>46357</v>
      </c>
      <c r="CD375" s="38">
        <f t="shared" si="137"/>
        <v>46357</v>
      </c>
      <c r="CE375" s="38" t="str">
        <f t="shared" si="141"/>
        <v/>
      </c>
      <c r="CF375" s="38">
        <f t="shared" si="125"/>
        <v>46357</v>
      </c>
    </row>
    <row r="376" spans="1:84" x14ac:dyDescent="0.25">
      <c r="AX376" s="7">
        <f t="shared" si="134"/>
        <v>46019</v>
      </c>
      <c r="AY376" s="5">
        <v>506.5</v>
      </c>
      <c r="BB376" s="38">
        <f t="shared" si="136"/>
        <v>0</v>
      </c>
      <c r="BC376" s="38" t="str">
        <f t="shared" si="129"/>
        <v/>
      </c>
      <c r="BD376" s="38">
        <f t="shared" si="138"/>
        <v>45992</v>
      </c>
      <c r="BZ376" s="7">
        <f t="shared" si="130"/>
        <v>46385</v>
      </c>
      <c r="CA376" s="5"/>
      <c r="CB376" s="145">
        <f t="shared" si="131"/>
        <v>1</v>
      </c>
      <c r="CC376" s="141" t="str">
        <f>IFERROR(VLOOKUP(BZ375,'Geração Equatorial x Medido'!$O$168:$P$206,2,FALSE),"")</f>
        <v/>
      </c>
      <c r="CD376" s="38">
        <f t="shared" si="137"/>
        <v>0</v>
      </c>
      <c r="CE376" s="38" t="str">
        <f t="shared" si="141"/>
        <v/>
      </c>
      <c r="CF376" s="38">
        <f t="shared" si="125"/>
        <v>46357</v>
      </c>
    </row>
    <row r="377" spans="1:84" x14ac:dyDescent="0.25">
      <c r="AX377" s="7">
        <f t="shared" si="134"/>
        <v>46020</v>
      </c>
      <c r="AY377" s="5">
        <v>493.4</v>
      </c>
      <c r="BB377" s="38">
        <f t="shared" si="136"/>
        <v>0</v>
      </c>
      <c r="BC377" s="38" t="str">
        <f t="shared" si="129"/>
        <v/>
      </c>
      <c r="BD377" s="38">
        <f t="shared" si="138"/>
        <v>45992</v>
      </c>
      <c r="BZ377" s="7">
        <f t="shared" si="130"/>
        <v>46386</v>
      </c>
      <c r="CA377" s="5"/>
      <c r="CB377" s="145">
        <f t="shared" si="131"/>
        <v>1</v>
      </c>
      <c r="CC377" s="141" t="str">
        <f>IFERROR(VLOOKUP(BZ376,'Geração Equatorial x Medido'!$O$168:$P$206,2,FALSE),"")</f>
        <v/>
      </c>
      <c r="CD377" s="38">
        <f t="shared" si="137"/>
        <v>0</v>
      </c>
      <c r="CE377" s="38" t="str">
        <f t="shared" si="141"/>
        <v/>
      </c>
      <c r="CF377" s="38">
        <f t="shared" si="125"/>
        <v>46357</v>
      </c>
    </row>
    <row r="378" spans="1:84" x14ac:dyDescent="0.25">
      <c r="AX378" s="7">
        <f t="shared" si="134"/>
        <v>46021</v>
      </c>
      <c r="AY378" s="5">
        <v>456</v>
      </c>
      <c r="BB378" s="38">
        <f t="shared" si="136"/>
        <v>0</v>
      </c>
      <c r="BC378" s="38" t="str">
        <f t="shared" si="129"/>
        <v/>
      </c>
      <c r="BD378" s="38">
        <f t="shared" si="138"/>
        <v>45992</v>
      </c>
      <c r="BZ378" s="7">
        <f t="shared" si="130"/>
        <v>46387</v>
      </c>
      <c r="CA378" s="5"/>
      <c r="CB378" s="145">
        <f t="shared" si="131"/>
        <v>1</v>
      </c>
      <c r="CC378" s="141" t="str">
        <f>IFERROR(VLOOKUP(BZ377,'Geração Equatorial x Medido'!$O$168:$P$206,2,FALSE),"")</f>
        <v/>
      </c>
      <c r="CD378" s="38">
        <f t="shared" si="137"/>
        <v>0</v>
      </c>
      <c r="CE378" s="38" t="str">
        <f t="shared" si="141"/>
        <v/>
      </c>
      <c r="CF378" s="38">
        <f t="shared" si="125"/>
        <v>46357</v>
      </c>
    </row>
    <row r="379" spans="1:84" ht="15.75" x14ac:dyDescent="0.25">
      <c r="H379" s="1" t="s">
        <v>16</v>
      </c>
      <c r="I379" s="3"/>
      <c r="J379" s="3"/>
      <c r="K379" s="18"/>
      <c r="L379" s="3"/>
      <c r="AX379" s="7">
        <f t="shared" si="134"/>
        <v>46022</v>
      </c>
      <c r="AY379" s="5">
        <v>409.1</v>
      </c>
      <c r="BB379" s="38">
        <f t="shared" si="136"/>
        <v>0</v>
      </c>
      <c r="BC379" s="38" t="str">
        <f t="shared" si="129"/>
        <v/>
      </c>
      <c r="BD379" s="38">
        <f t="shared" si="138"/>
        <v>45992</v>
      </c>
      <c r="BZ379" s="8" t="s">
        <v>2</v>
      </c>
      <c r="CA379" s="47">
        <f>SUM(CA4:CA378)</f>
        <v>45957.299999999974</v>
      </c>
      <c r="CB379" s="145"/>
      <c r="CC379" s="141" t="str">
        <f>IFERROR(VLOOKUP(BZ378,'Geração Equatorial x Medido'!$O$168:$P$206,2,FALSE),"")</f>
        <v/>
      </c>
      <c r="CD379" s="38"/>
      <c r="CE379" s="38" t="str">
        <f t="shared" si="141"/>
        <v/>
      </c>
      <c r="CF379" s="38"/>
    </row>
    <row r="380" spans="1:84" ht="45" x14ac:dyDescent="0.25">
      <c r="G380" s="36"/>
      <c r="H380" s="23" t="s">
        <v>5</v>
      </c>
      <c r="I380" s="23" t="s">
        <v>6</v>
      </c>
      <c r="J380" s="23" t="s">
        <v>9</v>
      </c>
      <c r="K380" s="23" t="s">
        <v>7</v>
      </c>
      <c r="L380" s="35" t="s">
        <v>22</v>
      </c>
      <c r="M380" s="23" t="s">
        <v>4</v>
      </c>
      <c r="N380" s="23" t="s">
        <v>8</v>
      </c>
      <c r="O380" s="23" t="s">
        <v>17</v>
      </c>
      <c r="P380" s="23" t="s">
        <v>18</v>
      </c>
      <c r="Q380" s="23" t="s">
        <v>19</v>
      </c>
      <c r="AX380" s="8" t="s">
        <v>2</v>
      </c>
      <c r="AY380" s="47">
        <f>SUM(AY15:AY379)</f>
        <v>171040.90000000014</v>
      </c>
    </row>
    <row r="381" spans="1:84" x14ac:dyDescent="0.25">
      <c r="G381" s="36"/>
      <c r="H381" s="37">
        <v>44963</v>
      </c>
      <c r="I381" s="37">
        <v>44979</v>
      </c>
      <c r="J381" s="37"/>
      <c r="K381" s="31">
        <f t="shared" ref="K381:K386" si="142">I381-H381</f>
        <v>16</v>
      </c>
      <c r="L381" s="25">
        <v>44958</v>
      </c>
      <c r="M381" s="26"/>
      <c r="N381" s="27">
        <f>SUMIF($D:$D,L381,$B:$B)</f>
        <v>0</v>
      </c>
      <c r="O381" s="28">
        <f>M381-N381</f>
        <v>0</v>
      </c>
      <c r="P381" s="23">
        <f>COUNTIFS($B:$B,0,$D:$D,L381)</f>
        <v>0</v>
      </c>
      <c r="Q381" s="29" t="e">
        <f>O381/M381</f>
        <v>#DIV/0!</v>
      </c>
      <c r="R381" s="73"/>
    </row>
    <row r="382" spans="1:84" x14ac:dyDescent="0.25">
      <c r="G382" s="36"/>
      <c r="H382" s="33">
        <f t="shared" ref="H382:I397" si="143">I381</f>
        <v>44979</v>
      </c>
      <c r="I382" s="33">
        <f t="shared" si="143"/>
        <v>0</v>
      </c>
      <c r="J382" s="37"/>
      <c r="K382" s="31">
        <f t="shared" si="142"/>
        <v>-44979</v>
      </c>
      <c r="L382" s="30">
        <v>44986</v>
      </c>
      <c r="M382" s="26"/>
      <c r="N382" s="27">
        <f t="shared" ref="N382:N391" si="144">SUMIF($D:$D,L382,$B:$B)</f>
        <v>0</v>
      </c>
      <c r="O382" s="28">
        <f t="shared" ref="O382:O415" si="145">M382-N382</f>
        <v>0</v>
      </c>
      <c r="P382" s="23">
        <f t="shared" ref="P382:P391" si="146">COUNTIFS($B:$B,0,$D:$D,L382)</f>
        <v>0</v>
      </c>
      <c r="Q382" s="29" t="e">
        <f t="shared" ref="Q382:Q415" si="147">O382/M382</f>
        <v>#DIV/0!</v>
      </c>
      <c r="R382" s="73"/>
    </row>
    <row r="383" spans="1:84" x14ac:dyDescent="0.25">
      <c r="G383" s="36"/>
      <c r="H383" s="33">
        <f t="shared" si="143"/>
        <v>0</v>
      </c>
      <c r="I383" s="33">
        <f t="shared" si="143"/>
        <v>0</v>
      </c>
      <c r="J383" s="37"/>
      <c r="K383" s="31">
        <f t="shared" si="142"/>
        <v>0</v>
      </c>
      <c r="L383" s="25">
        <v>45017</v>
      </c>
      <c r="M383" s="26"/>
      <c r="N383" s="27">
        <f t="shared" si="144"/>
        <v>0</v>
      </c>
      <c r="O383" s="28">
        <f t="shared" si="145"/>
        <v>0</v>
      </c>
      <c r="P383" s="23">
        <f t="shared" si="146"/>
        <v>0</v>
      </c>
      <c r="Q383" s="29" t="e">
        <f t="shared" si="147"/>
        <v>#DIV/0!</v>
      </c>
      <c r="R383" s="73"/>
    </row>
    <row r="384" spans="1:84" x14ac:dyDescent="0.25">
      <c r="G384" s="36"/>
      <c r="H384" s="33">
        <f t="shared" si="143"/>
        <v>0</v>
      </c>
      <c r="I384" s="33">
        <f t="shared" si="143"/>
        <v>0</v>
      </c>
      <c r="J384" s="37"/>
      <c r="K384" s="31">
        <f t="shared" si="142"/>
        <v>0</v>
      </c>
      <c r="L384" s="30">
        <v>45047</v>
      </c>
      <c r="M384" s="26"/>
      <c r="N384" s="27">
        <f t="shared" si="144"/>
        <v>0</v>
      </c>
      <c r="O384" s="28">
        <f t="shared" si="145"/>
        <v>0</v>
      </c>
      <c r="P384" s="23">
        <f t="shared" si="146"/>
        <v>0</v>
      </c>
      <c r="Q384" s="29" t="e">
        <f t="shared" si="147"/>
        <v>#DIV/0!</v>
      </c>
      <c r="R384" s="73"/>
    </row>
    <row r="385" spans="7:18" x14ac:dyDescent="0.25">
      <c r="G385" s="36"/>
      <c r="H385" s="33">
        <f t="shared" si="143"/>
        <v>0</v>
      </c>
      <c r="I385" s="33">
        <f t="shared" si="143"/>
        <v>0</v>
      </c>
      <c r="J385" s="37"/>
      <c r="K385" s="31">
        <f t="shared" si="142"/>
        <v>0</v>
      </c>
      <c r="L385" s="25">
        <v>45078</v>
      </c>
      <c r="M385" s="26"/>
      <c r="N385" s="27">
        <f t="shared" si="144"/>
        <v>0</v>
      </c>
      <c r="O385" s="28">
        <f t="shared" si="145"/>
        <v>0</v>
      </c>
      <c r="P385" s="23">
        <f t="shared" si="146"/>
        <v>0</v>
      </c>
      <c r="Q385" s="29" t="e">
        <f t="shared" si="147"/>
        <v>#DIV/0!</v>
      </c>
      <c r="R385" s="73"/>
    </row>
    <row r="386" spans="7:18" x14ac:dyDescent="0.25">
      <c r="G386" s="36"/>
      <c r="H386" s="33">
        <f t="shared" si="143"/>
        <v>0</v>
      </c>
      <c r="I386" s="33">
        <f t="shared" si="143"/>
        <v>0</v>
      </c>
      <c r="J386" s="37"/>
      <c r="K386" s="31">
        <f t="shared" si="142"/>
        <v>0</v>
      </c>
      <c r="L386" s="30">
        <v>45108</v>
      </c>
      <c r="M386" s="26"/>
      <c r="N386" s="27">
        <f t="shared" si="144"/>
        <v>0</v>
      </c>
      <c r="O386" s="28">
        <f t="shared" si="145"/>
        <v>0</v>
      </c>
      <c r="P386" s="23">
        <f t="shared" si="146"/>
        <v>0</v>
      </c>
      <c r="Q386" s="29" t="e">
        <f t="shared" si="147"/>
        <v>#DIV/0!</v>
      </c>
      <c r="R386" s="73"/>
    </row>
    <row r="387" spans="7:18" x14ac:dyDescent="0.25">
      <c r="G387" s="36"/>
      <c r="H387" s="33">
        <f t="shared" si="143"/>
        <v>0</v>
      </c>
      <c r="I387" s="33">
        <f t="shared" si="143"/>
        <v>0</v>
      </c>
      <c r="J387" s="37"/>
      <c r="K387" s="31">
        <f>I387-H387</f>
        <v>0</v>
      </c>
      <c r="L387" s="25">
        <v>45139</v>
      </c>
      <c r="M387" s="26"/>
      <c r="N387" s="27">
        <f t="shared" si="144"/>
        <v>0</v>
      </c>
      <c r="O387" s="28">
        <f t="shared" si="145"/>
        <v>0</v>
      </c>
      <c r="P387" s="23">
        <f t="shared" si="146"/>
        <v>0</v>
      </c>
      <c r="Q387" s="29" t="e">
        <f t="shared" si="147"/>
        <v>#DIV/0!</v>
      </c>
      <c r="R387" s="73"/>
    </row>
    <row r="388" spans="7:18" x14ac:dyDescent="0.25">
      <c r="G388" s="36"/>
      <c r="H388" s="34">
        <f t="shared" si="143"/>
        <v>0</v>
      </c>
      <c r="I388" s="34">
        <f t="shared" si="143"/>
        <v>0</v>
      </c>
      <c r="J388" s="37"/>
      <c r="K388" s="32">
        <f t="shared" ref="K388:K415" si="148">I388-H388</f>
        <v>0</v>
      </c>
      <c r="L388" s="30">
        <v>45170</v>
      </c>
      <c r="M388" s="26"/>
      <c r="N388" s="27">
        <f t="shared" si="144"/>
        <v>0</v>
      </c>
      <c r="O388" s="28">
        <f t="shared" si="145"/>
        <v>0</v>
      </c>
      <c r="P388" s="23">
        <f t="shared" si="146"/>
        <v>0</v>
      </c>
      <c r="Q388" s="29" t="e">
        <f t="shared" si="147"/>
        <v>#DIV/0!</v>
      </c>
      <c r="R388" s="73"/>
    </row>
    <row r="389" spans="7:18" x14ac:dyDescent="0.25">
      <c r="G389" s="36"/>
      <c r="H389" s="34">
        <f t="shared" si="143"/>
        <v>0</v>
      </c>
      <c r="I389" s="34">
        <f t="shared" si="143"/>
        <v>0</v>
      </c>
      <c r="J389" s="37"/>
      <c r="K389" s="32">
        <f t="shared" si="148"/>
        <v>0</v>
      </c>
      <c r="L389" s="25">
        <v>45200</v>
      </c>
      <c r="M389" s="26"/>
      <c r="N389" s="27">
        <f t="shared" si="144"/>
        <v>0</v>
      </c>
      <c r="O389" s="28">
        <f t="shared" si="145"/>
        <v>0</v>
      </c>
      <c r="P389" s="23">
        <f t="shared" si="146"/>
        <v>0</v>
      </c>
      <c r="Q389" s="29" t="e">
        <f t="shared" si="147"/>
        <v>#DIV/0!</v>
      </c>
      <c r="R389" s="73"/>
    </row>
    <row r="390" spans="7:18" x14ac:dyDescent="0.25">
      <c r="G390" s="36"/>
      <c r="H390" s="34">
        <f>I389</f>
        <v>0</v>
      </c>
      <c r="I390" s="34">
        <f t="shared" si="143"/>
        <v>0</v>
      </c>
      <c r="J390" s="37"/>
      <c r="K390" s="32">
        <f t="shared" si="148"/>
        <v>0</v>
      </c>
      <c r="L390" s="30">
        <v>45231</v>
      </c>
      <c r="M390" s="26"/>
      <c r="N390" s="27">
        <f t="shared" si="144"/>
        <v>0</v>
      </c>
      <c r="O390" s="28">
        <f t="shared" si="145"/>
        <v>0</v>
      </c>
      <c r="P390" s="23">
        <f t="shared" si="146"/>
        <v>0</v>
      </c>
      <c r="Q390" s="29" t="e">
        <f t="shared" si="147"/>
        <v>#DIV/0!</v>
      </c>
      <c r="R390" s="73"/>
    </row>
    <row r="391" spans="7:18" x14ac:dyDescent="0.25">
      <c r="G391" s="36"/>
      <c r="H391" s="34">
        <f t="shared" ref="H391:I415" si="149">I390</f>
        <v>0</v>
      </c>
      <c r="I391" s="33">
        <f t="shared" si="143"/>
        <v>0</v>
      </c>
      <c r="J391" s="37"/>
      <c r="K391" s="32">
        <f t="shared" si="148"/>
        <v>0</v>
      </c>
      <c r="L391" s="25">
        <v>45261</v>
      </c>
      <c r="M391" s="23"/>
      <c r="N391" s="27">
        <f t="shared" si="144"/>
        <v>0</v>
      </c>
      <c r="O391" s="28">
        <f t="shared" si="145"/>
        <v>0</v>
      </c>
      <c r="P391" s="23">
        <f t="shared" si="146"/>
        <v>0</v>
      </c>
      <c r="Q391" s="29" t="e">
        <f t="shared" si="147"/>
        <v>#DIV/0!</v>
      </c>
      <c r="R391" s="73"/>
    </row>
    <row r="392" spans="7:18" x14ac:dyDescent="0.25">
      <c r="H392" s="34">
        <f t="shared" si="149"/>
        <v>0</v>
      </c>
      <c r="I392" s="33">
        <f t="shared" si="143"/>
        <v>0</v>
      </c>
      <c r="J392" s="37"/>
      <c r="K392" s="32">
        <f t="shared" si="148"/>
        <v>0</v>
      </c>
      <c r="L392" s="25">
        <v>45292</v>
      </c>
      <c r="M392" s="11"/>
      <c r="N392" s="27">
        <f>SUMIF($AC:$AC,L392,$Z:$Z)</f>
        <v>12448.900000000001</v>
      </c>
      <c r="O392" s="28">
        <f t="shared" si="145"/>
        <v>-12448.900000000001</v>
      </c>
      <c r="P392" s="23">
        <f>COUNTIFS($Z:$Z,0,$AC:$AC,L392)</f>
        <v>0</v>
      </c>
      <c r="Q392" s="29" t="e">
        <f t="shared" si="147"/>
        <v>#DIV/0!</v>
      </c>
      <c r="R392" s="73"/>
    </row>
    <row r="393" spans="7:18" x14ac:dyDescent="0.25">
      <c r="H393" s="34">
        <f t="shared" si="149"/>
        <v>0</v>
      </c>
      <c r="I393" s="33">
        <f t="shared" si="143"/>
        <v>0</v>
      </c>
      <c r="J393" s="37"/>
      <c r="K393" s="32">
        <f t="shared" si="148"/>
        <v>0</v>
      </c>
      <c r="L393" s="25">
        <v>45323</v>
      </c>
      <c r="M393" s="11"/>
      <c r="N393" s="27">
        <f t="shared" ref="N393:N403" si="150">SUMIF($AC:$AC,L393,$Z:$Z)</f>
        <v>13228.1</v>
      </c>
      <c r="O393" s="28">
        <f t="shared" si="145"/>
        <v>-13228.1</v>
      </c>
      <c r="P393" s="23">
        <f t="shared" ref="P393:P403" si="151">COUNTIFS($Z:$Z,0,$AC:$AC,L393)</f>
        <v>0</v>
      </c>
      <c r="Q393" s="29" t="e">
        <f t="shared" si="147"/>
        <v>#DIV/0!</v>
      </c>
      <c r="R393" s="73"/>
    </row>
    <row r="394" spans="7:18" x14ac:dyDescent="0.25">
      <c r="H394" s="34">
        <f t="shared" si="149"/>
        <v>0</v>
      </c>
      <c r="I394" s="33">
        <f t="shared" si="143"/>
        <v>0</v>
      </c>
      <c r="J394" s="37"/>
      <c r="K394" s="32">
        <f t="shared" si="148"/>
        <v>0</v>
      </c>
      <c r="L394" s="25">
        <v>45352</v>
      </c>
      <c r="M394" s="11"/>
      <c r="N394" s="27">
        <f t="shared" si="150"/>
        <v>11381</v>
      </c>
      <c r="O394" s="28">
        <f t="shared" si="145"/>
        <v>-11381</v>
      </c>
      <c r="P394" s="23">
        <f t="shared" si="151"/>
        <v>2</v>
      </c>
      <c r="Q394" s="29" t="e">
        <f t="shared" si="147"/>
        <v>#DIV/0!</v>
      </c>
      <c r="R394" s="73"/>
    </row>
    <row r="395" spans="7:18" x14ac:dyDescent="0.25">
      <c r="H395" s="34">
        <f t="shared" si="149"/>
        <v>0</v>
      </c>
      <c r="I395" s="33">
        <f t="shared" si="143"/>
        <v>0</v>
      </c>
      <c r="J395" s="37"/>
      <c r="K395" s="32">
        <f t="shared" si="148"/>
        <v>0</v>
      </c>
      <c r="L395" s="25">
        <v>45383</v>
      </c>
      <c r="M395" s="11"/>
      <c r="N395" s="27">
        <f t="shared" si="150"/>
        <v>8752.5999999999985</v>
      </c>
      <c r="O395" s="28">
        <f t="shared" si="145"/>
        <v>-8752.5999999999985</v>
      </c>
      <c r="P395" s="23">
        <f t="shared" si="151"/>
        <v>0</v>
      </c>
      <c r="Q395" s="29" t="e">
        <f t="shared" si="147"/>
        <v>#DIV/0!</v>
      </c>
      <c r="R395" s="73"/>
    </row>
    <row r="396" spans="7:18" x14ac:dyDescent="0.25">
      <c r="H396" s="34">
        <f t="shared" si="149"/>
        <v>0</v>
      </c>
      <c r="I396" s="33">
        <f t="shared" si="143"/>
        <v>0</v>
      </c>
      <c r="J396" s="37"/>
      <c r="K396" s="32">
        <f t="shared" si="148"/>
        <v>0</v>
      </c>
      <c r="L396" s="25">
        <v>45413</v>
      </c>
      <c r="M396" s="11"/>
      <c r="N396" s="27">
        <f t="shared" si="150"/>
        <v>11370.100000000002</v>
      </c>
      <c r="O396" s="28">
        <f t="shared" si="145"/>
        <v>-11370.100000000002</v>
      </c>
      <c r="P396" s="23">
        <f t="shared" si="151"/>
        <v>0</v>
      </c>
      <c r="Q396" s="29" t="e">
        <f t="shared" si="147"/>
        <v>#DIV/0!</v>
      </c>
      <c r="R396" s="73"/>
    </row>
    <row r="397" spans="7:18" x14ac:dyDescent="0.25">
      <c r="H397" s="34">
        <f t="shared" si="149"/>
        <v>0</v>
      </c>
      <c r="I397" s="33">
        <f t="shared" si="143"/>
        <v>0</v>
      </c>
      <c r="J397" s="37"/>
      <c r="K397" s="32">
        <f t="shared" si="148"/>
        <v>0</v>
      </c>
      <c r="L397" s="25">
        <v>45444</v>
      </c>
      <c r="M397" s="11"/>
      <c r="N397" s="27">
        <f t="shared" si="150"/>
        <v>9375.7999999999993</v>
      </c>
      <c r="O397" s="28">
        <f t="shared" si="145"/>
        <v>-9375.7999999999993</v>
      </c>
      <c r="P397" s="23">
        <f t="shared" si="151"/>
        <v>0</v>
      </c>
      <c r="Q397" s="29" t="e">
        <f t="shared" si="147"/>
        <v>#DIV/0!</v>
      </c>
      <c r="R397" s="73"/>
    </row>
    <row r="398" spans="7:18" x14ac:dyDescent="0.25">
      <c r="H398" s="34">
        <f t="shared" si="149"/>
        <v>0</v>
      </c>
      <c r="I398" s="33">
        <f t="shared" si="149"/>
        <v>0</v>
      </c>
      <c r="J398" s="37"/>
      <c r="K398" s="32">
        <f t="shared" si="148"/>
        <v>0</v>
      </c>
      <c r="L398" s="25">
        <v>45474</v>
      </c>
      <c r="M398" s="11"/>
      <c r="N398" s="27">
        <f t="shared" si="150"/>
        <v>15565.599999999999</v>
      </c>
      <c r="O398" s="28">
        <f t="shared" si="145"/>
        <v>-15565.599999999999</v>
      </c>
      <c r="P398" s="23">
        <f t="shared" si="151"/>
        <v>0</v>
      </c>
      <c r="Q398" s="29" t="e">
        <f t="shared" si="147"/>
        <v>#DIV/0!</v>
      </c>
      <c r="R398" s="73"/>
    </row>
    <row r="399" spans="7:18" x14ac:dyDescent="0.25">
      <c r="H399" s="34">
        <f t="shared" si="149"/>
        <v>0</v>
      </c>
      <c r="I399" s="33">
        <f t="shared" si="149"/>
        <v>0</v>
      </c>
      <c r="J399" s="37"/>
      <c r="K399" s="32">
        <f t="shared" si="148"/>
        <v>0</v>
      </c>
      <c r="L399" s="25">
        <v>45505</v>
      </c>
      <c r="M399" s="11"/>
      <c r="N399" s="27">
        <f t="shared" si="150"/>
        <v>15644.800000000001</v>
      </c>
      <c r="O399" s="28">
        <f t="shared" si="145"/>
        <v>-15644.800000000001</v>
      </c>
      <c r="P399" s="23">
        <f t="shared" si="151"/>
        <v>0</v>
      </c>
      <c r="Q399" s="29" t="e">
        <f t="shared" si="147"/>
        <v>#DIV/0!</v>
      </c>
      <c r="R399" s="73"/>
    </row>
    <row r="400" spans="7:18" x14ac:dyDescent="0.25">
      <c r="H400" s="34">
        <f t="shared" si="149"/>
        <v>0</v>
      </c>
      <c r="I400" s="33">
        <f t="shared" si="149"/>
        <v>0</v>
      </c>
      <c r="J400" s="37"/>
      <c r="K400" s="32">
        <f t="shared" si="148"/>
        <v>0</v>
      </c>
      <c r="L400" s="25">
        <v>45536</v>
      </c>
      <c r="M400" s="11"/>
      <c r="N400" s="27">
        <f t="shared" si="150"/>
        <v>12933.699999999999</v>
      </c>
      <c r="O400" s="28">
        <f t="shared" si="145"/>
        <v>-12933.699999999999</v>
      </c>
      <c r="P400" s="23">
        <f t="shared" si="151"/>
        <v>0</v>
      </c>
      <c r="Q400" s="29" t="e">
        <f t="shared" si="147"/>
        <v>#DIV/0!</v>
      </c>
      <c r="R400" s="73"/>
    </row>
    <row r="401" spans="8:18" x14ac:dyDescent="0.25">
      <c r="H401" s="34">
        <f t="shared" si="149"/>
        <v>0</v>
      </c>
      <c r="I401" s="33">
        <f t="shared" si="149"/>
        <v>0</v>
      </c>
      <c r="J401" s="37"/>
      <c r="K401" s="32">
        <f t="shared" si="148"/>
        <v>0</v>
      </c>
      <c r="L401" s="25">
        <v>45566</v>
      </c>
      <c r="M401" s="11"/>
      <c r="N401" s="27">
        <f t="shared" si="150"/>
        <v>14715.4</v>
      </c>
      <c r="O401" s="28">
        <f t="shared" si="145"/>
        <v>-14715.4</v>
      </c>
      <c r="P401" s="23">
        <f t="shared" si="151"/>
        <v>0</v>
      </c>
      <c r="Q401" s="29" t="e">
        <f t="shared" si="147"/>
        <v>#DIV/0!</v>
      </c>
      <c r="R401" s="73"/>
    </row>
    <row r="402" spans="8:18" x14ac:dyDescent="0.25">
      <c r="H402" s="34">
        <f t="shared" si="149"/>
        <v>0</v>
      </c>
      <c r="I402" s="33">
        <f t="shared" si="149"/>
        <v>0</v>
      </c>
      <c r="J402" s="37"/>
      <c r="K402" s="32">
        <f t="shared" si="148"/>
        <v>0</v>
      </c>
      <c r="L402" s="25">
        <v>45597</v>
      </c>
      <c r="M402" s="11"/>
      <c r="N402" s="27">
        <f t="shared" si="150"/>
        <v>14161.3</v>
      </c>
      <c r="O402" s="28">
        <f t="shared" si="145"/>
        <v>-14161.3</v>
      </c>
      <c r="P402" s="23">
        <f t="shared" si="151"/>
        <v>0</v>
      </c>
      <c r="Q402" s="29" t="e">
        <f t="shared" si="147"/>
        <v>#DIV/0!</v>
      </c>
      <c r="R402" s="73"/>
    </row>
    <row r="403" spans="8:18" x14ac:dyDescent="0.25">
      <c r="H403" s="34">
        <f t="shared" si="149"/>
        <v>0</v>
      </c>
      <c r="I403" s="33">
        <f t="shared" si="149"/>
        <v>0</v>
      </c>
      <c r="J403" s="37"/>
      <c r="K403" s="32">
        <f t="shared" si="148"/>
        <v>0</v>
      </c>
      <c r="L403" s="25">
        <v>45627</v>
      </c>
      <c r="M403" s="11"/>
      <c r="N403" s="27">
        <f t="shared" si="150"/>
        <v>2611.1</v>
      </c>
      <c r="O403" s="28">
        <f t="shared" si="145"/>
        <v>-2611.1</v>
      </c>
      <c r="P403" s="23">
        <f t="shared" si="151"/>
        <v>0</v>
      </c>
      <c r="Q403" s="29" t="e">
        <f t="shared" si="147"/>
        <v>#DIV/0!</v>
      </c>
      <c r="R403" s="73"/>
    </row>
    <row r="404" spans="8:18" x14ac:dyDescent="0.25">
      <c r="H404" s="34">
        <f t="shared" si="149"/>
        <v>0</v>
      </c>
      <c r="I404" s="33">
        <f t="shared" si="149"/>
        <v>0</v>
      </c>
      <c r="J404" s="37"/>
      <c r="K404" s="32">
        <f t="shared" si="148"/>
        <v>0</v>
      </c>
      <c r="L404" s="25">
        <v>45658</v>
      </c>
      <c r="M404" s="11"/>
      <c r="N404" s="27">
        <f>SUMIF($BB:$BB,L404,$AY:$AY)</f>
        <v>12653.7</v>
      </c>
      <c r="O404" s="28">
        <f t="shared" si="145"/>
        <v>-12653.7</v>
      </c>
      <c r="P404" s="23">
        <f>COUNTIFS($AY:$AY,0,$BB:$BB,L404)</f>
        <v>0</v>
      </c>
      <c r="Q404" s="29" t="e">
        <f t="shared" si="147"/>
        <v>#DIV/0!</v>
      </c>
      <c r="R404" s="73"/>
    </row>
    <row r="405" spans="8:18" x14ac:dyDescent="0.25">
      <c r="H405" s="34">
        <f t="shared" si="149"/>
        <v>0</v>
      </c>
      <c r="I405" s="33">
        <f t="shared" si="149"/>
        <v>0</v>
      </c>
      <c r="J405" s="37"/>
      <c r="K405" s="32">
        <f t="shared" si="148"/>
        <v>0</v>
      </c>
      <c r="L405" s="25">
        <v>45689</v>
      </c>
      <c r="M405" s="11"/>
      <c r="N405" s="27">
        <f t="shared" ref="N405:N415" si="152">SUMIF($BB:$BB,L405,$AY:$AY)</f>
        <v>11922.399999999998</v>
      </c>
      <c r="O405" s="28">
        <f t="shared" si="145"/>
        <v>-11922.399999999998</v>
      </c>
      <c r="P405" s="23">
        <f t="shared" ref="P405:P415" si="153">COUNTIFS($AY:$AY,0,$BB:$BB,L405)</f>
        <v>0</v>
      </c>
      <c r="Q405" s="29" t="e">
        <f t="shared" si="147"/>
        <v>#DIV/0!</v>
      </c>
      <c r="R405" s="73"/>
    </row>
    <row r="406" spans="8:18" x14ac:dyDescent="0.25">
      <c r="H406" s="34">
        <f t="shared" si="149"/>
        <v>0</v>
      </c>
      <c r="I406" s="33">
        <f t="shared" si="149"/>
        <v>0</v>
      </c>
      <c r="J406" s="37"/>
      <c r="K406" s="32">
        <f t="shared" si="148"/>
        <v>0</v>
      </c>
      <c r="L406" s="25">
        <v>45717</v>
      </c>
      <c r="M406" s="11"/>
      <c r="N406" s="27">
        <f t="shared" si="152"/>
        <v>11870.900000000001</v>
      </c>
      <c r="O406" s="28">
        <f t="shared" si="145"/>
        <v>-11870.900000000001</v>
      </c>
      <c r="P406" s="23">
        <f t="shared" si="153"/>
        <v>0</v>
      </c>
      <c r="Q406" s="29" t="e">
        <f t="shared" si="147"/>
        <v>#DIV/0!</v>
      </c>
      <c r="R406" s="73"/>
    </row>
    <row r="407" spans="8:18" x14ac:dyDescent="0.25">
      <c r="H407" s="34">
        <f t="shared" si="149"/>
        <v>0</v>
      </c>
      <c r="I407" s="33">
        <f t="shared" si="149"/>
        <v>0</v>
      </c>
      <c r="J407" s="37"/>
      <c r="K407" s="32">
        <f t="shared" si="148"/>
        <v>0</v>
      </c>
      <c r="L407" s="25">
        <v>45748</v>
      </c>
      <c r="M407" s="11"/>
      <c r="N407" s="27">
        <f t="shared" si="152"/>
        <v>13507.800000000001</v>
      </c>
      <c r="O407" s="28">
        <f t="shared" si="145"/>
        <v>-13507.800000000001</v>
      </c>
      <c r="P407" s="23">
        <f t="shared" si="153"/>
        <v>0</v>
      </c>
      <c r="Q407" s="29" t="e">
        <f t="shared" si="147"/>
        <v>#DIV/0!</v>
      </c>
      <c r="R407" s="73"/>
    </row>
    <row r="408" spans="8:18" x14ac:dyDescent="0.25">
      <c r="H408" s="34">
        <f t="shared" si="149"/>
        <v>0</v>
      </c>
      <c r="I408" s="33">
        <f t="shared" si="149"/>
        <v>0</v>
      </c>
      <c r="J408" s="37"/>
      <c r="K408" s="32">
        <f t="shared" si="148"/>
        <v>0</v>
      </c>
      <c r="L408" s="25">
        <v>45778</v>
      </c>
      <c r="M408" s="11"/>
      <c r="N408" s="27">
        <f t="shared" si="152"/>
        <v>14067.700000000004</v>
      </c>
      <c r="O408" s="28">
        <f t="shared" si="145"/>
        <v>-14067.700000000004</v>
      </c>
      <c r="P408" s="23">
        <f t="shared" si="153"/>
        <v>0</v>
      </c>
      <c r="Q408" s="29" t="e">
        <f t="shared" si="147"/>
        <v>#DIV/0!</v>
      </c>
      <c r="R408" s="73"/>
    </row>
    <row r="409" spans="8:18" x14ac:dyDescent="0.25">
      <c r="H409" s="34">
        <f t="shared" si="149"/>
        <v>0</v>
      </c>
      <c r="I409" s="33">
        <f t="shared" si="149"/>
        <v>0</v>
      </c>
      <c r="J409" s="37"/>
      <c r="K409" s="32">
        <f t="shared" si="148"/>
        <v>0</v>
      </c>
      <c r="L409" s="25">
        <v>45809</v>
      </c>
      <c r="M409" s="11"/>
      <c r="N409" s="27">
        <f t="shared" si="152"/>
        <v>13893.100000000002</v>
      </c>
      <c r="O409" s="28">
        <f t="shared" si="145"/>
        <v>-13893.100000000002</v>
      </c>
      <c r="P409" s="23">
        <f t="shared" si="153"/>
        <v>0</v>
      </c>
      <c r="Q409" s="29" t="e">
        <f t="shared" si="147"/>
        <v>#DIV/0!</v>
      </c>
      <c r="R409" s="73"/>
    </row>
    <row r="410" spans="8:18" x14ac:dyDescent="0.25">
      <c r="H410" s="34">
        <f t="shared" si="149"/>
        <v>0</v>
      </c>
      <c r="I410" s="33">
        <f t="shared" si="149"/>
        <v>0</v>
      </c>
      <c r="J410" s="37"/>
      <c r="K410" s="32">
        <f t="shared" si="148"/>
        <v>0</v>
      </c>
      <c r="L410" s="25">
        <v>45839</v>
      </c>
      <c r="M410" s="11"/>
      <c r="N410" s="27">
        <f t="shared" si="152"/>
        <v>15474.900000000001</v>
      </c>
      <c r="O410" s="28">
        <f t="shared" si="145"/>
        <v>-15474.900000000001</v>
      </c>
      <c r="P410" s="23">
        <f t="shared" si="153"/>
        <v>0</v>
      </c>
      <c r="Q410" s="29" t="e">
        <f t="shared" si="147"/>
        <v>#DIV/0!</v>
      </c>
      <c r="R410" s="73"/>
    </row>
    <row r="411" spans="8:18" x14ac:dyDescent="0.25">
      <c r="H411" s="34">
        <f t="shared" si="149"/>
        <v>0</v>
      </c>
      <c r="I411" s="33">
        <f t="shared" si="149"/>
        <v>0</v>
      </c>
      <c r="J411" s="37"/>
      <c r="K411" s="32">
        <f t="shared" si="148"/>
        <v>0</v>
      </c>
      <c r="L411" s="25">
        <v>45870</v>
      </c>
      <c r="M411" s="11"/>
      <c r="N411" s="27">
        <f t="shared" si="152"/>
        <v>15857.5</v>
      </c>
      <c r="O411" s="28">
        <f t="shared" si="145"/>
        <v>-15857.5</v>
      </c>
      <c r="P411" s="23">
        <f t="shared" si="153"/>
        <v>0</v>
      </c>
      <c r="Q411" s="29" t="e">
        <f t="shared" si="147"/>
        <v>#DIV/0!</v>
      </c>
      <c r="R411" s="73"/>
    </row>
    <row r="412" spans="8:18" x14ac:dyDescent="0.25">
      <c r="H412" s="34">
        <f t="shared" si="149"/>
        <v>0</v>
      </c>
      <c r="I412" s="33">
        <f t="shared" si="149"/>
        <v>0</v>
      </c>
      <c r="J412" s="37"/>
      <c r="K412" s="32">
        <f t="shared" si="148"/>
        <v>0</v>
      </c>
      <c r="L412" s="25">
        <v>45901</v>
      </c>
      <c r="M412" s="11"/>
      <c r="N412" s="27">
        <f t="shared" si="152"/>
        <v>16918.400000000001</v>
      </c>
      <c r="O412" s="28">
        <f t="shared" si="145"/>
        <v>-16918.400000000001</v>
      </c>
      <c r="P412" s="23">
        <f t="shared" si="153"/>
        <v>0</v>
      </c>
      <c r="Q412" s="29" t="e">
        <f t="shared" si="147"/>
        <v>#DIV/0!</v>
      </c>
      <c r="R412" s="73"/>
    </row>
    <row r="413" spans="8:18" x14ac:dyDescent="0.25">
      <c r="H413" s="34">
        <f t="shared" si="149"/>
        <v>0</v>
      </c>
      <c r="I413" s="33">
        <f t="shared" si="149"/>
        <v>0</v>
      </c>
      <c r="J413" s="37"/>
      <c r="K413" s="32">
        <f t="shared" si="148"/>
        <v>0</v>
      </c>
      <c r="L413" s="25">
        <v>45931</v>
      </c>
      <c r="M413" s="11"/>
      <c r="N413" s="27">
        <f t="shared" si="152"/>
        <v>16572.600000000006</v>
      </c>
      <c r="O413" s="28">
        <f t="shared" si="145"/>
        <v>-16572.600000000006</v>
      </c>
      <c r="P413" s="23">
        <f t="shared" si="153"/>
        <v>0</v>
      </c>
      <c r="Q413" s="29" t="e">
        <f t="shared" si="147"/>
        <v>#DIV/0!</v>
      </c>
      <c r="R413" s="73"/>
    </row>
    <row r="414" spans="8:18" x14ac:dyDescent="0.25">
      <c r="H414" s="34">
        <f t="shared" si="149"/>
        <v>0</v>
      </c>
      <c r="I414" s="33">
        <f t="shared" si="149"/>
        <v>0</v>
      </c>
      <c r="J414" s="37"/>
      <c r="K414" s="32">
        <f t="shared" si="148"/>
        <v>0</v>
      </c>
      <c r="L414" s="25">
        <v>45962</v>
      </c>
      <c r="M414" s="11"/>
      <c r="N414" s="27">
        <f t="shared" si="152"/>
        <v>16099.8</v>
      </c>
      <c r="O414" s="28">
        <f t="shared" si="145"/>
        <v>-16099.8</v>
      </c>
      <c r="P414" s="23">
        <f t="shared" si="153"/>
        <v>0</v>
      </c>
      <c r="Q414" s="29" t="e">
        <f t="shared" si="147"/>
        <v>#DIV/0!</v>
      </c>
      <c r="R414" s="73"/>
    </row>
    <row r="415" spans="8:18" x14ac:dyDescent="0.25">
      <c r="H415" s="34">
        <f t="shared" si="149"/>
        <v>0</v>
      </c>
      <c r="I415" s="33">
        <f t="shared" si="149"/>
        <v>0</v>
      </c>
      <c r="J415" s="37"/>
      <c r="K415" s="32">
        <f t="shared" si="148"/>
        <v>0</v>
      </c>
      <c r="L415" s="25">
        <v>45992</v>
      </c>
      <c r="M415" s="11"/>
      <c r="N415" s="27">
        <f t="shared" si="152"/>
        <v>0</v>
      </c>
      <c r="O415" s="28">
        <f t="shared" si="145"/>
        <v>0</v>
      </c>
      <c r="P415" s="23">
        <f t="shared" si="153"/>
        <v>0</v>
      </c>
      <c r="Q415" s="29" t="e">
        <f t="shared" si="147"/>
        <v>#DIV/0!</v>
      </c>
      <c r="R415" s="73"/>
    </row>
    <row r="422" spans="8:10" x14ac:dyDescent="0.25">
      <c r="H422" s="24">
        <v>44927</v>
      </c>
      <c r="I422" s="24">
        <f>H422+30</f>
        <v>44957</v>
      </c>
      <c r="J422" s="25">
        <v>44927</v>
      </c>
    </row>
    <row r="423" spans="8:10" x14ac:dyDescent="0.25">
      <c r="H423" s="24">
        <v>44958</v>
      </c>
      <c r="I423" s="24">
        <f>H423+27</f>
        <v>44985</v>
      </c>
      <c r="J423" s="25">
        <v>44958</v>
      </c>
    </row>
    <row r="424" spans="8:10" x14ac:dyDescent="0.25">
      <c r="H424" s="24">
        <v>44986</v>
      </c>
      <c r="I424" s="24">
        <f t="shared" ref="I424:I469" si="154">H424+30</f>
        <v>45016</v>
      </c>
      <c r="J424" s="30">
        <v>44986</v>
      </c>
    </row>
    <row r="425" spans="8:10" x14ac:dyDescent="0.25">
      <c r="H425" s="24">
        <v>45017</v>
      </c>
      <c r="I425" s="24">
        <f>H425+29</f>
        <v>45046</v>
      </c>
      <c r="J425" s="25">
        <v>45017</v>
      </c>
    </row>
    <row r="426" spans="8:10" x14ac:dyDescent="0.25">
      <c r="H426" s="24">
        <v>45047</v>
      </c>
      <c r="I426" s="24">
        <f t="shared" si="154"/>
        <v>45077</v>
      </c>
      <c r="J426" s="25">
        <v>45047</v>
      </c>
    </row>
    <row r="427" spans="8:10" x14ac:dyDescent="0.25">
      <c r="H427" s="24">
        <v>45078</v>
      </c>
      <c r="I427" s="24">
        <f>H427+29</f>
        <v>45107</v>
      </c>
      <c r="J427" s="30">
        <v>45078</v>
      </c>
    </row>
    <row r="428" spans="8:10" x14ac:dyDescent="0.25">
      <c r="H428" s="24">
        <v>45108</v>
      </c>
      <c r="I428" s="24">
        <f t="shared" si="154"/>
        <v>45138</v>
      </c>
      <c r="J428" s="25">
        <v>45108</v>
      </c>
    </row>
    <row r="429" spans="8:10" x14ac:dyDescent="0.25">
      <c r="H429" s="24">
        <v>45139</v>
      </c>
      <c r="I429" s="24">
        <f t="shared" si="154"/>
        <v>45169</v>
      </c>
      <c r="J429" s="25">
        <v>45139</v>
      </c>
    </row>
    <row r="430" spans="8:10" x14ac:dyDescent="0.25">
      <c r="H430" s="24">
        <v>45170</v>
      </c>
      <c r="I430" s="24">
        <f>H430+29</f>
        <v>45199</v>
      </c>
      <c r="J430" s="30">
        <v>45170</v>
      </c>
    </row>
    <row r="431" spans="8:10" x14ac:dyDescent="0.25">
      <c r="H431" s="24">
        <v>45200</v>
      </c>
      <c r="I431" s="24">
        <f t="shared" si="154"/>
        <v>45230</v>
      </c>
      <c r="J431" s="25">
        <v>45200</v>
      </c>
    </row>
    <row r="432" spans="8:10" x14ac:dyDescent="0.25">
      <c r="H432" s="24">
        <v>45231</v>
      </c>
      <c r="I432" s="24">
        <f>H432+29</f>
        <v>45260</v>
      </c>
      <c r="J432" s="25">
        <v>45231</v>
      </c>
    </row>
    <row r="433" spans="8:10" x14ac:dyDescent="0.25">
      <c r="H433" s="24">
        <v>45261</v>
      </c>
      <c r="I433" s="24">
        <f t="shared" si="154"/>
        <v>45291</v>
      </c>
      <c r="J433" s="30">
        <v>45261</v>
      </c>
    </row>
    <row r="434" spans="8:10" x14ac:dyDescent="0.25">
      <c r="H434" s="24">
        <v>45292</v>
      </c>
      <c r="I434" s="24">
        <f>H434+30</f>
        <v>45322</v>
      </c>
      <c r="J434" s="25">
        <v>45292</v>
      </c>
    </row>
    <row r="435" spans="8:10" x14ac:dyDescent="0.25">
      <c r="H435" s="24">
        <v>45323</v>
      </c>
      <c r="I435" s="24">
        <f>H435+28</f>
        <v>45351</v>
      </c>
      <c r="J435" s="25">
        <v>45323</v>
      </c>
    </row>
    <row r="436" spans="8:10" x14ac:dyDescent="0.25">
      <c r="H436" s="24">
        <v>45352</v>
      </c>
      <c r="I436" s="24">
        <f t="shared" si="154"/>
        <v>45382</v>
      </c>
      <c r="J436" s="30">
        <v>45352</v>
      </c>
    </row>
    <row r="437" spans="8:10" x14ac:dyDescent="0.25">
      <c r="H437" s="24">
        <v>45383</v>
      </c>
      <c r="I437" s="24">
        <f>H437+29</f>
        <v>45412</v>
      </c>
      <c r="J437" s="25">
        <v>45383</v>
      </c>
    </row>
    <row r="438" spans="8:10" x14ac:dyDescent="0.25">
      <c r="H438" s="24">
        <v>45413</v>
      </c>
      <c r="I438" s="24">
        <f t="shared" si="154"/>
        <v>45443</v>
      </c>
      <c r="J438" s="25">
        <v>45413</v>
      </c>
    </row>
    <row r="439" spans="8:10" x14ac:dyDescent="0.25">
      <c r="H439" s="24">
        <v>45444</v>
      </c>
      <c r="I439" s="24">
        <f>H439+29</f>
        <v>45473</v>
      </c>
      <c r="J439" s="30">
        <v>45444</v>
      </c>
    </row>
    <row r="440" spans="8:10" x14ac:dyDescent="0.25">
      <c r="H440" s="24">
        <v>45474</v>
      </c>
      <c r="I440" s="24">
        <f t="shared" si="154"/>
        <v>45504</v>
      </c>
      <c r="J440" s="25">
        <v>45474</v>
      </c>
    </row>
    <row r="441" spans="8:10" x14ac:dyDescent="0.25">
      <c r="H441" s="24">
        <v>45505</v>
      </c>
      <c r="I441" s="24">
        <f t="shared" si="154"/>
        <v>45535</v>
      </c>
      <c r="J441" s="25">
        <v>45505</v>
      </c>
    </row>
    <row r="442" spans="8:10" x14ac:dyDescent="0.25">
      <c r="H442" s="24">
        <v>45536</v>
      </c>
      <c r="I442" s="24">
        <f>H442+29</f>
        <v>45565</v>
      </c>
      <c r="J442" s="30">
        <v>45536</v>
      </c>
    </row>
    <row r="443" spans="8:10" x14ac:dyDescent="0.25">
      <c r="H443" s="24">
        <v>45566</v>
      </c>
      <c r="I443" s="24">
        <f t="shared" si="154"/>
        <v>45596</v>
      </c>
      <c r="J443" s="25">
        <v>45566</v>
      </c>
    </row>
    <row r="444" spans="8:10" x14ac:dyDescent="0.25">
      <c r="H444" s="24">
        <v>45597</v>
      </c>
      <c r="I444" s="24">
        <f>H444+29</f>
        <v>45626</v>
      </c>
      <c r="J444" s="25">
        <v>45597</v>
      </c>
    </row>
    <row r="445" spans="8:10" x14ac:dyDescent="0.25">
      <c r="H445" s="24">
        <v>45627</v>
      </c>
      <c r="I445" s="24">
        <f t="shared" si="154"/>
        <v>45657</v>
      </c>
      <c r="J445" s="30">
        <v>45627</v>
      </c>
    </row>
    <row r="446" spans="8:10" x14ac:dyDescent="0.25">
      <c r="H446" s="24">
        <v>45658</v>
      </c>
      <c r="I446" s="24">
        <f>H446+30</f>
        <v>45688</v>
      </c>
      <c r="J446" s="25">
        <v>45658</v>
      </c>
    </row>
    <row r="447" spans="8:10" x14ac:dyDescent="0.25">
      <c r="H447" s="24">
        <v>45689</v>
      </c>
      <c r="I447" s="24">
        <f>H447+27</f>
        <v>45716</v>
      </c>
      <c r="J447" s="25">
        <v>45689</v>
      </c>
    </row>
    <row r="448" spans="8:10" x14ac:dyDescent="0.25">
      <c r="H448" s="24">
        <v>45717</v>
      </c>
      <c r="I448" s="24">
        <f t="shared" si="154"/>
        <v>45747</v>
      </c>
      <c r="J448" s="30">
        <v>45717</v>
      </c>
    </row>
    <row r="449" spans="8:10" x14ac:dyDescent="0.25">
      <c r="H449" s="24">
        <v>45748</v>
      </c>
      <c r="I449" s="24">
        <f>H449+29</f>
        <v>45777</v>
      </c>
      <c r="J449" s="25">
        <v>45748</v>
      </c>
    </row>
    <row r="450" spans="8:10" x14ac:dyDescent="0.25">
      <c r="H450" s="24">
        <v>45778</v>
      </c>
      <c r="I450" s="24">
        <f t="shared" si="154"/>
        <v>45808</v>
      </c>
      <c r="J450" s="25">
        <v>45778</v>
      </c>
    </row>
    <row r="451" spans="8:10" x14ac:dyDescent="0.25">
      <c r="H451" s="24">
        <v>45809</v>
      </c>
      <c r="I451" s="24">
        <f>H451+29</f>
        <v>45838</v>
      </c>
      <c r="J451" s="30">
        <v>45809</v>
      </c>
    </row>
    <row r="452" spans="8:10" x14ac:dyDescent="0.25">
      <c r="H452" s="24">
        <v>45839</v>
      </c>
      <c r="I452" s="24">
        <f t="shared" si="154"/>
        <v>45869</v>
      </c>
      <c r="J452" s="25">
        <v>45839</v>
      </c>
    </row>
    <row r="453" spans="8:10" x14ac:dyDescent="0.25">
      <c r="H453" s="24">
        <v>45870</v>
      </c>
      <c r="I453" s="24">
        <f t="shared" si="154"/>
        <v>45900</v>
      </c>
      <c r="J453" s="25">
        <v>45870</v>
      </c>
    </row>
    <row r="454" spans="8:10" x14ac:dyDescent="0.25">
      <c r="H454" s="24">
        <v>45901</v>
      </c>
      <c r="I454" s="24">
        <f>H454+29</f>
        <v>45930</v>
      </c>
      <c r="J454" s="30">
        <v>45901</v>
      </c>
    </row>
    <row r="455" spans="8:10" x14ac:dyDescent="0.25">
      <c r="H455" s="24">
        <v>45931</v>
      </c>
      <c r="I455" s="24">
        <f t="shared" si="154"/>
        <v>45961</v>
      </c>
      <c r="J455" s="25">
        <v>45931</v>
      </c>
    </row>
    <row r="456" spans="8:10" x14ac:dyDescent="0.25">
      <c r="H456" s="24">
        <v>45962</v>
      </c>
      <c r="I456" s="24">
        <f>H456+29</f>
        <v>45991</v>
      </c>
      <c r="J456" s="25">
        <v>45962</v>
      </c>
    </row>
    <row r="457" spans="8:10" x14ac:dyDescent="0.25">
      <c r="H457" s="24">
        <v>45992</v>
      </c>
      <c r="I457" s="24">
        <f t="shared" si="154"/>
        <v>46022</v>
      </c>
      <c r="J457" s="30">
        <v>45992</v>
      </c>
    </row>
    <row r="458" spans="8:10" x14ac:dyDescent="0.25">
      <c r="H458" s="24">
        <v>46023</v>
      </c>
      <c r="I458" s="24">
        <f t="shared" si="154"/>
        <v>46053</v>
      </c>
      <c r="J458" s="30">
        <v>46023</v>
      </c>
    </row>
    <row r="459" spans="8:10" x14ac:dyDescent="0.25">
      <c r="H459" s="24">
        <v>46054</v>
      </c>
      <c r="I459" s="24">
        <f>H459+27</f>
        <v>46081</v>
      </c>
      <c r="J459" s="30">
        <v>46054</v>
      </c>
    </row>
    <row r="460" spans="8:10" x14ac:dyDescent="0.25">
      <c r="H460" s="24">
        <v>46082</v>
      </c>
      <c r="I460" s="24">
        <f t="shared" si="154"/>
        <v>46112</v>
      </c>
      <c r="J460" s="30">
        <v>46082</v>
      </c>
    </row>
    <row r="461" spans="8:10" x14ac:dyDescent="0.25">
      <c r="H461" s="24">
        <v>46113</v>
      </c>
      <c r="I461" s="24">
        <f>H461+29</f>
        <v>46142</v>
      </c>
      <c r="J461" s="30">
        <v>46113</v>
      </c>
    </row>
    <row r="462" spans="8:10" x14ac:dyDescent="0.25">
      <c r="H462" s="24">
        <v>46143</v>
      </c>
      <c r="I462" s="24">
        <f t="shared" si="154"/>
        <v>46173</v>
      </c>
      <c r="J462" s="30">
        <v>46143</v>
      </c>
    </row>
    <row r="463" spans="8:10" x14ac:dyDescent="0.25">
      <c r="H463" s="24">
        <v>46174</v>
      </c>
      <c r="I463" s="24">
        <f>H463+29</f>
        <v>46203</v>
      </c>
      <c r="J463" s="30">
        <v>46174</v>
      </c>
    </row>
    <row r="464" spans="8:10" x14ac:dyDescent="0.25">
      <c r="H464" s="24">
        <v>46204</v>
      </c>
      <c r="I464" s="24">
        <f t="shared" si="154"/>
        <v>46234</v>
      </c>
      <c r="J464" s="30">
        <v>46204</v>
      </c>
    </row>
    <row r="465" spans="8:10" x14ac:dyDescent="0.25">
      <c r="H465" s="24">
        <v>46235</v>
      </c>
      <c r="I465" s="24">
        <f t="shared" si="154"/>
        <v>46265</v>
      </c>
      <c r="J465" s="30">
        <v>46235</v>
      </c>
    </row>
    <row r="466" spans="8:10" x14ac:dyDescent="0.25">
      <c r="H466" s="24">
        <v>46266</v>
      </c>
      <c r="I466" s="24">
        <f>H466+29</f>
        <v>46295</v>
      </c>
      <c r="J466" s="30">
        <v>46266</v>
      </c>
    </row>
    <row r="467" spans="8:10" x14ac:dyDescent="0.25">
      <c r="H467" s="24">
        <v>46296</v>
      </c>
      <c r="I467" s="24">
        <f t="shared" si="154"/>
        <v>46326</v>
      </c>
      <c r="J467" s="30">
        <v>46296</v>
      </c>
    </row>
    <row r="468" spans="8:10" x14ac:dyDescent="0.25">
      <c r="H468" s="24">
        <v>46327</v>
      </c>
      <c r="I468" s="24">
        <f>H468+29</f>
        <v>46356</v>
      </c>
      <c r="J468" s="30">
        <v>46327</v>
      </c>
    </row>
    <row r="469" spans="8:10" x14ac:dyDescent="0.25">
      <c r="H469" s="24">
        <v>46357</v>
      </c>
      <c r="I469" s="24">
        <f t="shared" si="154"/>
        <v>46387</v>
      </c>
      <c r="J469" s="30">
        <v>46357</v>
      </c>
    </row>
  </sheetData>
  <conditionalFormatting sqref="AH7:AS7">
    <cfRule type="cellIs" dxfId="18" priority="10" operator="lessThan">
      <formula>0</formula>
    </cfRule>
    <cfRule type="cellIs" dxfId="17" priority="1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2" operator="lessThan" id="{CEEA58E8-3427-4AC9-BE62-D9822D58DC01}">
            <xm:f>Sumario!$Z$35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Z4:AA374</xm:sqref>
        </x14:conditionalFormatting>
        <x14:conditionalFormatting xmlns:xm="http://schemas.microsoft.com/office/excel/2006/main">
          <x14:cfRule type="cellIs" priority="4" operator="lessThan" id="{AE5FF7DD-89AC-472D-9D14-FB9D82FB7853}">
            <xm:f>Sumario!$Z$35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AY4:AY379</xm:sqref>
        </x14:conditionalFormatting>
        <x14:conditionalFormatting xmlns:xm="http://schemas.microsoft.com/office/excel/2006/main">
          <x14:cfRule type="cellIs" priority="1" operator="lessThan" id="{78C46A6B-F24A-4F72-BB73-586379634DDD}">
            <xm:f>Sumario!$Z$35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CA4:CA56 CA57:CF63 CB64:CF64 CA64:CA378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F6BE4-AEFA-4178-A809-E6B046731E0F}">
  <dimension ref="G1:I18"/>
  <sheetViews>
    <sheetView topLeftCell="A4" workbookViewId="0">
      <selection activeCell="G1" sqref="G1"/>
    </sheetView>
  </sheetViews>
  <sheetFormatPr defaultRowHeight="15" x14ac:dyDescent="0.25"/>
  <cols>
    <col min="1" max="1" width="17" bestFit="1" customWidth="1"/>
    <col min="2" max="4" width="12.42578125" bestFit="1" customWidth="1"/>
    <col min="5" max="5" width="11.140625" bestFit="1" customWidth="1"/>
    <col min="6" max="6" width="12.42578125" bestFit="1" customWidth="1"/>
  </cols>
  <sheetData>
    <row r="1" spans="7:9" x14ac:dyDescent="0.25">
      <c r="G1" s="158"/>
      <c r="H1" s="159"/>
      <c r="I1" s="160"/>
    </row>
    <row r="2" spans="7:9" x14ac:dyDescent="0.25">
      <c r="G2" s="161"/>
      <c r="H2" s="162"/>
      <c r="I2" s="163"/>
    </row>
    <row r="3" spans="7:9" x14ac:dyDescent="0.25">
      <c r="G3" s="161"/>
      <c r="H3" s="162"/>
      <c r="I3" s="163"/>
    </row>
    <row r="4" spans="7:9" x14ac:dyDescent="0.25">
      <c r="G4" s="161"/>
      <c r="H4" s="162"/>
      <c r="I4" s="163"/>
    </row>
    <row r="5" spans="7:9" x14ac:dyDescent="0.25">
      <c r="G5" s="161"/>
      <c r="H5" s="162"/>
      <c r="I5" s="163"/>
    </row>
    <row r="6" spans="7:9" x14ac:dyDescent="0.25">
      <c r="G6" s="161"/>
      <c r="H6" s="162"/>
      <c r="I6" s="163"/>
    </row>
    <row r="7" spans="7:9" x14ac:dyDescent="0.25">
      <c r="G7" s="161"/>
      <c r="H7" s="162"/>
      <c r="I7" s="163"/>
    </row>
    <row r="8" spans="7:9" x14ac:dyDescent="0.25">
      <c r="G8" s="161"/>
      <c r="H8" s="162"/>
      <c r="I8" s="163"/>
    </row>
    <row r="9" spans="7:9" x14ac:dyDescent="0.25">
      <c r="G9" s="161"/>
      <c r="H9" s="162"/>
      <c r="I9" s="163"/>
    </row>
    <row r="10" spans="7:9" x14ac:dyDescent="0.25">
      <c r="G10" s="161"/>
      <c r="H10" s="162"/>
      <c r="I10" s="163"/>
    </row>
    <row r="11" spans="7:9" x14ac:dyDescent="0.25">
      <c r="G11" s="161"/>
      <c r="H11" s="162"/>
      <c r="I11" s="163"/>
    </row>
    <row r="12" spans="7:9" x14ac:dyDescent="0.25">
      <c r="G12" s="161"/>
      <c r="H12" s="162"/>
      <c r="I12" s="163"/>
    </row>
    <row r="13" spans="7:9" x14ac:dyDescent="0.25">
      <c r="G13" s="161"/>
      <c r="H13" s="162"/>
      <c r="I13" s="163"/>
    </row>
    <row r="14" spans="7:9" x14ac:dyDescent="0.25">
      <c r="G14" s="161"/>
      <c r="H14" s="162"/>
      <c r="I14" s="163"/>
    </row>
    <row r="15" spans="7:9" x14ac:dyDescent="0.25">
      <c r="G15" s="161"/>
      <c r="H15" s="162"/>
      <c r="I15" s="163"/>
    </row>
    <row r="16" spans="7:9" x14ac:dyDescent="0.25">
      <c r="G16" s="161"/>
      <c r="H16" s="162"/>
      <c r="I16" s="163"/>
    </row>
    <row r="17" spans="7:9" x14ac:dyDescent="0.25">
      <c r="G17" s="161"/>
      <c r="H17" s="162"/>
      <c r="I17" s="163"/>
    </row>
    <row r="18" spans="7:9" x14ac:dyDescent="0.25">
      <c r="G18" s="164"/>
      <c r="H18" s="165"/>
      <c r="I18" s="166"/>
    </row>
  </sheetData>
  <pageMargins left="0.511811024" right="0.511811024" top="0.78740157499999996" bottom="0.78740157499999996" header="0.31496062000000002" footer="0.31496062000000002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961E-09DF-4602-8BDF-E31496074B0E}">
  <dimension ref="A1:X206"/>
  <sheetViews>
    <sheetView workbookViewId="0">
      <pane xSplit="1" ySplit="3" topLeftCell="B52" activePane="bottomRight" state="frozen"/>
      <selection pane="topRight" activeCell="B1" sqref="B1"/>
      <selection pane="bottomLeft" activeCell="A4" sqref="A4"/>
      <selection pane="bottomRight" activeCell="F62" sqref="F62:Q62"/>
    </sheetView>
  </sheetViews>
  <sheetFormatPr defaultColWidth="8.5703125" defaultRowHeight="15" x14ac:dyDescent="0.25"/>
  <cols>
    <col min="1" max="1" width="8.5703125" style="4"/>
    <col min="2" max="2" width="13.7109375" style="1" customWidth="1"/>
    <col min="3" max="3" width="10.85546875" style="1" customWidth="1"/>
    <col min="4" max="4" width="12.5703125" style="1" bestFit="1" customWidth="1"/>
    <col min="5" max="5" width="7.28515625" style="1" customWidth="1"/>
    <col min="6" max="6" width="9.140625" style="1" bestFit="1" customWidth="1"/>
    <col min="7" max="8" width="9.140625" style="114" customWidth="1"/>
    <col min="9" max="14" width="9.140625" style="1" customWidth="1"/>
    <col min="15" max="15" width="11.85546875" style="1" customWidth="1"/>
    <col min="16" max="16" width="10.85546875" style="1" customWidth="1"/>
    <col min="17" max="17" width="8.5703125" style="1"/>
    <col min="18" max="18" width="12.85546875" style="1" customWidth="1"/>
    <col min="19" max="19" width="9.85546875" style="1" customWidth="1"/>
    <col min="20" max="20" width="3.85546875" style="1" customWidth="1"/>
    <col min="21" max="21" width="9.140625" style="1" bestFit="1" customWidth="1"/>
    <col min="22" max="23" width="8.5703125" style="1"/>
    <col min="24" max="24" width="10.140625" style="1" customWidth="1"/>
    <col min="25" max="16384" width="8.5703125" style="1"/>
  </cols>
  <sheetData>
    <row r="1" spans="1:24" x14ac:dyDescent="0.25">
      <c r="W1" s="1" t="s">
        <v>69</v>
      </c>
      <c r="X1" s="1" t="s">
        <v>70</v>
      </c>
    </row>
    <row r="2" spans="1:24" x14ac:dyDescent="0.25">
      <c r="D2" s="191" t="s">
        <v>4</v>
      </c>
      <c r="E2" s="191"/>
      <c r="F2" s="191"/>
      <c r="G2" s="115"/>
      <c r="H2" s="115"/>
      <c r="I2" s="95"/>
      <c r="J2" s="95"/>
      <c r="K2" s="95"/>
      <c r="L2" s="95"/>
      <c r="M2" s="95"/>
      <c r="N2" s="95"/>
    </row>
    <row r="3" spans="1:24" x14ac:dyDescent="0.25">
      <c r="A3" s="106"/>
      <c r="B3" s="106"/>
      <c r="C3" s="106"/>
      <c r="D3" s="106" t="s">
        <v>54</v>
      </c>
      <c r="E3" s="106" t="s">
        <v>73</v>
      </c>
      <c r="F3" s="106" t="s">
        <v>55</v>
      </c>
      <c r="G3" s="116"/>
      <c r="H3" s="116"/>
      <c r="I3" s="106" t="s">
        <v>60</v>
      </c>
      <c r="J3" s="106" t="s">
        <v>78</v>
      </c>
      <c r="K3" s="106" t="s">
        <v>75</v>
      </c>
      <c r="L3" s="106"/>
      <c r="M3" s="106"/>
      <c r="N3" s="106"/>
      <c r="O3" s="106" t="s">
        <v>56</v>
      </c>
      <c r="P3" s="106" t="s">
        <v>21</v>
      </c>
      <c r="Q3" s="106" t="s">
        <v>57</v>
      </c>
      <c r="R3" s="106" t="s">
        <v>58</v>
      </c>
    </row>
    <row r="4" spans="1:24" x14ac:dyDescent="0.25">
      <c r="A4" s="103" t="s">
        <v>64</v>
      </c>
      <c r="B4" s="11">
        <v>3017666036</v>
      </c>
      <c r="C4" s="11" t="s">
        <v>65</v>
      </c>
      <c r="D4" s="112">
        <f>SUMIF('USINA 01 - Barreirinhas'!$D:$D,P4,'USINA 01 - Barreirinhas'!$B:$B)</f>
        <v>8580</v>
      </c>
      <c r="E4" s="94">
        <f>SUMIF('USINA 01 - Barreirinhas'!$AC:$AC,P4,'USINA 01 - Barreirinhas'!$AA:$AA)</f>
        <v>0</v>
      </c>
      <c r="F4" s="113"/>
      <c r="G4" s="117"/>
      <c r="H4" s="117"/>
      <c r="I4" s="113"/>
      <c r="J4" s="113"/>
      <c r="K4" s="113"/>
      <c r="L4" s="96"/>
      <c r="M4" s="96"/>
      <c r="N4" s="96"/>
      <c r="O4" s="105">
        <v>44952</v>
      </c>
      <c r="P4" s="85">
        <v>44927</v>
      </c>
      <c r="Q4" s="11"/>
      <c r="R4" s="12"/>
      <c r="X4" s="3"/>
    </row>
    <row r="5" spans="1:24" x14ac:dyDescent="0.25">
      <c r="A5" s="103" t="s">
        <v>64</v>
      </c>
      <c r="B5" s="11">
        <v>3017666036</v>
      </c>
      <c r="C5" s="11" t="s">
        <v>65</v>
      </c>
      <c r="D5" s="112">
        <f>SUMIF('USINA 01 - Barreirinhas'!$D:$D,P5,'USINA 01 - Barreirinhas'!$B:$B)</f>
        <v>11424.2</v>
      </c>
      <c r="E5" s="94">
        <f>SUMIF('USINA 01 - Barreirinhas'!$AC:$AC,P5,'USINA 01 - Barreirinhas'!$AA:$AA)</f>
        <v>0</v>
      </c>
      <c r="F5" s="113"/>
      <c r="G5" s="117"/>
      <c r="H5" s="117"/>
      <c r="I5" s="113"/>
      <c r="J5" s="113"/>
      <c r="K5" s="113"/>
      <c r="L5" s="96"/>
      <c r="M5" s="96"/>
      <c r="N5" s="96"/>
      <c r="O5" s="105">
        <v>44983</v>
      </c>
      <c r="P5" s="85">
        <v>44958</v>
      </c>
      <c r="Q5" s="11"/>
      <c r="R5" s="12"/>
      <c r="X5" s="3"/>
    </row>
    <row r="6" spans="1:24" x14ac:dyDescent="0.25">
      <c r="A6" s="103" t="s">
        <v>64</v>
      </c>
      <c r="B6" s="11">
        <v>3017666036</v>
      </c>
      <c r="C6" s="11" t="s">
        <v>65</v>
      </c>
      <c r="D6" s="112">
        <f>SUMIF('USINA 01 - Barreirinhas'!$D:$D,P6,'USINA 01 - Barreirinhas'!$B:$B)</f>
        <v>6424.5999999999995</v>
      </c>
      <c r="E6" s="94">
        <f>SUMIF('USINA 01 - Barreirinhas'!$AC:$AC,P6,'USINA 01 - Barreirinhas'!$AA:$AA)</f>
        <v>0</v>
      </c>
      <c r="F6" s="113">
        <v>11217</v>
      </c>
      <c r="G6" s="117">
        <f t="shared" ref="G6:G27" si="0">F6-D6</f>
        <v>4792.4000000000005</v>
      </c>
      <c r="H6" s="117"/>
      <c r="I6" s="113"/>
      <c r="J6" s="113"/>
      <c r="K6" s="113"/>
      <c r="L6" s="96"/>
      <c r="M6" s="96"/>
      <c r="N6" s="96"/>
      <c r="O6" s="105">
        <v>45011</v>
      </c>
      <c r="P6" s="85">
        <v>44986</v>
      </c>
      <c r="Q6" s="11"/>
      <c r="R6" s="12"/>
      <c r="S6" s="1" t="s">
        <v>68</v>
      </c>
      <c r="U6" s="1" t="s">
        <v>67</v>
      </c>
      <c r="W6" s="1" t="s">
        <v>66</v>
      </c>
      <c r="X6" s="3">
        <f>'USINA 01 - Barreirinhas'!B369</f>
        <v>130338.8000000001</v>
      </c>
    </row>
    <row r="7" spans="1:24" x14ac:dyDescent="0.25">
      <c r="A7" s="103" t="s">
        <v>64</v>
      </c>
      <c r="B7" s="11">
        <v>3017666036</v>
      </c>
      <c r="C7" s="11" t="s">
        <v>65</v>
      </c>
      <c r="D7" s="112">
        <f>SUMIF('USINA 01 - Barreirinhas'!$D:$D,P7,'USINA 01 - Barreirinhas'!$B:$B)</f>
        <v>13763.3</v>
      </c>
      <c r="E7" s="94">
        <f>SUMIF('USINA 01 - Barreirinhas'!$AC:$AC,P7,'USINA 01 - Barreirinhas'!$AA:$AA)</f>
        <v>0</v>
      </c>
      <c r="F7" s="113">
        <v>15708</v>
      </c>
      <c r="G7" s="117">
        <f t="shared" si="0"/>
        <v>1944.7000000000007</v>
      </c>
      <c r="H7" s="117"/>
      <c r="I7" s="113"/>
      <c r="J7" s="113"/>
      <c r="K7" s="113"/>
      <c r="L7" s="96"/>
      <c r="M7" s="96"/>
      <c r="N7" s="96"/>
      <c r="O7" s="105">
        <v>45042</v>
      </c>
      <c r="P7" s="85">
        <v>45017</v>
      </c>
      <c r="Q7" s="11"/>
      <c r="R7" s="12"/>
      <c r="S7" s="48">
        <f>SUM(D4:D22)</f>
        <v>232191.3</v>
      </c>
      <c r="U7" s="48">
        <f>SUM(F5:F22)</f>
        <v>226975</v>
      </c>
      <c r="W7" s="1" t="s">
        <v>71</v>
      </c>
      <c r="X7" s="107">
        <f>SUM(D4:D14)-X6</f>
        <v>-1166.1000000001077</v>
      </c>
    </row>
    <row r="8" spans="1:24" x14ac:dyDescent="0.25">
      <c r="A8" s="103" t="s">
        <v>64</v>
      </c>
      <c r="B8" s="11">
        <v>3017666036</v>
      </c>
      <c r="C8" s="11" t="s">
        <v>65</v>
      </c>
      <c r="D8" s="112">
        <f>SUMIF('USINA 01 - Barreirinhas'!$D:$D,P8,'USINA 01 - Barreirinhas'!$B:$B)</f>
        <v>14187.100000000002</v>
      </c>
      <c r="E8" s="94">
        <f>SUMIF('USINA 01 - Barreirinhas'!$AC:$AC,P8,'USINA 01 - Barreirinhas'!$AA:$AA)</f>
        <v>0</v>
      </c>
      <c r="F8" s="113">
        <v>14328</v>
      </c>
      <c r="G8" s="117">
        <f t="shared" si="0"/>
        <v>140.89999999999782</v>
      </c>
      <c r="H8" s="117"/>
      <c r="I8" s="113">
        <v>15695</v>
      </c>
      <c r="J8" s="113"/>
      <c r="K8" s="113"/>
      <c r="L8" s="96">
        <f>I8-F8</f>
        <v>1367</v>
      </c>
      <c r="M8" s="96">
        <f>L8</f>
        <v>1367</v>
      </c>
      <c r="N8" s="96"/>
      <c r="O8" s="105">
        <v>45072</v>
      </c>
      <c r="P8" s="85">
        <v>45047</v>
      </c>
      <c r="Q8" s="11"/>
      <c r="R8" s="12"/>
      <c r="U8" s="48">
        <f>U7-S7</f>
        <v>-5216.2999999999884</v>
      </c>
    </row>
    <row r="9" spans="1:24" x14ac:dyDescent="0.25">
      <c r="A9" s="103" t="s">
        <v>64</v>
      </c>
      <c r="B9" s="11">
        <v>3017666036</v>
      </c>
      <c r="C9" s="11" t="s">
        <v>65</v>
      </c>
      <c r="D9" s="112">
        <f>SUMIF('USINA 01 - Barreirinhas'!$D:$D,P9,'USINA 01 - Barreirinhas'!$B:$B)</f>
        <v>14829</v>
      </c>
      <c r="E9" s="94">
        <f>SUMIF('USINA 01 - Barreirinhas'!$AC:$AC,P9,'USINA 01 - Barreirinhas'!$AA:$AA)</f>
        <v>0</v>
      </c>
      <c r="F9" s="113">
        <v>13972</v>
      </c>
      <c r="G9" s="117">
        <f t="shared" si="0"/>
        <v>-857</v>
      </c>
      <c r="H9" s="117"/>
      <c r="I9" s="113">
        <v>14311</v>
      </c>
      <c r="J9" s="113"/>
      <c r="K9" s="113"/>
      <c r="L9" s="96">
        <f t="shared" ref="L9:L22" si="1">I9-F9</f>
        <v>339</v>
      </c>
      <c r="M9" s="96">
        <f>M8+L9</f>
        <v>1706</v>
      </c>
      <c r="N9" s="96"/>
      <c r="O9" s="105">
        <v>45103</v>
      </c>
      <c r="P9" s="85">
        <v>45078</v>
      </c>
      <c r="Q9" s="11"/>
      <c r="R9" s="12"/>
    </row>
    <row r="10" spans="1:24" x14ac:dyDescent="0.25">
      <c r="A10" s="103" t="s">
        <v>64</v>
      </c>
      <c r="B10" s="11">
        <v>3017666036</v>
      </c>
      <c r="C10" s="11" t="s">
        <v>65</v>
      </c>
      <c r="D10" s="112">
        <f>SUMIF('USINA 01 - Barreirinhas'!$D:$D,P10,'USINA 01 - Barreirinhas'!$B:$B)</f>
        <v>16741.700000000004</v>
      </c>
      <c r="E10" s="94">
        <f>SUMIF('USINA 01 - Barreirinhas'!$AC:$AC,P10,'USINA 01 - Barreirinhas'!$AA:$AA)</f>
        <v>0</v>
      </c>
      <c r="F10" s="113">
        <v>14819</v>
      </c>
      <c r="G10" s="117">
        <f t="shared" si="0"/>
        <v>-1922.7000000000044</v>
      </c>
      <c r="H10" s="117"/>
      <c r="I10" s="113">
        <v>13956</v>
      </c>
      <c r="J10" s="113"/>
      <c r="K10" s="113"/>
      <c r="L10" s="96">
        <f t="shared" si="1"/>
        <v>-863</v>
      </c>
      <c r="M10" s="96">
        <f t="shared" ref="M10:M22" si="2">M9+L10</f>
        <v>843</v>
      </c>
      <c r="N10" s="96"/>
      <c r="O10" s="105">
        <v>45133</v>
      </c>
      <c r="P10" s="85">
        <v>45108</v>
      </c>
      <c r="Q10" s="11"/>
      <c r="R10" s="12"/>
    </row>
    <row r="11" spans="1:24" x14ac:dyDescent="0.25">
      <c r="A11" s="103" t="s">
        <v>64</v>
      </c>
      <c r="B11" s="11">
        <v>3017666036</v>
      </c>
      <c r="C11" s="11" t="s">
        <v>65</v>
      </c>
      <c r="D11" s="112">
        <f>SUMIF('USINA 01 - Barreirinhas'!$D:$D,P11,'USINA 01 - Barreirinhas'!$B:$B)</f>
        <v>8133.1000000000022</v>
      </c>
      <c r="E11" s="94">
        <f>SUMIF('USINA 01 - Barreirinhas'!$AC:$AC,P11,'USINA 01 - Barreirinhas'!$AA:$AA)</f>
        <v>0</v>
      </c>
      <c r="F11" s="113">
        <v>16682</v>
      </c>
      <c r="G11" s="117">
        <f t="shared" si="0"/>
        <v>8548.8999999999978</v>
      </c>
      <c r="H11" s="117"/>
      <c r="I11" s="113">
        <v>14804</v>
      </c>
      <c r="J11" s="113"/>
      <c r="K11" s="113"/>
      <c r="L11" s="96">
        <f t="shared" si="1"/>
        <v>-1878</v>
      </c>
      <c r="M11" s="96">
        <f t="shared" si="2"/>
        <v>-1035</v>
      </c>
      <c r="N11" s="96"/>
      <c r="O11" s="105">
        <v>45164</v>
      </c>
      <c r="P11" s="85">
        <v>45139</v>
      </c>
      <c r="Q11" s="11"/>
      <c r="R11" s="12"/>
    </row>
    <row r="12" spans="1:24" x14ac:dyDescent="0.25">
      <c r="A12" s="103" t="s">
        <v>64</v>
      </c>
      <c r="B12" s="11">
        <v>3017666036</v>
      </c>
      <c r="C12" s="11" t="s">
        <v>65</v>
      </c>
      <c r="D12" s="112">
        <f>SUMIF('USINA 01 - Barreirinhas'!$D:$D,P12,'USINA 01 - Barreirinhas'!$B:$B)</f>
        <v>9306.2000000000007</v>
      </c>
      <c r="E12" s="94">
        <f>SUMIF('USINA 01 - Barreirinhas'!$AC:$AC,P12,'USINA 01 - Barreirinhas'!$AA:$AA)</f>
        <v>0</v>
      </c>
      <c r="F12" s="113">
        <v>9629</v>
      </c>
      <c r="G12" s="117">
        <f t="shared" si="0"/>
        <v>322.79999999999927</v>
      </c>
      <c r="H12" s="117">
        <f>G12</f>
        <v>322.79999999999927</v>
      </c>
      <c r="I12" s="113">
        <v>16667</v>
      </c>
      <c r="J12" s="113"/>
      <c r="K12" s="113"/>
      <c r="L12" s="96">
        <f t="shared" si="1"/>
        <v>7038</v>
      </c>
      <c r="M12" s="96">
        <f t="shared" si="2"/>
        <v>6003</v>
      </c>
      <c r="N12" s="96"/>
      <c r="O12" s="105">
        <v>45195</v>
      </c>
      <c r="P12" s="85">
        <v>45170</v>
      </c>
      <c r="Q12" s="11"/>
      <c r="R12" s="12"/>
    </row>
    <row r="13" spans="1:24" x14ac:dyDescent="0.25">
      <c r="A13" s="103" t="s">
        <v>64</v>
      </c>
      <c r="B13" s="11">
        <v>3017666036</v>
      </c>
      <c r="C13" s="11" t="s">
        <v>65</v>
      </c>
      <c r="D13" s="112">
        <f>SUMIF('USINA 01 - Barreirinhas'!$D:$D,P13,'USINA 01 - Barreirinhas'!$B:$B)</f>
        <v>13535.299999999997</v>
      </c>
      <c r="E13" s="94">
        <f>SUMIF('USINA 01 - Barreirinhas'!$AC:$AC,P13,'USINA 01 - Barreirinhas'!$AA:$AA)</f>
        <v>0</v>
      </c>
      <c r="F13" s="113">
        <v>9027</v>
      </c>
      <c r="G13" s="117">
        <f t="shared" si="0"/>
        <v>-4508.2999999999975</v>
      </c>
      <c r="H13" s="117">
        <f>H12+G13</f>
        <v>-4185.4999999999982</v>
      </c>
      <c r="I13" s="113">
        <v>9613</v>
      </c>
      <c r="J13" s="113"/>
      <c r="K13" s="113"/>
      <c r="L13" s="96">
        <f t="shared" si="1"/>
        <v>586</v>
      </c>
      <c r="M13" s="96">
        <f t="shared" si="2"/>
        <v>6589</v>
      </c>
      <c r="N13" s="96"/>
      <c r="O13" s="105">
        <v>45225</v>
      </c>
      <c r="P13" s="85">
        <v>45200</v>
      </c>
      <c r="Q13" s="11"/>
      <c r="R13" s="12"/>
    </row>
    <row r="14" spans="1:24" x14ac:dyDescent="0.25">
      <c r="A14" s="103" t="s">
        <v>64</v>
      </c>
      <c r="B14" s="11">
        <v>3017666036</v>
      </c>
      <c r="C14" s="11" t="s">
        <v>65</v>
      </c>
      <c r="D14" s="112">
        <f>SUMIF('USINA 01 - Barreirinhas'!$D:$D,P14,'USINA 01 - Barreirinhas'!$B:$B)</f>
        <v>12248.199999999999</v>
      </c>
      <c r="E14" s="94">
        <f>SUMIF('USINA 01 - Barreirinhas'!$AC:$AC,P14,'USINA 01 - Barreirinhas'!$AA:$AA)</f>
        <v>0</v>
      </c>
      <c r="F14" s="113">
        <v>14373</v>
      </c>
      <c r="G14" s="117">
        <f t="shared" si="0"/>
        <v>2124.8000000000011</v>
      </c>
      <c r="H14" s="117">
        <f t="shared" ref="H14:H22" si="3">H13+G14</f>
        <v>-2060.6999999999971</v>
      </c>
      <c r="I14" s="113">
        <v>9014</v>
      </c>
      <c r="J14" s="113"/>
      <c r="K14" s="113"/>
      <c r="L14" s="96">
        <f t="shared" si="1"/>
        <v>-5359</v>
      </c>
      <c r="M14" s="96">
        <f t="shared" si="2"/>
        <v>1230</v>
      </c>
      <c r="N14" s="96"/>
      <c r="O14" s="105">
        <v>45256</v>
      </c>
      <c r="P14" s="85">
        <v>45231</v>
      </c>
      <c r="Q14" s="11"/>
      <c r="R14" s="12"/>
    </row>
    <row r="15" spans="1:24" x14ac:dyDescent="0.25">
      <c r="A15" s="103" t="s">
        <v>64</v>
      </c>
      <c r="B15" s="11">
        <v>3017666036</v>
      </c>
      <c r="C15" s="11" t="s">
        <v>65</v>
      </c>
      <c r="D15" s="112">
        <f>SUMIF('USINA 01 - Barreirinhas'!$AC:$AC,P15,'USINA 01 - Barreirinhas'!$Z:$Z)</f>
        <v>10024.200000000003</v>
      </c>
      <c r="E15" s="94">
        <f>SUMIF('USINA 01 - Barreirinhas'!$AC:$AC,P15,'USINA 01 - Barreirinhas'!$AA:$AA)</f>
        <v>0</v>
      </c>
      <c r="F15" s="113">
        <v>13786</v>
      </c>
      <c r="G15" s="117">
        <f t="shared" si="0"/>
        <v>3761.7999999999975</v>
      </c>
      <c r="H15" s="117">
        <f t="shared" si="3"/>
        <v>1701.1000000000004</v>
      </c>
      <c r="I15" s="113">
        <v>14373</v>
      </c>
      <c r="J15" s="113"/>
      <c r="K15" s="113"/>
      <c r="L15" s="96">
        <f t="shared" si="1"/>
        <v>587</v>
      </c>
      <c r="M15" s="96">
        <f t="shared" si="2"/>
        <v>1817</v>
      </c>
      <c r="N15" s="96"/>
      <c r="O15" s="104">
        <v>45288</v>
      </c>
      <c r="P15" s="85">
        <v>45261</v>
      </c>
      <c r="Q15" s="11"/>
      <c r="R15" s="12"/>
      <c r="S15" s="1" t="s">
        <v>68</v>
      </c>
      <c r="U15" s="1" t="s">
        <v>67</v>
      </c>
      <c r="W15" s="1" t="s">
        <v>66</v>
      </c>
      <c r="X15" s="3">
        <f>'USINA 01 - Barreirinhas'!Z375</f>
        <v>163138.40000000005</v>
      </c>
    </row>
    <row r="16" spans="1:24" x14ac:dyDescent="0.25">
      <c r="A16" s="103" t="s">
        <v>64</v>
      </c>
      <c r="B16" s="11">
        <v>3017666036</v>
      </c>
      <c r="C16" s="11" t="s">
        <v>65</v>
      </c>
      <c r="D16" s="112">
        <f>SUMIF('USINA 01 - Barreirinhas'!$AC:$AC,P16,'USINA 01 - Barreirinhas'!$Z:$Z)</f>
        <v>12667.299999999997</v>
      </c>
      <c r="E16" s="94">
        <f>SUMIF('USINA 01 - Barreirinhas'!$AC:$AC,P16,'USINA 01 - Barreirinhas'!$AA:$AA)</f>
        <v>0</v>
      </c>
      <c r="F16" s="113">
        <v>11629</v>
      </c>
      <c r="G16" s="117">
        <f t="shared" si="0"/>
        <v>-1038.2999999999975</v>
      </c>
      <c r="H16" s="117">
        <f t="shared" si="3"/>
        <v>662.80000000000291</v>
      </c>
      <c r="I16" s="113">
        <v>13786</v>
      </c>
      <c r="J16" s="113"/>
      <c r="K16" s="113"/>
      <c r="L16" s="96">
        <f t="shared" si="1"/>
        <v>2157</v>
      </c>
      <c r="M16" s="96">
        <f t="shared" si="2"/>
        <v>3974</v>
      </c>
      <c r="N16" s="96"/>
      <c r="O16" s="104">
        <v>45317</v>
      </c>
      <c r="P16" s="85">
        <v>45292</v>
      </c>
      <c r="Q16" s="11"/>
      <c r="R16" s="12"/>
      <c r="S16" s="48">
        <f>SUM(D15:D18)</f>
        <v>47026.700000000004</v>
      </c>
      <c r="U16" s="48">
        <f>SUM(F15:F18)</f>
        <v>49404</v>
      </c>
      <c r="W16" s="1" t="s">
        <v>71</v>
      </c>
      <c r="X16" s="107">
        <f>SUM(D15:D27)-X15</f>
        <v>0</v>
      </c>
    </row>
    <row r="17" spans="1:21" x14ac:dyDescent="0.25">
      <c r="A17" s="103" t="s">
        <v>64</v>
      </c>
      <c r="B17" s="11">
        <v>3017666036</v>
      </c>
      <c r="C17" s="11" t="s">
        <v>65</v>
      </c>
      <c r="D17" s="112">
        <f>SUMIF('USINA 01 - Barreirinhas'!$AC:$AC,P17,'USINA 01 - Barreirinhas'!$Z:$Z)</f>
        <v>11153.400000000001</v>
      </c>
      <c r="E17" s="94">
        <f>SUMIF('USINA 01 - Barreirinhas'!$AC:$AC,P17,'USINA 01 - Barreirinhas'!$AA:$AA)</f>
        <v>0</v>
      </c>
      <c r="F17" s="113">
        <v>12996</v>
      </c>
      <c r="G17" s="117">
        <f t="shared" si="0"/>
        <v>1842.5999999999985</v>
      </c>
      <c r="H17" s="117">
        <f t="shared" si="3"/>
        <v>2505.4000000000015</v>
      </c>
      <c r="I17" s="113">
        <v>11629</v>
      </c>
      <c r="J17" s="113"/>
      <c r="K17" s="113"/>
      <c r="L17" s="96">
        <f t="shared" si="1"/>
        <v>-1367</v>
      </c>
      <c r="M17" s="96">
        <f t="shared" si="2"/>
        <v>2607</v>
      </c>
      <c r="N17" s="96"/>
      <c r="O17" s="104">
        <v>45348</v>
      </c>
      <c r="P17" s="85">
        <v>45323</v>
      </c>
      <c r="Q17" s="11"/>
      <c r="R17" s="12"/>
      <c r="U17" s="48">
        <f>U16-S16</f>
        <v>2377.2999999999956</v>
      </c>
    </row>
    <row r="18" spans="1:21" x14ac:dyDescent="0.25">
      <c r="A18" s="103" t="s">
        <v>64</v>
      </c>
      <c r="B18" s="11">
        <v>3017666036</v>
      </c>
      <c r="C18" s="11" t="s">
        <v>65</v>
      </c>
      <c r="D18" s="112">
        <f>SUMIF('USINA 01 - Barreirinhas'!$AC:$AC,P18,'USINA 01 - Barreirinhas'!$Z:$Z)</f>
        <v>13181.800000000003</v>
      </c>
      <c r="E18" s="94">
        <f>SUMIF('USINA 01 - Barreirinhas'!$AC:$AC,P18,'USINA 01 - Barreirinhas'!$AA:$AA)</f>
        <v>0</v>
      </c>
      <c r="F18" s="113">
        <v>10993</v>
      </c>
      <c r="G18" s="117">
        <f t="shared" si="0"/>
        <v>-2188.8000000000029</v>
      </c>
      <c r="H18" s="117">
        <f t="shared" si="3"/>
        <v>316.59999999999854</v>
      </c>
      <c r="I18" s="113">
        <v>12996</v>
      </c>
      <c r="J18" s="113"/>
      <c r="K18" s="113"/>
      <c r="L18" s="96">
        <f t="shared" si="1"/>
        <v>2003</v>
      </c>
      <c r="M18" s="96">
        <f t="shared" si="2"/>
        <v>4610</v>
      </c>
      <c r="N18" s="96"/>
      <c r="O18" s="104">
        <v>45377</v>
      </c>
      <c r="P18" s="85">
        <v>45352</v>
      </c>
      <c r="Q18" s="11">
        <v>105.49</v>
      </c>
      <c r="R18" s="12">
        <v>45415</v>
      </c>
    </row>
    <row r="19" spans="1:21" x14ac:dyDescent="0.25">
      <c r="A19" s="103" t="s">
        <v>64</v>
      </c>
      <c r="B19" s="11">
        <v>3017666036</v>
      </c>
      <c r="C19" s="11" t="s">
        <v>65</v>
      </c>
      <c r="D19" s="112">
        <f>SUMIF('USINA 01 - Barreirinhas'!$AC:$AC,P19,'USINA 01 - Barreirinhas'!$Z:$Z)</f>
        <v>13989.499999999998</v>
      </c>
      <c r="E19" s="94">
        <f>SUMIF('USINA 01 - Barreirinhas'!$AC:$AC,P19,'USINA 01 - Barreirinhas'!$AA:$AA)</f>
        <v>0</v>
      </c>
      <c r="F19" s="113">
        <v>12757</v>
      </c>
      <c r="G19" s="117">
        <f t="shared" si="0"/>
        <v>-1232.4999999999982</v>
      </c>
      <c r="H19" s="117">
        <f t="shared" si="3"/>
        <v>-915.89999999999964</v>
      </c>
      <c r="I19" s="113">
        <v>10993</v>
      </c>
      <c r="J19" s="113"/>
      <c r="K19" s="113"/>
      <c r="L19" s="96">
        <f t="shared" si="1"/>
        <v>-1764</v>
      </c>
      <c r="M19" s="96">
        <f t="shared" si="2"/>
        <v>2846</v>
      </c>
      <c r="N19" s="96"/>
      <c r="O19" s="105">
        <v>45408</v>
      </c>
      <c r="P19" s="85">
        <v>45383</v>
      </c>
      <c r="Q19" s="11"/>
      <c r="R19" s="12"/>
    </row>
    <row r="20" spans="1:21" x14ac:dyDescent="0.25">
      <c r="A20" s="103" t="s">
        <v>64</v>
      </c>
      <c r="B20" s="11">
        <v>3017666036</v>
      </c>
      <c r="C20" s="11" t="s">
        <v>65</v>
      </c>
      <c r="D20" s="112">
        <f>SUMIF('USINA 01 - Barreirinhas'!$AC:$AC,P20,'USINA 01 - Barreirinhas'!$Z:$Z)</f>
        <v>10522.2</v>
      </c>
      <c r="E20" s="94">
        <f>SUMIF('USINA 01 - Barreirinhas'!$AC:$AC,P20,'USINA 01 - Barreirinhas'!$AA:$AA)</f>
        <v>9</v>
      </c>
      <c r="F20" s="113">
        <v>15146</v>
      </c>
      <c r="G20" s="118">
        <f t="shared" si="0"/>
        <v>4623.7999999999993</v>
      </c>
      <c r="H20" s="117">
        <f>H19</f>
        <v>-915.89999999999964</v>
      </c>
      <c r="I20" s="113">
        <v>12757</v>
      </c>
      <c r="J20" s="113"/>
      <c r="K20" s="113"/>
      <c r="L20" s="96">
        <f t="shared" si="1"/>
        <v>-2389</v>
      </c>
      <c r="M20" s="96">
        <f t="shared" si="2"/>
        <v>457</v>
      </c>
      <c r="N20" s="96"/>
      <c r="O20" s="105">
        <v>45438</v>
      </c>
      <c r="P20" s="85">
        <v>45413</v>
      </c>
      <c r="Q20" s="11"/>
      <c r="R20" s="12"/>
    </row>
    <row r="21" spans="1:21" x14ac:dyDescent="0.25">
      <c r="A21" s="103" t="s">
        <v>64</v>
      </c>
      <c r="B21" s="11">
        <v>3017666036</v>
      </c>
      <c r="C21" s="11" t="s">
        <v>65</v>
      </c>
      <c r="D21" s="112">
        <f>SUMIF('USINA 01 - Barreirinhas'!$AC:$AC,P21,'USINA 01 - Barreirinhas'!$Z:$Z)</f>
        <v>15538.9</v>
      </c>
      <c r="E21" s="94">
        <f>SUMIF('USINA 01 - Barreirinhas'!$AC:$AC,P21,'USINA 01 - Barreirinhas'!$AA:$AA)</f>
        <v>0</v>
      </c>
      <c r="F21" s="113">
        <v>14230</v>
      </c>
      <c r="G21" s="117">
        <f t="shared" si="0"/>
        <v>-1308.8999999999996</v>
      </c>
      <c r="H21" s="117">
        <f t="shared" si="3"/>
        <v>-2224.7999999999993</v>
      </c>
      <c r="I21" s="113">
        <v>15146</v>
      </c>
      <c r="J21" s="113"/>
      <c r="K21" s="113"/>
      <c r="L21" s="96">
        <f t="shared" si="1"/>
        <v>916</v>
      </c>
      <c r="M21" s="96">
        <f t="shared" si="2"/>
        <v>1373</v>
      </c>
      <c r="N21" s="96"/>
      <c r="O21" s="104">
        <v>45469</v>
      </c>
      <c r="P21" s="85">
        <v>45444</v>
      </c>
      <c r="Q21" s="11"/>
      <c r="R21" s="12"/>
    </row>
    <row r="22" spans="1:21" x14ac:dyDescent="0.25">
      <c r="A22" s="103" t="s">
        <v>64</v>
      </c>
      <c r="B22" s="11">
        <v>3017666036</v>
      </c>
      <c r="C22" s="11" t="s">
        <v>65</v>
      </c>
      <c r="D22" s="112">
        <f>SUMIF('USINA 01 - Barreirinhas'!$AC:$AC,P22,'USINA 01 - Barreirinhas'!$Z:$Z)</f>
        <v>15941.300000000003</v>
      </c>
      <c r="E22" s="94">
        <f>SUMIF('USINA 01 - Barreirinhas'!$AC:$AC,P22,'USINA 01 - Barreirinhas'!$AA:$AA)</f>
        <v>0</v>
      </c>
      <c r="F22" s="113">
        <v>15683</v>
      </c>
      <c r="G22" s="117">
        <f t="shared" si="0"/>
        <v>-258.30000000000291</v>
      </c>
      <c r="H22" s="117">
        <f t="shared" si="3"/>
        <v>-2483.1000000000022</v>
      </c>
      <c r="I22" s="113">
        <v>14230</v>
      </c>
      <c r="J22" s="113"/>
      <c r="K22" s="113"/>
      <c r="L22" s="96">
        <f t="shared" si="1"/>
        <v>-1453</v>
      </c>
      <c r="M22" s="96">
        <f t="shared" si="2"/>
        <v>-80</v>
      </c>
      <c r="N22" s="96"/>
      <c r="O22" s="104">
        <v>45499</v>
      </c>
      <c r="P22" s="85">
        <v>45474</v>
      </c>
      <c r="Q22" s="11"/>
      <c r="R22" s="12"/>
    </row>
    <row r="23" spans="1:21" x14ac:dyDescent="0.25">
      <c r="A23" s="103" t="s">
        <v>64</v>
      </c>
      <c r="B23" s="11">
        <v>3017666036</v>
      </c>
      <c r="C23" s="11" t="s">
        <v>65</v>
      </c>
      <c r="D23" s="112">
        <f>SUMIF('USINA 01 - Barreirinhas'!$AC:$AC,P23,'USINA 01 - Barreirinhas'!$Z:$Z)</f>
        <v>15962.9</v>
      </c>
      <c r="E23" s="94"/>
      <c r="F23" s="113">
        <v>15809</v>
      </c>
      <c r="G23" s="117">
        <f t="shared" si="0"/>
        <v>-153.89999999999964</v>
      </c>
      <c r="H23" s="117"/>
      <c r="I23" s="113"/>
      <c r="J23" s="113"/>
      <c r="K23" s="113"/>
      <c r="L23" s="96"/>
      <c r="M23" s="96"/>
      <c r="N23" s="96"/>
      <c r="O23" s="104">
        <v>45530</v>
      </c>
      <c r="P23" s="85">
        <v>45505</v>
      </c>
      <c r="Q23" s="11"/>
      <c r="R23" s="12"/>
    </row>
    <row r="24" spans="1:21" x14ac:dyDescent="0.25">
      <c r="A24" s="103" t="s">
        <v>64</v>
      </c>
      <c r="B24" s="11">
        <v>3017666036</v>
      </c>
      <c r="C24" s="11" t="s">
        <v>65</v>
      </c>
      <c r="D24" s="112">
        <f>SUMIF('USINA 01 - Barreirinhas'!$AC:$AC,P24,'USINA 01 - Barreirinhas'!$Z:$Z)</f>
        <v>16407.600000000002</v>
      </c>
      <c r="E24" s="94"/>
      <c r="F24" s="113">
        <v>18143</v>
      </c>
      <c r="G24" s="117">
        <f t="shared" si="0"/>
        <v>1735.3999999999978</v>
      </c>
      <c r="H24" s="117"/>
      <c r="I24" s="113"/>
      <c r="J24" s="113"/>
      <c r="K24" s="113"/>
      <c r="L24" s="96"/>
      <c r="M24" s="96"/>
      <c r="N24" s="96"/>
      <c r="O24" s="104">
        <v>45561</v>
      </c>
      <c r="P24" s="85">
        <v>45536</v>
      </c>
      <c r="Q24" s="11"/>
      <c r="R24" s="12"/>
    </row>
    <row r="25" spans="1:21" x14ac:dyDescent="0.25">
      <c r="A25" s="103" t="s">
        <v>64</v>
      </c>
      <c r="B25" s="11">
        <v>3017666036</v>
      </c>
      <c r="C25" s="11" t="s">
        <v>65</v>
      </c>
      <c r="D25" s="112">
        <f>SUMIF('USINA 01 - Barreirinhas'!$AC:$AC,P25,'USINA 01 - Barreirinhas'!$Z:$Z)</f>
        <v>13979.099999999999</v>
      </c>
      <c r="E25" s="94"/>
      <c r="F25" s="113">
        <v>14505</v>
      </c>
      <c r="G25" s="117">
        <f t="shared" si="0"/>
        <v>525.90000000000146</v>
      </c>
      <c r="H25" s="117"/>
      <c r="I25" s="113"/>
      <c r="J25" s="113"/>
      <c r="K25" s="113"/>
      <c r="L25" s="96"/>
      <c r="M25" s="96"/>
      <c r="N25" s="96"/>
      <c r="O25" s="104">
        <v>45593</v>
      </c>
      <c r="P25" s="85">
        <v>45566</v>
      </c>
      <c r="Q25" s="11"/>
      <c r="R25" s="12"/>
    </row>
    <row r="26" spans="1:21" x14ac:dyDescent="0.25">
      <c r="A26" s="103" t="s">
        <v>64</v>
      </c>
      <c r="B26" s="11">
        <v>3017666036</v>
      </c>
      <c r="C26" s="11" t="s">
        <v>65</v>
      </c>
      <c r="D26" s="112">
        <f>SUMIF('USINA 01 - Barreirinhas'!$AC:$AC,P26,'USINA 01 - Barreirinhas'!$Z:$Z)</f>
        <v>5286.5</v>
      </c>
      <c r="E26" s="94"/>
      <c r="F26" s="113">
        <v>13924</v>
      </c>
      <c r="G26" s="117">
        <f t="shared" si="0"/>
        <v>8637.5</v>
      </c>
      <c r="H26" s="117"/>
      <c r="I26" s="113"/>
      <c r="J26" s="113"/>
      <c r="K26" s="113"/>
      <c r="L26" s="96"/>
      <c r="M26" s="96"/>
      <c r="N26" s="96"/>
      <c r="O26" s="104">
        <v>45623</v>
      </c>
      <c r="P26" s="85">
        <v>45597</v>
      </c>
      <c r="Q26" s="11"/>
      <c r="R26" s="12"/>
    </row>
    <row r="27" spans="1:21" x14ac:dyDescent="0.25">
      <c r="A27" s="103" t="s">
        <v>64</v>
      </c>
      <c r="B27" s="11">
        <v>3017666036</v>
      </c>
      <c r="C27" s="11" t="s">
        <v>65</v>
      </c>
      <c r="D27" s="112">
        <f>SUMIF('USINA 01 - Barreirinhas'!$AC:$AC,P27,'USINA 01 - Barreirinhas'!$Z:$Z)</f>
        <v>8483.6999999999989</v>
      </c>
      <c r="E27" s="94"/>
      <c r="F27" s="139">
        <v>6081</v>
      </c>
      <c r="G27" s="117">
        <f t="shared" si="0"/>
        <v>-2402.6999999999989</v>
      </c>
      <c r="H27" s="117"/>
      <c r="I27" s="113"/>
      <c r="J27" s="113"/>
      <c r="K27" s="113"/>
      <c r="L27" s="96"/>
      <c r="M27" s="96"/>
      <c r="N27" s="96"/>
      <c r="O27" s="104">
        <v>45636</v>
      </c>
      <c r="P27" s="85">
        <v>45627</v>
      </c>
      <c r="Q27" s="11"/>
      <c r="R27" s="12"/>
    </row>
    <row r="28" spans="1:21" x14ac:dyDescent="0.25">
      <c r="A28" s="103"/>
      <c r="B28" s="11"/>
      <c r="C28" s="11"/>
      <c r="D28" s="112"/>
      <c r="E28" s="94"/>
      <c r="F28" s="139"/>
      <c r="G28" s="117"/>
      <c r="H28" s="117"/>
      <c r="I28" s="113"/>
      <c r="J28" s="113"/>
      <c r="K28" s="113"/>
      <c r="L28" s="96"/>
      <c r="M28" s="96"/>
      <c r="N28" s="96"/>
      <c r="O28" s="104"/>
      <c r="P28" s="85"/>
      <c r="Q28" s="11"/>
      <c r="R28" s="12"/>
    </row>
    <row r="29" spans="1:21" x14ac:dyDescent="0.25">
      <c r="A29" s="103" t="s">
        <v>64</v>
      </c>
      <c r="B29" s="11">
        <v>3022218980</v>
      </c>
      <c r="C29" s="11" t="s">
        <v>101</v>
      </c>
      <c r="D29" s="112">
        <f>SUMIF('USINA 01 - Barreirinhas'!$AC:$AC,P29,'USINA 01 - Barreirinhas'!$Z:$Z)</f>
        <v>0</v>
      </c>
      <c r="E29" s="94"/>
      <c r="F29" s="113" t="s">
        <v>103</v>
      </c>
      <c r="G29" s="117"/>
      <c r="H29" s="117"/>
      <c r="I29" s="113"/>
      <c r="J29" s="113"/>
      <c r="K29" s="113"/>
      <c r="L29" s="96"/>
      <c r="M29" s="96"/>
      <c r="N29" s="96"/>
      <c r="O29" s="104">
        <v>45636</v>
      </c>
      <c r="P29" s="85"/>
      <c r="Q29" s="11"/>
      <c r="R29" s="12"/>
    </row>
    <row r="30" spans="1:21" x14ac:dyDescent="0.25">
      <c r="A30" s="103" t="s">
        <v>64</v>
      </c>
      <c r="B30" s="11">
        <v>3022218980</v>
      </c>
      <c r="C30" s="11" t="s">
        <v>101</v>
      </c>
      <c r="D30" s="112">
        <f>SUMIF('USINA 01 - Barreirinhas'!$BB:$BB,'Geração Equatorial x Medido'!P30,'USINA 01 - Barreirinhas'!$AY:$AY)</f>
        <v>2077.8000000000002</v>
      </c>
      <c r="E30" s="94"/>
      <c r="F30" s="113">
        <v>5627</v>
      </c>
      <c r="G30" s="117">
        <f t="shared" ref="G30:G35" si="4">D30-F30</f>
        <v>-3549.2</v>
      </c>
      <c r="H30" s="117"/>
      <c r="I30" s="113"/>
      <c r="J30" s="113"/>
      <c r="K30" s="113"/>
      <c r="L30" s="96"/>
      <c r="M30" s="96"/>
      <c r="N30" s="96"/>
      <c r="O30" s="104">
        <v>45653</v>
      </c>
      <c r="P30" s="85">
        <v>45627</v>
      </c>
      <c r="Q30" s="11"/>
      <c r="R30" s="12"/>
    </row>
    <row r="31" spans="1:21" x14ac:dyDescent="0.25">
      <c r="A31" s="103" t="s">
        <v>64</v>
      </c>
      <c r="B31" s="11">
        <v>3022218980</v>
      </c>
      <c r="C31" s="11" t="s">
        <v>101</v>
      </c>
      <c r="D31" s="112">
        <f>SUMIF('USINA 01 - Barreirinhas'!$BB:$BB,'Geração Equatorial x Medido'!P31,'USINA 01 - Barreirinhas'!$AY:$AY)</f>
        <v>9760.9</v>
      </c>
      <c r="E31" s="94"/>
      <c r="F31" s="113">
        <v>9730</v>
      </c>
      <c r="G31" s="117">
        <f t="shared" si="4"/>
        <v>30.899999999999636</v>
      </c>
      <c r="H31" s="117"/>
      <c r="I31" s="113"/>
      <c r="J31" s="113"/>
      <c r="K31" s="113"/>
      <c r="L31" s="96"/>
      <c r="M31" s="96"/>
      <c r="N31" s="96"/>
      <c r="O31" s="104">
        <v>45684</v>
      </c>
      <c r="P31" s="85">
        <v>45658</v>
      </c>
      <c r="Q31" s="11"/>
      <c r="R31" s="12"/>
    </row>
    <row r="32" spans="1:21" x14ac:dyDescent="0.25">
      <c r="A32" s="103" t="s">
        <v>64</v>
      </c>
      <c r="B32" s="11">
        <v>3022218980</v>
      </c>
      <c r="C32" s="11" t="s">
        <v>101</v>
      </c>
      <c r="D32" s="112">
        <f>SUMIF('USINA 01 - Barreirinhas'!$BB:$BB,'Geração Equatorial x Medido'!P32,'USINA 01 - Barreirinhas'!$AY:$AY)</f>
        <v>9419.8000000000011</v>
      </c>
      <c r="E32" s="94"/>
      <c r="F32" s="113">
        <v>9450</v>
      </c>
      <c r="G32" s="117">
        <f t="shared" si="4"/>
        <v>-30.199999999998909</v>
      </c>
      <c r="H32" s="142">
        <f>G32/D32</f>
        <v>-3.2060128665150965E-3</v>
      </c>
      <c r="I32" s="113"/>
      <c r="J32" s="113"/>
      <c r="K32" s="113"/>
      <c r="L32" s="96"/>
      <c r="M32" s="96"/>
      <c r="N32" s="96"/>
      <c r="O32" s="104">
        <v>45713</v>
      </c>
      <c r="P32" s="85">
        <v>45689</v>
      </c>
      <c r="Q32" s="11"/>
      <c r="R32" s="12"/>
    </row>
    <row r="33" spans="1:18" x14ac:dyDescent="0.25">
      <c r="A33" s="103" t="s">
        <v>64</v>
      </c>
      <c r="B33" s="11">
        <v>3022218980</v>
      </c>
      <c r="C33" s="11" t="s">
        <v>101</v>
      </c>
      <c r="D33" s="112">
        <f>SUMIF('USINA 01 - Barreirinhas'!$BB:$BB,'Geração Equatorial x Medido'!P33,'USINA 01 - Barreirinhas'!$AY:$AY)</f>
        <v>7874.1</v>
      </c>
      <c r="E33" s="94"/>
      <c r="F33" s="113">
        <v>8042</v>
      </c>
      <c r="G33" s="117">
        <f t="shared" si="4"/>
        <v>-167.89999999999964</v>
      </c>
      <c r="H33" s="142">
        <f>G33/D33</f>
        <v>-2.132307184313123E-2</v>
      </c>
      <c r="I33" s="113"/>
      <c r="J33" s="113"/>
      <c r="K33" s="113"/>
      <c r="L33" s="96"/>
      <c r="M33" s="96"/>
      <c r="N33" s="96"/>
      <c r="O33" s="104">
        <v>45742</v>
      </c>
      <c r="P33" s="85">
        <v>45717</v>
      </c>
      <c r="Q33" s="11"/>
      <c r="R33" s="12"/>
    </row>
    <row r="34" spans="1:18" x14ac:dyDescent="0.25">
      <c r="A34" s="103" t="s">
        <v>64</v>
      </c>
      <c r="B34" s="11">
        <v>3022218980</v>
      </c>
      <c r="C34" s="11" t="s">
        <v>101</v>
      </c>
      <c r="D34" s="112">
        <f>SUMIF('USINA 01 - Barreirinhas'!$BB:$BB,'Geração Equatorial x Medido'!P34,'USINA 01 - Barreirinhas'!$AY:$AY)</f>
        <v>13377.600000000002</v>
      </c>
      <c r="E34" s="94"/>
      <c r="F34" s="113">
        <v>12855</v>
      </c>
      <c r="G34" s="117">
        <f t="shared" si="4"/>
        <v>522.60000000000218</v>
      </c>
      <c r="H34" s="142">
        <f>G34/D34</f>
        <v>3.9065303193398078E-2</v>
      </c>
      <c r="I34" s="113"/>
      <c r="J34" s="113"/>
      <c r="K34" s="113"/>
      <c r="L34" s="96"/>
      <c r="M34" s="96"/>
      <c r="N34" s="96"/>
      <c r="O34" s="104">
        <v>45772</v>
      </c>
      <c r="P34" s="85">
        <v>45748</v>
      </c>
      <c r="Q34" s="11"/>
      <c r="R34" s="12"/>
    </row>
    <row r="35" spans="1:18" x14ac:dyDescent="0.25">
      <c r="A35" s="103" t="s">
        <v>64</v>
      </c>
      <c r="B35" s="11">
        <v>3022218980</v>
      </c>
      <c r="C35" s="11" t="s">
        <v>101</v>
      </c>
      <c r="D35" s="112">
        <f>SUMIF('USINA 01 - Barreirinhas'!$BB:$BB,'Geração Equatorial x Medido'!P35,'USINA 01 - Barreirinhas'!$AY:$AY)</f>
        <v>14690.499999999996</v>
      </c>
      <c r="E35" s="94"/>
      <c r="F35" s="113">
        <v>14926</v>
      </c>
      <c r="G35" s="117">
        <f t="shared" si="4"/>
        <v>-235.50000000000364</v>
      </c>
      <c r="H35" s="142">
        <f>G35/D35</f>
        <v>-1.6030768183520214E-2</v>
      </c>
      <c r="I35" s="113"/>
      <c r="J35" s="113"/>
      <c r="K35" s="113"/>
      <c r="L35" s="96"/>
      <c r="M35" s="96"/>
      <c r="N35" s="96"/>
      <c r="O35" s="104">
        <v>45804</v>
      </c>
      <c r="P35" s="85">
        <v>45778</v>
      </c>
      <c r="Q35" s="11"/>
      <c r="R35" s="12"/>
    </row>
    <row r="36" spans="1:18" x14ac:dyDescent="0.25">
      <c r="A36" s="103" t="s">
        <v>64</v>
      </c>
      <c r="B36" s="11">
        <v>3022218980</v>
      </c>
      <c r="C36" s="11" t="s">
        <v>101</v>
      </c>
      <c r="D36" s="112">
        <f>SUMIF('USINA 01 - Barreirinhas'!$BB:$BB,'Geração Equatorial x Medido'!P36,'USINA 01 - Barreirinhas'!$AY:$AY)</f>
        <v>14233.500000000002</v>
      </c>
      <c r="E36" s="94"/>
      <c r="F36" s="113">
        <v>14268</v>
      </c>
      <c r="G36" s="117">
        <f>D36-F36</f>
        <v>-34.499999999998181</v>
      </c>
      <c r="H36" s="142">
        <f>G36/D36</f>
        <v>-2.4238592053955933E-3</v>
      </c>
      <c r="I36" s="113"/>
      <c r="J36" s="113"/>
      <c r="K36" s="113"/>
      <c r="L36" s="96"/>
      <c r="M36" s="96"/>
      <c r="N36" s="96"/>
      <c r="O36" s="104">
        <v>45833</v>
      </c>
      <c r="P36" s="85">
        <v>45809</v>
      </c>
      <c r="Q36" s="11"/>
      <c r="R36" s="12"/>
    </row>
    <row r="37" spans="1:18" x14ac:dyDescent="0.25">
      <c r="A37" s="103" t="s">
        <v>64</v>
      </c>
      <c r="B37" s="11">
        <v>3023633492</v>
      </c>
      <c r="C37" s="11" t="s">
        <v>106</v>
      </c>
      <c r="D37" s="112">
        <f>SUMIF('USINA 01 - Barreirinhas'!$BB:$BB,'Geração Equatorial x Medido'!P37,'USINA 01 - Barreirinhas'!$AY:$AY)</f>
        <v>16185.200000000003</v>
      </c>
      <c r="E37" s="94"/>
      <c r="F37" s="113">
        <v>12608</v>
      </c>
      <c r="G37" s="117"/>
      <c r="H37" s="117"/>
      <c r="I37" s="113"/>
      <c r="J37" s="113"/>
      <c r="K37" s="113"/>
      <c r="L37" s="96"/>
      <c r="M37" s="96"/>
      <c r="N37" s="96"/>
      <c r="O37" s="105">
        <v>45865</v>
      </c>
      <c r="P37" s="85">
        <v>45839</v>
      </c>
      <c r="Q37" s="11"/>
      <c r="R37" s="12"/>
    </row>
    <row r="38" spans="1:18" x14ac:dyDescent="0.25">
      <c r="A38" s="103" t="s">
        <v>64</v>
      </c>
      <c r="B38" s="11">
        <v>3023633492</v>
      </c>
      <c r="C38" s="11" t="s">
        <v>106</v>
      </c>
      <c r="D38" s="112">
        <f>SUMIF('USINA 01 - Barreirinhas'!$BB:$BB,'Geração Equatorial x Medido'!P38,'USINA 01 - Barreirinhas'!$AY:$AY)</f>
        <v>16368.800000000001</v>
      </c>
      <c r="E38" s="94"/>
      <c r="F38" s="113">
        <v>16597</v>
      </c>
      <c r="G38" s="117"/>
      <c r="H38" s="117"/>
      <c r="I38" s="113"/>
      <c r="J38" s="113"/>
      <c r="K38" s="113"/>
      <c r="L38" s="96"/>
      <c r="M38" s="96"/>
      <c r="N38" s="96"/>
      <c r="O38" s="105">
        <v>45896</v>
      </c>
      <c r="P38" s="85">
        <v>45870</v>
      </c>
      <c r="Q38" s="11"/>
      <c r="R38" s="12"/>
    </row>
    <row r="39" spans="1:18" x14ac:dyDescent="0.25">
      <c r="A39" s="103" t="s">
        <v>64</v>
      </c>
      <c r="B39" s="11">
        <v>3023633492</v>
      </c>
      <c r="C39" s="11" t="s">
        <v>106</v>
      </c>
      <c r="D39" s="112">
        <f>SUMIF('USINA 01 - Barreirinhas'!$BB:$BB,'Geração Equatorial x Medido'!P39,'USINA 01 - Barreirinhas'!$AY:$AY)</f>
        <v>16880.5</v>
      </c>
      <c r="E39" s="94"/>
      <c r="F39" s="113">
        <v>16887</v>
      </c>
      <c r="G39" s="117"/>
      <c r="H39" s="117"/>
      <c r="I39" s="113"/>
      <c r="J39" s="113"/>
      <c r="K39" s="113"/>
      <c r="L39" s="96"/>
      <c r="M39" s="96"/>
      <c r="N39" s="96"/>
      <c r="O39" s="105">
        <v>45927</v>
      </c>
      <c r="P39" s="85">
        <v>45901</v>
      </c>
      <c r="Q39" s="11"/>
      <c r="R39" s="12"/>
    </row>
    <row r="40" spans="1:18" x14ac:dyDescent="0.25">
      <c r="A40" s="103" t="s">
        <v>64</v>
      </c>
      <c r="B40" s="11">
        <v>3023633492</v>
      </c>
      <c r="C40" s="11" t="s">
        <v>106</v>
      </c>
      <c r="D40" s="112">
        <f>SUMIF('USINA 01 - Barreirinhas'!$BB:$BB,'Geração Equatorial x Medido'!P40,'USINA 01 - Barreirinhas'!$AY:$AY)</f>
        <v>15797.999999999996</v>
      </c>
      <c r="E40" s="94"/>
      <c r="F40" s="113">
        <v>16135</v>
      </c>
      <c r="G40" s="117"/>
      <c r="H40" s="117"/>
      <c r="I40" s="113"/>
      <c r="J40" s="113"/>
      <c r="K40" s="113"/>
      <c r="L40" s="96"/>
      <c r="M40" s="96"/>
      <c r="N40" s="96"/>
      <c r="O40" s="105">
        <v>45957</v>
      </c>
      <c r="P40" s="85">
        <v>45931</v>
      </c>
      <c r="Q40" s="11"/>
      <c r="R40" s="12"/>
    </row>
    <row r="41" spans="1:18" x14ac:dyDescent="0.25">
      <c r="A41" s="103" t="s">
        <v>64</v>
      </c>
      <c r="B41" s="11">
        <v>3023633492</v>
      </c>
      <c r="C41" s="11" t="s">
        <v>106</v>
      </c>
      <c r="D41" s="112">
        <f>SUMIF('USINA 01 - Barreirinhas'!$BB:$BB,'Geração Equatorial x Medido'!P41,'USINA 01 - Barreirinhas'!$AY:$AY)</f>
        <v>15364.099999999999</v>
      </c>
      <c r="E41" s="94"/>
      <c r="F41" s="113">
        <v>15452</v>
      </c>
      <c r="G41" s="117"/>
      <c r="H41" s="117"/>
      <c r="I41" s="113"/>
      <c r="J41" s="113"/>
      <c r="K41" s="113"/>
      <c r="L41" s="96"/>
      <c r="M41" s="96"/>
      <c r="N41" s="96"/>
      <c r="O41" s="105">
        <v>45988</v>
      </c>
      <c r="P41" s="85">
        <v>45962</v>
      </c>
      <c r="Q41" s="11"/>
      <c r="R41" s="12"/>
    </row>
    <row r="42" spans="1:18" x14ac:dyDescent="0.25">
      <c r="A42" s="103" t="s">
        <v>64</v>
      </c>
      <c r="B42" s="11">
        <v>3023633492</v>
      </c>
      <c r="C42" s="11" t="s">
        <v>106</v>
      </c>
      <c r="D42" s="112">
        <f>SUMIF('USINA 01 - Barreirinhas'!$BB:$BB,'Geração Equatorial x Medido'!P42,'USINA 01 - Barreirinhas'!$AY:$AY)</f>
        <v>11564.400000000003</v>
      </c>
      <c r="E42" s="94"/>
      <c r="F42" s="113">
        <v>12122</v>
      </c>
      <c r="G42" s="117"/>
      <c r="H42" s="117"/>
      <c r="I42" s="113"/>
      <c r="J42" s="113"/>
      <c r="K42" s="113"/>
      <c r="L42" s="96"/>
      <c r="M42" s="96"/>
      <c r="N42" s="96"/>
      <c r="O42" s="105">
        <v>46018</v>
      </c>
      <c r="P42" s="85">
        <v>45992</v>
      </c>
      <c r="Q42" s="11"/>
      <c r="R42" s="12"/>
    </row>
    <row r="43" spans="1:18" x14ac:dyDescent="0.25">
      <c r="A43" s="103" t="s">
        <v>64</v>
      </c>
      <c r="D43" s="172"/>
      <c r="E43" s="173"/>
      <c r="F43" s="174">
        <v>11655</v>
      </c>
      <c r="G43" s="175"/>
      <c r="H43" s="175"/>
      <c r="I43" s="174"/>
      <c r="J43" s="174"/>
      <c r="K43" s="174"/>
      <c r="L43" s="176"/>
      <c r="M43" s="176"/>
      <c r="N43" s="176"/>
      <c r="O43" s="105">
        <v>46049</v>
      </c>
      <c r="P43" s="85">
        <v>46023</v>
      </c>
      <c r="R43" s="18"/>
    </row>
    <row r="44" spans="1:18" x14ac:dyDescent="0.25">
      <c r="A44" s="103" t="s">
        <v>64</v>
      </c>
      <c r="D44" s="172"/>
      <c r="E44" s="173"/>
      <c r="F44" s="174"/>
      <c r="G44" s="175"/>
      <c r="H44" s="175"/>
      <c r="I44" s="174"/>
      <c r="J44" s="174"/>
      <c r="K44" s="174"/>
      <c r="L44" s="176"/>
      <c r="M44" s="176"/>
      <c r="N44" s="176"/>
      <c r="O44" s="105">
        <v>46080</v>
      </c>
      <c r="P44" s="85">
        <v>46054</v>
      </c>
      <c r="R44" s="18"/>
    </row>
    <row r="45" spans="1:18" x14ac:dyDescent="0.25">
      <c r="A45" s="103" t="s">
        <v>64</v>
      </c>
      <c r="D45" s="172"/>
      <c r="E45" s="173"/>
      <c r="F45" s="174"/>
      <c r="G45" s="175"/>
      <c r="H45" s="175"/>
      <c r="I45" s="174"/>
      <c r="J45" s="174"/>
      <c r="K45" s="174"/>
      <c r="L45" s="176"/>
      <c r="M45" s="176"/>
      <c r="N45" s="176"/>
      <c r="O45" s="105">
        <v>46108</v>
      </c>
      <c r="P45" s="85">
        <v>46082</v>
      </c>
      <c r="R45" s="178"/>
    </row>
    <row r="46" spans="1:18" x14ac:dyDescent="0.25">
      <c r="A46" s="103" t="s">
        <v>64</v>
      </c>
      <c r="D46" s="172"/>
      <c r="E46" s="173"/>
      <c r="F46" s="174"/>
      <c r="G46" s="175"/>
      <c r="H46" s="175"/>
      <c r="I46" s="174"/>
      <c r="J46" s="174"/>
      <c r="K46" s="174"/>
      <c r="L46" s="176"/>
      <c r="M46" s="176"/>
      <c r="N46" s="176"/>
      <c r="O46" s="105">
        <v>46139</v>
      </c>
      <c r="P46" s="85">
        <v>46113</v>
      </c>
      <c r="R46" s="18"/>
    </row>
    <row r="47" spans="1:18" x14ac:dyDescent="0.25">
      <c r="A47" s="103" t="s">
        <v>64</v>
      </c>
      <c r="D47" s="172"/>
      <c r="E47" s="173"/>
      <c r="F47" s="174"/>
      <c r="G47" s="175"/>
      <c r="H47" s="175"/>
      <c r="I47" s="174"/>
      <c r="J47" s="174"/>
      <c r="K47" s="174"/>
      <c r="L47" s="176"/>
      <c r="M47" s="176"/>
      <c r="N47" s="176"/>
      <c r="O47" s="105">
        <v>46169</v>
      </c>
      <c r="P47" s="85">
        <v>46143</v>
      </c>
      <c r="R47" s="18"/>
    </row>
    <row r="48" spans="1:18" x14ac:dyDescent="0.25">
      <c r="A48" s="103" t="s">
        <v>64</v>
      </c>
      <c r="D48" s="172"/>
      <c r="E48" s="173"/>
      <c r="F48" s="174"/>
      <c r="G48" s="175"/>
      <c r="H48" s="175"/>
      <c r="I48" s="174"/>
      <c r="J48" s="174"/>
      <c r="K48" s="174"/>
      <c r="L48" s="176"/>
      <c r="M48" s="176"/>
      <c r="N48" s="176"/>
      <c r="O48" s="105">
        <v>46200</v>
      </c>
      <c r="P48" s="85">
        <v>46174</v>
      </c>
      <c r="R48" s="18"/>
    </row>
    <row r="49" spans="1:24" x14ac:dyDescent="0.25">
      <c r="A49" s="103" t="s">
        <v>64</v>
      </c>
      <c r="D49" s="172"/>
      <c r="E49" s="173"/>
      <c r="F49" s="174"/>
      <c r="G49" s="175"/>
      <c r="H49" s="175"/>
      <c r="I49" s="174"/>
      <c r="J49" s="174"/>
      <c r="K49" s="174"/>
      <c r="L49" s="176"/>
      <c r="M49" s="176"/>
      <c r="N49" s="176"/>
      <c r="O49" s="105">
        <v>46230</v>
      </c>
      <c r="P49" s="85">
        <v>46204</v>
      </c>
      <c r="R49" s="18"/>
    </row>
    <row r="50" spans="1:24" x14ac:dyDescent="0.25">
      <c r="A50" s="103" t="s">
        <v>64</v>
      </c>
      <c r="D50" s="172"/>
      <c r="E50" s="173"/>
      <c r="F50" s="174"/>
      <c r="G50" s="175"/>
      <c r="H50" s="175"/>
      <c r="I50" s="174"/>
      <c r="J50" s="174"/>
      <c r="K50" s="174"/>
      <c r="L50" s="176"/>
      <c r="M50" s="176"/>
      <c r="N50" s="176"/>
      <c r="O50" s="105">
        <v>46261</v>
      </c>
      <c r="P50" s="85">
        <v>46235</v>
      </c>
      <c r="R50" s="18"/>
    </row>
    <row r="51" spans="1:24" x14ac:dyDescent="0.25">
      <c r="A51" s="103" t="s">
        <v>64</v>
      </c>
      <c r="D51" s="172"/>
      <c r="E51" s="173"/>
      <c r="F51" s="174"/>
      <c r="G51" s="175"/>
      <c r="H51" s="175"/>
      <c r="I51" s="174"/>
      <c r="J51" s="174"/>
      <c r="K51" s="174"/>
      <c r="L51" s="176"/>
      <c r="M51" s="176"/>
      <c r="N51" s="176"/>
      <c r="O51" s="105">
        <v>46292</v>
      </c>
      <c r="P51" s="85">
        <v>46266</v>
      </c>
      <c r="R51" s="18"/>
    </row>
    <row r="52" spans="1:24" x14ac:dyDescent="0.25">
      <c r="A52" s="103" t="s">
        <v>64</v>
      </c>
      <c r="D52" s="172"/>
      <c r="E52" s="173"/>
      <c r="F52" s="174"/>
      <c r="G52" s="175"/>
      <c r="H52" s="175"/>
      <c r="I52" s="174"/>
      <c r="J52" s="174"/>
      <c r="K52" s="174"/>
      <c r="L52" s="176"/>
      <c r="M52" s="176"/>
      <c r="N52" s="176"/>
      <c r="O52" s="105">
        <v>46322</v>
      </c>
      <c r="P52" s="85">
        <v>46296</v>
      </c>
      <c r="R52" s="18"/>
    </row>
    <row r="53" spans="1:24" x14ac:dyDescent="0.25">
      <c r="A53" s="103" t="s">
        <v>64</v>
      </c>
      <c r="D53" s="172"/>
      <c r="E53" s="173"/>
      <c r="F53" s="174"/>
      <c r="G53" s="175"/>
      <c r="H53" s="175"/>
      <c r="I53" s="174"/>
      <c r="J53" s="174"/>
      <c r="K53" s="174"/>
      <c r="L53" s="176"/>
      <c r="M53" s="176"/>
      <c r="N53" s="176"/>
      <c r="O53" s="105">
        <v>46353</v>
      </c>
      <c r="P53" s="85">
        <v>46327</v>
      </c>
      <c r="R53" s="18"/>
    </row>
    <row r="54" spans="1:24" x14ac:dyDescent="0.25">
      <c r="A54" s="103" t="s">
        <v>64</v>
      </c>
      <c r="D54" s="172"/>
      <c r="E54" s="173"/>
      <c r="F54" s="174"/>
      <c r="G54" s="175"/>
      <c r="H54" s="175"/>
      <c r="I54" s="174"/>
      <c r="J54" s="174"/>
      <c r="K54" s="174"/>
      <c r="L54" s="176"/>
      <c r="M54" s="176"/>
      <c r="N54" s="176"/>
      <c r="O54" s="105">
        <v>46383</v>
      </c>
      <c r="P54" s="85">
        <v>46357</v>
      </c>
      <c r="R54" s="18"/>
    </row>
    <row r="55" spans="1:24" ht="6" customHeight="1" x14ac:dyDescent="0.25">
      <c r="A55" s="1"/>
    </row>
    <row r="56" spans="1:24" x14ac:dyDescent="0.25">
      <c r="A56" s="97" t="s">
        <v>53</v>
      </c>
      <c r="B56" s="11">
        <v>3019626309</v>
      </c>
      <c r="C56" s="11" t="s">
        <v>59</v>
      </c>
      <c r="D56" s="112"/>
      <c r="E56" s="94"/>
      <c r="F56" s="113">
        <v>4069</v>
      </c>
      <c r="G56" s="117">
        <f t="shared" ref="G56:G64" si="5">F56-D56</f>
        <v>4069</v>
      </c>
      <c r="H56" s="117">
        <f>G56</f>
        <v>4069</v>
      </c>
      <c r="I56" s="113"/>
      <c r="J56" s="113"/>
      <c r="K56" s="113"/>
      <c r="L56" s="96">
        <f>F56-I56</f>
        <v>4069</v>
      </c>
      <c r="M56" s="96"/>
      <c r="N56" s="96"/>
      <c r="O56" s="12">
        <v>45282</v>
      </c>
      <c r="P56" s="85">
        <v>45261</v>
      </c>
      <c r="Q56" s="11">
        <v>94.55</v>
      </c>
      <c r="R56" s="12">
        <v>45320</v>
      </c>
      <c r="S56" s="1" t="s">
        <v>68</v>
      </c>
      <c r="U56" s="1" t="s">
        <v>67</v>
      </c>
      <c r="W56" s="1" t="s">
        <v>66</v>
      </c>
      <c r="X56" s="3">
        <f>'USINA 02 - Barreirinhas'!Z375</f>
        <v>170064.49999999991</v>
      </c>
    </row>
    <row r="57" spans="1:24" x14ac:dyDescent="0.25">
      <c r="A57" s="97" t="s">
        <v>53</v>
      </c>
      <c r="B57" s="11">
        <v>3019626309</v>
      </c>
      <c r="C57" s="11" t="s">
        <v>59</v>
      </c>
      <c r="D57" s="112">
        <f>SUMIF('USINA 02 - Barreirinhas'!$AC:$AC,'Geração Equatorial x Medido'!P56,'USINA 02 - Barreirinhas'!$Z:$Z)</f>
        <v>7777.2000000000007</v>
      </c>
      <c r="E57" s="94">
        <f>SUMIF('USINA 02 - Barreirinhas'!$AC:$AC,'Geração Equatorial x Medido'!P56,'USINA 02 - Barreirinhas'!$AA:$AA)</f>
        <v>0</v>
      </c>
      <c r="F57" s="113">
        <v>9357</v>
      </c>
      <c r="G57" s="117">
        <f t="shared" si="5"/>
        <v>1579.7999999999993</v>
      </c>
      <c r="H57" s="117">
        <f>H56+G57</f>
        <v>5648.7999999999993</v>
      </c>
      <c r="I57" s="113"/>
      <c r="J57" s="113"/>
      <c r="K57" s="113"/>
      <c r="L57" s="96">
        <f t="shared" ref="L57:L63" si="6">F57-I57+L56</f>
        <v>13426</v>
      </c>
      <c r="M57" s="96"/>
      <c r="N57" s="96"/>
      <c r="O57" s="12">
        <v>45313</v>
      </c>
      <c r="P57" s="85">
        <v>45292</v>
      </c>
      <c r="Q57" s="11">
        <v>102.74</v>
      </c>
      <c r="R57" s="12">
        <v>45350</v>
      </c>
      <c r="S57" s="48">
        <f>SUM(D56:D59)</f>
        <v>34200.100000000006</v>
      </c>
      <c r="U57" s="48">
        <f>SUM(F56:F59)</f>
        <v>40182</v>
      </c>
      <c r="W57" s="1" t="s">
        <v>71</v>
      </c>
      <c r="X57" s="107">
        <f>SUM(D56:D71)-X56</f>
        <v>-15467.399999999878</v>
      </c>
    </row>
    <row r="58" spans="1:24" x14ac:dyDescent="0.25">
      <c r="A58" s="97" t="s">
        <v>53</v>
      </c>
      <c r="B58" s="11">
        <v>3019626309</v>
      </c>
      <c r="C58" s="11" t="s">
        <v>59</v>
      </c>
      <c r="D58" s="112">
        <f>SUMIF('USINA 02 - Barreirinhas'!$AC:$AC,'Geração Equatorial x Medido'!P57,'USINA 02 - Barreirinhas'!$Z:$Z)</f>
        <v>14938.500000000002</v>
      </c>
      <c r="E58" s="94">
        <f>SUMIF('USINA 02 - Barreirinhas'!$AC:$AC,'Geração Equatorial x Medido'!P57,'USINA 02 - Barreirinhas'!$AA:$AA)</f>
        <v>0</v>
      </c>
      <c r="F58" s="113">
        <v>7161</v>
      </c>
      <c r="G58" s="117">
        <f t="shared" si="5"/>
        <v>-7777.5000000000018</v>
      </c>
      <c r="H58" s="117">
        <f t="shared" ref="H58:H71" si="7">H57+G58</f>
        <v>-2128.7000000000025</v>
      </c>
      <c r="I58" s="113">
        <v>3918</v>
      </c>
      <c r="J58" s="126">
        <f>F56+F57+F58-I58</f>
        <v>16669</v>
      </c>
      <c r="K58" s="113"/>
      <c r="L58" s="96">
        <f t="shared" si="6"/>
        <v>16669</v>
      </c>
      <c r="M58" s="96">
        <f>L58</f>
        <v>16669</v>
      </c>
      <c r="N58" s="96"/>
      <c r="O58" s="12">
        <v>45348</v>
      </c>
      <c r="P58" s="85">
        <v>45323</v>
      </c>
      <c r="Q58" s="11">
        <v>108.75</v>
      </c>
      <c r="R58" s="12">
        <v>45385</v>
      </c>
      <c r="U58" s="48">
        <f>U57-S57</f>
        <v>5981.8999999999942</v>
      </c>
    </row>
    <row r="59" spans="1:24" x14ac:dyDescent="0.25">
      <c r="A59" s="97" t="s">
        <v>53</v>
      </c>
      <c r="B59" s="11">
        <v>3019626309</v>
      </c>
      <c r="C59" s="11" t="s">
        <v>59</v>
      </c>
      <c r="D59" s="112">
        <f>SUMIF('USINA 02 - Barreirinhas'!$AC:$AC,'Geração Equatorial x Medido'!P58,'USINA 02 - Barreirinhas'!$Z:$Z)</f>
        <v>11484.4</v>
      </c>
      <c r="E59" s="94">
        <f>SUMIF('USINA 02 - Barreirinhas'!$AC:$AC,'Geração Equatorial x Medido'!P58,'USINA 02 - Barreirinhas'!$AA:$AA)</f>
        <v>0</v>
      </c>
      <c r="F59" s="113">
        <v>19595</v>
      </c>
      <c r="G59" s="117">
        <f t="shared" si="5"/>
        <v>8110.6</v>
      </c>
      <c r="H59" s="117">
        <f t="shared" si="7"/>
        <v>5981.8999999999978</v>
      </c>
      <c r="I59" s="113">
        <v>4175.03</v>
      </c>
      <c r="J59" s="126">
        <f>F59-I59+J58</f>
        <v>32088.97</v>
      </c>
      <c r="K59" s="120">
        <v>2147.96</v>
      </c>
      <c r="L59" s="96">
        <f t="shared" si="6"/>
        <v>32088.97</v>
      </c>
      <c r="M59" s="121">
        <f>M58+L59</f>
        <v>48757.97</v>
      </c>
      <c r="N59" s="121"/>
      <c r="O59" s="12">
        <v>45377</v>
      </c>
      <c r="P59" s="85">
        <v>45352</v>
      </c>
      <c r="Q59" s="11"/>
      <c r="R59" s="12"/>
    </row>
    <row r="60" spans="1:24" x14ac:dyDescent="0.25">
      <c r="A60" s="97" t="s">
        <v>53</v>
      </c>
      <c r="B60" s="11">
        <v>3019626309</v>
      </c>
      <c r="C60" s="11" t="s">
        <v>59</v>
      </c>
      <c r="D60" s="112">
        <f>SUMIF('USINA 02 - Barreirinhas'!$AC:$AC,'Geração Equatorial x Medido'!P59,'USINA 02 - Barreirinhas'!$Z:$Z)</f>
        <v>13233.800000000001</v>
      </c>
      <c r="E60" s="94">
        <f>SUMIF('USINA 02 - Barreirinhas'!$AC:$AC,'Geração Equatorial x Medido'!P59,'USINA 02 - Barreirinhas'!$AA:$AA)</f>
        <v>0</v>
      </c>
      <c r="F60" s="113">
        <v>11513</v>
      </c>
      <c r="G60" s="117">
        <f t="shared" si="5"/>
        <v>-1720.8000000000011</v>
      </c>
      <c r="H60" s="117">
        <f t="shared" si="7"/>
        <v>4261.0999999999967</v>
      </c>
      <c r="I60" s="113">
        <v>4974</v>
      </c>
      <c r="J60" s="126">
        <f>F60-I60+J59</f>
        <v>38627.97</v>
      </c>
      <c r="K60" s="113">
        <v>15700.19</v>
      </c>
      <c r="L60" s="96">
        <f t="shared" si="6"/>
        <v>38627.97</v>
      </c>
      <c r="M60" s="96">
        <f>M59+L60</f>
        <v>87385.94</v>
      </c>
      <c r="N60" s="96">
        <f>K60-K59</f>
        <v>13552.23</v>
      </c>
      <c r="O60" s="105">
        <v>45408</v>
      </c>
      <c r="P60" s="85">
        <v>45383</v>
      </c>
      <c r="Q60" s="11"/>
      <c r="R60" s="12"/>
    </row>
    <row r="61" spans="1:24" x14ac:dyDescent="0.25">
      <c r="A61" s="97" t="s">
        <v>53</v>
      </c>
      <c r="B61" s="11">
        <v>3019626309</v>
      </c>
      <c r="C61" s="11" t="s">
        <v>59</v>
      </c>
      <c r="D61" s="112">
        <f>SUMIF('USINA 02 - Barreirinhas'!$AC:$AC,'Geração Equatorial x Medido'!P60,'USINA 02 - Barreirinhas'!$Z:$Z)</f>
        <v>13899.7</v>
      </c>
      <c r="E61" s="94">
        <f>SUMIF('USINA 02 - Barreirinhas'!$AC:$AC,'Geração Equatorial x Medido'!P60,'USINA 02 - Barreirinhas'!$AA:$AA)</f>
        <v>0</v>
      </c>
      <c r="F61" s="113">
        <v>14790</v>
      </c>
      <c r="G61" s="117">
        <f t="shared" si="5"/>
        <v>890.29999999999927</v>
      </c>
      <c r="H61" s="117">
        <f t="shared" si="7"/>
        <v>5151.399999999996</v>
      </c>
      <c r="I61" s="113">
        <v>5123</v>
      </c>
      <c r="J61" s="113">
        <v>54385.189999999995</v>
      </c>
      <c r="K61" s="113">
        <v>21261</v>
      </c>
      <c r="L61" s="96">
        <f t="shared" si="6"/>
        <v>48294.97</v>
      </c>
      <c r="M61" s="96">
        <f>M60+L61</f>
        <v>135680.91</v>
      </c>
      <c r="N61" s="96">
        <f>K61-K60</f>
        <v>5560.8099999999995</v>
      </c>
      <c r="O61" s="105">
        <v>45438</v>
      </c>
      <c r="P61" s="85">
        <v>45413</v>
      </c>
      <c r="Q61" s="11"/>
      <c r="R61" s="12"/>
    </row>
    <row r="62" spans="1:24" x14ac:dyDescent="0.25">
      <c r="A62" s="97" t="s">
        <v>53</v>
      </c>
      <c r="B62" s="11">
        <v>3019626309</v>
      </c>
      <c r="C62" s="11" t="s">
        <v>59</v>
      </c>
      <c r="D62" s="112">
        <f>SUMIF('USINA 02 - Barreirinhas'!$AC:$AC,'Geração Equatorial x Medido'!P61,'USINA 02 - Barreirinhas'!$Z:$Z)</f>
        <v>14601.300000000001</v>
      </c>
      <c r="E62" s="94">
        <f>SUMIF('USINA 02 - Barreirinhas'!$AC:$AC,'Geração Equatorial x Medido'!P61,'USINA 02 - Barreirinhas'!$AA:$AA)</f>
        <v>0</v>
      </c>
      <c r="F62" s="113">
        <v>14401</v>
      </c>
      <c r="G62" s="117">
        <f t="shared" si="5"/>
        <v>-200.30000000000109</v>
      </c>
      <c r="H62" s="128">
        <f t="shared" si="7"/>
        <v>4951.0999999999949</v>
      </c>
      <c r="I62" s="113">
        <v>5186</v>
      </c>
      <c r="J62" s="113">
        <v>29746.35</v>
      </c>
      <c r="K62" s="113">
        <v>29746</v>
      </c>
      <c r="L62" s="96">
        <f t="shared" si="6"/>
        <v>57509.97</v>
      </c>
      <c r="M62" s="96">
        <f>M61+L62</f>
        <v>193190.88</v>
      </c>
      <c r="N62" s="96">
        <f>K62-K61</f>
        <v>8485</v>
      </c>
      <c r="O62" s="104">
        <v>45469</v>
      </c>
      <c r="P62" s="85">
        <v>45444</v>
      </c>
      <c r="Q62" s="11"/>
      <c r="R62" s="12"/>
    </row>
    <row r="63" spans="1:24" x14ac:dyDescent="0.25">
      <c r="A63" s="97" t="s">
        <v>53</v>
      </c>
      <c r="B63" s="11">
        <v>3019626310</v>
      </c>
      <c r="C63" s="11" t="s">
        <v>59</v>
      </c>
      <c r="D63" s="112"/>
      <c r="E63" s="94">
        <f>SUMIF('USINA 02 - Barreirinhas'!$AC:$AC,'Geração Equatorial x Medido'!P62,'USINA 02 - Barreirinhas'!$AA:$AA)</f>
        <v>0</v>
      </c>
      <c r="F63" s="113"/>
      <c r="G63" s="117">
        <f t="shared" si="5"/>
        <v>0</v>
      </c>
      <c r="H63" s="117">
        <f>H62+G63</f>
        <v>4951.0999999999949</v>
      </c>
      <c r="I63" s="113">
        <v>5051</v>
      </c>
      <c r="J63" s="113"/>
      <c r="K63" s="113">
        <v>25378</v>
      </c>
      <c r="L63" s="125">
        <f t="shared" si="6"/>
        <v>52458.97</v>
      </c>
      <c r="M63" s="96">
        <f>M62+L63</f>
        <v>245649.85</v>
      </c>
      <c r="N63" s="96">
        <f>K63-K62</f>
        <v>-4368</v>
      </c>
      <c r="O63" s="104">
        <v>45469</v>
      </c>
      <c r="P63" s="85">
        <v>45444</v>
      </c>
      <c r="Q63" s="11"/>
      <c r="R63" s="12"/>
    </row>
    <row r="64" spans="1:24" x14ac:dyDescent="0.25">
      <c r="A64" s="97" t="s">
        <v>53</v>
      </c>
      <c r="B64" s="11">
        <v>3019626311</v>
      </c>
      <c r="C64" s="11" t="s">
        <v>59</v>
      </c>
      <c r="D64" s="112"/>
      <c r="E64" s="94">
        <f>SUMIF('USINA 02 - Barreirinhas'!$AC:$AC,'Geração Equatorial x Medido'!P63,'USINA 02 - Barreirinhas'!$AA:$AA)</f>
        <v>0</v>
      </c>
      <c r="F64" s="113"/>
      <c r="G64" s="117">
        <f t="shared" si="5"/>
        <v>0</v>
      </c>
      <c r="H64" s="117">
        <f>H63+G64</f>
        <v>4951.0999999999949</v>
      </c>
      <c r="I64" s="113"/>
      <c r="J64" s="113"/>
      <c r="K64" s="113"/>
      <c r="L64" s="96">
        <f>F64-I64</f>
        <v>0</v>
      </c>
      <c r="M64" s="96"/>
      <c r="N64" s="96"/>
      <c r="O64" s="104">
        <v>45469</v>
      </c>
      <c r="P64" s="85">
        <v>45444</v>
      </c>
      <c r="Q64" s="11"/>
      <c r="R64" s="12"/>
    </row>
    <row r="65" spans="1:18" x14ac:dyDescent="0.25">
      <c r="A65" s="1"/>
      <c r="G65" s="1"/>
      <c r="H65" s="1"/>
    </row>
    <row r="66" spans="1:18" x14ac:dyDescent="0.25">
      <c r="A66" s="97" t="s">
        <v>53</v>
      </c>
      <c r="B66" s="11">
        <v>3019626309</v>
      </c>
      <c r="C66" s="11" t="s">
        <v>74</v>
      </c>
      <c r="D66" s="112">
        <f>SUMIF('USINA 02 - Barreirinhas'!$AC:$AC,'Geração Equatorial x Medido'!P66,'USINA 02 - Barreirinhas'!$Z:$Z)</f>
        <v>17116.800000000003</v>
      </c>
      <c r="E66" s="94">
        <f>SUMIF('USINA 02 - Barreirinhas'!$AC:$AC,'Geração Equatorial x Medido'!P62,'USINA 02 - Barreirinhas'!$AA:$AA)</f>
        <v>0</v>
      </c>
      <c r="F66" s="113">
        <v>14988</v>
      </c>
      <c r="G66" s="117">
        <f>F66-D66</f>
        <v>-2128.8000000000029</v>
      </c>
      <c r="H66" s="117">
        <f>H62+G66</f>
        <v>2822.299999999992</v>
      </c>
      <c r="I66" s="113">
        <v>7456</v>
      </c>
      <c r="J66" s="113">
        <v>25378.32</v>
      </c>
      <c r="K66" s="113">
        <v>21933</v>
      </c>
      <c r="L66" s="96">
        <f>F66-I66+L65</f>
        <v>7532</v>
      </c>
      <c r="M66" s="122" t="e">
        <f>#REF!+L66</f>
        <v>#REF!</v>
      </c>
      <c r="N66" s="96"/>
      <c r="O66" s="104">
        <v>45499</v>
      </c>
      <c r="P66" s="85">
        <v>45474</v>
      </c>
      <c r="Q66" s="11"/>
      <c r="R66" s="12"/>
    </row>
    <row r="67" spans="1:18" x14ac:dyDescent="0.25">
      <c r="A67" s="97" t="s">
        <v>53</v>
      </c>
      <c r="B67" s="11">
        <v>3019626309</v>
      </c>
      <c r="C67" s="11" t="s">
        <v>74</v>
      </c>
      <c r="D67" s="112">
        <f>SUMIF('USINA 02 - Barreirinhas'!$AC:$AC,'Geração Equatorial x Medido'!P67,'USINA 02 - Barreirinhas'!$Z:$Z)</f>
        <v>17493.599999999999</v>
      </c>
      <c r="E67" s="94">
        <f>SUMIF('USINA 02 - Barreirinhas'!$AC:$AC,'Geração Equatorial x Medido'!P66,'USINA 02 - Barreirinhas'!$AA:$AA)</f>
        <v>0</v>
      </c>
      <c r="F67" s="113">
        <v>16823</v>
      </c>
      <c r="G67" s="117">
        <f>F67-D67</f>
        <v>-670.59999999999854</v>
      </c>
      <c r="H67" s="127">
        <f t="shared" si="7"/>
        <v>2151.6999999999935</v>
      </c>
      <c r="I67" s="113">
        <v>5168</v>
      </c>
      <c r="J67" s="113">
        <v>21418.949999999997</v>
      </c>
      <c r="K67" s="113"/>
      <c r="L67" s="96">
        <f>F67-I67+L66</f>
        <v>19187</v>
      </c>
      <c r="M67" s="96" t="e">
        <f>M66+L67</f>
        <v>#REF!</v>
      </c>
      <c r="N67" s="96"/>
      <c r="O67" s="105">
        <v>45530</v>
      </c>
      <c r="P67" s="85">
        <v>45505</v>
      </c>
      <c r="Q67" s="11"/>
      <c r="R67" s="12"/>
    </row>
    <row r="68" spans="1:18" x14ac:dyDescent="0.25">
      <c r="A68" s="97" t="s">
        <v>53</v>
      </c>
      <c r="B68" s="11">
        <v>3019626309</v>
      </c>
      <c r="C68" s="11" t="s">
        <v>74</v>
      </c>
      <c r="D68" s="112">
        <f>SUMIF('USINA 02 - Barreirinhas'!$AC:$AC,'Geração Equatorial x Medido'!P68,'USINA 02 - Barreirinhas'!$Z:$Z)</f>
        <v>15498.3</v>
      </c>
      <c r="E68" s="94"/>
      <c r="F68" s="113">
        <v>17258</v>
      </c>
      <c r="G68" s="117">
        <f t="shared" ref="G68:G73" si="8">F68-D68</f>
        <v>1759.7000000000007</v>
      </c>
      <c r="H68" s="117">
        <f t="shared" si="7"/>
        <v>3911.3999999999942</v>
      </c>
      <c r="I68" s="113"/>
      <c r="J68" s="113"/>
      <c r="K68" s="113"/>
      <c r="L68" s="96"/>
      <c r="M68" s="96"/>
      <c r="N68" s="96"/>
      <c r="O68" s="105">
        <v>45561</v>
      </c>
      <c r="P68" s="85">
        <v>45536</v>
      </c>
      <c r="Q68" s="11"/>
      <c r="R68" s="12"/>
    </row>
    <row r="69" spans="1:18" x14ac:dyDescent="0.25">
      <c r="A69" s="97" t="s">
        <v>53</v>
      </c>
      <c r="B69" s="11">
        <v>3019626309</v>
      </c>
      <c r="C69" s="11" t="s">
        <v>74</v>
      </c>
      <c r="D69" s="112">
        <f>SUMIF('USINA 02 - Barreirinhas'!$AC:$AC,'Geração Equatorial x Medido'!P69,'USINA 02 - Barreirinhas'!$Z:$Z)</f>
        <v>15099.699999999999</v>
      </c>
      <c r="E69" s="94"/>
      <c r="F69" s="113">
        <v>16600</v>
      </c>
      <c r="G69" s="117">
        <f t="shared" si="8"/>
        <v>1500.3000000000011</v>
      </c>
      <c r="H69" s="117">
        <f t="shared" si="7"/>
        <v>5411.6999999999953</v>
      </c>
      <c r="I69" s="113"/>
      <c r="J69" s="113"/>
      <c r="K69" s="113"/>
      <c r="L69" s="96"/>
      <c r="M69" s="96"/>
      <c r="N69" s="96"/>
      <c r="O69" s="105">
        <v>45591</v>
      </c>
      <c r="P69" s="85">
        <v>45566</v>
      </c>
      <c r="Q69" s="11"/>
      <c r="R69" s="12"/>
    </row>
    <row r="70" spans="1:18" x14ac:dyDescent="0.25">
      <c r="A70" s="97" t="s">
        <v>53</v>
      </c>
      <c r="B70" s="11">
        <v>3019626309</v>
      </c>
      <c r="C70" s="11" t="s">
        <v>74</v>
      </c>
      <c r="D70" s="112">
        <f>SUMIF('USINA 02 - Barreirinhas'!$AC:$AC,'Geração Equatorial x Medido'!P70,'USINA 02 - Barreirinhas'!$Z:$Z)</f>
        <v>10276.700000000001</v>
      </c>
      <c r="E70" s="94"/>
      <c r="F70" s="113">
        <v>13585</v>
      </c>
      <c r="G70" s="117">
        <f t="shared" si="8"/>
        <v>3308.2999999999993</v>
      </c>
      <c r="H70" s="117">
        <f t="shared" si="7"/>
        <v>8719.9999999999945</v>
      </c>
      <c r="I70" s="113"/>
      <c r="J70" s="113"/>
      <c r="K70" s="113"/>
      <c r="L70" s="96"/>
      <c r="M70" s="96"/>
      <c r="N70" s="96"/>
      <c r="O70" s="105">
        <v>45622</v>
      </c>
      <c r="P70" s="85">
        <v>45597</v>
      </c>
      <c r="Q70" s="11"/>
      <c r="R70" s="12"/>
    </row>
    <row r="71" spans="1:18" x14ac:dyDescent="0.25">
      <c r="A71" s="97" t="s">
        <v>53</v>
      </c>
      <c r="B71" s="11">
        <v>3019626309</v>
      </c>
      <c r="C71" s="11" t="s">
        <v>74</v>
      </c>
      <c r="D71" s="112">
        <f>SUMIF('USINA 02 - Barreirinhas'!$AC:$AC,'Geração Equatorial x Medido'!P71,'USINA 02 - Barreirinhas'!$Z:$Z)</f>
        <v>3177.1</v>
      </c>
      <c r="E71" s="94"/>
      <c r="F71" s="113">
        <v>10926</v>
      </c>
      <c r="G71" s="117">
        <f t="shared" si="8"/>
        <v>7748.9</v>
      </c>
      <c r="H71" s="117">
        <f t="shared" si="7"/>
        <v>16468.899999999994</v>
      </c>
      <c r="I71" s="113"/>
      <c r="J71" s="113"/>
      <c r="K71" s="113"/>
      <c r="L71" s="96"/>
      <c r="M71" s="96"/>
      <c r="N71" s="96"/>
      <c r="O71" s="105">
        <v>45652</v>
      </c>
      <c r="P71" s="85">
        <v>45627</v>
      </c>
      <c r="Q71" s="11"/>
      <c r="R71" s="12"/>
    </row>
    <row r="72" spans="1:18" x14ac:dyDescent="0.25">
      <c r="A72" s="97"/>
      <c r="B72" s="11"/>
      <c r="C72" s="11"/>
      <c r="D72" s="112"/>
      <c r="E72" s="94"/>
      <c r="F72" s="113"/>
      <c r="G72" s="117"/>
      <c r="H72" s="117"/>
      <c r="I72" s="113"/>
      <c r="J72" s="113"/>
      <c r="K72" s="113"/>
      <c r="L72" s="96"/>
      <c r="M72" s="96"/>
      <c r="N72" s="96"/>
      <c r="O72" s="105"/>
      <c r="P72" s="85"/>
      <c r="Q72" s="11"/>
      <c r="R72" s="12"/>
    </row>
    <row r="73" spans="1:18" x14ac:dyDescent="0.25">
      <c r="A73" s="97" t="s">
        <v>53</v>
      </c>
      <c r="B73" s="11">
        <v>3022279512</v>
      </c>
      <c r="C73" s="11" t="s">
        <v>104</v>
      </c>
      <c r="D73" s="112">
        <f>SUMIF('USINA 02 - Barreirinhas'!$AC:$AC,'Geração Equatorial x Medido'!P73,'USINA 02 - Barreirinhas'!$Z:$Z)</f>
        <v>3177.1</v>
      </c>
      <c r="E73" s="94"/>
      <c r="F73" s="113"/>
      <c r="G73" s="117">
        <f t="shared" si="8"/>
        <v>-3177.1</v>
      </c>
      <c r="H73" s="117">
        <f>H70+G73</f>
        <v>5542.8999999999942</v>
      </c>
      <c r="I73" s="113"/>
      <c r="J73" s="113"/>
      <c r="K73" s="113"/>
      <c r="L73" s="96"/>
      <c r="M73" s="96"/>
      <c r="N73" s="96"/>
      <c r="O73" s="105">
        <v>45644</v>
      </c>
      <c r="P73" s="85">
        <f>P71</f>
        <v>45627</v>
      </c>
      <c r="Q73" s="11"/>
      <c r="R73" s="12"/>
    </row>
    <row r="74" spans="1:18" x14ac:dyDescent="0.25">
      <c r="A74" s="97" t="s">
        <v>53</v>
      </c>
      <c r="B74" s="11">
        <v>3022279512</v>
      </c>
      <c r="C74" s="11" t="s">
        <v>104</v>
      </c>
      <c r="D74" s="112">
        <f>SUMIF('USINA 02 - Barreirinhas'!$BB:$BB,'Geração Equatorial x Medido'!P74,'USINA 02 - Barreirinhas'!$AY:$AY)</f>
        <v>13829.699999999999</v>
      </c>
      <c r="E74" s="94"/>
      <c r="F74" s="113">
        <v>13546</v>
      </c>
      <c r="G74" s="117">
        <f>F74-D74</f>
        <v>-283.69999999999891</v>
      </c>
      <c r="H74" s="142">
        <f>G74/D74</f>
        <v>-2.0513821702567585E-2</v>
      </c>
      <c r="I74" s="113"/>
      <c r="J74" s="113"/>
      <c r="K74" s="113"/>
      <c r="L74" s="96"/>
      <c r="M74" s="96"/>
      <c r="N74" s="96"/>
      <c r="O74" s="104">
        <v>45684</v>
      </c>
      <c r="P74" s="85">
        <v>45658</v>
      </c>
      <c r="Q74" s="11"/>
      <c r="R74" s="12"/>
    </row>
    <row r="75" spans="1:18" x14ac:dyDescent="0.25">
      <c r="A75" s="97" t="s">
        <v>53</v>
      </c>
      <c r="B75" s="11">
        <v>3022279512</v>
      </c>
      <c r="C75" s="11" t="s">
        <v>104</v>
      </c>
      <c r="D75" s="112">
        <f>SUMIF('USINA 02 - Barreirinhas'!$BB:$BB,'Geração Equatorial x Medido'!P75,'USINA 02 - Barreirinhas'!$AY:$AY)</f>
        <v>11634.499999999998</v>
      </c>
      <c r="E75" s="94"/>
      <c r="F75" s="113">
        <v>11401</v>
      </c>
      <c r="G75" s="117">
        <f t="shared" ref="G75:G85" si="9">F75-D75</f>
        <v>-233.49999999999818</v>
      </c>
      <c r="H75" s="142">
        <f t="shared" ref="H75:H85" si="10">G75/D75</f>
        <v>-2.006962052516208E-2</v>
      </c>
      <c r="I75" s="113"/>
      <c r="J75" s="113"/>
      <c r="K75" s="113"/>
      <c r="L75" s="96"/>
      <c r="M75" s="96"/>
      <c r="N75" s="96"/>
      <c r="O75" s="104">
        <v>45713</v>
      </c>
      <c r="P75" s="85">
        <v>45689</v>
      </c>
      <c r="Q75" s="11"/>
      <c r="R75" s="12"/>
    </row>
    <row r="76" spans="1:18" x14ac:dyDescent="0.25">
      <c r="A76" s="97" t="s">
        <v>53</v>
      </c>
      <c r="B76" s="11">
        <v>3022279512</v>
      </c>
      <c r="C76" s="11" t="s">
        <v>104</v>
      </c>
      <c r="D76" s="112">
        <f>SUMIF('USINA 02 - Barreirinhas'!$BB:$BB,'Geração Equatorial x Medido'!P76,'USINA 02 - Barreirinhas'!$AY:$AY)</f>
        <v>12280.2</v>
      </c>
      <c r="E76" s="94"/>
      <c r="F76" s="113">
        <v>12115</v>
      </c>
      <c r="G76" s="117">
        <f t="shared" si="9"/>
        <v>-165.20000000000073</v>
      </c>
      <c r="H76" s="142">
        <f t="shared" si="10"/>
        <v>-1.3452549632742197E-2</v>
      </c>
      <c r="I76" s="113"/>
      <c r="J76" s="113"/>
      <c r="K76" s="113"/>
      <c r="L76" s="96"/>
      <c r="M76" s="96"/>
      <c r="N76" s="96"/>
      <c r="O76" s="104">
        <v>45742</v>
      </c>
      <c r="P76" s="85">
        <v>45717</v>
      </c>
      <c r="Q76" s="11"/>
      <c r="R76" s="12"/>
    </row>
    <row r="77" spans="1:18" x14ac:dyDescent="0.25">
      <c r="A77" s="97" t="s">
        <v>53</v>
      </c>
      <c r="B77" s="11">
        <v>3022279512</v>
      </c>
      <c r="C77" s="11" t="s">
        <v>104</v>
      </c>
      <c r="D77" s="112">
        <f>SUMIF('USINA 02 - Barreirinhas'!$BB:$BB,'Geração Equatorial x Medido'!P77,'USINA 02 - Barreirinhas'!$AY:$AY)</f>
        <v>13978.5</v>
      </c>
      <c r="E77" s="94"/>
      <c r="F77" s="113">
        <v>13456</v>
      </c>
      <c r="G77" s="117">
        <f t="shared" si="9"/>
        <v>-522.5</v>
      </c>
      <c r="H77" s="142">
        <f t="shared" si="10"/>
        <v>-3.737883177737239E-2</v>
      </c>
      <c r="I77" s="113"/>
      <c r="J77" s="113"/>
      <c r="K77" s="113"/>
      <c r="L77" s="96"/>
      <c r="M77" s="96"/>
      <c r="N77" s="96"/>
      <c r="O77" s="104">
        <v>45772</v>
      </c>
      <c r="P77" s="85">
        <v>45748</v>
      </c>
      <c r="Q77" s="11"/>
      <c r="R77" s="12"/>
    </row>
    <row r="78" spans="1:18" x14ac:dyDescent="0.25">
      <c r="A78" s="97" t="s">
        <v>53</v>
      </c>
      <c r="B78" s="11">
        <v>3022279512</v>
      </c>
      <c r="C78" s="11" t="s">
        <v>104</v>
      </c>
      <c r="D78" s="112">
        <f>SUMIF('USINA 02 - Barreirinhas'!$BB:$BB,'Geração Equatorial x Medido'!P78,'USINA 02 - Barreirinhas'!$AY:$AY)</f>
        <v>14550.800000000001</v>
      </c>
      <c r="E78" s="94"/>
      <c r="F78" s="113">
        <v>14723</v>
      </c>
      <c r="G78" s="117">
        <f t="shared" si="9"/>
        <v>172.19999999999891</v>
      </c>
      <c r="H78" s="142">
        <f t="shared" si="10"/>
        <v>1.1834400857684725E-2</v>
      </c>
      <c r="I78" s="113"/>
      <c r="J78" s="113"/>
      <c r="K78" s="113"/>
      <c r="L78" s="96"/>
      <c r="M78" s="96"/>
      <c r="N78" s="96"/>
      <c r="O78" s="104">
        <v>45804</v>
      </c>
      <c r="P78" s="85">
        <v>45778</v>
      </c>
      <c r="Q78" s="11"/>
      <c r="R78" s="12"/>
    </row>
    <row r="79" spans="1:18" x14ac:dyDescent="0.25">
      <c r="A79" s="97" t="s">
        <v>53</v>
      </c>
      <c r="B79" s="11">
        <v>3022279512</v>
      </c>
      <c r="C79" s="11" t="s">
        <v>104</v>
      </c>
      <c r="D79" s="112">
        <f>SUMIF('USINA 02 - Barreirinhas'!$BB:$BB,'Geração Equatorial x Medido'!P79,'USINA 02 - Barreirinhas'!$AY:$AY)</f>
        <v>14210.099999999997</v>
      </c>
      <c r="E79" s="94"/>
      <c r="F79" s="113">
        <v>14059</v>
      </c>
      <c r="G79" s="117">
        <f t="shared" si="9"/>
        <v>-151.09999999999673</v>
      </c>
      <c r="H79" s="142">
        <f t="shared" si="10"/>
        <v>-1.0633281961421577E-2</v>
      </c>
      <c r="I79" s="113"/>
      <c r="J79" s="113"/>
      <c r="K79" s="113"/>
      <c r="L79" s="96"/>
      <c r="M79" s="96"/>
      <c r="N79" s="96"/>
      <c r="O79" s="104">
        <v>45833</v>
      </c>
      <c r="P79" s="85">
        <v>45809</v>
      </c>
      <c r="Q79" s="11"/>
      <c r="R79" s="12"/>
    </row>
    <row r="80" spans="1:18" x14ac:dyDescent="0.25">
      <c r="A80" s="97" t="s">
        <v>53</v>
      </c>
      <c r="B80" s="11">
        <v>3022279512</v>
      </c>
      <c r="C80" s="11" t="s">
        <v>104</v>
      </c>
      <c r="D80" s="112">
        <f>SUMIF('USINA 02 - Barreirinhas'!$BB:$BB,'Geração Equatorial x Medido'!P80,'USINA 02 - Barreirinhas'!$AY:$AY)</f>
        <v>16067.000000000002</v>
      </c>
      <c r="E80" s="94"/>
      <c r="F80" s="113">
        <v>15120</v>
      </c>
      <c r="G80" s="117">
        <f>F80-D80</f>
        <v>-947.00000000000182</v>
      </c>
      <c r="H80" s="142">
        <f t="shared" si="10"/>
        <v>-5.8940685877886458E-2</v>
      </c>
      <c r="I80" s="113"/>
      <c r="J80" s="113"/>
      <c r="K80" s="113"/>
      <c r="L80" s="96"/>
      <c r="M80" s="96"/>
      <c r="N80" s="96"/>
      <c r="O80" s="105">
        <v>45865</v>
      </c>
      <c r="P80" s="85">
        <v>45839</v>
      </c>
      <c r="Q80" s="11"/>
      <c r="R80" s="12"/>
    </row>
    <row r="81" spans="1:18" x14ac:dyDescent="0.25">
      <c r="A81" s="97" t="s">
        <v>53</v>
      </c>
      <c r="B81" s="11">
        <v>3022279512</v>
      </c>
      <c r="C81" s="11" t="s">
        <v>104</v>
      </c>
      <c r="D81" s="112">
        <f>SUMIF('USINA 02 - Barreirinhas'!$BB:$BB,'Geração Equatorial x Medido'!P81,'USINA 02 - Barreirinhas'!$AY:$AY)</f>
        <v>16367.500000000002</v>
      </c>
      <c r="E81" s="94"/>
      <c r="F81" s="113">
        <v>16448</v>
      </c>
      <c r="G81" s="117">
        <f t="shared" si="9"/>
        <v>80.499999999998181</v>
      </c>
      <c r="H81" s="142">
        <f t="shared" si="10"/>
        <v>4.9182831831372032E-3</v>
      </c>
      <c r="I81" s="113"/>
      <c r="J81" s="113"/>
      <c r="K81" s="113"/>
      <c r="L81" s="96"/>
      <c r="M81" s="96"/>
      <c r="N81" s="96"/>
      <c r="O81" s="105">
        <v>45896</v>
      </c>
      <c r="P81" s="85">
        <v>45870</v>
      </c>
      <c r="Q81" s="11"/>
      <c r="R81" s="12"/>
    </row>
    <row r="82" spans="1:18" x14ac:dyDescent="0.25">
      <c r="A82" s="97" t="s">
        <v>53</v>
      </c>
      <c r="B82" s="11">
        <v>3022279512</v>
      </c>
      <c r="C82" s="11" t="s">
        <v>104</v>
      </c>
      <c r="D82" s="112">
        <f>SUMIF('USINA 02 - Barreirinhas'!$BB:$BB,'Geração Equatorial x Medido'!P82,'USINA 02 - Barreirinhas'!$AY:$AY)</f>
        <v>16892.400000000001</v>
      </c>
      <c r="E82" s="94"/>
      <c r="F82" s="113">
        <v>16732</v>
      </c>
      <c r="G82" s="117">
        <f>F82-D82</f>
        <v>-160.40000000000146</v>
      </c>
      <c r="H82" s="142">
        <f t="shared" si="10"/>
        <v>-9.4953943785371798E-3</v>
      </c>
      <c r="I82" s="113"/>
      <c r="J82" s="113"/>
      <c r="K82" s="113"/>
      <c r="L82" s="96"/>
      <c r="M82" s="96"/>
      <c r="N82" s="96"/>
      <c r="O82" s="105">
        <v>45927</v>
      </c>
      <c r="P82" s="85">
        <v>45901</v>
      </c>
      <c r="Q82" s="11"/>
      <c r="R82" s="12"/>
    </row>
    <row r="83" spans="1:18" x14ac:dyDescent="0.25">
      <c r="A83" s="97" t="s">
        <v>53</v>
      </c>
      <c r="B83" s="11">
        <v>3022279512</v>
      </c>
      <c r="C83" s="11" t="s">
        <v>104</v>
      </c>
      <c r="D83" s="112">
        <f>SUMIF('USINA 02 - Barreirinhas'!$BB:$BB,'Geração Equatorial x Medido'!P83,'USINA 02 - Barreirinhas'!$AY:$AY)</f>
        <v>16637.199999999997</v>
      </c>
      <c r="E83" s="94"/>
      <c r="F83" s="113">
        <v>16983</v>
      </c>
      <c r="G83" s="117">
        <f t="shared" si="9"/>
        <v>345.80000000000291</v>
      </c>
      <c r="H83" s="142">
        <f t="shared" si="10"/>
        <v>2.0784747433462539E-2</v>
      </c>
      <c r="I83" s="113"/>
      <c r="J83" s="113"/>
      <c r="K83" s="113"/>
      <c r="L83" s="96"/>
      <c r="M83" s="96"/>
      <c r="N83" s="96"/>
      <c r="O83" s="105">
        <v>45957</v>
      </c>
      <c r="P83" s="85">
        <v>45931</v>
      </c>
      <c r="Q83" s="11"/>
      <c r="R83" s="12"/>
    </row>
    <row r="84" spans="1:18" x14ac:dyDescent="0.25">
      <c r="A84" s="97" t="s">
        <v>53</v>
      </c>
      <c r="B84" s="11">
        <v>3022279512</v>
      </c>
      <c r="C84" s="11" t="s">
        <v>104</v>
      </c>
      <c r="D84" s="112">
        <f>SUMIF('USINA 02 - Barreirinhas'!$BB:$BB,'Geração Equatorial x Medido'!P84,'USINA 02 - Barreirinhas'!$AY:$AY)</f>
        <v>16185.600000000002</v>
      </c>
      <c r="E84" s="94"/>
      <c r="F84" s="113">
        <v>15839</v>
      </c>
      <c r="G84" s="117">
        <f>F84-D84</f>
        <v>-346.60000000000218</v>
      </c>
      <c r="H84" s="142">
        <f t="shared" si="10"/>
        <v>-2.1414096480822591E-2</v>
      </c>
      <c r="I84" s="113"/>
      <c r="J84" s="113"/>
      <c r="K84" s="113"/>
      <c r="L84" s="96"/>
      <c r="M84" s="96"/>
      <c r="N84" s="96"/>
      <c r="O84" s="105">
        <v>45988</v>
      </c>
      <c r="P84" s="85">
        <v>45962</v>
      </c>
      <c r="Q84" s="11"/>
      <c r="R84" s="12"/>
    </row>
    <row r="85" spans="1:18" x14ac:dyDescent="0.25">
      <c r="A85" s="97" t="s">
        <v>53</v>
      </c>
      <c r="B85" s="11">
        <v>3022279512</v>
      </c>
      <c r="C85" s="11" t="s">
        <v>104</v>
      </c>
      <c r="D85" s="112">
        <f>SUMIF('USINA 02 - Barreirinhas'!$BB:$BB,'Geração Equatorial x Medido'!P85,'USINA 02 - Barreirinhas'!$AY:$AY)</f>
        <v>13379.999999999998</v>
      </c>
      <c r="E85" s="94"/>
      <c r="F85" s="113">
        <v>13792</v>
      </c>
      <c r="G85" s="117">
        <f t="shared" si="9"/>
        <v>412.00000000000182</v>
      </c>
      <c r="H85" s="142">
        <f t="shared" si="10"/>
        <v>3.07922272047834E-2</v>
      </c>
      <c r="I85" s="113"/>
      <c r="J85" s="113"/>
      <c r="K85" s="113"/>
      <c r="L85" s="96"/>
      <c r="M85" s="96"/>
      <c r="N85" s="96"/>
      <c r="O85" s="105">
        <v>46018</v>
      </c>
      <c r="P85" s="85">
        <v>45992</v>
      </c>
      <c r="Q85" s="11"/>
      <c r="R85" s="12"/>
    </row>
    <row r="86" spans="1:18" x14ac:dyDescent="0.25">
      <c r="A86" s="97" t="s">
        <v>53</v>
      </c>
      <c r="D86" s="172"/>
      <c r="E86" s="173"/>
      <c r="F86" s="174">
        <v>13974</v>
      </c>
      <c r="G86" s="175"/>
      <c r="H86" s="177"/>
      <c r="I86" s="174"/>
      <c r="J86" s="174"/>
      <c r="K86" s="174"/>
      <c r="L86" s="176"/>
      <c r="M86" s="176"/>
      <c r="N86" s="176"/>
      <c r="O86" s="105">
        <v>46049</v>
      </c>
      <c r="P86" s="85">
        <v>46023</v>
      </c>
      <c r="R86" s="18"/>
    </row>
    <row r="87" spans="1:18" x14ac:dyDescent="0.25">
      <c r="A87" s="97" t="s">
        <v>53</v>
      </c>
      <c r="D87" s="172"/>
      <c r="E87" s="173"/>
      <c r="F87" s="174"/>
      <c r="G87" s="175"/>
      <c r="H87" s="177"/>
      <c r="I87" s="174"/>
      <c r="J87" s="174"/>
      <c r="K87" s="174"/>
      <c r="L87" s="176"/>
      <c r="M87" s="176"/>
      <c r="N87" s="176"/>
      <c r="O87" s="105">
        <v>46080</v>
      </c>
      <c r="P87" s="85">
        <v>46054</v>
      </c>
      <c r="R87" s="18"/>
    </row>
    <row r="88" spans="1:18" x14ac:dyDescent="0.25">
      <c r="A88" s="97" t="s">
        <v>53</v>
      </c>
      <c r="D88" s="172"/>
      <c r="E88" s="173"/>
      <c r="F88" s="174"/>
      <c r="G88" s="175"/>
      <c r="H88" s="177"/>
      <c r="I88" s="174"/>
      <c r="J88" s="174"/>
      <c r="K88" s="174"/>
      <c r="L88" s="176"/>
      <c r="M88" s="176"/>
      <c r="N88" s="176"/>
      <c r="O88" s="105">
        <v>46108</v>
      </c>
      <c r="P88" s="85">
        <v>46082</v>
      </c>
      <c r="R88" s="18"/>
    </row>
    <row r="89" spans="1:18" x14ac:dyDescent="0.25">
      <c r="A89" s="97" t="s">
        <v>53</v>
      </c>
      <c r="D89" s="172"/>
      <c r="E89" s="173"/>
      <c r="F89" s="174"/>
      <c r="G89" s="175"/>
      <c r="H89" s="177"/>
      <c r="I89" s="174"/>
      <c r="J89" s="174"/>
      <c r="K89" s="174"/>
      <c r="L89" s="176"/>
      <c r="M89" s="176"/>
      <c r="N89" s="176"/>
      <c r="O89" s="105">
        <v>46139</v>
      </c>
      <c r="P89" s="85">
        <v>46113</v>
      </c>
      <c r="R89" s="18"/>
    </row>
    <row r="90" spans="1:18" x14ac:dyDescent="0.25">
      <c r="A90" s="97" t="s">
        <v>53</v>
      </c>
      <c r="D90" s="172"/>
      <c r="E90" s="173"/>
      <c r="F90" s="174"/>
      <c r="G90" s="175"/>
      <c r="H90" s="177"/>
      <c r="I90" s="174"/>
      <c r="J90" s="174"/>
      <c r="K90" s="174"/>
      <c r="L90" s="176"/>
      <c r="M90" s="176"/>
      <c r="N90" s="176"/>
      <c r="O90" s="105">
        <v>46169</v>
      </c>
      <c r="P90" s="85">
        <v>46143</v>
      </c>
      <c r="R90" s="18"/>
    </row>
    <row r="91" spans="1:18" x14ac:dyDescent="0.25">
      <c r="A91" s="97" t="s">
        <v>53</v>
      </c>
      <c r="D91" s="172"/>
      <c r="E91" s="173"/>
      <c r="F91" s="174"/>
      <c r="G91" s="175"/>
      <c r="H91" s="177"/>
      <c r="I91" s="174"/>
      <c r="J91" s="174"/>
      <c r="K91" s="174"/>
      <c r="L91" s="176"/>
      <c r="M91" s="176"/>
      <c r="N91" s="176"/>
      <c r="O91" s="105">
        <v>46200</v>
      </c>
      <c r="P91" s="85">
        <v>46174</v>
      </c>
      <c r="R91" s="18"/>
    </row>
    <row r="92" spans="1:18" x14ac:dyDescent="0.25">
      <c r="A92" s="97" t="s">
        <v>53</v>
      </c>
      <c r="D92" s="172"/>
      <c r="E92" s="173"/>
      <c r="F92" s="174"/>
      <c r="G92" s="175"/>
      <c r="H92" s="177"/>
      <c r="I92" s="174"/>
      <c r="J92" s="174"/>
      <c r="K92" s="174"/>
      <c r="L92" s="176"/>
      <c r="M92" s="176"/>
      <c r="N92" s="176"/>
      <c r="O92" s="105">
        <v>46230</v>
      </c>
      <c r="P92" s="85">
        <v>46204</v>
      </c>
      <c r="R92" s="18"/>
    </row>
    <row r="93" spans="1:18" x14ac:dyDescent="0.25">
      <c r="A93" s="97" t="s">
        <v>53</v>
      </c>
      <c r="D93" s="172"/>
      <c r="E93" s="173"/>
      <c r="F93" s="174"/>
      <c r="G93" s="175"/>
      <c r="H93" s="177"/>
      <c r="I93" s="174"/>
      <c r="J93" s="174"/>
      <c r="K93" s="174"/>
      <c r="L93" s="176"/>
      <c r="M93" s="176"/>
      <c r="N93" s="176"/>
      <c r="O93" s="105">
        <v>46261</v>
      </c>
      <c r="P93" s="85">
        <v>46235</v>
      </c>
      <c r="R93" s="18"/>
    </row>
    <row r="94" spans="1:18" x14ac:dyDescent="0.25">
      <c r="A94" s="97" t="s">
        <v>53</v>
      </c>
      <c r="D94" s="172"/>
      <c r="E94" s="173"/>
      <c r="F94" s="174"/>
      <c r="G94" s="175"/>
      <c r="H94" s="177"/>
      <c r="I94" s="174"/>
      <c r="J94" s="174"/>
      <c r="K94" s="174"/>
      <c r="L94" s="176"/>
      <c r="M94" s="176"/>
      <c r="N94" s="176"/>
      <c r="O94" s="105">
        <v>46292</v>
      </c>
      <c r="P94" s="85">
        <v>46266</v>
      </c>
      <c r="R94" s="18"/>
    </row>
    <row r="95" spans="1:18" x14ac:dyDescent="0.25">
      <c r="A95" s="97" t="s">
        <v>53</v>
      </c>
      <c r="D95" s="172"/>
      <c r="E95" s="173"/>
      <c r="F95" s="174"/>
      <c r="G95" s="175"/>
      <c r="H95" s="177"/>
      <c r="I95" s="174"/>
      <c r="J95" s="174"/>
      <c r="K95" s="174"/>
      <c r="L95" s="176"/>
      <c r="M95" s="176"/>
      <c r="N95" s="176"/>
      <c r="O95" s="105">
        <v>46322</v>
      </c>
      <c r="P95" s="85">
        <v>46296</v>
      </c>
      <c r="R95" s="18"/>
    </row>
    <row r="96" spans="1:18" x14ac:dyDescent="0.25">
      <c r="A96" s="97" t="s">
        <v>53</v>
      </c>
      <c r="D96" s="172"/>
      <c r="E96" s="173"/>
      <c r="F96" s="174"/>
      <c r="G96" s="175"/>
      <c r="H96" s="177"/>
      <c r="I96" s="174"/>
      <c r="J96" s="174"/>
      <c r="K96" s="174"/>
      <c r="L96" s="176"/>
      <c r="M96" s="176"/>
      <c r="N96" s="176"/>
      <c r="O96" s="105">
        <v>46353</v>
      </c>
      <c r="P96" s="85">
        <v>46327</v>
      </c>
      <c r="R96" s="18"/>
    </row>
    <row r="97" spans="1:18" x14ac:dyDescent="0.25">
      <c r="A97" s="97" t="s">
        <v>53</v>
      </c>
      <c r="D97" s="172"/>
      <c r="E97" s="173"/>
      <c r="F97" s="174"/>
      <c r="G97" s="175"/>
      <c r="H97" s="177"/>
      <c r="I97" s="174"/>
      <c r="J97" s="174"/>
      <c r="K97" s="174"/>
      <c r="L97" s="176"/>
      <c r="M97" s="176"/>
      <c r="N97" s="176"/>
      <c r="O97" s="105">
        <v>46383</v>
      </c>
      <c r="P97" s="85">
        <v>46357</v>
      </c>
      <c r="R97" s="18"/>
    </row>
    <row r="98" spans="1:18" ht="6" customHeight="1" x14ac:dyDescent="0.25">
      <c r="A98" s="1"/>
    </row>
    <row r="99" spans="1:18" x14ac:dyDescent="0.25">
      <c r="A99" s="98" t="s">
        <v>62</v>
      </c>
      <c r="B99" s="11">
        <v>3019626310</v>
      </c>
      <c r="C99" s="11" t="s">
        <v>77</v>
      </c>
      <c r="D99" s="112">
        <f>SUMIF('USINA 03 - Barreirinhas'!$AC:$AC,'Geração Equatorial x Medido'!P99,'USINA 03 - Barreirinhas'!$Z:$Z)</f>
        <v>0</v>
      </c>
      <c r="E99" s="94"/>
      <c r="F99" s="113">
        <v>0</v>
      </c>
      <c r="G99" s="117"/>
      <c r="H99" s="117"/>
      <c r="I99" s="113"/>
      <c r="J99" s="113"/>
      <c r="K99" s="113"/>
      <c r="L99" s="96"/>
      <c r="M99" s="96"/>
      <c r="N99" s="96"/>
      <c r="O99" s="104">
        <v>45476</v>
      </c>
      <c r="P99" s="85">
        <v>45474</v>
      </c>
      <c r="Q99" s="11"/>
      <c r="R99" s="12"/>
    </row>
    <row r="100" spans="1:18" x14ac:dyDescent="0.25">
      <c r="A100" s="98" t="s">
        <v>62</v>
      </c>
      <c r="B100" s="11">
        <v>3019626310</v>
      </c>
      <c r="C100" s="11" t="s">
        <v>77</v>
      </c>
      <c r="D100" s="112">
        <f>SUMIF('USINA 03 - Barreirinhas'!$AC:$AC,'Geração Equatorial x Medido'!P100,'USINA 03 - Barreirinhas'!$Z:$Z)</f>
        <v>47064.200000000012</v>
      </c>
      <c r="E100" s="94"/>
      <c r="F100" s="113">
        <v>18928</v>
      </c>
      <c r="G100" s="117">
        <f t="shared" ref="G100:G108" si="11">F100-D100</f>
        <v>-28136.200000000012</v>
      </c>
      <c r="H100" s="142">
        <f t="shared" ref="H100:H108" si="12">G100/D100</f>
        <v>-0.59782594838539704</v>
      </c>
      <c r="I100" s="113"/>
      <c r="J100" s="113"/>
      <c r="K100" s="113"/>
      <c r="L100" s="125"/>
      <c r="M100" s="96"/>
      <c r="N100" s="96"/>
      <c r="O100" s="104">
        <v>45523</v>
      </c>
      <c r="P100" s="85">
        <v>45505</v>
      </c>
      <c r="Q100" s="11"/>
      <c r="R100" s="12"/>
    </row>
    <row r="101" spans="1:18" x14ac:dyDescent="0.25">
      <c r="A101" s="98" t="s">
        <v>62</v>
      </c>
      <c r="B101" s="11">
        <v>3019626311</v>
      </c>
      <c r="C101" s="11" t="s">
        <v>77</v>
      </c>
      <c r="D101" s="112">
        <f>SUMIF('USINA 03 - Barreirinhas'!$AC:$AC,'Geração Equatorial x Medido'!P101,'USINA 03 - Barreirinhas'!$Z:$Z)</f>
        <v>0</v>
      </c>
      <c r="E101" s="94"/>
      <c r="F101" s="113">
        <v>12344</v>
      </c>
      <c r="G101" s="117">
        <f t="shared" si="11"/>
        <v>12344</v>
      </c>
      <c r="H101" s="142" t="e">
        <f t="shared" si="12"/>
        <v>#DIV/0!</v>
      </c>
      <c r="I101" s="113"/>
      <c r="J101" s="113"/>
      <c r="K101" s="113"/>
      <c r="L101" s="96"/>
      <c r="M101" s="96"/>
      <c r="N101" s="96"/>
      <c r="O101" s="104">
        <v>45918</v>
      </c>
      <c r="P101" s="85">
        <v>45536</v>
      </c>
      <c r="Q101" s="11"/>
      <c r="R101" s="12"/>
    </row>
    <row r="102" spans="1:18" x14ac:dyDescent="0.25">
      <c r="A102" s="98" t="s">
        <v>62</v>
      </c>
      <c r="B102" s="11">
        <v>3019626312</v>
      </c>
      <c r="C102" s="11" t="s">
        <v>77</v>
      </c>
      <c r="D102" s="112">
        <f>SUMIF('USINA 03 - Barreirinhas'!$AC:$AC,'Geração Equatorial x Medido'!P102,'USINA 03 - Barreirinhas'!$Z:$Z)</f>
        <v>0</v>
      </c>
      <c r="E102" s="94"/>
      <c r="F102" s="113">
        <v>12344</v>
      </c>
      <c r="G102" s="117">
        <f t="shared" si="11"/>
        <v>12344</v>
      </c>
      <c r="H102" s="142" t="e">
        <f t="shared" si="12"/>
        <v>#DIV/0!</v>
      </c>
      <c r="I102" s="113"/>
      <c r="J102" s="113"/>
      <c r="K102" s="113"/>
      <c r="L102" s="96"/>
      <c r="M102" s="96"/>
      <c r="N102" s="96"/>
      <c r="O102" s="104">
        <v>45948</v>
      </c>
      <c r="P102" s="85">
        <v>45566</v>
      </c>
      <c r="Q102" s="11"/>
      <c r="R102" s="12"/>
    </row>
    <row r="103" spans="1:18" x14ac:dyDescent="0.25">
      <c r="A103" s="98" t="s">
        <v>62</v>
      </c>
      <c r="B103" s="11">
        <v>3019626313</v>
      </c>
      <c r="C103" s="11" t="s">
        <v>77</v>
      </c>
      <c r="D103" s="112">
        <f>SUMIF('USINA 03 - Barreirinhas'!$AC:$AC,'Geração Equatorial x Medido'!P103,'USINA 03 - Barreirinhas'!$Z:$Z)</f>
        <v>19954.8</v>
      </c>
      <c r="E103" s="94"/>
      <c r="F103" s="113">
        <v>16715</v>
      </c>
      <c r="G103" s="117">
        <f t="shared" si="11"/>
        <v>-3239.7999999999993</v>
      </c>
      <c r="H103" s="142">
        <f t="shared" si="12"/>
        <v>-0.16235692665423854</v>
      </c>
      <c r="I103" s="113"/>
      <c r="J103" s="113"/>
      <c r="K103" s="113"/>
      <c r="L103" s="96"/>
      <c r="M103" s="96"/>
      <c r="N103" s="96"/>
      <c r="O103" s="104">
        <v>45615</v>
      </c>
      <c r="P103" s="85">
        <v>45597</v>
      </c>
      <c r="Q103" s="11"/>
      <c r="R103" s="12"/>
    </row>
    <row r="104" spans="1:18" x14ac:dyDescent="0.25">
      <c r="A104" s="98" t="s">
        <v>62</v>
      </c>
      <c r="B104" s="11">
        <v>3019626314</v>
      </c>
      <c r="C104" s="11" t="s">
        <v>77</v>
      </c>
      <c r="D104" s="112">
        <f>SUMIF('USINA 03 - Barreirinhas'!$AC:$AC,'Geração Equatorial x Medido'!P104,'USINA 03 - Barreirinhas'!$Z:$Z)</f>
        <v>1023.0999999999999</v>
      </c>
      <c r="E104" s="94"/>
      <c r="F104" s="113">
        <v>15083</v>
      </c>
      <c r="G104" s="117">
        <f t="shared" si="11"/>
        <v>14059.9</v>
      </c>
      <c r="H104" s="142">
        <f t="shared" si="12"/>
        <v>13.742449418434171</v>
      </c>
      <c r="I104" s="113"/>
      <c r="J104" s="113"/>
      <c r="K104" s="113"/>
      <c r="L104" s="96"/>
      <c r="M104" s="96"/>
      <c r="N104" s="96"/>
      <c r="O104" s="104">
        <v>45656</v>
      </c>
      <c r="P104" s="85">
        <v>45627</v>
      </c>
      <c r="Q104" s="11"/>
      <c r="R104" s="12"/>
    </row>
    <row r="105" spans="1:18" x14ac:dyDescent="0.25">
      <c r="A105" s="98" t="s">
        <v>62</v>
      </c>
      <c r="B105" s="11">
        <v>3019626314</v>
      </c>
      <c r="C105" s="11" t="s">
        <v>77</v>
      </c>
      <c r="D105" s="112">
        <f>SUMIF('USINA 03 - Barreirinhas'!$BB:$BB,'Geração Equatorial x Medido'!P105,'USINA 03 - Barreirinhas'!$AY:$AY)</f>
        <v>12248.2</v>
      </c>
      <c r="E105" s="94"/>
      <c r="F105" s="113">
        <v>17013</v>
      </c>
      <c r="G105" s="117">
        <f t="shared" si="11"/>
        <v>4764.7999999999993</v>
      </c>
      <c r="H105" s="142">
        <f t="shared" si="12"/>
        <v>0.38902042749138643</v>
      </c>
      <c r="I105" s="113"/>
      <c r="J105" s="113"/>
      <c r="K105" s="113"/>
      <c r="L105" s="96"/>
      <c r="M105" s="96"/>
      <c r="N105" s="96"/>
      <c r="O105" s="104">
        <v>45686</v>
      </c>
      <c r="P105" s="85">
        <v>45658</v>
      </c>
      <c r="Q105" s="11"/>
      <c r="R105" s="12"/>
    </row>
    <row r="106" spans="1:18" x14ac:dyDescent="0.25">
      <c r="A106" s="98" t="s">
        <v>62</v>
      </c>
      <c r="B106" s="11">
        <v>3019626314</v>
      </c>
      <c r="C106" s="11" t="s">
        <v>77</v>
      </c>
      <c r="D106" s="112">
        <f>SUMIF('USINA 03 - Barreirinhas'!$BB:$BB,'Geração Equatorial x Medido'!P106,'USINA 03 - Barreirinhas'!$AY:$AY)</f>
        <v>11033.100000000002</v>
      </c>
      <c r="E106" s="94"/>
      <c r="F106" s="113">
        <v>11394</v>
      </c>
      <c r="G106" s="117">
        <f t="shared" si="11"/>
        <v>360.89999999999782</v>
      </c>
      <c r="H106" s="142">
        <f t="shared" si="12"/>
        <v>3.271066155477588E-2</v>
      </c>
      <c r="I106" s="113"/>
      <c r="J106" s="113"/>
      <c r="K106" s="113"/>
      <c r="L106" s="96"/>
      <c r="M106" s="96"/>
      <c r="N106" s="96"/>
      <c r="O106" s="104">
        <v>45715</v>
      </c>
      <c r="P106" s="85">
        <v>45689</v>
      </c>
      <c r="Q106" s="11"/>
      <c r="R106" s="12"/>
    </row>
    <row r="107" spans="1:18" x14ac:dyDescent="0.25">
      <c r="A107" s="98" t="s">
        <v>62</v>
      </c>
      <c r="B107" s="11">
        <v>3019626314</v>
      </c>
      <c r="C107" s="11" t="s">
        <v>77</v>
      </c>
      <c r="D107" s="112">
        <f>SUMIF('USINA 03 - Barreirinhas'!$BB:$BB,'Geração Equatorial x Medido'!P107,'USINA 03 - Barreirinhas'!$AY:$AY)</f>
        <v>11957.7</v>
      </c>
      <c r="E107" s="94"/>
      <c r="F107" s="113">
        <v>14832</v>
      </c>
      <c r="G107" s="117">
        <f t="shared" si="11"/>
        <v>2874.2999999999993</v>
      </c>
      <c r="H107" s="142">
        <f t="shared" si="12"/>
        <v>0.24037231240121421</v>
      </c>
      <c r="I107" s="113"/>
      <c r="J107" s="113"/>
      <c r="K107" s="113"/>
      <c r="L107" s="96"/>
      <c r="M107" s="96"/>
      <c r="N107" s="96"/>
      <c r="O107" s="104">
        <v>45744</v>
      </c>
      <c r="P107" s="85">
        <v>45717</v>
      </c>
      <c r="Q107" s="11"/>
      <c r="R107" s="12"/>
    </row>
    <row r="108" spans="1:18" x14ac:dyDescent="0.25">
      <c r="A108" s="98" t="s">
        <v>62</v>
      </c>
      <c r="B108" s="11">
        <v>3019626314</v>
      </c>
      <c r="C108" s="11" t="s">
        <v>77</v>
      </c>
      <c r="D108" s="112">
        <f>SUMIF('USINA 03 - Barreirinhas'!$BB:$BB,'Geração Equatorial x Medido'!P108,'USINA 03 - Barreirinhas'!$AY:$AY)</f>
        <v>12874.800000000001</v>
      </c>
      <c r="E108" s="94"/>
      <c r="F108" s="113">
        <v>10877</v>
      </c>
      <c r="G108" s="117">
        <f t="shared" si="11"/>
        <v>-1997.8000000000011</v>
      </c>
      <c r="H108" s="142">
        <f t="shared" si="12"/>
        <v>-0.15517134246745587</v>
      </c>
      <c r="I108" s="113"/>
      <c r="J108" s="113"/>
      <c r="K108" s="113"/>
      <c r="L108" s="96"/>
      <c r="M108" s="96"/>
      <c r="N108" s="96"/>
      <c r="O108" s="104">
        <v>45776</v>
      </c>
      <c r="P108" s="85">
        <v>45748</v>
      </c>
      <c r="Q108" s="11"/>
      <c r="R108" s="12"/>
    </row>
    <row r="109" spans="1:18" x14ac:dyDescent="0.25">
      <c r="A109" s="98" t="s">
        <v>62</v>
      </c>
      <c r="B109" s="11">
        <v>3019626314</v>
      </c>
      <c r="C109" s="11" t="s">
        <v>77</v>
      </c>
      <c r="D109" s="112">
        <f>SUMIF('USINA 03 - Barreirinhas'!$BB:$BB,'Geração Equatorial x Medido'!P109,'USINA 03 - Barreirinhas'!$AY:$AY)</f>
        <v>13746.099999999999</v>
      </c>
      <c r="E109" s="94"/>
      <c r="F109" s="113">
        <v>13976</v>
      </c>
      <c r="G109" s="117">
        <f>F109-D109</f>
        <v>229.90000000000146</v>
      </c>
      <c r="H109" s="142">
        <f>G109/D109</f>
        <v>1.672474374549883E-2</v>
      </c>
      <c r="I109" s="113"/>
      <c r="J109" s="113"/>
      <c r="K109" s="113"/>
      <c r="L109" s="96"/>
      <c r="M109" s="96"/>
      <c r="N109" s="96"/>
      <c r="O109" s="104">
        <v>45806</v>
      </c>
      <c r="P109" s="85">
        <v>45778</v>
      </c>
      <c r="Q109" s="11"/>
      <c r="R109" s="12"/>
    </row>
    <row r="110" spans="1:18" x14ac:dyDescent="0.25">
      <c r="A110" s="98" t="s">
        <v>62</v>
      </c>
      <c r="B110" s="11">
        <v>3019626314</v>
      </c>
      <c r="C110" s="11" t="s">
        <v>77</v>
      </c>
      <c r="D110" s="112">
        <f>SUMIF('USINA 03 - Barreirinhas'!$BB:$BB,'Geração Equatorial x Medido'!P110,'USINA 03 - Barreirinhas'!$AY:$AY)</f>
        <v>12781.400000000001</v>
      </c>
      <c r="E110" s="94"/>
      <c r="F110" s="113">
        <v>13346</v>
      </c>
      <c r="G110" s="117">
        <f>F110-D110</f>
        <v>564.59999999999854</v>
      </c>
      <c r="H110" s="142">
        <f>G110/D110</f>
        <v>4.4173564711220872E-2</v>
      </c>
      <c r="I110" s="113"/>
      <c r="J110" s="113"/>
      <c r="K110" s="113"/>
      <c r="L110" s="96"/>
      <c r="M110" s="96"/>
      <c r="N110" s="96"/>
      <c r="O110" s="104">
        <v>45833</v>
      </c>
      <c r="P110" s="85">
        <v>45809</v>
      </c>
      <c r="Q110" s="11"/>
      <c r="R110" s="12"/>
    </row>
    <row r="111" spans="1:18" x14ac:dyDescent="0.25">
      <c r="A111" s="98" t="s">
        <v>62</v>
      </c>
      <c r="B111" s="11">
        <v>3019626314</v>
      </c>
      <c r="C111" s="11" t="s">
        <v>77</v>
      </c>
      <c r="D111" s="112">
        <f>SUMIF('USINA 03 - Barreirinhas'!$BB:$BB,'Geração Equatorial x Medido'!P111,'USINA 03 - Barreirinhas'!$AY:$AY)</f>
        <v>16504</v>
      </c>
      <c r="E111" s="94"/>
      <c r="F111" s="113">
        <v>12794</v>
      </c>
      <c r="G111" s="117"/>
      <c r="H111" s="117"/>
      <c r="I111" s="113"/>
      <c r="J111" s="113"/>
      <c r="K111" s="113"/>
      <c r="L111" s="96"/>
      <c r="M111" s="96"/>
      <c r="N111" s="96"/>
      <c r="O111" s="104">
        <v>45867</v>
      </c>
      <c r="P111" s="85">
        <v>45839</v>
      </c>
      <c r="Q111" s="11"/>
      <c r="R111" s="12"/>
    </row>
    <row r="112" spans="1:18" x14ac:dyDescent="0.25">
      <c r="A112" s="98" t="s">
        <v>62</v>
      </c>
      <c r="B112" s="11">
        <v>3019626314</v>
      </c>
      <c r="C112" s="11" t="s">
        <v>77</v>
      </c>
      <c r="D112" s="112">
        <f>SUMIF('USINA 03 - Barreirinhas'!$BB:$BB,'Geração Equatorial x Medido'!P112,'USINA 03 - Barreirinhas'!$AY:$AY)</f>
        <v>15196.7</v>
      </c>
      <c r="E112" s="94"/>
      <c r="F112" s="113">
        <v>16329</v>
      </c>
      <c r="G112" s="117"/>
      <c r="H112" s="117"/>
      <c r="I112" s="113"/>
      <c r="J112" s="113"/>
      <c r="K112" s="113"/>
      <c r="L112" s="96"/>
      <c r="M112" s="96"/>
      <c r="N112" s="96"/>
      <c r="O112" s="105">
        <v>45896</v>
      </c>
      <c r="P112" s="85">
        <v>45870</v>
      </c>
      <c r="Q112" s="11"/>
      <c r="R112" s="12"/>
    </row>
    <row r="113" spans="1:18" x14ac:dyDescent="0.25">
      <c r="A113" s="98" t="s">
        <v>62</v>
      </c>
      <c r="B113" s="11">
        <v>3019626314</v>
      </c>
      <c r="C113" s="11" t="s">
        <v>77</v>
      </c>
      <c r="D113" s="112">
        <f>SUMIF('USINA 03 - Barreirinhas'!$BB:$BB,'Geração Equatorial x Medido'!P113,'USINA 03 - Barreirinhas'!$AY:$AY)</f>
        <v>5092.6000000000004</v>
      </c>
      <c r="E113" s="94"/>
      <c r="F113" s="113">
        <v>16338</v>
      </c>
      <c r="G113" s="117"/>
      <c r="H113" s="117"/>
      <c r="I113" s="113"/>
      <c r="J113" s="113"/>
      <c r="K113" s="113"/>
      <c r="L113" s="96"/>
      <c r="M113" s="96"/>
      <c r="N113" s="96"/>
      <c r="O113" s="105">
        <v>45927</v>
      </c>
      <c r="P113" s="85">
        <v>45901</v>
      </c>
      <c r="Q113" s="11"/>
      <c r="R113" s="12"/>
    </row>
    <row r="114" spans="1:18" x14ac:dyDescent="0.25">
      <c r="A114" s="98" t="s">
        <v>62</v>
      </c>
      <c r="B114" s="11">
        <v>3019626314</v>
      </c>
      <c r="C114" s="11" t="s">
        <v>77</v>
      </c>
      <c r="D114" s="112">
        <f>SUMIF('USINA 03 - Barreirinhas'!$BB:$BB,'Geração Equatorial x Medido'!P114,'USINA 03 - Barreirinhas'!$AY:$AY)</f>
        <v>4906</v>
      </c>
      <c r="E114" s="94"/>
      <c r="F114" s="113">
        <v>17371</v>
      </c>
      <c r="G114" s="117"/>
      <c r="H114" s="117"/>
      <c r="I114" s="113"/>
      <c r="J114" s="113"/>
      <c r="K114" s="113"/>
      <c r="L114" s="96"/>
      <c r="M114" s="96"/>
      <c r="N114" s="96"/>
      <c r="O114" s="105">
        <v>45957</v>
      </c>
      <c r="P114" s="85">
        <v>45931</v>
      </c>
      <c r="Q114" s="11"/>
      <c r="R114" s="12"/>
    </row>
    <row r="115" spans="1:18" x14ac:dyDescent="0.25">
      <c r="A115" s="98" t="s">
        <v>62</v>
      </c>
      <c r="B115" s="11">
        <v>3019626314</v>
      </c>
      <c r="C115" s="11" t="s">
        <v>77</v>
      </c>
      <c r="D115" s="112">
        <f>SUMIF('USINA 03 - Barreirinhas'!$BB:$BB,'Geração Equatorial x Medido'!P115,'USINA 03 - Barreirinhas'!$AY:$AY)</f>
        <v>15993.6</v>
      </c>
      <c r="E115" s="94"/>
      <c r="F115" s="113">
        <v>15708</v>
      </c>
      <c r="G115" s="117"/>
      <c r="H115" s="117"/>
      <c r="I115" s="113"/>
      <c r="J115" s="113"/>
      <c r="K115" s="113"/>
      <c r="L115" s="96"/>
      <c r="M115" s="96"/>
      <c r="N115" s="96"/>
      <c r="O115" s="105">
        <v>45988</v>
      </c>
      <c r="P115" s="85">
        <v>45962</v>
      </c>
      <c r="Q115" s="11"/>
      <c r="R115" s="12"/>
    </row>
    <row r="116" spans="1:18" x14ac:dyDescent="0.25">
      <c r="A116" s="98" t="s">
        <v>62</v>
      </c>
      <c r="B116" s="11">
        <v>3019626314</v>
      </c>
      <c r="C116" s="11" t="s">
        <v>77</v>
      </c>
      <c r="D116" s="112">
        <f>SUMIF('USINA 03 - Barreirinhas'!$BB:$BB,'Geração Equatorial x Medido'!P116,'USINA 03 - Barreirinhas'!$AY:$AY)</f>
        <v>13005.499999999996</v>
      </c>
      <c r="E116" s="94"/>
      <c r="F116" s="113">
        <v>14276</v>
      </c>
      <c r="G116" s="117"/>
      <c r="H116" s="117"/>
      <c r="I116" s="113"/>
      <c r="J116" s="113"/>
      <c r="K116" s="113"/>
      <c r="L116" s="96"/>
      <c r="M116" s="96"/>
      <c r="N116" s="96"/>
      <c r="O116" s="105">
        <v>46018</v>
      </c>
      <c r="P116" s="85">
        <v>45992</v>
      </c>
      <c r="Q116" s="11"/>
      <c r="R116" s="12"/>
    </row>
    <row r="117" spans="1:18" x14ac:dyDescent="0.25">
      <c r="A117" s="98" t="s">
        <v>62</v>
      </c>
      <c r="D117" s="172"/>
      <c r="E117" s="173"/>
      <c r="F117" s="174">
        <v>13888</v>
      </c>
      <c r="G117" s="175"/>
      <c r="H117" s="175"/>
      <c r="I117" s="174"/>
      <c r="J117" s="174"/>
      <c r="K117" s="174"/>
      <c r="L117" s="176"/>
      <c r="M117" s="176"/>
      <c r="N117" s="176"/>
      <c r="O117" s="105">
        <v>46049</v>
      </c>
      <c r="P117" s="85">
        <v>46023</v>
      </c>
      <c r="R117" s="18"/>
    </row>
    <row r="118" spans="1:18" x14ac:dyDescent="0.25">
      <c r="A118" s="98" t="s">
        <v>62</v>
      </c>
      <c r="D118" s="172"/>
      <c r="E118" s="173"/>
      <c r="F118" s="174"/>
      <c r="G118" s="175"/>
      <c r="H118" s="175"/>
      <c r="I118" s="174"/>
      <c r="J118" s="174"/>
      <c r="K118" s="174"/>
      <c r="L118" s="176"/>
      <c r="M118" s="176"/>
      <c r="N118" s="176"/>
      <c r="O118" s="105">
        <v>46080</v>
      </c>
      <c r="P118" s="85">
        <v>46054</v>
      </c>
      <c r="R118" s="18"/>
    </row>
    <row r="119" spans="1:18" x14ac:dyDescent="0.25">
      <c r="A119" s="98" t="s">
        <v>62</v>
      </c>
      <c r="D119" s="172"/>
      <c r="E119" s="173"/>
      <c r="F119" s="174"/>
      <c r="G119" s="175"/>
      <c r="H119" s="175"/>
      <c r="I119" s="174"/>
      <c r="J119" s="174"/>
      <c r="K119" s="174"/>
      <c r="L119" s="176"/>
      <c r="M119" s="176"/>
      <c r="N119" s="176"/>
      <c r="O119" s="105">
        <v>46108</v>
      </c>
      <c r="P119" s="85">
        <v>46082</v>
      </c>
      <c r="R119" s="18"/>
    </row>
    <row r="120" spans="1:18" x14ac:dyDescent="0.25">
      <c r="A120" s="98" t="s">
        <v>62</v>
      </c>
      <c r="D120" s="172"/>
      <c r="E120" s="173"/>
      <c r="F120" s="174"/>
      <c r="G120" s="175"/>
      <c r="H120" s="175"/>
      <c r="I120" s="174"/>
      <c r="J120" s="174"/>
      <c r="K120" s="174"/>
      <c r="L120" s="176"/>
      <c r="M120" s="176"/>
      <c r="N120" s="176"/>
      <c r="O120" s="105">
        <v>46139</v>
      </c>
      <c r="P120" s="85">
        <v>46113</v>
      </c>
      <c r="R120" s="18"/>
    </row>
    <row r="121" spans="1:18" x14ac:dyDescent="0.25">
      <c r="A121" s="98" t="s">
        <v>62</v>
      </c>
      <c r="D121" s="172"/>
      <c r="E121" s="173"/>
      <c r="F121" s="174"/>
      <c r="G121" s="175"/>
      <c r="H121" s="175"/>
      <c r="I121" s="174"/>
      <c r="J121" s="174"/>
      <c r="K121" s="174"/>
      <c r="L121" s="176"/>
      <c r="M121" s="176"/>
      <c r="N121" s="176"/>
      <c r="O121" s="105">
        <v>46169</v>
      </c>
      <c r="P121" s="85">
        <v>46143</v>
      </c>
      <c r="R121" s="18"/>
    </row>
    <row r="122" spans="1:18" x14ac:dyDescent="0.25">
      <c r="A122" s="98" t="s">
        <v>62</v>
      </c>
      <c r="D122" s="172"/>
      <c r="E122" s="173"/>
      <c r="F122" s="174"/>
      <c r="G122" s="175"/>
      <c r="H122" s="175"/>
      <c r="I122" s="174"/>
      <c r="J122" s="174"/>
      <c r="K122" s="174"/>
      <c r="L122" s="176"/>
      <c r="M122" s="176"/>
      <c r="N122" s="176"/>
      <c r="O122" s="105">
        <v>46200</v>
      </c>
      <c r="P122" s="85">
        <v>46174</v>
      </c>
      <c r="R122" s="18"/>
    </row>
    <row r="123" spans="1:18" x14ac:dyDescent="0.25">
      <c r="A123" s="98" t="s">
        <v>62</v>
      </c>
      <c r="D123" s="172"/>
      <c r="E123" s="173"/>
      <c r="F123" s="174"/>
      <c r="G123" s="175"/>
      <c r="H123" s="175"/>
      <c r="I123" s="174"/>
      <c r="J123" s="174"/>
      <c r="K123" s="174"/>
      <c r="L123" s="176"/>
      <c r="M123" s="176"/>
      <c r="N123" s="176"/>
      <c r="O123" s="105">
        <v>46230</v>
      </c>
      <c r="P123" s="85">
        <v>46204</v>
      </c>
      <c r="R123" s="18"/>
    </row>
    <row r="124" spans="1:18" x14ac:dyDescent="0.25">
      <c r="A124" s="98" t="s">
        <v>62</v>
      </c>
      <c r="D124" s="172"/>
      <c r="E124" s="173"/>
      <c r="F124" s="174"/>
      <c r="G124" s="175"/>
      <c r="H124" s="175"/>
      <c r="I124" s="174"/>
      <c r="J124" s="174"/>
      <c r="K124" s="174"/>
      <c r="L124" s="176"/>
      <c r="M124" s="176"/>
      <c r="N124" s="176"/>
      <c r="O124" s="105">
        <v>46261</v>
      </c>
      <c r="P124" s="85">
        <v>46235</v>
      </c>
      <c r="R124" s="18"/>
    </row>
    <row r="125" spans="1:18" x14ac:dyDescent="0.25">
      <c r="A125" s="98" t="s">
        <v>62</v>
      </c>
      <c r="D125" s="172"/>
      <c r="E125" s="173"/>
      <c r="F125" s="174"/>
      <c r="G125" s="175"/>
      <c r="H125" s="175"/>
      <c r="I125" s="174"/>
      <c r="J125" s="174"/>
      <c r="K125" s="174"/>
      <c r="L125" s="176"/>
      <c r="M125" s="176"/>
      <c r="N125" s="176"/>
      <c r="O125" s="105">
        <v>46292</v>
      </c>
      <c r="P125" s="85">
        <v>46266</v>
      </c>
      <c r="R125" s="18"/>
    </row>
    <row r="126" spans="1:18" x14ac:dyDescent="0.25">
      <c r="A126" s="98" t="s">
        <v>62</v>
      </c>
      <c r="D126" s="172"/>
      <c r="E126" s="173"/>
      <c r="F126" s="174"/>
      <c r="G126" s="175"/>
      <c r="H126" s="175"/>
      <c r="I126" s="174"/>
      <c r="J126" s="174"/>
      <c r="K126" s="174"/>
      <c r="L126" s="176"/>
      <c r="M126" s="176"/>
      <c r="N126" s="176"/>
      <c r="O126" s="105">
        <v>46322</v>
      </c>
      <c r="P126" s="85">
        <v>46296</v>
      </c>
      <c r="R126" s="18"/>
    </row>
    <row r="127" spans="1:18" x14ac:dyDescent="0.25">
      <c r="A127" s="98" t="s">
        <v>62</v>
      </c>
      <c r="D127" s="172"/>
      <c r="E127" s="173"/>
      <c r="F127" s="174"/>
      <c r="G127" s="175"/>
      <c r="H127" s="175"/>
      <c r="I127" s="174"/>
      <c r="J127" s="174"/>
      <c r="K127" s="174"/>
      <c r="L127" s="176"/>
      <c r="M127" s="176"/>
      <c r="N127" s="176"/>
      <c r="O127" s="105">
        <v>46353</v>
      </c>
      <c r="P127" s="85">
        <v>46327</v>
      </c>
      <c r="R127" s="18"/>
    </row>
    <row r="128" spans="1:18" x14ac:dyDescent="0.25">
      <c r="A128" s="98" t="s">
        <v>62</v>
      </c>
      <c r="D128" s="172"/>
      <c r="E128" s="173"/>
      <c r="F128" s="174"/>
      <c r="G128" s="175"/>
      <c r="H128" s="175"/>
      <c r="I128" s="174"/>
      <c r="J128" s="174"/>
      <c r="K128" s="174"/>
      <c r="L128" s="176"/>
      <c r="M128" s="176"/>
      <c r="N128" s="176"/>
      <c r="O128" s="105">
        <v>46383</v>
      </c>
      <c r="P128" s="85">
        <v>46357</v>
      </c>
      <c r="R128" s="18"/>
    </row>
    <row r="129" spans="1:24" ht="6" customHeight="1" x14ac:dyDescent="0.25">
      <c r="A129" s="1"/>
    </row>
    <row r="130" spans="1:24" x14ac:dyDescent="0.25">
      <c r="A130" s="100" t="s">
        <v>61</v>
      </c>
      <c r="B130" s="11">
        <v>3019984981</v>
      </c>
      <c r="C130" s="11" t="s">
        <v>59</v>
      </c>
      <c r="D130" s="112"/>
      <c r="E130" s="94"/>
      <c r="F130" s="113"/>
      <c r="G130" s="117"/>
      <c r="H130" s="117"/>
      <c r="I130" s="113"/>
      <c r="J130" s="113"/>
      <c r="K130" s="113"/>
      <c r="L130" s="96"/>
      <c r="M130" s="96"/>
      <c r="N130" s="96"/>
      <c r="O130" s="12"/>
      <c r="P130" s="85">
        <v>45261</v>
      </c>
      <c r="Q130" s="11"/>
      <c r="R130" s="12"/>
    </row>
    <row r="131" spans="1:24" x14ac:dyDescent="0.25">
      <c r="A131" s="100" t="s">
        <v>61</v>
      </c>
      <c r="B131" s="11">
        <v>3019984981</v>
      </c>
      <c r="C131" s="11" t="s">
        <v>59</v>
      </c>
      <c r="D131" s="123">
        <f>SUMIF('USINA 05 - Barreirinhas'!$AC:$AC,'Geração Equatorial x Medido'!P130,'USINA 05 - Barreirinhas'!$AA:$AA)</f>
        <v>0</v>
      </c>
      <c r="E131" s="94"/>
      <c r="F131" s="179">
        <v>0</v>
      </c>
      <c r="G131" s="117"/>
      <c r="H131" s="117"/>
      <c r="I131" s="113"/>
      <c r="J131" s="113"/>
      <c r="K131" s="113"/>
      <c r="L131" s="96"/>
      <c r="M131" s="96"/>
      <c r="N131" s="96"/>
      <c r="O131" s="12">
        <v>45317</v>
      </c>
      <c r="P131" s="124">
        <v>45292</v>
      </c>
      <c r="Q131" s="11"/>
      <c r="R131" s="12"/>
      <c r="S131" s="1" t="s">
        <v>68</v>
      </c>
      <c r="U131" s="1" t="s">
        <v>67</v>
      </c>
      <c r="W131" s="1" t="s">
        <v>66</v>
      </c>
      <c r="X131" s="3">
        <f>'USINA 05 - Barreirinhas'!AA375</f>
        <v>154872.89999999985</v>
      </c>
    </row>
    <row r="132" spans="1:24" x14ac:dyDescent="0.25">
      <c r="A132" s="100" t="s">
        <v>61</v>
      </c>
      <c r="B132" s="11">
        <v>3019984981</v>
      </c>
      <c r="C132" s="11" t="s">
        <v>59</v>
      </c>
      <c r="D132" s="123">
        <f>SUMIF('USINA 05 - Barreirinhas'!$AC:$AC,'Geração Equatorial x Medido'!P131,'USINA 05 - Barreirinhas'!$AA:$AA)</f>
        <v>7446</v>
      </c>
      <c r="E132" s="94"/>
      <c r="F132" s="179">
        <v>0</v>
      </c>
      <c r="G132" s="117"/>
      <c r="H132" s="117"/>
      <c r="I132" s="113"/>
      <c r="J132" s="113"/>
      <c r="K132" s="113"/>
      <c r="L132" s="96"/>
      <c r="M132" s="96"/>
      <c r="N132" s="96"/>
      <c r="O132" s="12">
        <v>45348</v>
      </c>
      <c r="P132" s="124">
        <v>45323</v>
      </c>
      <c r="Q132" s="11">
        <v>105.61</v>
      </c>
      <c r="R132" s="12">
        <v>45385</v>
      </c>
      <c r="S132" s="48">
        <f>SUM(D131:D133)</f>
        <v>18074.799999999996</v>
      </c>
      <c r="U132" s="48">
        <f>SUM(F131:F133)</f>
        <v>0</v>
      </c>
      <c r="W132" s="1" t="s">
        <v>71</v>
      </c>
      <c r="X132" s="93">
        <f>SUM(D131:D142)-X131</f>
        <v>-19079.999999999854</v>
      </c>
    </row>
    <row r="133" spans="1:24" x14ac:dyDescent="0.25">
      <c r="A133" s="100" t="s">
        <v>61</v>
      </c>
      <c r="B133" s="11">
        <v>3019984981</v>
      </c>
      <c r="C133" s="11" t="s">
        <v>59</v>
      </c>
      <c r="D133" s="123">
        <f>SUMIF('USINA 05 - Barreirinhas'!$AC:$AC,'Geração Equatorial x Medido'!P132,'USINA 05 - Barreirinhas'!$AA:$AA)</f>
        <v>10628.799999999997</v>
      </c>
      <c r="E133" s="94"/>
      <c r="F133" s="179">
        <v>0</v>
      </c>
      <c r="G133" s="117"/>
      <c r="H133" s="117"/>
      <c r="I133" s="113"/>
      <c r="J133" s="113"/>
      <c r="K133" s="113"/>
      <c r="L133" s="96"/>
      <c r="M133" s="96"/>
      <c r="N133" s="96"/>
      <c r="O133" s="12">
        <v>45377</v>
      </c>
      <c r="P133" s="124">
        <v>45352</v>
      </c>
      <c r="Q133" s="11">
        <v>108.69</v>
      </c>
      <c r="R133" s="12">
        <v>45415</v>
      </c>
      <c r="U133" s="48">
        <f>U132-S132</f>
        <v>-18074.799999999996</v>
      </c>
    </row>
    <row r="134" spans="1:24" x14ac:dyDescent="0.25">
      <c r="A134" s="100" t="s">
        <v>61</v>
      </c>
      <c r="B134" s="11">
        <v>3019984981</v>
      </c>
      <c r="C134" s="11" t="s">
        <v>59</v>
      </c>
      <c r="D134" s="123">
        <f>SUMIF('USINA 05 - Barreirinhas'!$AC:$AC,'Geração Equatorial x Medido'!P133,'USINA 05 - Barreirinhas'!$AA:$AA)</f>
        <v>10767.699999999997</v>
      </c>
      <c r="E134" s="94"/>
      <c r="F134" s="179">
        <v>0</v>
      </c>
      <c r="G134" s="117"/>
      <c r="H134" s="117"/>
      <c r="I134" s="113"/>
      <c r="J134" s="113"/>
      <c r="K134" s="113"/>
      <c r="L134" s="96"/>
      <c r="M134" s="96"/>
      <c r="N134" s="96"/>
      <c r="O134" s="12">
        <v>45408</v>
      </c>
      <c r="P134" s="124">
        <v>45383</v>
      </c>
      <c r="Q134" s="11"/>
      <c r="R134" s="12"/>
    </row>
    <row r="135" spans="1:24" x14ac:dyDescent="0.25">
      <c r="A135" s="100" t="s">
        <v>61</v>
      </c>
      <c r="B135" s="11">
        <v>3019984981</v>
      </c>
      <c r="C135" s="11" t="s">
        <v>59</v>
      </c>
      <c r="D135" s="112">
        <f>SUMIF('USINA 05 - Barreirinhas'!$AC:$AC,'Geração Equatorial x Medido'!P134,'USINA 05 - Barreirinhas'!$AA:$AA)</f>
        <v>11806.4</v>
      </c>
      <c r="E135" s="94"/>
      <c r="F135" s="113"/>
      <c r="G135" s="117">
        <f>F135-D135</f>
        <v>-11806.4</v>
      </c>
      <c r="H135" s="117">
        <f>G135</f>
        <v>-11806.4</v>
      </c>
      <c r="I135" s="113"/>
      <c r="J135" s="113"/>
      <c r="K135" s="113"/>
      <c r="L135" s="96"/>
      <c r="M135" s="96"/>
      <c r="N135" s="96"/>
      <c r="O135" s="12">
        <v>45438</v>
      </c>
      <c r="P135" s="85">
        <v>45413</v>
      </c>
      <c r="Q135" s="11"/>
      <c r="R135" s="12"/>
    </row>
    <row r="136" spans="1:24" x14ac:dyDescent="0.25">
      <c r="A136" s="100" t="s">
        <v>61</v>
      </c>
      <c r="B136" s="11">
        <v>3019984981</v>
      </c>
      <c r="C136" s="11" t="s">
        <v>59</v>
      </c>
      <c r="D136" s="112">
        <f>SUMIF('USINA 05 - Barreirinhas'!$AC:$AC,'Geração Equatorial x Medido'!P135,'USINA 05 - Barreirinhas'!$AA:$AA)</f>
        <v>13290.800000000001</v>
      </c>
      <c r="E136" s="94"/>
      <c r="F136" s="113">
        <v>20331</v>
      </c>
      <c r="G136" s="117">
        <f t="shared" ref="G136:G143" si="13">F136-D136</f>
        <v>7040.1999999999989</v>
      </c>
      <c r="H136" s="142">
        <f t="shared" ref="H136:H143" si="14">G136/D136</f>
        <v>0.52970475817858953</v>
      </c>
      <c r="I136" s="113"/>
      <c r="J136" s="113"/>
      <c r="K136" s="113"/>
      <c r="L136" s="96"/>
      <c r="M136" s="96"/>
      <c r="N136" s="96"/>
      <c r="O136" s="104">
        <v>45469</v>
      </c>
      <c r="P136" s="85">
        <v>45444</v>
      </c>
      <c r="Q136" s="11"/>
      <c r="R136" s="12"/>
    </row>
    <row r="137" spans="1:24" x14ac:dyDescent="0.25">
      <c r="A137" s="100" t="s">
        <v>61</v>
      </c>
      <c r="B137" s="11">
        <v>3019984981</v>
      </c>
      <c r="C137" s="11" t="s">
        <v>59</v>
      </c>
      <c r="D137" s="112">
        <f>SUMIF('USINA 05 - Barreirinhas'!$AC:$AC,'Geração Equatorial x Medido'!P136,'USINA 05 - Barreirinhas'!$AA:$AA)</f>
        <v>9772.8000000000011</v>
      </c>
      <c r="E137" s="94"/>
      <c r="F137" s="113">
        <v>14781</v>
      </c>
      <c r="G137" s="117">
        <f t="shared" si="13"/>
        <v>5008.1999999999989</v>
      </c>
      <c r="H137" s="142">
        <f t="shared" si="14"/>
        <v>0.51246316306483286</v>
      </c>
      <c r="I137" s="113">
        <v>3694</v>
      </c>
      <c r="J137" s="113"/>
      <c r="K137" s="113">
        <v>16062</v>
      </c>
      <c r="L137" s="96"/>
      <c r="M137" s="96"/>
      <c r="N137" s="96"/>
      <c r="O137" s="104">
        <v>45499</v>
      </c>
      <c r="P137" s="85">
        <v>45474</v>
      </c>
      <c r="Q137" s="11"/>
      <c r="R137" s="12"/>
    </row>
    <row r="138" spans="1:24" x14ac:dyDescent="0.25">
      <c r="A138" s="100" t="s">
        <v>61</v>
      </c>
      <c r="B138" s="11">
        <v>3019984981</v>
      </c>
      <c r="C138" s="11" t="s">
        <v>59</v>
      </c>
      <c r="D138" s="112">
        <f>SUMIF('USINA 05 - Barreirinhas'!$AC:$AC,'Geração Equatorial x Medido'!P137,'USINA 05 - Barreirinhas'!$AA:$AA)</f>
        <v>14601.4</v>
      </c>
      <c r="E138" s="94"/>
      <c r="F138" s="113">
        <v>13066</v>
      </c>
      <c r="G138" s="117">
        <f t="shared" si="13"/>
        <v>-1535.3999999999996</v>
      </c>
      <c r="H138" s="142">
        <f t="shared" si="14"/>
        <v>-0.10515430027257658</v>
      </c>
      <c r="I138" s="113"/>
      <c r="J138" s="113"/>
      <c r="K138" s="113"/>
      <c r="L138" s="96"/>
      <c r="M138" s="96"/>
      <c r="N138" s="96"/>
      <c r="O138" s="104">
        <v>45530</v>
      </c>
      <c r="P138" s="85">
        <v>45505</v>
      </c>
      <c r="Q138" s="11"/>
      <c r="R138" s="12"/>
    </row>
    <row r="139" spans="1:24" x14ac:dyDescent="0.25">
      <c r="A139" s="100" t="s">
        <v>61</v>
      </c>
      <c r="B139" s="11">
        <v>3019984981</v>
      </c>
      <c r="C139" s="11" t="s">
        <v>59</v>
      </c>
      <c r="D139" s="112">
        <f>SUMIF('USINA 05 - Barreirinhas'!$AC:$AC,'Geração Equatorial x Medido'!P138,'USINA 05 - Barreirinhas'!$AA:$AA)</f>
        <v>13374.400000000001</v>
      </c>
      <c r="E139" s="94"/>
      <c r="F139" s="113">
        <v>12941</v>
      </c>
      <c r="G139" s="117">
        <f t="shared" si="13"/>
        <v>-433.40000000000146</v>
      </c>
      <c r="H139" s="142">
        <f t="shared" si="14"/>
        <v>-3.2405192008613574E-2</v>
      </c>
      <c r="I139" s="113"/>
      <c r="J139" s="113"/>
      <c r="K139" s="113"/>
      <c r="L139" s="96"/>
      <c r="M139" s="96"/>
      <c r="N139" s="96"/>
      <c r="O139" s="104">
        <v>45555</v>
      </c>
      <c r="P139" s="85">
        <v>45536</v>
      </c>
      <c r="Q139" s="11"/>
      <c r="R139" s="12"/>
    </row>
    <row r="140" spans="1:24" x14ac:dyDescent="0.25">
      <c r="A140" s="100" t="s">
        <v>61</v>
      </c>
      <c r="B140" s="11">
        <v>3019984981</v>
      </c>
      <c r="C140" s="11" t="s">
        <v>59</v>
      </c>
      <c r="D140" s="112">
        <f>SUMIF('USINA 05 - Barreirinhas'!$AC:$AC,'Geração Equatorial x Medido'!P139,'USINA 05 - Barreirinhas'!$AA:$AA)</f>
        <v>13120.8</v>
      </c>
      <c r="E140" s="94"/>
      <c r="F140" s="113">
        <v>16717</v>
      </c>
      <c r="G140" s="117">
        <f t="shared" si="13"/>
        <v>3596.2000000000007</v>
      </c>
      <c r="H140" s="142">
        <f t="shared" si="14"/>
        <v>0.27408389732333399</v>
      </c>
      <c r="I140" s="113"/>
      <c r="J140" s="113"/>
      <c r="K140" s="113"/>
      <c r="L140" s="96"/>
      <c r="M140" s="96"/>
      <c r="N140" s="96"/>
      <c r="O140" s="104">
        <v>45587</v>
      </c>
      <c r="P140" s="85">
        <v>45566</v>
      </c>
      <c r="Q140" s="11"/>
      <c r="R140" s="12"/>
    </row>
    <row r="141" spans="1:24" x14ac:dyDescent="0.25">
      <c r="A141" s="100" t="s">
        <v>61</v>
      </c>
      <c r="B141" s="11">
        <v>3019984981</v>
      </c>
      <c r="C141" s="11" t="s">
        <v>59</v>
      </c>
      <c r="D141" s="112">
        <f>SUMIF('USINA 05 - Barreirinhas'!$AC:$AC,'Geração Equatorial x Medido'!P140,'USINA 05 - Barreirinhas'!$AA:$AA)</f>
        <v>16721.3</v>
      </c>
      <c r="E141" s="94"/>
      <c r="F141" s="113">
        <v>15065</v>
      </c>
      <c r="G141" s="117">
        <f t="shared" si="13"/>
        <v>-1656.2999999999993</v>
      </c>
      <c r="H141" s="142">
        <f t="shared" si="14"/>
        <v>-9.9053303271874754E-2</v>
      </c>
      <c r="I141" s="113"/>
      <c r="J141" s="113"/>
      <c r="K141" s="113"/>
      <c r="L141" s="96"/>
      <c r="M141" s="96"/>
      <c r="N141" s="96"/>
      <c r="O141" s="104">
        <v>45618</v>
      </c>
      <c r="P141" s="85">
        <v>45597</v>
      </c>
      <c r="Q141" s="11"/>
      <c r="R141" s="12"/>
    </row>
    <row r="142" spans="1:24" x14ac:dyDescent="0.25">
      <c r="A142" s="100" t="s">
        <v>61</v>
      </c>
      <c r="B142" s="11">
        <v>3019984981</v>
      </c>
      <c r="C142" s="11" t="s">
        <v>59</v>
      </c>
      <c r="D142" s="112">
        <f>SUMIF('USINA 05 - Barreirinhas'!$AC:$AC,'Geração Equatorial x Medido'!P142,'USINA 05 - Barreirinhas'!$AA:$AA)</f>
        <v>14262.499999999996</v>
      </c>
      <c r="E142" s="94"/>
      <c r="F142" s="113">
        <v>14338</v>
      </c>
      <c r="G142" s="117">
        <f t="shared" si="13"/>
        <v>75.500000000003638</v>
      </c>
      <c r="H142" s="142">
        <f t="shared" si="14"/>
        <v>5.2936021034183109E-3</v>
      </c>
      <c r="I142" s="113"/>
      <c r="J142" s="113"/>
      <c r="K142" s="113"/>
      <c r="L142" s="96"/>
      <c r="M142" s="96"/>
      <c r="N142" s="96"/>
      <c r="O142" s="104">
        <v>45649</v>
      </c>
      <c r="P142" s="85">
        <v>45627</v>
      </c>
      <c r="Q142" s="11"/>
      <c r="R142" s="12"/>
    </row>
    <row r="143" spans="1:24" x14ac:dyDescent="0.25">
      <c r="A143" s="100" t="s">
        <v>61</v>
      </c>
      <c r="B143" s="11">
        <v>3019984981</v>
      </c>
      <c r="C143" s="11" t="s">
        <v>59</v>
      </c>
      <c r="D143" s="112">
        <f>SUMIF('USINA 05 - Barreirinhas'!$BB:$BB,'Geração Equatorial x Medido'!P143,'USINA 05 - Barreirinhas'!$AY:$AY)</f>
        <v>11825.400000000001</v>
      </c>
      <c r="E143" s="94"/>
      <c r="F143" s="113">
        <v>12343</v>
      </c>
      <c r="G143" s="117">
        <f t="shared" si="13"/>
        <v>517.59999999999854</v>
      </c>
      <c r="H143" s="142">
        <f t="shared" si="14"/>
        <v>4.3770189591895284E-2</v>
      </c>
      <c r="I143" s="113"/>
      <c r="J143" s="113"/>
      <c r="K143" s="113"/>
      <c r="L143" s="96"/>
      <c r="M143" s="96"/>
      <c r="N143" s="96"/>
      <c r="O143" s="104">
        <v>45678</v>
      </c>
      <c r="P143" s="85">
        <v>45658</v>
      </c>
      <c r="Q143" s="11"/>
      <c r="R143" s="12"/>
    </row>
    <row r="144" spans="1:24" x14ac:dyDescent="0.25">
      <c r="A144" s="100" t="s">
        <v>61</v>
      </c>
      <c r="B144" s="11">
        <v>3019984981</v>
      </c>
      <c r="C144" s="11" t="s">
        <v>59</v>
      </c>
      <c r="D144" s="112">
        <f>SUMIF('USINA 05 - Barreirinhas'!$BB:$BB,'Geração Equatorial x Medido'!P144,'USINA 05 - Barreirinhas'!$AY:$AY)</f>
        <v>12129.799999999997</v>
      </c>
      <c r="E144" s="94"/>
      <c r="F144" s="113">
        <v>11393</v>
      </c>
      <c r="G144" s="117">
        <f>F144-D144</f>
        <v>-736.79999999999745</v>
      </c>
      <c r="H144" s="142">
        <f>G144/D144</f>
        <v>-6.0742963610281919E-2</v>
      </c>
      <c r="I144" s="113"/>
      <c r="J144" s="113"/>
      <c r="K144" s="113"/>
      <c r="L144" s="96"/>
      <c r="M144" s="96"/>
      <c r="N144" s="96"/>
      <c r="O144" s="104">
        <v>45709</v>
      </c>
      <c r="P144" s="85">
        <v>45689</v>
      </c>
      <c r="Q144" s="11"/>
      <c r="R144" s="12"/>
    </row>
    <row r="145" spans="1:18" x14ac:dyDescent="0.25">
      <c r="A145" s="100" t="s">
        <v>61</v>
      </c>
      <c r="B145" s="11">
        <v>3019984981</v>
      </c>
      <c r="C145" s="11" t="s">
        <v>59</v>
      </c>
      <c r="D145" s="112">
        <f>SUMIF('USINA 05 - Barreirinhas'!$BB:$BB,'Geração Equatorial x Medido'!P145,'USINA 05 - Barreirinhas'!$AY:$AY)</f>
        <v>10936.500000000002</v>
      </c>
      <c r="E145" s="94"/>
      <c r="F145" s="113">
        <v>11033</v>
      </c>
      <c r="G145" s="117">
        <f>F145-D145</f>
        <v>96.499999999998181</v>
      </c>
      <c r="H145" s="142">
        <f>G145/D145</f>
        <v>8.8236638778400912E-3</v>
      </c>
      <c r="I145" s="113"/>
      <c r="J145" s="113"/>
      <c r="K145" s="113"/>
      <c r="L145" s="96"/>
      <c r="M145" s="96"/>
      <c r="N145" s="96"/>
      <c r="O145" s="104">
        <v>45738</v>
      </c>
      <c r="P145" s="85">
        <v>45717</v>
      </c>
      <c r="Q145" s="11"/>
      <c r="R145" s="12"/>
    </row>
    <row r="146" spans="1:18" x14ac:dyDescent="0.25">
      <c r="A146" s="100" t="s">
        <v>61</v>
      </c>
      <c r="B146" s="11">
        <v>3019984981</v>
      </c>
      <c r="C146" s="11" t="s">
        <v>59</v>
      </c>
      <c r="D146" s="112">
        <f>SUMIF('USINA 05 - Barreirinhas'!$BB:$BB,'Geração Equatorial x Medido'!P146,'USINA 05 - Barreirinhas'!$AY:$AY)</f>
        <v>11966.099999999995</v>
      </c>
      <c r="E146" s="94"/>
      <c r="F146" s="113">
        <v>12944</v>
      </c>
      <c r="G146" s="117">
        <f t="shared" ref="G146:G154" si="15">F146-D146</f>
        <v>977.90000000000509</v>
      </c>
      <c r="H146" s="142">
        <f t="shared" ref="H146:H154" si="16">G146/D146</f>
        <v>8.172253282188896E-2</v>
      </c>
      <c r="I146" s="113"/>
      <c r="J146" s="113"/>
      <c r="K146" s="113"/>
      <c r="L146" s="96"/>
      <c r="M146" s="96"/>
      <c r="N146" s="96"/>
      <c r="O146" s="104">
        <v>45769</v>
      </c>
      <c r="P146" s="85">
        <v>45748</v>
      </c>
      <c r="Q146" s="11"/>
      <c r="R146" s="12"/>
    </row>
    <row r="147" spans="1:18" x14ac:dyDescent="0.25">
      <c r="A147" s="100" t="s">
        <v>61</v>
      </c>
      <c r="B147" s="11">
        <v>3019984981</v>
      </c>
      <c r="C147" s="11" t="s">
        <v>59</v>
      </c>
      <c r="D147" s="112">
        <f>SUMIF('USINA 05 - Barreirinhas'!$BB:$BB,'Geração Equatorial x Medido'!P147,'USINA 05 - Barreirinhas'!$AY:$AY)</f>
        <v>12381.700000000003</v>
      </c>
      <c r="E147" s="94"/>
      <c r="F147" s="113">
        <v>12532</v>
      </c>
      <c r="G147" s="117">
        <f t="shared" si="15"/>
        <v>150.29999999999745</v>
      </c>
      <c r="H147" s="142">
        <f t="shared" si="16"/>
        <v>1.2138882382871287E-2</v>
      </c>
      <c r="I147" s="113"/>
      <c r="J147" s="113"/>
      <c r="K147" s="113"/>
      <c r="L147" s="96"/>
      <c r="M147" s="96"/>
      <c r="N147" s="96"/>
      <c r="O147" s="104">
        <v>45799</v>
      </c>
      <c r="P147" s="85">
        <v>45778</v>
      </c>
      <c r="Q147" s="11"/>
      <c r="R147" s="12"/>
    </row>
    <row r="148" spans="1:18" x14ac:dyDescent="0.25">
      <c r="A148" s="100" t="s">
        <v>61</v>
      </c>
      <c r="B148" s="11">
        <v>3019984981</v>
      </c>
      <c r="C148" s="11" t="s">
        <v>59</v>
      </c>
      <c r="D148" s="112">
        <f>SUMIF('USINA 05 - Barreirinhas'!$BB:$BB,'Geração Equatorial x Medido'!P148,'USINA 05 - Barreirinhas'!$AY:$AY)</f>
        <v>13859.900000000003</v>
      </c>
      <c r="E148" s="94"/>
      <c r="F148" s="113">
        <v>13873</v>
      </c>
      <c r="G148" s="117">
        <f t="shared" si="15"/>
        <v>13.099999999996726</v>
      </c>
      <c r="H148" s="142">
        <f t="shared" si="16"/>
        <v>9.4517276459402469E-4</v>
      </c>
      <c r="I148" s="113"/>
      <c r="J148" s="113"/>
      <c r="K148" s="113"/>
      <c r="L148" s="96"/>
      <c r="M148" s="96"/>
      <c r="N148" s="96"/>
      <c r="O148" s="12">
        <v>45829</v>
      </c>
      <c r="P148" s="85">
        <v>45809</v>
      </c>
      <c r="Q148" s="11"/>
      <c r="R148" s="12"/>
    </row>
    <row r="149" spans="1:18" x14ac:dyDescent="0.25">
      <c r="A149" s="100" t="s">
        <v>61</v>
      </c>
      <c r="B149" s="11">
        <v>3019984981</v>
      </c>
      <c r="C149" s="11" t="s">
        <v>59</v>
      </c>
      <c r="D149" s="112">
        <f>SUMIF('USINA 05 - Barreirinhas'!$BB:$BB,'Geração Equatorial x Medido'!P149,'USINA 05 - Barreirinhas'!$AY:$AY)</f>
        <v>14390.799999999997</v>
      </c>
      <c r="E149" s="94"/>
      <c r="F149" s="113">
        <v>14132</v>
      </c>
      <c r="G149" s="117">
        <f t="shared" si="15"/>
        <v>-258.79999999999745</v>
      </c>
      <c r="H149" s="142">
        <f t="shared" si="16"/>
        <v>-1.7983711815882195E-2</v>
      </c>
      <c r="I149" s="113"/>
      <c r="J149" s="113"/>
      <c r="K149" s="113"/>
      <c r="L149" s="96"/>
      <c r="M149" s="96"/>
      <c r="N149" s="96"/>
      <c r="O149" s="12">
        <v>45860</v>
      </c>
      <c r="P149" s="85">
        <v>45839</v>
      </c>
      <c r="Q149" s="11"/>
      <c r="R149" s="12"/>
    </row>
    <row r="150" spans="1:18" x14ac:dyDescent="0.25">
      <c r="A150" s="100" t="s">
        <v>61</v>
      </c>
      <c r="B150" s="11">
        <v>3019984981</v>
      </c>
      <c r="C150" s="11" t="s">
        <v>59</v>
      </c>
      <c r="D150" s="112">
        <f>SUMIF('USINA 05 - Barreirinhas'!$BB:$BB,'Geração Equatorial x Medido'!P150,'USINA 05 - Barreirinhas'!$AY:$AY)</f>
        <v>15456.900000000001</v>
      </c>
      <c r="E150" s="94"/>
      <c r="F150" s="113">
        <v>14178</v>
      </c>
      <c r="G150" s="117">
        <f t="shared" si="15"/>
        <v>-1278.9000000000015</v>
      </c>
      <c r="H150" s="142">
        <f t="shared" si="16"/>
        <v>-8.2739747297323613E-2</v>
      </c>
      <c r="I150" s="113"/>
      <c r="J150" s="113"/>
      <c r="K150" s="113"/>
      <c r="L150" s="96"/>
      <c r="M150" s="96"/>
      <c r="N150" s="96"/>
      <c r="O150" s="12">
        <v>45891</v>
      </c>
      <c r="P150" s="85">
        <v>45870</v>
      </c>
      <c r="Q150" s="11"/>
      <c r="R150" s="12"/>
    </row>
    <row r="151" spans="1:18" x14ac:dyDescent="0.25">
      <c r="A151" s="100" t="s">
        <v>61</v>
      </c>
      <c r="B151" s="11">
        <v>3019984981</v>
      </c>
      <c r="C151" s="11" t="s">
        <v>59</v>
      </c>
      <c r="D151" s="112">
        <f>SUMIF('USINA 05 - Barreirinhas'!$BB:$BB,'Geração Equatorial x Medido'!P151,'USINA 05 - Barreirinhas'!$AY:$AY)</f>
        <v>16349.100000000004</v>
      </c>
      <c r="E151" s="94"/>
      <c r="F151" s="113">
        <v>16436</v>
      </c>
      <c r="G151" s="117">
        <f t="shared" si="15"/>
        <v>86.899999999995998</v>
      </c>
      <c r="H151" s="142">
        <f t="shared" si="16"/>
        <v>5.3152772935510812E-3</v>
      </c>
      <c r="I151" s="113"/>
      <c r="J151" s="113"/>
      <c r="K151" s="113"/>
      <c r="L151" s="96"/>
      <c r="M151" s="96"/>
      <c r="N151" s="96"/>
      <c r="O151" s="12">
        <v>45922</v>
      </c>
      <c r="P151" s="85">
        <v>45901</v>
      </c>
      <c r="Q151" s="11"/>
      <c r="R151" s="12"/>
    </row>
    <row r="152" spans="1:18" x14ac:dyDescent="0.25">
      <c r="A152" s="100" t="s">
        <v>61</v>
      </c>
      <c r="B152" s="11">
        <v>3019984981</v>
      </c>
      <c r="C152" s="11" t="s">
        <v>59</v>
      </c>
      <c r="D152" s="112">
        <f>SUMIF('USINA 05 - Barreirinhas'!$BB:$BB,'Geração Equatorial x Medido'!P152,'USINA 05 - Barreirinhas'!$AY:$AY)</f>
        <v>15483.499999999998</v>
      </c>
      <c r="E152" s="94"/>
      <c r="F152" s="113">
        <v>16576</v>
      </c>
      <c r="G152" s="117">
        <f t="shared" si="15"/>
        <v>1092.5000000000018</v>
      </c>
      <c r="H152" s="142">
        <f t="shared" si="16"/>
        <v>7.0558982142280624E-2</v>
      </c>
      <c r="I152" s="113"/>
      <c r="J152" s="113"/>
      <c r="K152" s="113"/>
      <c r="L152" s="96"/>
      <c r="M152" s="96"/>
      <c r="N152" s="96"/>
      <c r="O152" s="104">
        <v>45951</v>
      </c>
      <c r="P152" s="85">
        <v>45931</v>
      </c>
      <c r="Q152" s="11"/>
      <c r="R152" s="12"/>
    </row>
    <row r="153" spans="1:18" x14ac:dyDescent="0.25">
      <c r="A153" s="100" t="s">
        <v>61</v>
      </c>
      <c r="B153" s="11">
        <v>3019984981</v>
      </c>
      <c r="C153" s="11" t="s">
        <v>59</v>
      </c>
      <c r="D153" s="112">
        <f>SUMIF('USINA 05 - Barreirinhas'!$BB:$BB,'Geração Equatorial x Medido'!P153,'USINA 05 - Barreirinhas'!$AY:$AY)</f>
        <v>14648.699999999999</v>
      </c>
      <c r="E153" s="94"/>
      <c r="F153" s="113">
        <v>15751</v>
      </c>
      <c r="G153" s="117">
        <f t="shared" si="15"/>
        <v>1102.3000000000011</v>
      </c>
      <c r="H153" s="142">
        <f t="shared" si="16"/>
        <v>7.5248998204618917E-2</v>
      </c>
      <c r="I153" s="113"/>
      <c r="J153" s="113"/>
      <c r="K153" s="113"/>
      <c r="L153" s="96"/>
      <c r="M153" s="96"/>
      <c r="N153" s="96"/>
      <c r="O153" s="104">
        <v>45983</v>
      </c>
      <c r="P153" s="85">
        <v>45962</v>
      </c>
      <c r="Q153" s="11"/>
      <c r="R153" s="12"/>
    </row>
    <row r="154" spans="1:18" x14ac:dyDescent="0.25">
      <c r="A154" s="100" t="s">
        <v>61</v>
      </c>
      <c r="B154" s="11">
        <v>3019984981</v>
      </c>
      <c r="C154" s="11" t="s">
        <v>59</v>
      </c>
      <c r="D154" s="112">
        <f>SUMIF('USINA 05 - Barreirinhas'!$BB:$BB,'Geração Equatorial x Medido'!P154,'USINA 05 - Barreirinhas'!$AY:$AY)</f>
        <v>0</v>
      </c>
      <c r="E154" s="94"/>
      <c r="F154" s="113">
        <v>14338</v>
      </c>
      <c r="G154" s="117">
        <f t="shared" si="15"/>
        <v>14338</v>
      </c>
      <c r="H154" s="117" t="e">
        <f t="shared" si="16"/>
        <v>#DIV/0!</v>
      </c>
      <c r="I154" s="113"/>
      <c r="J154" s="113"/>
      <c r="K154" s="113"/>
      <c r="L154" s="96"/>
      <c r="M154" s="96"/>
      <c r="N154" s="96"/>
      <c r="O154" s="12">
        <v>46379</v>
      </c>
      <c r="P154" s="85">
        <v>45992</v>
      </c>
      <c r="Q154" s="11"/>
      <c r="R154" s="12"/>
    </row>
    <row r="155" spans="1:18" x14ac:dyDescent="0.25">
      <c r="A155" s="100" t="s">
        <v>61</v>
      </c>
      <c r="B155" s="11"/>
      <c r="C155" s="11"/>
      <c r="D155" s="112"/>
      <c r="E155" s="94"/>
      <c r="F155" s="113">
        <v>12343</v>
      </c>
      <c r="G155" s="117"/>
      <c r="H155" s="117"/>
      <c r="I155" s="113"/>
      <c r="J155" s="113"/>
      <c r="K155" s="113"/>
      <c r="L155" s="96"/>
      <c r="M155" s="96"/>
      <c r="N155" s="96"/>
      <c r="O155" s="12">
        <v>46044</v>
      </c>
      <c r="P155" s="85">
        <v>46023</v>
      </c>
      <c r="Q155" s="11"/>
      <c r="R155" s="12"/>
    </row>
    <row r="156" spans="1:18" x14ac:dyDescent="0.25">
      <c r="A156" s="100" t="s">
        <v>61</v>
      </c>
      <c r="B156" s="11"/>
      <c r="C156" s="11"/>
      <c r="D156" s="112"/>
      <c r="E156" s="94"/>
      <c r="F156" s="113"/>
      <c r="G156" s="117"/>
      <c r="H156" s="117"/>
      <c r="I156" s="113"/>
      <c r="J156" s="113"/>
      <c r="K156" s="113"/>
      <c r="L156" s="96"/>
      <c r="M156" s="96"/>
      <c r="N156" s="96"/>
      <c r="O156" s="12">
        <v>46075</v>
      </c>
      <c r="P156" s="85">
        <v>46054</v>
      </c>
      <c r="Q156" s="11"/>
      <c r="R156" s="12"/>
    </row>
    <row r="157" spans="1:18" x14ac:dyDescent="0.25">
      <c r="A157" s="100" t="s">
        <v>61</v>
      </c>
      <c r="B157" s="11"/>
      <c r="C157" s="11"/>
      <c r="D157" s="112"/>
      <c r="E157" s="94"/>
      <c r="F157" s="113"/>
      <c r="G157" s="117"/>
      <c r="H157" s="117"/>
      <c r="I157" s="113"/>
      <c r="J157" s="113"/>
      <c r="K157" s="113"/>
      <c r="L157" s="96"/>
      <c r="M157" s="96"/>
      <c r="N157" s="96"/>
      <c r="O157" s="12">
        <v>46103</v>
      </c>
      <c r="P157" s="85">
        <v>46082</v>
      </c>
      <c r="Q157" s="11"/>
      <c r="R157" s="12"/>
    </row>
    <row r="158" spans="1:18" x14ac:dyDescent="0.25">
      <c r="A158" s="100" t="s">
        <v>61</v>
      </c>
      <c r="B158" s="11"/>
      <c r="C158" s="11"/>
      <c r="D158" s="112"/>
      <c r="E158" s="94"/>
      <c r="F158" s="113"/>
      <c r="G158" s="117"/>
      <c r="H158" s="117"/>
      <c r="I158" s="113"/>
      <c r="J158" s="113"/>
      <c r="K158" s="113"/>
      <c r="L158" s="96"/>
      <c r="M158" s="96"/>
      <c r="N158" s="96"/>
      <c r="O158" s="12">
        <v>46134</v>
      </c>
      <c r="P158" s="85">
        <v>46113</v>
      </c>
      <c r="Q158" s="11"/>
      <c r="R158" s="12"/>
    </row>
    <row r="159" spans="1:18" x14ac:dyDescent="0.25">
      <c r="A159" s="100" t="s">
        <v>61</v>
      </c>
      <c r="D159" s="172"/>
      <c r="E159" s="173"/>
      <c r="F159" s="174"/>
      <c r="G159" s="175"/>
      <c r="H159" s="175"/>
      <c r="I159" s="174"/>
      <c r="J159" s="174"/>
      <c r="K159" s="174"/>
      <c r="L159" s="176"/>
      <c r="M159" s="176"/>
      <c r="N159" s="176"/>
      <c r="O159" s="12">
        <v>46164</v>
      </c>
      <c r="P159" s="85">
        <v>46143</v>
      </c>
      <c r="R159" s="18"/>
    </row>
    <row r="160" spans="1:18" x14ac:dyDescent="0.25">
      <c r="A160" s="100" t="s">
        <v>61</v>
      </c>
      <c r="D160" s="172"/>
      <c r="E160" s="173"/>
      <c r="F160" s="174"/>
      <c r="G160" s="175"/>
      <c r="H160" s="175"/>
      <c r="I160" s="174"/>
      <c r="J160" s="174"/>
      <c r="K160" s="174"/>
      <c r="L160" s="176"/>
      <c r="M160" s="176"/>
      <c r="N160" s="176"/>
      <c r="O160" s="12">
        <v>46195</v>
      </c>
      <c r="P160" s="85">
        <v>46174</v>
      </c>
      <c r="R160" s="18"/>
    </row>
    <row r="161" spans="1:24" x14ac:dyDescent="0.25">
      <c r="A161" s="100" t="s">
        <v>61</v>
      </c>
      <c r="D161" s="172"/>
      <c r="E161" s="173"/>
      <c r="F161" s="174"/>
      <c r="G161" s="175"/>
      <c r="H161" s="175"/>
      <c r="I161" s="174"/>
      <c r="J161" s="174"/>
      <c r="K161" s="174"/>
      <c r="L161" s="176"/>
      <c r="M161" s="176"/>
      <c r="N161" s="176"/>
      <c r="O161" s="12">
        <v>46225</v>
      </c>
      <c r="P161" s="85">
        <v>46204</v>
      </c>
      <c r="R161" s="18"/>
    </row>
    <row r="162" spans="1:24" x14ac:dyDescent="0.25">
      <c r="A162" s="100" t="s">
        <v>61</v>
      </c>
      <c r="D162" s="172"/>
      <c r="E162" s="173"/>
      <c r="F162" s="174"/>
      <c r="G162" s="175"/>
      <c r="H162" s="175"/>
      <c r="I162" s="174"/>
      <c r="J162" s="174"/>
      <c r="K162" s="174"/>
      <c r="L162" s="176"/>
      <c r="M162" s="176"/>
      <c r="N162" s="176"/>
      <c r="O162" s="12">
        <v>46256</v>
      </c>
      <c r="P162" s="85">
        <v>46235</v>
      </c>
      <c r="R162" s="18"/>
    </row>
    <row r="163" spans="1:24" x14ac:dyDescent="0.25">
      <c r="A163" s="100" t="s">
        <v>61</v>
      </c>
      <c r="D163" s="172"/>
      <c r="E163" s="173"/>
      <c r="F163" s="174"/>
      <c r="G163" s="175"/>
      <c r="H163" s="175"/>
      <c r="I163" s="174"/>
      <c r="J163" s="174"/>
      <c r="K163" s="174"/>
      <c r="L163" s="176"/>
      <c r="M163" s="176"/>
      <c r="N163" s="176"/>
      <c r="O163" s="12">
        <v>46287</v>
      </c>
      <c r="P163" s="85">
        <v>46266</v>
      </c>
      <c r="R163" s="18"/>
    </row>
    <row r="164" spans="1:24" x14ac:dyDescent="0.25">
      <c r="A164" s="100" t="s">
        <v>61</v>
      </c>
      <c r="D164" s="172"/>
      <c r="E164" s="173"/>
      <c r="F164" s="174"/>
      <c r="G164" s="175"/>
      <c r="H164" s="175"/>
      <c r="I164" s="174"/>
      <c r="J164" s="174"/>
      <c r="K164" s="174"/>
      <c r="L164" s="176"/>
      <c r="M164" s="176"/>
      <c r="N164" s="176"/>
      <c r="O164" s="12">
        <v>46317</v>
      </c>
      <c r="P164" s="85">
        <v>46296</v>
      </c>
      <c r="R164" s="18"/>
    </row>
    <row r="165" spans="1:24" x14ac:dyDescent="0.25">
      <c r="A165" s="100" t="s">
        <v>61</v>
      </c>
      <c r="D165" s="172"/>
      <c r="E165" s="173"/>
      <c r="F165" s="174"/>
      <c r="G165" s="175"/>
      <c r="H165" s="175"/>
      <c r="I165" s="174"/>
      <c r="J165" s="174"/>
      <c r="K165" s="174"/>
      <c r="L165" s="176"/>
      <c r="M165" s="176"/>
      <c r="N165" s="176"/>
      <c r="O165" s="12">
        <v>46348</v>
      </c>
      <c r="P165" s="85">
        <v>46327</v>
      </c>
      <c r="R165" s="18"/>
    </row>
    <row r="166" spans="1:24" x14ac:dyDescent="0.25">
      <c r="A166" s="100" t="s">
        <v>61</v>
      </c>
      <c r="D166" s="172"/>
      <c r="E166" s="173"/>
      <c r="F166" s="174"/>
      <c r="G166" s="175"/>
      <c r="H166" s="175"/>
      <c r="I166" s="174"/>
      <c r="J166" s="174"/>
      <c r="K166" s="174"/>
      <c r="L166" s="176"/>
      <c r="M166" s="176"/>
      <c r="N166" s="176"/>
      <c r="O166" s="12">
        <v>46378</v>
      </c>
      <c r="P166" s="85">
        <v>46357</v>
      </c>
      <c r="R166" s="18"/>
    </row>
    <row r="167" spans="1:24" ht="6" customHeight="1" x14ac:dyDescent="0.25">
      <c r="A167" s="1"/>
    </row>
    <row r="168" spans="1:24" x14ac:dyDescent="0.25">
      <c r="A168" s="99" t="s">
        <v>48</v>
      </c>
      <c r="B168" s="11">
        <v>3020049030</v>
      </c>
      <c r="C168" s="11" t="s">
        <v>59</v>
      </c>
      <c r="D168" s="94"/>
      <c r="E168" s="94"/>
      <c r="F168" s="96"/>
      <c r="G168" s="117"/>
      <c r="H168" s="117"/>
      <c r="I168" s="96"/>
      <c r="J168" s="96"/>
      <c r="K168" s="96"/>
      <c r="L168" s="96"/>
      <c r="M168" s="96"/>
      <c r="N168" s="96"/>
      <c r="O168" s="12"/>
      <c r="P168" s="85">
        <v>45261</v>
      </c>
      <c r="Q168" s="11"/>
      <c r="R168" s="12"/>
      <c r="S168" s="85">
        <v>45352</v>
      </c>
    </row>
    <row r="169" spans="1:24" x14ac:dyDescent="0.25">
      <c r="A169" s="99" t="s">
        <v>48</v>
      </c>
      <c r="B169" s="11">
        <v>3020049030</v>
      </c>
      <c r="C169" s="11" t="s">
        <v>59</v>
      </c>
      <c r="D169" s="94">
        <f>SUMIF('USINA 06 - Barreirinhas'!$AC:$AC,'Geração Equatorial x Medido'!P168,'USINA 06 - Barreirinhas'!$Z:$Z)</f>
        <v>7051.2000000000016</v>
      </c>
      <c r="E169" s="94"/>
      <c r="F169" s="96"/>
      <c r="G169" s="117"/>
      <c r="H169" s="117"/>
      <c r="I169" s="96"/>
      <c r="J169" s="96"/>
      <c r="K169" s="96"/>
      <c r="L169" s="96"/>
      <c r="M169" s="96"/>
      <c r="N169" s="96"/>
      <c r="O169" s="12">
        <v>45314</v>
      </c>
      <c r="P169" s="85">
        <v>45292</v>
      </c>
      <c r="Q169" s="11"/>
      <c r="R169" s="12"/>
      <c r="S169" s="1" t="s">
        <v>68</v>
      </c>
      <c r="U169" s="1" t="s">
        <v>67</v>
      </c>
      <c r="W169" s="1" t="s">
        <v>66</v>
      </c>
      <c r="X169" s="3">
        <f>'USINA 06 - Barreirinhas'!Z375</f>
        <v>149239.6</v>
      </c>
    </row>
    <row r="170" spans="1:24" x14ac:dyDescent="0.25">
      <c r="A170" s="99" t="s">
        <v>48</v>
      </c>
      <c r="B170" s="11">
        <v>3020049030</v>
      </c>
      <c r="C170" s="11" t="s">
        <v>59</v>
      </c>
      <c r="D170" s="94">
        <f>SUMIF('USINA 06 - Barreirinhas'!$AC:$AC,'Geração Equatorial x Medido'!P169,'USINA 06 - Barreirinhas'!$Z:$Z)</f>
        <v>12448.900000000001</v>
      </c>
      <c r="E170" s="94"/>
      <c r="F170" s="96">
        <v>24885</v>
      </c>
      <c r="G170" s="117"/>
      <c r="H170" s="117"/>
      <c r="I170" s="96"/>
      <c r="J170" s="96"/>
      <c r="K170" s="96"/>
      <c r="L170" s="96"/>
      <c r="M170" s="96"/>
      <c r="N170" s="96"/>
      <c r="O170" s="12">
        <v>45343</v>
      </c>
      <c r="P170" s="85">
        <v>45323</v>
      </c>
      <c r="Q170" s="11">
        <v>105.61</v>
      </c>
      <c r="R170" s="12">
        <v>45378</v>
      </c>
      <c r="S170" s="48">
        <f>SUM(D169:D171)</f>
        <v>32728.200000000004</v>
      </c>
      <c r="U170" s="48">
        <f>SUM(F169:F171)</f>
        <v>38727</v>
      </c>
      <c r="W170" s="1" t="s">
        <v>71</v>
      </c>
      <c r="X170" s="93">
        <f>SUM(D169:D182)-X169</f>
        <v>6764.6999999999825</v>
      </c>
    </row>
    <row r="171" spans="1:24" x14ac:dyDescent="0.25">
      <c r="A171" s="99" t="s">
        <v>48</v>
      </c>
      <c r="B171" s="11">
        <v>3020049030</v>
      </c>
      <c r="C171" s="11" t="s">
        <v>59</v>
      </c>
      <c r="D171" s="94">
        <f>SUMIF('USINA 06 - Barreirinhas'!$AC:$AC,'Geração Equatorial x Medido'!P170,'USINA 06 - Barreirinhas'!$Z:$Z)</f>
        <v>13228.1</v>
      </c>
      <c r="E171" s="94"/>
      <c r="F171" s="96">
        <v>13842</v>
      </c>
      <c r="G171" s="117">
        <v>19275.900000000001</v>
      </c>
      <c r="H171" s="117">
        <f>G171-I171</f>
        <v>24266.9</v>
      </c>
      <c r="I171" s="96">
        <v>-4991</v>
      </c>
      <c r="J171" s="96"/>
      <c r="K171" s="96">
        <v>-4991</v>
      </c>
      <c r="L171" s="96"/>
      <c r="M171" s="96"/>
      <c r="N171" s="96"/>
      <c r="O171" s="12">
        <v>45377</v>
      </c>
      <c r="P171" s="85">
        <v>45352</v>
      </c>
      <c r="Q171" s="11">
        <v>105.49</v>
      </c>
      <c r="R171" s="12">
        <v>45415</v>
      </c>
      <c r="U171" s="48">
        <f>U170-S170</f>
        <v>5998.7999999999956</v>
      </c>
    </row>
    <row r="172" spans="1:24" x14ac:dyDescent="0.25">
      <c r="A172" s="99" t="s">
        <v>48</v>
      </c>
      <c r="B172" s="11">
        <v>3020049030</v>
      </c>
      <c r="C172" s="11" t="s">
        <v>59</v>
      </c>
      <c r="D172" s="94">
        <f>SUMIF('USINA 06 - Barreirinhas'!$AC:$AC,'Geração Equatorial x Medido'!P171,'USINA 06 - Barreirinhas'!$Z:$Z)</f>
        <v>11381</v>
      </c>
      <c r="E172" s="94"/>
      <c r="F172" s="96">
        <v>11008</v>
      </c>
      <c r="G172" s="117"/>
      <c r="H172" s="117"/>
      <c r="I172" s="96"/>
      <c r="J172" s="96"/>
      <c r="K172" s="96"/>
      <c r="L172" s="96"/>
      <c r="M172" s="96"/>
      <c r="N172" s="96"/>
      <c r="O172" s="12">
        <v>45407</v>
      </c>
      <c r="P172" s="85">
        <v>45383</v>
      </c>
      <c r="Q172" s="11"/>
      <c r="R172" s="12"/>
    </row>
    <row r="173" spans="1:24" x14ac:dyDescent="0.25">
      <c r="A173" s="99" t="s">
        <v>48</v>
      </c>
      <c r="B173" s="11">
        <v>3020049030</v>
      </c>
      <c r="C173" s="11" t="s">
        <v>59</v>
      </c>
      <c r="D173" s="94">
        <f>SUMIF('USINA 06 - Barreirinhas'!$AC:$AC,'Geração Equatorial x Medido'!P172,'USINA 06 - Barreirinhas'!$Z:$Z)</f>
        <v>8752.5999999999985</v>
      </c>
      <c r="E173" s="96"/>
      <c r="F173" s="96">
        <v>11690</v>
      </c>
      <c r="G173" s="117"/>
      <c r="H173" s="117"/>
      <c r="I173" s="96"/>
      <c r="J173" s="96"/>
      <c r="K173" s="96"/>
      <c r="L173" s="96"/>
      <c r="M173" s="96"/>
      <c r="N173" s="96"/>
      <c r="O173" s="12">
        <v>45432</v>
      </c>
      <c r="P173" s="85">
        <v>45413</v>
      </c>
      <c r="Q173" s="11"/>
      <c r="R173" s="12"/>
    </row>
    <row r="174" spans="1:24" x14ac:dyDescent="0.25">
      <c r="A174" s="99" t="s">
        <v>48</v>
      </c>
      <c r="B174" s="11">
        <v>3020049030</v>
      </c>
      <c r="C174" s="11" t="s">
        <v>59</v>
      </c>
      <c r="D174" s="94">
        <f>SUMIF('USINA 06 - Barreirinhas'!$AC:$AC,'Geração Equatorial x Medido'!P173,'USINA 06 - Barreirinhas'!$Z:$Z)</f>
        <v>11370.100000000002</v>
      </c>
      <c r="E174" s="96"/>
      <c r="F174" s="96">
        <v>10712</v>
      </c>
      <c r="G174" s="117"/>
      <c r="H174" s="117"/>
      <c r="I174" s="96"/>
      <c r="J174" s="96"/>
      <c r="K174" s="96"/>
      <c r="L174" s="96"/>
      <c r="M174" s="96"/>
      <c r="N174" s="96"/>
      <c r="O174" s="12">
        <v>45463</v>
      </c>
      <c r="P174" s="85">
        <v>45444</v>
      </c>
      <c r="Q174" s="11"/>
      <c r="R174" s="12"/>
    </row>
    <row r="175" spans="1:24" x14ac:dyDescent="0.25">
      <c r="A175" s="99" t="s">
        <v>48</v>
      </c>
      <c r="B175" s="11">
        <v>3020049030</v>
      </c>
      <c r="C175" s="11" t="s">
        <v>59</v>
      </c>
      <c r="D175" s="94">
        <f>SUMIF('USINA 06 - Barreirinhas'!$AC:$AC,'Geração Equatorial x Medido'!P174,'USINA 06 - Barreirinhas'!$Z:$Z)</f>
        <v>9375.7999999999993</v>
      </c>
      <c r="E175" s="96"/>
      <c r="F175" s="96"/>
      <c r="G175" s="117"/>
      <c r="H175" s="117"/>
      <c r="I175" s="96"/>
      <c r="J175" s="96"/>
      <c r="K175" s="96"/>
      <c r="L175" s="96"/>
      <c r="M175" s="96"/>
      <c r="N175" s="96"/>
      <c r="O175" s="12">
        <v>45493</v>
      </c>
      <c r="P175" s="85">
        <v>45474</v>
      </c>
      <c r="Q175" s="11"/>
      <c r="R175" s="12"/>
    </row>
    <row r="176" spans="1:24" x14ac:dyDescent="0.25">
      <c r="A176" s="99"/>
      <c r="B176" s="11"/>
      <c r="C176" s="11"/>
      <c r="D176" s="94"/>
      <c r="E176" s="96"/>
      <c r="F176" s="96"/>
      <c r="G176" s="117"/>
      <c r="H176" s="117"/>
      <c r="I176" s="96"/>
      <c r="J176" s="96"/>
      <c r="K176" s="96"/>
      <c r="L176" s="96"/>
      <c r="M176" s="96"/>
      <c r="N176" s="96"/>
      <c r="O176" s="12"/>
      <c r="P176" s="85"/>
      <c r="Q176" s="11"/>
      <c r="R176" s="12"/>
    </row>
    <row r="177" spans="1:18" x14ac:dyDescent="0.25">
      <c r="A177" s="99" t="s">
        <v>48</v>
      </c>
      <c r="B177" s="11">
        <v>3020049030</v>
      </c>
      <c r="C177" s="11" t="s">
        <v>105</v>
      </c>
      <c r="D177" s="94">
        <f>SUMIF('USINA 06 - Barreirinhas'!$AC:$AC,'Geração Equatorial x Medido'!P174,'USINA 06 - Barreirinhas'!$Z:$Z)</f>
        <v>9375.7999999999993</v>
      </c>
      <c r="E177" s="96"/>
      <c r="F177" s="96"/>
      <c r="G177" s="117"/>
      <c r="H177" s="117"/>
      <c r="I177" s="96"/>
      <c r="J177" s="96"/>
      <c r="K177" s="96"/>
      <c r="L177" s="96"/>
      <c r="M177" s="96"/>
      <c r="N177" s="96"/>
      <c r="O177" s="104">
        <v>45488</v>
      </c>
      <c r="P177" s="85">
        <v>45505</v>
      </c>
      <c r="Q177" s="11"/>
      <c r="R177" s="12"/>
    </row>
    <row r="178" spans="1:18" x14ac:dyDescent="0.25">
      <c r="A178" s="99" t="s">
        <v>48</v>
      </c>
      <c r="B178" s="11">
        <v>3020049030</v>
      </c>
      <c r="C178" s="11" t="s">
        <v>105</v>
      </c>
      <c r="D178" s="94">
        <f>SUMIF('USINA 06 - Barreirinhas'!$AC:$AC,'Geração Equatorial x Medido'!P175,'USINA 06 - Barreirinhas'!$Z:$Z)</f>
        <v>15565.599999999999</v>
      </c>
      <c r="E178" s="96"/>
      <c r="F178" s="96">
        <v>24709</v>
      </c>
      <c r="G178" s="117">
        <f>F178-D178-D177</f>
        <v>-232.39999999999782</v>
      </c>
      <c r="H178" s="142">
        <f t="shared" ref="H178:H185" si="17">G178/D178</f>
        <v>-1.4930359253738876E-2</v>
      </c>
      <c r="I178" s="96"/>
      <c r="J178" s="96"/>
      <c r="K178" s="96"/>
      <c r="L178" s="96"/>
      <c r="M178" s="96"/>
      <c r="N178" s="96"/>
      <c r="O178" s="104">
        <v>45530</v>
      </c>
      <c r="P178" s="85">
        <v>45505</v>
      </c>
      <c r="Q178" s="11"/>
      <c r="R178" s="12"/>
    </row>
    <row r="179" spans="1:18" x14ac:dyDescent="0.25">
      <c r="A179" s="99" t="s">
        <v>48</v>
      </c>
      <c r="B179" s="11">
        <v>3020049030</v>
      </c>
      <c r="C179" s="11" t="s">
        <v>105</v>
      </c>
      <c r="D179" s="94">
        <f>SUMIF('USINA 06 - Barreirinhas'!$AC:$AC,'Geração Equatorial x Medido'!P178,'USINA 06 - Barreirinhas'!$Z:$Z)</f>
        <v>15644.800000000001</v>
      </c>
      <c r="E179" s="96"/>
      <c r="F179" s="96">
        <v>13638</v>
      </c>
      <c r="G179" s="118">
        <f t="shared" ref="G179:G185" si="18">F179-D179</f>
        <v>-2006.8000000000011</v>
      </c>
      <c r="H179" s="144">
        <f t="shared" si="17"/>
        <v>-0.12827265289425246</v>
      </c>
      <c r="I179" s="96"/>
      <c r="J179" s="96"/>
      <c r="K179" s="96"/>
      <c r="L179" s="96"/>
      <c r="M179" s="96"/>
      <c r="N179" s="96"/>
      <c r="O179" s="104">
        <v>45561</v>
      </c>
      <c r="P179" s="85">
        <v>45536</v>
      </c>
      <c r="Q179" s="11"/>
      <c r="R179" s="12"/>
    </row>
    <row r="180" spans="1:18" x14ac:dyDescent="0.25">
      <c r="A180" s="99" t="s">
        <v>48</v>
      </c>
      <c r="B180" s="11">
        <v>3020049030</v>
      </c>
      <c r="C180" s="11" t="s">
        <v>105</v>
      </c>
      <c r="D180" s="94">
        <f>SUMIF('USINA 06 - Barreirinhas'!$AC:$AC,'Geração Equatorial x Medido'!P179,'USINA 06 - Barreirinhas'!$Z:$Z)</f>
        <v>12933.699999999999</v>
      </c>
      <c r="E180" s="96"/>
      <c r="F180" s="96">
        <v>13220</v>
      </c>
      <c r="G180" s="117">
        <f t="shared" si="18"/>
        <v>286.30000000000109</v>
      </c>
      <c r="H180" s="142">
        <f t="shared" si="17"/>
        <v>2.2135970371974078E-2</v>
      </c>
      <c r="I180" s="96"/>
      <c r="J180" s="96"/>
      <c r="K180" s="96"/>
      <c r="L180" s="96"/>
      <c r="M180" s="96"/>
      <c r="N180" s="96"/>
      <c r="O180" s="104">
        <v>45593</v>
      </c>
      <c r="P180" s="85">
        <v>45566</v>
      </c>
      <c r="Q180" s="11"/>
      <c r="R180" s="12"/>
    </row>
    <row r="181" spans="1:18" x14ac:dyDescent="0.25">
      <c r="A181" s="99" t="s">
        <v>48</v>
      </c>
      <c r="B181" s="11">
        <v>3020049030</v>
      </c>
      <c r="C181" s="11" t="s">
        <v>105</v>
      </c>
      <c r="D181" s="94">
        <f>SUMIF('USINA 06 - Barreirinhas'!$AC:$AC,'Geração Equatorial x Medido'!P180,'USINA 06 - Barreirinhas'!$Z:$Z)</f>
        <v>14715.4</v>
      </c>
      <c r="E181" s="96"/>
      <c r="F181" s="96">
        <v>14429</v>
      </c>
      <c r="G181" s="117">
        <f t="shared" si="18"/>
        <v>-286.39999999999964</v>
      </c>
      <c r="H181" s="142">
        <f t="shared" si="17"/>
        <v>-1.9462603802818793E-2</v>
      </c>
      <c r="I181" s="96"/>
      <c r="J181" s="96"/>
      <c r="K181" s="96"/>
      <c r="L181" s="96"/>
      <c r="M181" s="96"/>
      <c r="N181" s="96"/>
      <c r="O181" s="104">
        <v>45623</v>
      </c>
      <c r="P181" s="85">
        <v>45597</v>
      </c>
      <c r="Q181" s="11"/>
      <c r="R181" s="12"/>
    </row>
    <row r="182" spans="1:18" x14ac:dyDescent="0.25">
      <c r="A182" s="99" t="s">
        <v>48</v>
      </c>
      <c r="B182" s="11">
        <v>3020049030</v>
      </c>
      <c r="C182" s="11" t="s">
        <v>105</v>
      </c>
      <c r="D182" s="94">
        <f>SUMIF('USINA 06 - Barreirinhas'!$AC:$AC,'Geração Equatorial x Medido'!P181,'USINA 06 - Barreirinhas'!$Z:$Z)</f>
        <v>14161.3</v>
      </c>
      <c r="E182" s="96"/>
      <c r="F182" s="96">
        <v>14180</v>
      </c>
      <c r="G182" s="117">
        <f t="shared" si="18"/>
        <v>18.700000000000728</v>
      </c>
      <c r="H182" s="142">
        <f t="shared" si="17"/>
        <v>1.3205002365602543E-3</v>
      </c>
      <c r="I182" s="96"/>
      <c r="J182" s="96"/>
      <c r="K182" s="96"/>
      <c r="L182" s="96"/>
      <c r="M182" s="96"/>
      <c r="N182" s="96"/>
      <c r="O182" s="104">
        <v>45653</v>
      </c>
      <c r="P182" s="85">
        <v>45627</v>
      </c>
      <c r="Q182" s="11"/>
      <c r="R182" s="12"/>
    </row>
    <row r="183" spans="1:18" x14ac:dyDescent="0.25">
      <c r="A183" s="99" t="s">
        <v>48</v>
      </c>
      <c r="B183" s="11">
        <v>3020049030</v>
      </c>
      <c r="C183" s="11" t="s">
        <v>105</v>
      </c>
      <c r="D183" s="96">
        <f>SUMIF('USINA 06 - Barreirinhas'!$BB:$BB,'Geração Equatorial x Medido'!P183,'USINA 06 - Barreirinhas'!$AY:$AY)</f>
        <v>12653.7</v>
      </c>
      <c r="E183" s="96"/>
      <c r="F183" s="96">
        <v>13225</v>
      </c>
      <c r="G183" s="117">
        <f t="shared" si="18"/>
        <v>571.29999999999927</v>
      </c>
      <c r="H183" s="142">
        <f t="shared" si="17"/>
        <v>4.514884974355321E-2</v>
      </c>
      <c r="I183" s="96"/>
      <c r="J183" s="96"/>
      <c r="K183" s="96"/>
      <c r="L183" s="96"/>
      <c r="M183" s="96"/>
      <c r="N183" s="96"/>
      <c r="O183" s="104">
        <v>45684</v>
      </c>
      <c r="P183" s="85">
        <v>45658</v>
      </c>
      <c r="Q183" s="11"/>
      <c r="R183" s="12"/>
    </row>
    <row r="184" spans="1:18" x14ac:dyDescent="0.25">
      <c r="A184" s="99" t="s">
        <v>48</v>
      </c>
      <c r="B184" s="11">
        <v>3020049030</v>
      </c>
      <c r="C184" s="11" t="s">
        <v>105</v>
      </c>
      <c r="D184" s="96">
        <f>SUMIF('USINA 06 - Barreirinhas'!$BB:$BB,'Geração Equatorial x Medido'!P184,'USINA 06 - Barreirinhas'!$AY:$AY)</f>
        <v>11922.399999999998</v>
      </c>
      <c r="E184" s="96"/>
      <c r="F184" s="96">
        <v>11238</v>
      </c>
      <c r="G184" s="117">
        <f t="shared" si="18"/>
        <v>-684.39999999999782</v>
      </c>
      <c r="H184" s="142">
        <f t="shared" si="17"/>
        <v>-5.740454941957978E-2</v>
      </c>
      <c r="I184" s="96"/>
      <c r="J184" s="96"/>
      <c r="K184" s="96"/>
      <c r="L184" s="96"/>
      <c r="M184" s="96"/>
      <c r="N184" s="96"/>
      <c r="O184" s="104">
        <v>45713</v>
      </c>
      <c r="P184" s="85">
        <v>45689</v>
      </c>
      <c r="Q184" s="11"/>
      <c r="R184" s="12"/>
    </row>
    <row r="185" spans="1:18" x14ac:dyDescent="0.25">
      <c r="A185" s="99" t="s">
        <v>48</v>
      </c>
      <c r="B185" s="11">
        <v>3020049030</v>
      </c>
      <c r="C185" s="11" t="s">
        <v>105</v>
      </c>
      <c r="D185" s="96">
        <f>SUMIF('USINA 06 - Barreirinhas'!$BB:$BB,'Geração Equatorial x Medido'!P185,'USINA 06 - Barreirinhas'!$AY:$AY)</f>
        <v>11870.900000000001</v>
      </c>
      <c r="E185" s="96"/>
      <c r="F185" s="96">
        <v>11909</v>
      </c>
      <c r="G185" s="117">
        <f t="shared" si="18"/>
        <v>38.099999999998545</v>
      </c>
      <c r="H185" s="142">
        <f t="shared" si="17"/>
        <v>3.20952918481316E-3</v>
      </c>
      <c r="I185" s="96"/>
      <c r="J185" s="96"/>
      <c r="K185" s="96"/>
      <c r="L185" s="96"/>
      <c r="M185" s="96"/>
      <c r="N185" s="96"/>
      <c r="O185" s="104">
        <v>45742</v>
      </c>
      <c r="P185" s="85">
        <v>45717</v>
      </c>
      <c r="Q185" s="11"/>
      <c r="R185" s="12"/>
    </row>
    <row r="186" spans="1:18" x14ac:dyDescent="0.25">
      <c r="A186" s="99" t="s">
        <v>48</v>
      </c>
      <c r="B186" s="11">
        <v>3020049030</v>
      </c>
      <c r="C186" s="11" t="s">
        <v>105</v>
      </c>
      <c r="D186" s="96">
        <f>SUMIF('USINA 06 - Barreirinhas'!$BB:$BB,'Geração Equatorial x Medido'!P186,'USINA 06 - Barreirinhas'!$AY:$AY)</f>
        <v>13507.800000000001</v>
      </c>
      <c r="E186" s="96"/>
      <c r="F186" s="96">
        <v>13184</v>
      </c>
      <c r="G186" s="117">
        <f>F186-D186</f>
        <v>-323.80000000000109</v>
      </c>
      <c r="H186" s="142">
        <f>G186/D186</f>
        <v>-2.3971335080472101E-2</v>
      </c>
      <c r="I186" s="96"/>
      <c r="J186" s="96"/>
      <c r="K186" s="96"/>
      <c r="L186" s="96"/>
      <c r="M186" s="96"/>
      <c r="N186" s="96"/>
      <c r="O186" s="104">
        <v>45772</v>
      </c>
      <c r="P186" s="85">
        <v>45748</v>
      </c>
      <c r="Q186" s="11"/>
      <c r="R186" s="12"/>
    </row>
    <row r="187" spans="1:18" x14ac:dyDescent="0.25">
      <c r="A187" s="99" t="s">
        <v>48</v>
      </c>
      <c r="B187" s="11">
        <v>3020049030</v>
      </c>
      <c r="C187" s="11" t="s">
        <v>105</v>
      </c>
      <c r="D187" s="96">
        <f>SUMIF('USINA 06 - Barreirinhas'!$BB:$BB,'Geração Equatorial x Medido'!P187,'USINA 06 - Barreirinhas'!$AY:$AY)</f>
        <v>14067.700000000004</v>
      </c>
      <c r="E187" s="96"/>
      <c r="F187" s="96">
        <v>14258</v>
      </c>
      <c r="G187" s="117">
        <f>F187-D187</f>
        <v>190.29999999999563</v>
      </c>
      <c r="H187" s="142">
        <f>G187/D187</f>
        <v>1.3527442296892568E-2</v>
      </c>
      <c r="I187" s="96"/>
      <c r="J187" s="96"/>
      <c r="K187" s="96"/>
      <c r="L187" s="96"/>
      <c r="M187" s="96"/>
      <c r="N187" s="96"/>
      <c r="O187" s="104">
        <v>45804</v>
      </c>
      <c r="P187" s="85">
        <v>45778</v>
      </c>
      <c r="Q187" s="11"/>
      <c r="R187" s="12"/>
    </row>
    <row r="188" spans="1:18" x14ac:dyDescent="0.25">
      <c r="A188" s="99" t="s">
        <v>48</v>
      </c>
      <c r="B188" s="11">
        <v>3020049030</v>
      </c>
      <c r="C188" s="11" t="s">
        <v>105</v>
      </c>
      <c r="D188" s="96">
        <f>SUMIF('USINA 06 - Barreirinhas'!$BB:$BB,'Geração Equatorial x Medido'!P188,'USINA 06 - Barreirinhas'!$AY:$AY)</f>
        <v>13893.100000000002</v>
      </c>
      <c r="E188" s="96"/>
      <c r="F188" s="96">
        <v>13670</v>
      </c>
      <c r="G188" s="117">
        <f>F188-D188</f>
        <v>-223.10000000000218</v>
      </c>
      <c r="H188" s="142">
        <f>G188/D188</f>
        <v>-1.6058331114006386E-2</v>
      </c>
      <c r="I188" s="96"/>
      <c r="J188" s="96"/>
      <c r="K188" s="96"/>
      <c r="L188" s="96"/>
      <c r="M188" s="96"/>
      <c r="N188" s="96"/>
      <c r="O188" s="104">
        <v>45833</v>
      </c>
      <c r="P188" s="85">
        <v>45809</v>
      </c>
      <c r="Q188" s="11"/>
      <c r="R188" s="12"/>
    </row>
    <row r="189" spans="1:18" x14ac:dyDescent="0.25">
      <c r="A189" s="99" t="s">
        <v>48</v>
      </c>
      <c r="B189" s="11">
        <v>3020049030</v>
      </c>
      <c r="C189" s="11" t="s">
        <v>105</v>
      </c>
      <c r="D189" s="96">
        <f>SUMIF('USINA 06 - Barreirinhas'!$BB:$BB,'Geração Equatorial x Medido'!P189,'USINA 06 - Barreirinhas'!$AY:$AY)</f>
        <v>15474.900000000001</v>
      </c>
      <c r="E189" s="96"/>
      <c r="F189" s="96">
        <v>14622</v>
      </c>
      <c r="G189" s="117"/>
      <c r="H189" s="117"/>
      <c r="I189" s="96"/>
      <c r="J189" s="96"/>
      <c r="K189" s="96"/>
      <c r="L189" s="96"/>
      <c r="M189" s="96"/>
      <c r="N189" s="96"/>
      <c r="O189" s="12">
        <v>45865</v>
      </c>
      <c r="P189" s="85">
        <v>45839</v>
      </c>
      <c r="Q189" s="11"/>
      <c r="R189" s="12"/>
    </row>
    <row r="190" spans="1:18" x14ac:dyDescent="0.25">
      <c r="A190" s="99" t="s">
        <v>48</v>
      </c>
      <c r="B190" s="11">
        <v>3020049030</v>
      </c>
      <c r="C190" s="11" t="s">
        <v>105</v>
      </c>
      <c r="D190" s="96">
        <f>SUMIF('USINA 06 - Barreirinhas'!$BB:$BB,'Geração Equatorial x Medido'!P190,'USINA 06 - Barreirinhas'!$AY:$AY)</f>
        <v>15857.5</v>
      </c>
      <c r="E190" s="96"/>
      <c r="F190" s="96">
        <v>16157</v>
      </c>
      <c r="G190" s="117"/>
      <c r="H190" s="117"/>
      <c r="I190" s="96"/>
      <c r="J190" s="96"/>
      <c r="K190" s="96"/>
      <c r="L190" s="96"/>
      <c r="M190" s="96"/>
      <c r="N190" s="96"/>
      <c r="O190" s="12">
        <v>45896</v>
      </c>
      <c r="P190" s="85">
        <v>45870</v>
      </c>
      <c r="Q190" s="11"/>
      <c r="R190" s="12"/>
    </row>
    <row r="191" spans="1:18" x14ac:dyDescent="0.25">
      <c r="A191" s="99" t="s">
        <v>48</v>
      </c>
      <c r="B191" s="11">
        <v>3020049030</v>
      </c>
      <c r="C191" s="11" t="s">
        <v>105</v>
      </c>
      <c r="D191" s="96">
        <f>SUMIF('USINA 06 - Barreirinhas'!$BB:$BB,'Geração Equatorial x Medido'!P191,'USINA 06 - Barreirinhas'!$AY:$AY)</f>
        <v>16918.400000000001</v>
      </c>
      <c r="E191" s="96"/>
      <c r="F191" s="96">
        <v>16825</v>
      </c>
      <c r="G191" s="117"/>
      <c r="H191" s="117"/>
      <c r="I191" s="96"/>
      <c r="J191" s="96"/>
      <c r="K191" s="96"/>
      <c r="L191" s="96"/>
      <c r="M191" s="96"/>
      <c r="N191" s="96"/>
      <c r="O191" s="12">
        <v>45927</v>
      </c>
      <c r="P191" s="85">
        <v>45901</v>
      </c>
      <c r="Q191" s="11"/>
      <c r="R191" s="12"/>
    </row>
    <row r="192" spans="1:18" x14ac:dyDescent="0.25">
      <c r="A192" s="99" t="s">
        <v>48</v>
      </c>
      <c r="B192" s="11">
        <v>3020049030</v>
      </c>
      <c r="C192" s="11" t="s">
        <v>105</v>
      </c>
      <c r="D192" s="96">
        <f>SUMIF('USINA 06 - Barreirinhas'!$BB:$BB,'Geração Equatorial x Medido'!P192,'USINA 06 - Barreirinhas'!$AY:$AY)</f>
        <v>16572.600000000006</v>
      </c>
      <c r="E192" s="96"/>
      <c r="F192" s="96">
        <v>16986</v>
      </c>
      <c r="G192" s="117"/>
      <c r="H192" s="117"/>
      <c r="I192" s="96"/>
      <c r="J192" s="96"/>
      <c r="K192" s="96"/>
      <c r="L192" s="96"/>
      <c r="M192" s="96"/>
      <c r="N192" s="96"/>
      <c r="O192" s="12">
        <v>45957</v>
      </c>
      <c r="P192" s="85">
        <v>45931</v>
      </c>
      <c r="Q192" s="11"/>
      <c r="R192" s="12"/>
    </row>
    <row r="193" spans="1:18" x14ac:dyDescent="0.25">
      <c r="A193" s="99" t="s">
        <v>48</v>
      </c>
      <c r="B193" s="11">
        <v>3020049030</v>
      </c>
      <c r="C193" s="11" t="s">
        <v>105</v>
      </c>
      <c r="D193" s="96">
        <f>SUMIF('USINA 06 - Barreirinhas'!$BB:$BB,'Geração Equatorial x Medido'!P193,'USINA 06 - Barreirinhas'!$AY:$AY)</f>
        <v>16099.8</v>
      </c>
      <c r="E193" s="96"/>
      <c r="F193" s="96">
        <v>15756</v>
      </c>
      <c r="G193" s="117"/>
      <c r="H193" s="117"/>
      <c r="I193" s="96"/>
      <c r="J193" s="96"/>
      <c r="K193" s="96"/>
      <c r="L193" s="96"/>
      <c r="M193" s="96"/>
      <c r="N193" s="96"/>
      <c r="O193" s="12">
        <v>45988</v>
      </c>
      <c r="P193" s="85">
        <v>45962</v>
      </c>
      <c r="Q193" s="11"/>
      <c r="R193" s="12"/>
    </row>
    <row r="194" spans="1:18" x14ac:dyDescent="0.25">
      <c r="A194" s="99" t="s">
        <v>48</v>
      </c>
      <c r="B194" s="11">
        <v>3020049030</v>
      </c>
      <c r="C194" s="11" t="s">
        <v>105</v>
      </c>
      <c r="D194" s="96">
        <f>SUMIF('USINA 06 - Barreirinhas'!$BB:$BB,'Geração Equatorial x Medido'!P194,'USINA 06 - Barreirinhas'!$AY:$AY)</f>
        <v>0</v>
      </c>
      <c r="E194" s="96"/>
      <c r="F194" s="96">
        <v>13878</v>
      </c>
      <c r="G194" s="117"/>
      <c r="H194" s="117"/>
      <c r="I194" s="96"/>
      <c r="J194" s="96"/>
      <c r="K194" s="96"/>
      <c r="L194" s="96"/>
      <c r="M194" s="96"/>
      <c r="N194" s="96"/>
      <c r="O194" s="12">
        <v>46018</v>
      </c>
      <c r="P194" s="85">
        <v>45992</v>
      </c>
      <c r="Q194" s="11"/>
      <c r="R194" s="12"/>
    </row>
    <row r="195" spans="1:18" x14ac:dyDescent="0.25">
      <c r="A195" s="99" t="s">
        <v>48</v>
      </c>
      <c r="F195" s="1">
        <v>14289</v>
      </c>
      <c r="O195" s="12">
        <v>46049</v>
      </c>
      <c r="P195" s="85">
        <v>46023</v>
      </c>
    </row>
    <row r="196" spans="1:18" x14ac:dyDescent="0.25">
      <c r="A196" s="99" t="s">
        <v>48</v>
      </c>
      <c r="O196" s="12">
        <v>46080</v>
      </c>
      <c r="P196" s="85">
        <v>46054</v>
      </c>
    </row>
    <row r="197" spans="1:18" x14ac:dyDescent="0.25">
      <c r="A197" s="99" t="s">
        <v>48</v>
      </c>
      <c r="O197" s="12">
        <v>46108</v>
      </c>
      <c r="P197" s="85">
        <v>46082</v>
      </c>
    </row>
    <row r="198" spans="1:18" x14ac:dyDescent="0.25">
      <c r="A198" s="99" t="s">
        <v>48</v>
      </c>
      <c r="O198" s="12">
        <v>46139</v>
      </c>
      <c r="P198" s="85">
        <v>46113</v>
      </c>
    </row>
    <row r="199" spans="1:18" x14ac:dyDescent="0.25">
      <c r="A199" s="99" t="s">
        <v>48</v>
      </c>
      <c r="O199" s="12">
        <v>46169</v>
      </c>
      <c r="P199" s="85">
        <v>46143</v>
      </c>
    </row>
    <row r="200" spans="1:18" x14ac:dyDescent="0.25">
      <c r="A200" s="99" t="s">
        <v>48</v>
      </c>
      <c r="O200" s="12">
        <v>46200</v>
      </c>
      <c r="P200" s="85">
        <v>46174</v>
      </c>
    </row>
    <row r="201" spans="1:18" x14ac:dyDescent="0.25">
      <c r="A201" s="99" t="s">
        <v>48</v>
      </c>
      <c r="O201" s="12">
        <v>46230</v>
      </c>
      <c r="P201" s="85">
        <v>46204</v>
      </c>
    </row>
    <row r="202" spans="1:18" x14ac:dyDescent="0.25">
      <c r="A202" s="99" t="s">
        <v>48</v>
      </c>
      <c r="O202" s="12">
        <v>46261</v>
      </c>
      <c r="P202" s="85">
        <v>46235</v>
      </c>
    </row>
    <row r="203" spans="1:18" x14ac:dyDescent="0.25">
      <c r="A203" s="99" t="s">
        <v>48</v>
      </c>
      <c r="O203" s="12">
        <v>46292</v>
      </c>
      <c r="P203" s="85">
        <v>46266</v>
      </c>
    </row>
    <row r="204" spans="1:18" x14ac:dyDescent="0.25">
      <c r="A204" s="99" t="s">
        <v>48</v>
      </c>
      <c r="O204" s="12">
        <v>46322</v>
      </c>
      <c r="P204" s="85">
        <v>46296</v>
      </c>
    </row>
    <row r="205" spans="1:18" x14ac:dyDescent="0.25">
      <c r="A205" s="99" t="s">
        <v>48</v>
      </c>
      <c r="O205" s="12">
        <v>46353</v>
      </c>
      <c r="P205" s="85">
        <v>46327</v>
      </c>
    </row>
    <row r="206" spans="1:18" x14ac:dyDescent="0.25">
      <c r="A206" s="99" t="s">
        <v>48</v>
      </c>
      <c r="O206" s="12">
        <v>46383</v>
      </c>
      <c r="P206" s="85">
        <v>46357</v>
      </c>
    </row>
  </sheetData>
  <autoFilter ref="A3:R182" xr:uid="{4468961E-09DF-4602-8BDF-E31496074B0E}"/>
  <mergeCells count="1">
    <mergeCell ref="D2:F2"/>
  </mergeCells>
  <phoneticPr fontId="8" type="noConversion"/>
  <conditionalFormatting sqref="U8">
    <cfRule type="cellIs" dxfId="14" priority="1" operator="lessThan">
      <formula>0</formula>
    </cfRule>
    <cfRule type="cellIs" dxfId="13" priority="2" operator="greaterThan">
      <formula>0</formula>
    </cfRule>
  </conditionalFormatting>
  <conditionalFormatting sqref="U17">
    <cfRule type="cellIs" dxfId="12" priority="9" operator="lessThan">
      <formula>0</formula>
    </cfRule>
    <cfRule type="cellIs" dxfId="11" priority="10" operator="greaterThan">
      <formula>0</formula>
    </cfRule>
  </conditionalFormatting>
  <conditionalFormatting sqref="U58">
    <cfRule type="cellIs" dxfId="10" priority="7" operator="lessThan">
      <formula>0</formula>
    </cfRule>
    <cfRule type="cellIs" dxfId="9" priority="8" operator="greaterThan">
      <formula>0</formula>
    </cfRule>
  </conditionalFormatting>
  <conditionalFormatting sqref="U133">
    <cfRule type="cellIs" dxfId="8" priority="5" operator="lessThan">
      <formula>0</formula>
    </cfRule>
    <cfRule type="cellIs" dxfId="7" priority="6" operator="greaterThan">
      <formula>0</formula>
    </cfRule>
  </conditionalFormatting>
  <conditionalFormatting sqref="U171">
    <cfRule type="cellIs" dxfId="6" priority="3" operator="lessThan">
      <formula>0</formula>
    </cfRule>
    <cfRule type="cellIs" dxfId="5" priority="4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D015A-3396-437B-99C9-107D308AA434}">
  <dimension ref="A1:A13"/>
  <sheetViews>
    <sheetView workbookViewId="0">
      <selection activeCell="A14" sqref="A14"/>
    </sheetView>
  </sheetViews>
  <sheetFormatPr defaultRowHeight="15" x14ac:dyDescent="0.25"/>
  <cols>
    <col min="1" max="1" width="34.7109375" bestFit="1" customWidth="1"/>
  </cols>
  <sheetData>
    <row r="1" spans="1:1" x14ac:dyDescent="0.25">
      <c r="A1" s="133" t="s">
        <v>90</v>
      </c>
    </row>
    <row r="2" spans="1:1" ht="15.75" x14ac:dyDescent="0.25">
      <c r="A2" s="132"/>
    </row>
    <row r="3" spans="1:1" ht="18.75" x14ac:dyDescent="0.25">
      <c r="A3" s="137" t="s">
        <v>95</v>
      </c>
    </row>
    <row r="4" spans="1:1" ht="15.75" x14ac:dyDescent="0.25">
      <c r="A4" s="138" t="s">
        <v>96</v>
      </c>
    </row>
    <row r="5" spans="1:1" ht="15.75" x14ac:dyDescent="0.25">
      <c r="A5" s="138" t="s">
        <v>97</v>
      </c>
    </row>
    <row r="6" spans="1:1" ht="15.75" x14ac:dyDescent="0.25">
      <c r="A6" s="138" t="s">
        <v>98</v>
      </c>
    </row>
    <row r="7" spans="1:1" ht="18.75" x14ac:dyDescent="0.25">
      <c r="A7" s="137" t="s">
        <v>99</v>
      </c>
    </row>
    <row r="8" spans="1:1" ht="15.75" x14ac:dyDescent="0.25">
      <c r="A8" s="138" t="s">
        <v>96</v>
      </c>
    </row>
    <row r="9" spans="1:1" ht="15.75" x14ac:dyDescent="0.25">
      <c r="A9" s="138" t="s">
        <v>97</v>
      </c>
    </row>
    <row r="10" spans="1:1" ht="15.75" x14ac:dyDescent="0.25">
      <c r="A10" s="138" t="s">
        <v>100</v>
      </c>
    </row>
    <row r="13" spans="1:1" x14ac:dyDescent="0.25">
      <c r="A13" s="140" t="s">
        <v>102</v>
      </c>
    </row>
  </sheetData>
  <hyperlinks>
    <hyperlink ref="A1" r:id="rId1" location="/login" display="https://web3.isolarcloud.com.hk/ - /login" xr:uid="{E0B2D3E3-B7F6-463A-A3DD-436999C58E4B}"/>
  </hyperlink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1776-3655-4E27-8786-EED36D9CC27D}">
  <dimension ref="A2:R380"/>
  <sheetViews>
    <sheetView topLeftCell="E3" workbookViewId="0">
      <selection activeCell="K8" sqref="K8"/>
    </sheetView>
  </sheetViews>
  <sheetFormatPr defaultColWidth="8.7109375" defaultRowHeight="15" x14ac:dyDescent="0.25"/>
  <cols>
    <col min="1" max="2" width="17.7109375" style="1" customWidth="1"/>
    <col min="3" max="6" width="8.28515625" style="1" customWidth="1"/>
    <col min="7" max="7" width="7.5703125" style="1" customWidth="1"/>
    <col min="8" max="12" width="8.7109375" style="1"/>
    <col min="13" max="13" width="15.140625" style="1" customWidth="1"/>
    <col min="14" max="16384" width="8.7109375" style="1"/>
  </cols>
  <sheetData>
    <row r="2" spans="1:18" ht="26.25" x14ac:dyDescent="0.25">
      <c r="A2" s="20" t="s">
        <v>45</v>
      </c>
      <c r="B2" s="20" t="s">
        <v>45</v>
      </c>
      <c r="C2" s="3"/>
      <c r="D2" s="3"/>
      <c r="E2" s="3"/>
      <c r="F2" s="3"/>
      <c r="G2" s="3"/>
    </row>
    <row r="3" spans="1:18" ht="15.75" x14ac:dyDescent="0.25">
      <c r="A3" s="151" t="s">
        <v>79</v>
      </c>
      <c r="B3" s="152" t="s">
        <v>1</v>
      </c>
      <c r="C3" s="152" t="s">
        <v>101</v>
      </c>
      <c r="D3" s="152" t="s">
        <v>104</v>
      </c>
      <c r="E3" s="152" t="s">
        <v>77</v>
      </c>
      <c r="F3" s="152" t="s">
        <v>107</v>
      </c>
      <c r="G3" s="153" t="s">
        <v>48</v>
      </c>
    </row>
    <row r="4" spans="1:18" x14ac:dyDescent="0.25">
      <c r="A4" s="149"/>
      <c r="B4" s="7">
        <v>45647</v>
      </c>
      <c r="C4" s="5">
        <f>'USINA 01 - Barreirinhas'!AY4</f>
        <v>464.4</v>
      </c>
      <c r="D4" s="5">
        <f>'USINA 02 - Barreirinhas'!AY4</f>
        <v>524.5</v>
      </c>
      <c r="E4" s="5">
        <f>'USINA 03 - Barreirinhas'!AY4</f>
        <v>0</v>
      </c>
      <c r="F4" s="5">
        <f>'USINA 05 - Barreirinhas'!AY4</f>
        <v>494</v>
      </c>
      <c r="G4" s="150">
        <f>'USINA 06 - Barreirinhas'!AY4</f>
        <v>494</v>
      </c>
    </row>
    <row r="5" spans="1:18" x14ac:dyDescent="0.25">
      <c r="A5" s="149"/>
      <c r="B5" s="7">
        <v>45648</v>
      </c>
      <c r="C5" s="5">
        <f>'USINA 01 - Barreirinhas'!AY5</f>
        <v>209.8</v>
      </c>
      <c r="D5" s="5">
        <f>'USINA 02 - Barreirinhas'!AY5</f>
        <v>506.9</v>
      </c>
      <c r="E5" s="5">
        <f>'USINA 03 - Barreirinhas'!AY5</f>
        <v>0</v>
      </c>
      <c r="F5" s="5">
        <f>'USINA 05 - Barreirinhas'!AY5</f>
        <v>480.4</v>
      </c>
      <c r="G5" s="150">
        <f>'USINA 06 - Barreirinhas'!AY5</f>
        <v>480.4</v>
      </c>
    </row>
    <row r="6" spans="1:18" x14ac:dyDescent="0.25">
      <c r="A6" s="149"/>
      <c r="B6" s="7">
        <v>45649</v>
      </c>
      <c r="C6" s="5">
        <f>'USINA 01 - Barreirinhas'!AY6</f>
        <v>210</v>
      </c>
      <c r="D6" s="5">
        <f>'USINA 02 - Barreirinhas'!AY6</f>
        <v>519.79999999999995</v>
      </c>
      <c r="E6" s="5">
        <f>'USINA 03 - Barreirinhas'!AY6</f>
        <v>0</v>
      </c>
      <c r="F6" s="5">
        <f>'USINA 05 - Barreirinhas'!AY6</f>
        <v>440.8</v>
      </c>
      <c r="G6" s="150">
        <f>'USINA 06 - Barreirinhas'!AY6</f>
        <v>440.8</v>
      </c>
    </row>
    <row r="7" spans="1:18" x14ac:dyDescent="0.25">
      <c r="A7" s="149"/>
      <c r="B7" s="7">
        <v>45650</v>
      </c>
      <c r="C7" s="5">
        <f>'USINA 01 - Barreirinhas'!AY7</f>
        <v>163.4</v>
      </c>
      <c r="D7" s="5">
        <f>'USINA 02 - Barreirinhas'!AY7</f>
        <v>404.1</v>
      </c>
      <c r="E7" s="5">
        <f>'USINA 03 - Barreirinhas'!AY7</f>
        <v>0</v>
      </c>
      <c r="F7" s="5">
        <f>'USINA 05 - Barreirinhas'!AY7</f>
        <v>401.4</v>
      </c>
      <c r="G7" s="150">
        <f>'USINA 06 - Barreirinhas'!AY7</f>
        <v>401.4</v>
      </c>
    </row>
    <row r="8" spans="1:18" x14ac:dyDescent="0.25">
      <c r="A8" s="149"/>
      <c r="B8" s="7">
        <v>45651</v>
      </c>
      <c r="C8" s="5">
        <f>'USINA 01 - Barreirinhas'!AY8</f>
        <v>199.6</v>
      </c>
      <c r="D8" s="5">
        <f>'USINA 02 - Barreirinhas'!AY8</f>
        <v>474</v>
      </c>
      <c r="E8" s="5">
        <f>'USINA 03 - Barreirinhas'!AY8</f>
        <v>0</v>
      </c>
      <c r="F8" s="5">
        <f>'USINA 05 - Barreirinhas'!AY8</f>
        <v>409</v>
      </c>
      <c r="G8" s="150">
        <f>'USINA 06 - Barreirinhas'!AY8</f>
        <v>409</v>
      </c>
      <c r="M8" s="11" t="s">
        <v>79</v>
      </c>
      <c r="N8" s="11" t="s">
        <v>101</v>
      </c>
      <c r="O8" s="11" t="s">
        <v>104</v>
      </c>
      <c r="P8" s="11" t="s">
        <v>77</v>
      </c>
      <c r="Q8" s="11" t="s">
        <v>107</v>
      </c>
      <c r="R8" s="11" t="s">
        <v>48</v>
      </c>
    </row>
    <row r="9" spans="1:18" x14ac:dyDescent="0.25">
      <c r="A9" s="149"/>
      <c r="B9" s="7">
        <v>45652</v>
      </c>
      <c r="C9" s="5">
        <f>'USINA 01 - Barreirinhas'!AY9</f>
        <v>213.4</v>
      </c>
      <c r="D9" s="5">
        <f>'USINA 02 - Barreirinhas'!AY9</f>
        <v>533.5</v>
      </c>
      <c r="E9" s="5">
        <f>'USINA 03 - Barreirinhas'!AY9</f>
        <v>0</v>
      </c>
      <c r="F9" s="5">
        <f>'USINA 05 - Barreirinhas'!AY9</f>
        <v>517.79999999999995</v>
      </c>
      <c r="G9" s="150">
        <f>'USINA 06 - Barreirinhas'!AY9</f>
        <v>517.79999999999995</v>
      </c>
      <c r="M9" s="49">
        <v>45658</v>
      </c>
      <c r="N9" s="146">
        <f>SUMIF($A:$A,$M9,$C:$C)</f>
        <v>9089.5</v>
      </c>
      <c r="O9" s="41">
        <f>SUMIF($A:$A,$M9,$D:$D)</f>
        <v>13186.300000000001</v>
      </c>
      <c r="P9" s="41">
        <f>SUMIF($A:$A,$M9,$E:$E)</f>
        <v>12706</v>
      </c>
      <c r="Q9" s="41">
        <f>SUMIF($A:$A,$M9,$F:$F)</f>
        <v>12280.399999999996</v>
      </c>
      <c r="R9" s="41">
        <f>SUMIF($A:$A,$M9,$G:$G)</f>
        <v>12724.7</v>
      </c>
    </row>
    <row r="10" spans="1:18" x14ac:dyDescent="0.25">
      <c r="A10" s="149"/>
      <c r="B10" s="7">
        <v>45653</v>
      </c>
      <c r="C10" s="5">
        <f>'USINA 01 - Barreirinhas'!AY10</f>
        <v>221.4</v>
      </c>
      <c r="D10" s="5">
        <f>'USINA 02 - Barreirinhas'!AY10</f>
        <v>538</v>
      </c>
      <c r="E10" s="5">
        <f>'USINA 03 - Barreirinhas'!AY10</f>
        <v>0</v>
      </c>
      <c r="F10" s="5">
        <f>'USINA 05 - Barreirinhas'!AY10</f>
        <v>517.20000000000005</v>
      </c>
      <c r="G10" s="150">
        <f>'USINA 06 - Barreirinhas'!AY10</f>
        <v>517.20000000000005</v>
      </c>
      <c r="M10" s="49"/>
      <c r="N10" s="146"/>
      <c r="O10" s="147">
        <f>O9/AVERAGE($O9:$R9)-1</f>
        <v>3.6304408476661054E-2</v>
      </c>
      <c r="P10" s="148">
        <f>P9/AVERAGE($O9:$R9)-1</f>
        <v>-1.442116886127609E-3</v>
      </c>
      <c r="Q10" s="148">
        <f>Q9/AVERAGE($O9:$R9)-1</f>
        <v>-3.4889797907162401E-2</v>
      </c>
      <c r="R10" s="147">
        <f>R9/AVERAGE($O9:$R9)-1</f>
        <v>2.7506316629288818E-5</v>
      </c>
    </row>
    <row r="11" spans="1:18" x14ac:dyDescent="0.25">
      <c r="A11" s="149"/>
      <c r="B11" s="7">
        <v>45654</v>
      </c>
      <c r="C11" s="5">
        <f>'USINA 01 - Barreirinhas'!AY11</f>
        <v>395.8</v>
      </c>
      <c r="D11" s="5">
        <f>'USINA 02 - Barreirinhas'!AY11</f>
        <v>526.1</v>
      </c>
      <c r="E11" s="5">
        <f>'USINA 03 - Barreirinhas'!AY11</f>
        <v>0</v>
      </c>
      <c r="F11" s="5">
        <f>'USINA 05 - Barreirinhas'!AY11</f>
        <v>482.2</v>
      </c>
      <c r="G11" s="150">
        <f>'USINA 06 - Barreirinhas'!AY11</f>
        <v>482.2</v>
      </c>
      <c r="M11" s="49">
        <v>45689</v>
      </c>
      <c r="N11" s="146">
        <f>SUMIF($A:$A,$M11,$C:$C)</f>
        <v>9027.6</v>
      </c>
      <c r="O11" s="41">
        <f>SUMIF($A:$A,$M11,$D:$D)</f>
        <v>10613.099999999999</v>
      </c>
      <c r="P11" s="41">
        <f>SUMIF($A:$A,$M11,$E:$E)</f>
        <v>10575.3</v>
      </c>
      <c r="Q11" s="41">
        <f>SUMIF($A:$A,$M11,$F:$F)</f>
        <v>10108.700000000001</v>
      </c>
      <c r="R11" s="41">
        <f>SUMIF($A:$A,$M11,$G:$G)</f>
        <v>10723.299999999997</v>
      </c>
    </row>
    <row r="12" spans="1:18" x14ac:dyDescent="0.25">
      <c r="A12" s="149"/>
      <c r="B12" s="7">
        <v>45655</v>
      </c>
      <c r="C12" s="5">
        <f>'USINA 01 - Barreirinhas'!AY12</f>
        <v>483.7</v>
      </c>
      <c r="D12" s="5">
        <f>'USINA 02 - Barreirinhas'!AY12</f>
        <v>536</v>
      </c>
      <c r="E12" s="5">
        <f>'USINA 03 - Barreirinhas'!AY12</f>
        <v>0</v>
      </c>
      <c r="F12" s="5">
        <f>'USINA 05 - Barreirinhas'!AY12</f>
        <v>511.8</v>
      </c>
      <c r="G12" s="150">
        <f>'USINA 06 - Barreirinhas'!AY12</f>
        <v>511.8</v>
      </c>
      <c r="M12" s="49"/>
      <c r="N12" s="146"/>
      <c r="O12" s="147">
        <f>O11/AVERAGE($O11:$R11)-1</f>
        <v>1.0280720792757769E-2</v>
      </c>
      <c r="P12" s="147">
        <f>P11/AVERAGE($O11:$R11)-1</f>
        <v>6.6824685152926389E-3</v>
      </c>
      <c r="Q12" s="148">
        <f>Q11/AVERAGE($O11:$R11)-1</f>
        <v>-3.7734052983788624E-2</v>
      </c>
      <c r="R12" s="147">
        <f>R11/AVERAGE($O11:$R11)-1</f>
        <v>2.0770863675738438E-2</v>
      </c>
    </row>
    <row r="13" spans="1:18" x14ac:dyDescent="0.25">
      <c r="A13" s="149"/>
      <c r="B13" s="7">
        <v>45656</v>
      </c>
      <c r="C13" s="5">
        <f>'USINA 01 - Barreirinhas'!AY13</f>
        <v>482.2</v>
      </c>
      <c r="D13" s="5">
        <f>'USINA 02 - Barreirinhas'!AY13</f>
        <v>525.4</v>
      </c>
      <c r="E13" s="5">
        <f>'USINA 03 - Barreirinhas'!AY13</f>
        <v>0</v>
      </c>
      <c r="F13" s="5">
        <f>'USINA 05 - Barreirinhas'!AY13</f>
        <v>477.3</v>
      </c>
      <c r="G13" s="150">
        <f>'USINA 06 - Barreirinhas'!AY13</f>
        <v>477.3</v>
      </c>
      <c r="M13" s="49">
        <v>45717</v>
      </c>
      <c r="N13" s="146">
        <f>SUMIF($A:$A,$M13,$C:$C)</f>
        <v>8751.0000000000018</v>
      </c>
      <c r="O13" s="41">
        <f>SUMIF($A:$A,$M13,$D:$D)</f>
        <v>13530.5</v>
      </c>
      <c r="P13" s="41">
        <f>SUMIF($A:$A,$M13,$E:$E)</f>
        <v>12895.000000000002</v>
      </c>
      <c r="Q13" s="41">
        <f>SUMIF($A:$A,$M13,$F:$F)</f>
        <v>12438.500000000002</v>
      </c>
      <c r="R13" s="41">
        <f>SUMIF($A:$A,$M13,$G:$G)</f>
        <v>13122.900000000001</v>
      </c>
    </row>
    <row r="14" spans="1:18" x14ac:dyDescent="0.25">
      <c r="A14" s="149"/>
      <c r="B14" s="7">
        <v>45657</v>
      </c>
      <c r="C14" s="5">
        <f>'USINA 01 - Barreirinhas'!AY14</f>
        <v>477.9</v>
      </c>
      <c r="D14" s="5">
        <f>'USINA 02 - Barreirinhas'!AY14</f>
        <v>518.1</v>
      </c>
      <c r="E14" s="5">
        <f>'USINA 03 - Barreirinhas'!AY14</f>
        <v>0</v>
      </c>
      <c r="F14" s="5">
        <f>'USINA 05 - Barreirinhas'!AY14</f>
        <v>483</v>
      </c>
      <c r="G14" s="150">
        <f>'USINA 06 - Barreirinhas'!AY14</f>
        <v>483</v>
      </c>
      <c r="M14" s="49"/>
      <c r="N14" s="146"/>
      <c r="O14" s="147">
        <f>O13/AVERAGE($O13:$R13)-1</f>
        <v>4.1069961855775272E-2</v>
      </c>
      <c r="P14" s="148">
        <f>P13/AVERAGE($O13:$R13)-1</f>
        <v>-7.8269717948173945E-3</v>
      </c>
      <c r="Q14" s="148">
        <f>Q13/AVERAGE($O13:$R13)-1</f>
        <v>-4.2951205015109517E-2</v>
      </c>
      <c r="R14" s="147">
        <f>R13/AVERAGE($O13:$R13)-1</f>
        <v>9.7082149541520835E-3</v>
      </c>
    </row>
    <row r="15" spans="1:18" x14ac:dyDescent="0.25">
      <c r="A15" s="149" t="str">
        <f t="shared" ref="A15:A68" si="0">"01/"&amp;MONTH(B15)&amp;"/2025"</f>
        <v>01/1/2025</v>
      </c>
      <c r="B15" s="7">
        <v>45658</v>
      </c>
      <c r="C15" s="5">
        <f>'USINA 01 - Barreirinhas'!AY15</f>
        <v>459.1</v>
      </c>
      <c r="D15" s="5">
        <f>'USINA 02 - Barreirinhas'!AY15</f>
        <v>508</v>
      </c>
      <c r="E15" s="5">
        <f>'USINA 03 - Barreirinhas'!AY15</f>
        <v>516.20000000000005</v>
      </c>
      <c r="F15" s="5">
        <f>'USINA 05 - Barreirinhas'!AY15</f>
        <v>482.3</v>
      </c>
      <c r="G15" s="150">
        <f>'USINA 06 - Barreirinhas'!AY15</f>
        <v>401.4</v>
      </c>
      <c r="M15" s="49">
        <v>45748</v>
      </c>
      <c r="N15" s="41">
        <f>SUMIF($A:$A,$M15,$C:$C)</f>
        <v>13720.300000000001</v>
      </c>
      <c r="O15" s="41">
        <f>SUMIF($A:$A,$M15,$D:$D)</f>
        <v>13883.2</v>
      </c>
      <c r="P15" s="41">
        <f>SUMIF($A:$A,$M15,$E:$E)</f>
        <v>11937.500000000002</v>
      </c>
      <c r="Q15" s="41">
        <f>SUMIF($A:$A,$M15,$F:$F)</f>
        <v>11535.9</v>
      </c>
      <c r="R15" s="41">
        <f>SUMIF($A:$A,$M15,$G:$G)</f>
        <v>13580.699999999999</v>
      </c>
    </row>
    <row r="16" spans="1:18" x14ac:dyDescent="0.25">
      <c r="A16" s="149" t="str">
        <f t="shared" si="0"/>
        <v>01/1/2025</v>
      </c>
      <c r="B16" s="7">
        <v>45659</v>
      </c>
      <c r="C16" s="5">
        <f>'USINA 01 - Barreirinhas'!AY16</f>
        <v>467.2</v>
      </c>
      <c r="D16" s="5">
        <f>'USINA 02 - Barreirinhas'!AY16</f>
        <v>531.4</v>
      </c>
      <c r="E16" s="5">
        <f>'USINA 03 - Barreirinhas'!AY16</f>
        <v>478.4</v>
      </c>
      <c r="F16" s="5">
        <f>'USINA 05 - Barreirinhas'!AY16</f>
        <v>469.1</v>
      </c>
      <c r="G16" s="150">
        <f>'USINA 06 - Barreirinhas'!AY16</f>
        <v>446.6</v>
      </c>
      <c r="M16" s="49" t="s">
        <v>111</v>
      </c>
      <c r="N16" s="147">
        <f>N15/AVERAGE($N15:$R15)-1</f>
        <v>6.0996696444037601E-2</v>
      </c>
      <c r="O16" s="147">
        <f>O15/AVERAGE($N15:$R15)-1</f>
        <v>7.3593823463908414E-2</v>
      </c>
      <c r="P16" s="167">
        <f>P15/AVERAGE($N15:$R15)-1</f>
        <v>-7.6867993863056983E-2</v>
      </c>
      <c r="Q16" s="167">
        <f>Q15/AVERAGE($N15:$R15)-1</f>
        <v>-0.10792389448417516</v>
      </c>
      <c r="R16" s="147">
        <f>R15/AVERAGE($N15:$R15)-1</f>
        <v>5.0201368439286131E-2</v>
      </c>
    </row>
    <row r="17" spans="1:18" x14ac:dyDescent="0.25">
      <c r="A17" s="149" t="str">
        <f t="shared" si="0"/>
        <v>01/1/2025</v>
      </c>
      <c r="B17" s="7">
        <v>45660</v>
      </c>
      <c r="C17" s="5">
        <f>'USINA 01 - Barreirinhas'!AY17</f>
        <v>459</v>
      </c>
      <c r="D17" s="5">
        <f>'USINA 02 - Barreirinhas'!AY17</f>
        <v>506.5</v>
      </c>
      <c r="E17" s="5">
        <f>'USINA 03 - Barreirinhas'!AY17</f>
        <v>492.5</v>
      </c>
      <c r="F17" s="5">
        <f>'USINA 05 - Barreirinhas'!AY17</f>
        <v>454.3</v>
      </c>
      <c r="G17" s="150">
        <f>'USINA 06 - Barreirinhas'!AY17</f>
        <v>492.9</v>
      </c>
      <c r="M17" s="49" t="s">
        <v>112</v>
      </c>
      <c r="N17" s="27"/>
      <c r="O17" s="27"/>
      <c r="P17" s="168">
        <f>'USINA 03 - Barreirinhas'!BJ11</f>
        <v>3</v>
      </c>
      <c r="Q17" s="168">
        <f>'USINA 05 - Barreirinhas'!BJ11</f>
        <v>2</v>
      </c>
      <c r="R17" s="27"/>
    </row>
    <row r="18" spans="1:18" x14ac:dyDescent="0.25">
      <c r="A18" s="149" t="str">
        <f t="shared" si="0"/>
        <v>01/1/2025</v>
      </c>
      <c r="B18" s="7">
        <v>45661</v>
      </c>
      <c r="C18" s="5">
        <f>'USINA 01 - Barreirinhas'!AY18</f>
        <v>344.2</v>
      </c>
      <c r="D18" s="5">
        <f>'USINA 02 - Barreirinhas'!AY18</f>
        <v>444.2</v>
      </c>
      <c r="E18" s="5">
        <f>'USINA 03 - Barreirinhas'!AY18</f>
        <v>422.7</v>
      </c>
      <c r="F18" s="5">
        <f>'USINA 05 - Barreirinhas'!AY18</f>
        <v>461.4</v>
      </c>
      <c r="G18" s="150">
        <f>'USINA 06 - Barreirinhas'!AY18</f>
        <v>340.5</v>
      </c>
      <c r="M18" s="49">
        <v>45778</v>
      </c>
      <c r="N18" s="41">
        <f>SUMIF($A:$A,$M18,$C:$C)</f>
        <v>14433.699999999997</v>
      </c>
      <c r="O18" s="41">
        <f>SUMIF($A:$A,$M18,$D:$D)</f>
        <v>14553.500000000004</v>
      </c>
      <c r="P18" s="41">
        <f>SUMIF($A:$A,$M18,$E:$E)</f>
        <v>14277.999999999998</v>
      </c>
      <c r="Q18" s="41">
        <f>SUMIF($A:$A,$M18,$F:$F)</f>
        <v>13465.9</v>
      </c>
      <c r="R18" s="41">
        <f>SUMIF($A:$A,$M18,$G:$G)</f>
        <v>13983.400000000001</v>
      </c>
    </row>
    <row r="19" spans="1:18" x14ac:dyDescent="0.25">
      <c r="A19" s="149" t="str">
        <f t="shared" si="0"/>
        <v>01/1/2025</v>
      </c>
      <c r="B19" s="7">
        <v>45662</v>
      </c>
      <c r="C19" s="5">
        <f>'USINA 01 - Barreirinhas'!AY19</f>
        <v>461</v>
      </c>
      <c r="D19" s="5">
        <f>'USINA 02 - Barreirinhas'!AY19</f>
        <v>506.1</v>
      </c>
      <c r="E19" s="5">
        <f>'USINA 03 - Barreirinhas'!AY19</f>
        <v>461.3</v>
      </c>
      <c r="F19" s="5">
        <f>'USINA 05 - Barreirinhas'!AY19</f>
        <v>469.6</v>
      </c>
      <c r="G19" s="150">
        <f>'USINA 06 - Barreirinhas'!AY19</f>
        <v>456.7</v>
      </c>
      <c r="M19" s="49"/>
      <c r="N19" s="147">
        <f>N18/AVERAGE($N18:$R18)-1</f>
        <v>2.0561553853877035E-2</v>
      </c>
      <c r="O19" s="147">
        <f>O18/AVERAGE($N18:$R18)-1</f>
        <v>2.9032235255852967E-2</v>
      </c>
      <c r="P19" s="147">
        <f>P18/AVERAGE($N18:$R18)-1</f>
        <v>9.552496305566649E-3</v>
      </c>
      <c r="Q19" s="148">
        <f>Q18/AVERAGE($N18:$R18)-1</f>
        <v>-4.7868541812499554E-2</v>
      </c>
      <c r="R19" s="147">
        <f>R18/AVERAGE($N18:$R18)-1</f>
        <v>-1.1277743602796986E-2</v>
      </c>
    </row>
    <row r="20" spans="1:18" x14ac:dyDescent="0.25">
      <c r="A20" s="149" t="str">
        <f t="shared" si="0"/>
        <v>01/1/2025</v>
      </c>
      <c r="B20" s="7">
        <v>45663</v>
      </c>
      <c r="C20" s="5">
        <f>'USINA 01 - Barreirinhas'!AY20</f>
        <v>460.4</v>
      </c>
      <c r="D20" s="5">
        <f>'USINA 02 - Barreirinhas'!AY20</f>
        <v>511</v>
      </c>
      <c r="E20" s="5">
        <f>'USINA 03 - Barreirinhas'!AY20</f>
        <v>464.9</v>
      </c>
      <c r="F20" s="5">
        <f>'USINA 05 - Barreirinhas'!AY20</f>
        <v>448.9</v>
      </c>
      <c r="G20" s="150">
        <f>'USINA 06 - Barreirinhas'!AY20</f>
        <v>440</v>
      </c>
      <c r="M20" s="49">
        <v>45809</v>
      </c>
      <c r="N20" s="41">
        <f>SUMIF($A:$A,$M20,$C:$C)</f>
        <v>14774.800000000001</v>
      </c>
      <c r="O20" s="41">
        <f>SUMIF($A:$A,$M20,$D:$D)</f>
        <v>14505.399999999996</v>
      </c>
      <c r="P20" s="41">
        <f>SUMIF($A:$A,$M20,$E:$E)</f>
        <v>14028.000000000002</v>
      </c>
      <c r="Q20" s="41">
        <f>SUMIF($A:$A,$M20,$F:$F)</f>
        <v>13432.5</v>
      </c>
      <c r="R20" s="41">
        <f>SUMIF($A:$A,$M20,$G:$G)</f>
        <v>14000.9</v>
      </c>
    </row>
    <row r="21" spans="1:18" x14ac:dyDescent="0.25">
      <c r="A21" s="149" t="str">
        <f t="shared" si="0"/>
        <v>01/1/2025</v>
      </c>
      <c r="B21" s="7">
        <v>45664</v>
      </c>
      <c r="C21" s="5">
        <f>'USINA 01 - Barreirinhas'!AY21</f>
        <v>318.8</v>
      </c>
      <c r="D21" s="5">
        <f>'USINA 02 - Barreirinhas'!AY21</f>
        <v>328.5</v>
      </c>
      <c r="E21" s="5">
        <f>'USINA 03 - Barreirinhas'!AY21</f>
        <v>319.89999999999998</v>
      </c>
      <c r="F21" s="5">
        <f>'USINA 05 - Barreirinhas'!AY21</f>
        <v>331.3</v>
      </c>
      <c r="G21" s="150">
        <f>'USINA 06 - Barreirinhas'!AY21</f>
        <v>333.8</v>
      </c>
      <c r="M21" s="49"/>
      <c r="N21" s="147">
        <f>N20/AVERAGE($N20:$R20)-1</f>
        <v>4.427946215522427E-2</v>
      </c>
      <c r="O21" s="147">
        <f>O20/AVERAGE($N20:$R20)-1</f>
        <v>2.5238332183608936E-2</v>
      </c>
      <c r="P21" s="147">
        <f>P20/AVERAGE($N20:$R20)-1</f>
        <v>-8.5041898967507246E-3</v>
      </c>
      <c r="Q21" s="148">
        <f>Q20/AVERAGE($N20:$R20)-1</f>
        <v>-5.0593992785008979E-2</v>
      </c>
      <c r="R21" s="147">
        <f>R20/AVERAGE($N20:$R20)-1</f>
        <v>-1.0419611657072947E-2</v>
      </c>
    </row>
    <row r="22" spans="1:18" x14ac:dyDescent="0.25">
      <c r="A22" s="149" t="str">
        <f t="shared" si="0"/>
        <v>01/1/2025</v>
      </c>
      <c r="B22" s="7">
        <v>45665</v>
      </c>
      <c r="C22" s="5">
        <f>'USINA 01 - Barreirinhas'!AY22</f>
        <v>352.4</v>
      </c>
      <c r="D22" s="5">
        <f>'USINA 02 - Barreirinhas'!AY22</f>
        <v>437.3</v>
      </c>
      <c r="E22" s="5">
        <f>'USINA 03 - Barreirinhas'!AY22</f>
        <v>350.7</v>
      </c>
      <c r="F22" s="5">
        <f>'USINA 05 - Barreirinhas'!AY22</f>
        <v>348.6</v>
      </c>
      <c r="G22" s="150">
        <f>'USINA 06 - Barreirinhas'!AY22</f>
        <v>358.3</v>
      </c>
      <c r="M22" s="49">
        <v>45839</v>
      </c>
      <c r="N22" s="41">
        <f>SUMIF($A:$A,$M22,$C:$C)</f>
        <v>15755.8</v>
      </c>
      <c r="O22" s="41">
        <f>SUMIF($A:$A,$M22,$D:$D)</f>
        <v>15599.2</v>
      </c>
      <c r="P22" s="41" t="e">
        <f>SUMIF($A:$A,$M22,$E:$E)</f>
        <v>#REF!</v>
      </c>
      <c r="Q22" s="41">
        <f>SUMIF($A:$A,$M22,$F:$F)</f>
        <v>14770.499999999996</v>
      </c>
      <c r="R22" s="41">
        <f>SUMIF($A:$A,$M22,$G:$G)</f>
        <v>15145.000000000002</v>
      </c>
    </row>
    <row r="23" spans="1:18" x14ac:dyDescent="0.25">
      <c r="A23" s="149" t="str">
        <f t="shared" si="0"/>
        <v>01/1/2025</v>
      </c>
      <c r="B23" s="7">
        <v>45666</v>
      </c>
      <c r="C23" s="5">
        <f>'USINA 01 - Barreirinhas'!AY23</f>
        <v>329.6</v>
      </c>
      <c r="D23" s="5">
        <f>'USINA 02 - Barreirinhas'!AY23</f>
        <v>342.4</v>
      </c>
      <c r="E23" s="5">
        <f>'USINA 03 - Barreirinhas'!AY23</f>
        <v>345.1</v>
      </c>
      <c r="F23" s="5">
        <f>'USINA 05 - Barreirinhas'!AY23</f>
        <v>353.5</v>
      </c>
      <c r="G23" s="150">
        <f>'USINA 06 - Barreirinhas'!AY23</f>
        <v>365.5</v>
      </c>
      <c r="M23" s="49"/>
      <c r="N23" s="147" t="e">
        <f>N22/AVERAGE($N22:$R22)-1</f>
        <v>#REF!</v>
      </c>
      <c r="O23" s="147" t="e">
        <f>O22/AVERAGE($N22:$R22)-1</f>
        <v>#REF!</v>
      </c>
      <c r="P23" s="147" t="e">
        <f>P22/AVERAGE($N22:$R22)-1</f>
        <v>#REF!</v>
      </c>
      <c r="Q23" s="148" t="e">
        <f>Q22/AVERAGE($N22:$R22)-1</f>
        <v>#REF!</v>
      </c>
      <c r="R23" s="147" t="e">
        <f>R22/AVERAGE($N22:$R22)-1</f>
        <v>#REF!</v>
      </c>
    </row>
    <row r="24" spans="1:18" x14ac:dyDescent="0.25">
      <c r="A24" s="149" t="str">
        <f t="shared" si="0"/>
        <v>01/1/2025</v>
      </c>
      <c r="B24" s="7">
        <v>45667</v>
      </c>
      <c r="C24" s="5">
        <f>'USINA 01 - Barreirinhas'!AY24</f>
        <v>419.8</v>
      </c>
      <c r="D24" s="5">
        <f>'USINA 02 - Barreirinhas'!AY24</f>
        <v>447.5</v>
      </c>
      <c r="E24" s="5">
        <f>'USINA 03 - Barreirinhas'!AY24</f>
        <v>480.1</v>
      </c>
      <c r="F24" s="5">
        <f>'USINA 05 - Barreirinhas'!AY24</f>
        <v>442.3</v>
      </c>
      <c r="G24" s="150">
        <f>'USINA 06 - Barreirinhas'!AY24</f>
        <v>497.9</v>
      </c>
      <c r="M24" s="49">
        <v>45870</v>
      </c>
      <c r="N24" s="41">
        <f>SUMIF($A:$A,$M24,$C:$C)</f>
        <v>16483.5</v>
      </c>
      <c r="O24" s="41">
        <f>SUMIF($A:$A,$M24,$D:$D)</f>
        <v>16530.7</v>
      </c>
      <c r="P24" s="41">
        <f>SUMIF($A:$A,$M24,$E:$E)</f>
        <v>16201.8</v>
      </c>
      <c r="Q24" s="41">
        <f>SUMIF($A:$A,$M24,$F:$F)</f>
        <v>15625.299999999997</v>
      </c>
      <c r="R24" s="41" t="e">
        <f>SUMIF($A:$A,$M24,$G:$G)</f>
        <v>#REF!</v>
      </c>
    </row>
    <row r="25" spans="1:18" x14ac:dyDescent="0.25">
      <c r="A25" s="149" t="str">
        <f t="shared" si="0"/>
        <v>01/1/2025</v>
      </c>
      <c r="B25" s="7">
        <v>45668</v>
      </c>
      <c r="C25" s="5">
        <f>'USINA 01 - Barreirinhas'!AY25</f>
        <v>442.2</v>
      </c>
      <c r="D25" s="5">
        <f>'USINA 02 - Barreirinhas'!AY25</f>
        <v>462</v>
      </c>
      <c r="E25" s="5">
        <f>'USINA 03 - Barreirinhas'!AY25</f>
        <v>432.9</v>
      </c>
      <c r="F25" s="5">
        <f>'USINA 05 - Barreirinhas'!AY25</f>
        <v>445.6</v>
      </c>
      <c r="G25" s="150">
        <f>'USINA 06 - Barreirinhas'!AY25</f>
        <v>468.9</v>
      </c>
      <c r="M25" s="49"/>
      <c r="N25" s="147" t="e">
        <f>N24/AVERAGE($N24:$R24)-1</f>
        <v>#REF!</v>
      </c>
      <c r="O25" s="147" t="e">
        <f>O24/AVERAGE($N24:$R24)-1</f>
        <v>#REF!</v>
      </c>
      <c r="P25" s="147" t="e">
        <f>P24/AVERAGE($N24:$R24)-1</f>
        <v>#REF!</v>
      </c>
      <c r="Q25" s="147" t="e">
        <f>Q24/AVERAGE($N24:$R24)-1</f>
        <v>#REF!</v>
      </c>
      <c r="R25" s="147" t="e">
        <f>R24/AVERAGE($N24:$R24)-1</f>
        <v>#REF!</v>
      </c>
    </row>
    <row r="26" spans="1:18" x14ac:dyDescent="0.25">
      <c r="A26" s="149" t="str">
        <f t="shared" si="0"/>
        <v>01/1/2025</v>
      </c>
      <c r="B26" s="7">
        <v>45669</v>
      </c>
      <c r="C26" s="5">
        <f>'USINA 01 - Barreirinhas'!AY26</f>
        <v>369.6</v>
      </c>
      <c r="D26" s="5">
        <f>'USINA 02 - Barreirinhas'!AY26</f>
        <v>390</v>
      </c>
      <c r="E26" s="5">
        <f>'USINA 03 - Barreirinhas'!AY26</f>
        <v>357.8</v>
      </c>
      <c r="F26" s="5">
        <f>'USINA 05 - Barreirinhas'!AY26</f>
        <v>401.9</v>
      </c>
      <c r="G26" s="150">
        <f>'USINA 06 - Barreirinhas'!AY26</f>
        <v>377.4</v>
      </c>
      <c r="M26" s="49">
        <v>45901</v>
      </c>
      <c r="N26" s="41">
        <f>SUMIF($A:$A,$M26,$C:$C)</f>
        <v>16424.3</v>
      </c>
      <c r="O26" s="41" t="e">
        <f>SUMIF($A:$A,$M26,$D:$D)</f>
        <v>#REF!</v>
      </c>
      <c r="P26" s="41">
        <f>SUMIF($A:$A,$M26,$E:$E)</f>
        <v>16573.7</v>
      </c>
      <c r="Q26" s="41">
        <f>SUMIF($A:$A,$M26,$F:$F)</f>
        <v>16211.299999999997</v>
      </c>
      <c r="R26" s="41">
        <f>SUMIF($A:$A,$M26,$G:$G)</f>
        <v>16579.100000000002</v>
      </c>
    </row>
    <row r="27" spans="1:18" x14ac:dyDescent="0.25">
      <c r="A27" s="149" t="str">
        <f t="shared" si="0"/>
        <v>01/1/2025</v>
      </c>
      <c r="B27" s="7">
        <v>45670</v>
      </c>
      <c r="C27" s="5">
        <f>'USINA 01 - Barreirinhas'!AY27</f>
        <v>355.6</v>
      </c>
      <c r="D27" s="5">
        <f>'USINA 02 - Barreirinhas'!AY27</f>
        <v>395</v>
      </c>
      <c r="E27" s="5">
        <f>'USINA 03 - Barreirinhas'!AY27</f>
        <v>384.4</v>
      </c>
      <c r="F27" s="5">
        <f>'USINA 05 - Barreirinhas'!AY27</f>
        <v>406</v>
      </c>
      <c r="G27" s="150">
        <f>'USINA 06 - Barreirinhas'!AY27</f>
        <v>403.6</v>
      </c>
      <c r="M27" s="49"/>
      <c r="N27" s="41"/>
      <c r="O27" s="41"/>
      <c r="P27" s="41"/>
      <c r="Q27" s="41"/>
      <c r="R27" s="41"/>
    </row>
    <row r="28" spans="1:18" x14ac:dyDescent="0.25">
      <c r="A28" s="149" t="str">
        <f t="shared" si="0"/>
        <v>01/1/2025</v>
      </c>
      <c r="B28" s="7">
        <v>45671</v>
      </c>
      <c r="C28" s="5">
        <f>'USINA 01 - Barreirinhas'!AY28</f>
        <v>73.3</v>
      </c>
      <c r="D28" s="5">
        <f>'USINA 02 - Barreirinhas'!AY28</f>
        <v>143.6</v>
      </c>
      <c r="E28" s="5">
        <f>'USINA 03 - Barreirinhas'!AY28</f>
        <v>140.69999999999999</v>
      </c>
      <c r="F28" s="5">
        <f>'USINA 05 - Barreirinhas'!AY28</f>
        <v>142</v>
      </c>
      <c r="G28" s="150">
        <f>'USINA 06 - Barreirinhas'!AY28</f>
        <v>145.9</v>
      </c>
      <c r="M28" s="49">
        <v>45931</v>
      </c>
      <c r="N28" s="41">
        <f>SUMIF($A:$A,$M28,$C:$C)</f>
        <v>16177.699999999995</v>
      </c>
      <c r="O28" s="41">
        <f>SUMIF($A:$A,$M28,$D:$D)</f>
        <v>17049.599999999999</v>
      </c>
      <c r="P28" s="41" t="e">
        <f>SUMIF($A:$A,$M28,$E:$E)</f>
        <v>#REF!</v>
      </c>
      <c r="Q28" s="41">
        <f>SUMIF($A:$A,$M28,$F:$F)</f>
        <v>16117</v>
      </c>
      <c r="R28" s="41">
        <f>SUMIF($A:$A,$M28,$G:$G)</f>
        <v>17024.500000000007</v>
      </c>
    </row>
    <row r="29" spans="1:18" x14ac:dyDescent="0.25">
      <c r="A29" s="149" t="str">
        <f t="shared" si="0"/>
        <v>01/1/2025</v>
      </c>
      <c r="B29" s="7">
        <v>45672</v>
      </c>
      <c r="C29" s="5">
        <f>'USINA 01 - Barreirinhas'!AY29</f>
        <v>176.7</v>
      </c>
      <c r="D29" s="5">
        <f>'USINA 02 - Barreirinhas'!AY29</f>
        <v>335.4</v>
      </c>
      <c r="E29" s="5">
        <f>'USINA 03 - Barreirinhas'!AY29</f>
        <v>365.3</v>
      </c>
      <c r="F29" s="5">
        <f>'USINA 05 - Barreirinhas'!AY29</f>
        <v>350.5</v>
      </c>
      <c r="G29" s="150">
        <f>'USINA 06 - Barreirinhas'!AY29</f>
        <v>372</v>
      </c>
      <c r="M29" s="49">
        <v>45962</v>
      </c>
      <c r="N29" s="41">
        <f>SUMIF($A:$A,$M29,$C:$C)</f>
        <v>14823.8</v>
      </c>
      <c r="O29" s="41" t="e">
        <f>SUMIF($A:$A,$M29,$D:$D)</f>
        <v>#REF!</v>
      </c>
      <c r="P29" s="41">
        <f>SUMIF($A:$A,$M29,$E:$E)</f>
        <v>15411.900000000001</v>
      </c>
      <c r="Q29" s="41">
        <f>SUMIF($A:$A,$M29,$F:$F)</f>
        <v>14940.300000000005</v>
      </c>
      <c r="R29" s="41">
        <f>SUMIF($A:$A,$M29,$G:$G)</f>
        <v>15410.4</v>
      </c>
    </row>
    <row r="30" spans="1:18" x14ac:dyDescent="0.25">
      <c r="A30" s="149" t="str">
        <f t="shared" si="0"/>
        <v>01/1/2025</v>
      </c>
      <c r="B30" s="7">
        <v>45673</v>
      </c>
      <c r="C30" s="5">
        <f>'USINA 01 - Barreirinhas'!AY30</f>
        <v>231.2</v>
      </c>
      <c r="D30" s="5">
        <f>'USINA 02 - Barreirinhas'!AY30</f>
        <v>458</v>
      </c>
      <c r="E30" s="5">
        <f>'USINA 03 - Barreirinhas'!AY30</f>
        <v>448.8</v>
      </c>
      <c r="F30" s="5">
        <f>'USINA 05 - Barreirinhas'!AY30</f>
        <v>360.4</v>
      </c>
      <c r="G30" s="150">
        <f>'USINA 06 - Barreirinhas'!AY30</f>
        <v>410.6</v>
      </c>
      <c r="M30" s="49">
        <v>45992</v>
      </c>
      <c r="N30" s="41">
        <f>SUMIF($A:$A,$M30,$C:$C)</f>
        <v>11194.700000000003</v>
      </c>
      <c r="O30" s="41">
        <f>SUMIF($A:$A,$M30,$D:$D)</f>
        <v>13793</v>
      </c>
      <c r="P30" s="41">
        <f>SUMIF($A:$A,$M30,$E:$E)</f>
        <v>13345.999999999998</v>
      </c>
      <c r="Q30" s="41">
        <f>SUMIF($A:$A,$M30,$F:$F)</f>
        <v>13002.099999999999</v>
      </c>
      <c r="R30" s="41">
        <f>SUMIF($A:$A,$M30,$G:$G)</f>
        <v>12669.999999999998</v>
      </c>
    </row>
    <row r="31" spans="1:18" x14ac:dyDescent="0.25">
      <c r="A31" s="149" t="str">
        <f t="shared" si="0"/>
        <v>01/1/2025</v>
      </c>
      <c r="B31" s="7">
        <v>45674</v>
      </c>
      <c r="C31" s="5">
        <f>'USINA 01 - Barreirinhas'!AY31</f>
        <v>235.5</v>
      </c>
      <c r="D31" s="5">
        <f>'USINA 02 - Barreirinhas'!AY31</f>
        <v>453.5</v>
      </c>
      <c r="E31" s="5">
        <f>'USINA 03 - Barreirinhas'!AY31</f>
        <v>441.1</v>
      </c>
      <c r="F31" s="5">
        <f>'USINA 05 - Barreirinhas'!AY31</f>
        <v>420.9</v>
      </c>
      <c r="G31" s="150">
        <f>'USINA 06 - Barreirinhas'!AY31</f>
        <v>463.9</v>
      </c>
    </row>
    <row r="32" spans="1:18" x14ac:dyDescent="0.25">
      <c r="A32" s="149" t="str">
        <f t="shared" si="0"/>
        <v>01/1/2025</v>
      </c>
      <c r="B32" s="7">
        <v>45675</v>
      </c>
      <c r="C32" s="5">
        <f>'USINA 01 - Barreirinhas'!AY32</f>
        <v>36.9</v>
      </c>
      <c r="D32" s="5">
        <f>'USINA 02 - Barreirinhas'!AY32</f>
        <v>74.599999999999994</v>
      </c>
      <c r="E32" s="5">
        <f>'USINA 03 - Barreirinhas'!AY32</f>
        <v>75.599999999999994</v>
      </c>
      <c r="F32" s="5">
        <f>'USINA 05 - Barreirinhas'!AY32</f>
        <v>88.2</v>
      </c>
      <c r="G32" s="150">
        <f>'USINA 06 - Barreirinhas'!AY32</f>
        <v>77.400000000000006</v>
      </c>
    </row>
    <row r="33" spans="1:7" x14ac:dyDescent="0.25">
      <c r="A33" s="149" t="str">
        <f t="shared" si="0"/>
        <v>01/1/2025</v>
      </c>
      <c r="B33" s="7">
        <v>45676</v>
      </c>
      <c r="C33" s="5">
        <f>'USINA 01 - Barreirinhas'!AY33</f>
        <v>251.4</v>
      </c>
      <c r="D33" s="5">
        <f>'USINA 02 - Barreirinhas'!AY33</f>
        <v>498.3</v>
      </c>
      <c r="E33" s="5">
        <f>'USINA 03 - Barreirinhas'!AY33</f>
        <v>529.6</v>
      </c>
      <c r="F33" s="5">
        <f>'USINA 05 - Barreirinhas'!AY33</f>
        <v>471.2</v>
      </c>
      <c r="G33" s="150">
        <f>'USINA 06 - Barreirinhas'!AY33</f>
        <v>552.20000000000005</v>
      </c>
    </row>
    <row r="34" spans="1:7" x14ac:dyDescent="0.25">
      <c r="A34" s="149" t="str">
        <f t="shared" si="0"/>
        <v>01/1/2025</v>
      </c>
      <c r="B34" s="7">
        <v>45677</v>
      </c>
      <c r="C34" s="5">
        <f>'USINA 01 - Barreirinhas'!AY34</f>
        <v>162.1</v>
      </c>
      <c r="D34" s="5">
        <f>'USINA 02 - Barreirinhas'!AY34</f>
        <v>299.89999999999998</v>
      </c>
      <c r="E34" s="5">
        <f>'USINA 03 - Barreirinhas'!AY34</f>
        <v>234.1</v>
      </c>
      <c r="F34" s="5">
        <f>'USINA 05 - Barreirinhas'!AY34</f>
        <v>266.8</v>
      </c>
      <c r="G34" s="150">
        <f>'USINA 06 - Barreirinhas'!AY34</f>
        <v>235.9</v>
      </c>
    </row>
    <row r="35" spans="1:7" x14ac:dyDescent="0.25">
      <c r="A35" s="149" t="str">
        <f t="shared" si="0"/>
        <v>01/1/2025</v>
      </c>
      <c r="B35" s="7">
        <v>45678</v>
      </c>
      <c r="C35" s="5">
        <f>'USINA 01 - Barreirinhas'!AY35</f>
        <v>249.2</v>
      </c>
      <c r="D35" s="5">
        <f>'USINA 02 - Barreirinhas'!AY35</f>
        <v>487.3</v>
      </c>
      <c r="E35" s="5">
        <f>'USINA 03 - Barreirinhas'!AY35</f>
        <v>464.5</v>
      </c>
      <c r="F35" s="5">
        <f>'USINA 05 - Barreirinhas'!AY35</f>
        <v>419.9</v>
      </c>
      <c r="G35" s="150">
        <f>'USINA 06 - Barreirinhas'!AY35</f>
        <v>482.7</v>
      </c>
    </row>
    <row r="36" spans="1:7" x14ac:dyDescent="0.25">
      <c r="A36" s="149" t="str">
        <f t="shared" si="0"/>
        <v>01/1/2025</v>
      </c>
      <c r="B36" s="7">
        <v>45679</v>
      </c>
      <c r="C36" s="5">
        <f>'USINA 01 - Barreirinhas'!AY36</f>
        <v>253</v>
      </c>
      <c r="D36" s="5">
        <f>'USINA 02 - Barreirinhas'!AY36</f>
        <v>486.4</v>
      </c>
      <c r="E36" s="5">
        <f>'USINA 03 - Barreirinhas'!AY36</f>
        <v>428.8</v>
      </c>
      <c r="F36" s="5">
        <f>'USINA 05 - Barreirinhas'!AY36</f>
        <v>392.4</v>
      </c>
      <c r="G36" s="150">
        <f>'USINA 06 - Barreirinhas'!AY36</f>
        <v>449</v>
      </c>
    </row>
    <row r="37" spans="1:7" x14ac:dyDescent="0.25">
      <c r="A37" s="149" t="str">
        <f t="shared" si="0"/>
        <v>01/1/2025</v>
      </c>
      <c r="B37" s="7">
        <v>45680</v>
      </c>
      <c r="C37" s="5">
        <f>'USINA 01 - Barreirinhas'!AY37</f>
        <v>218.4</v>
      </c>
      <c r="D37" s="5">
        <f>'USINA 02 - Barreirinhas'!AY37</f>
        <v>404.2</v>
      </c>
      <c r="E37" s="5">
        <f>'USINA 03 - Barreirinhas'!AY37</f>
        <v>398.2</v>
      </c>
      <c r="F37" s="5">
        <f>'USINA 05 - Barreirinhas'!AY37</f>
        <v>368.9</v>
      </c>
      <c r="G37" s="150">
        <f>'USINA 06 - Barreirinhas'!AY37</f>
        <v>398.8</v>
      </c>
    </row>
    <row r="38" spans="1:7" x14ac:dyDescent="0.25">
      <c r="A38" s="149" t="str">
        <f t="shared" si="0"/>
        <v>01/1/2025</v>
      </c>
      <c r="B38" s="7">
        <v>45681</v>
      </c>
      <c r="C38" s="5">
        <f>'USINA 01 - Barreirinhas'!AY38</f>
        <v>234.4</v>
      </c>
      <c r="D38" s="5">
        <f>'USINA 02 - Barreirinhas'!AY38</f>
        <v>432.9</v>
      </c>
      <c r="E38" s="5">
        <f>'USINA 03 - Barreirinhas'!AY38</f>
        <v>434.1</v>
      </c>
      <c r="F38" s="5">
        <f>'USINA 05 - Barreirinhas'!AY38</f>
        <v>395.3</v>
      </c>
      <c r="G38" s="150">
        <f>'USINA 06 - Barreirinhas'!AY38</f>
        <v>452.2</v>
      </c>
    </row>
    <row r="39" spans="1:7" x14ac:dyDescent="0.25">
      <c r="A39" s="149" t="str">
        <f t="shared" si="0"/>
        <v>01/1/2025</v>
      </c>
      <c r="B39" s="7">
        <v>45682</v>
      </c>
      <c r="C39" s="5">
        <f>'USINA 01 - Barreirinhas'!AY39</f>
        <v>255.5</v>
      </c>
      <c r="D39" s="5">
        <f>'USINA 02 - Barreirinhas'!AY39</f>
        <v>484.6</v>
      </c>
      <c r="E39" s="5">
        <f>'USINA 03 - Barreirinhas'!AY39</f>
        <v>465</v>
      </c>
      <c r="F39" s="5">
        <f>'USINA 05 - Barreirinhas'!AY39</f>
        <v>474.9</v>
      </c>
      <c r="G39" s="150">
        <f>'USINA 06 - Barreirinhas'!AY39</f>
        <v>493.1</v>
      </c>
    </row>
    <row r="40" spans="1:7" x14ac:dyDescent="0.25">
      <c r="A40" s="149" t="str">
        <f t="shared" si="0"/>
        <v>01/1/2025</v>
      </c>
      <c r="B40" s="7">
        <v>45683</v>
      </c>
      <c r="C40" s="5">
        <f>'USINA 01 - Barreirinhas'!AY40</f>
        <v>156</v>
      </c>
      <c r="D40" s="5">
        <f>'USINA 02 - Barreirinhas'!AY40</f>
        <v>293.8</v>
      </c>
      <c r="E40" s="5">
        <f>'USINA 03 - Barreirinhas'!AY40</f>
        <v>291.8</v>
      </c>
      <c r="F40" s="5">
        <f>'USINA 05 - Barreirinhas'!AY40</f>
        <v>262.39999999999998</v>
      </c>
      <c r="G40" s="150">
        <f>'USINA 06 - Barreirinhas'!AY40</f>
        <v>288</v>
      </c>
    </row>
    <row r="41" spans="1:7" x14ac:dyDescent="0.25">
      <c r="A41" s="149" t="str">
        <f t="shared" si="0"/>
        <v>01/1/2025</v>
      </c>
      <c r="B41" s="7">
        <v>45684</v>
      </c>
      <c r="C41" s="5">
        <f>'USINA 01 - Barreirinhas'!AY41</f>
        <v>259.5</v>
      </c>
      <c r="D41" s="5">
        <f>'USINA 02 - Barreirinhas'!AY41</f>
        <v>513</v>
      </c>
      <c r="E41" s="5">
        <f>'USINA 03 - Barreirinhas'!AY41</f>
        <v>480.5</v>
      </c>
      <c r="F41" s="5">
        <f>'USINA 05 - Barreirinhas'!AY41</f>
        <v>464.2</v>
      </c>
      <c r="G41" s="150">
        <f>'USINA 06 - Barreirinhas'!AY41</f>
        <v>494.2</v>
      </c>
    </row>
    <row r="42" spans="1:7" x14ac:dyDescent="0.25">
      <c r="A42" s="149" t="str">
        <f t="shared" si="0"/>
        <v>01/1/2025</v>
      </c>
      <c r="B42" s="7">
        <v>45685</v>
      </c>
      <c r="C42" s="5">
        <f>'USINA 01 - Barreirinhas'!AY42</f>
        <v>285.10000000000002</v>
      </c>
      <c r="D42" s="5">
        <f>'USINA 02 - Barreirinhas'!AY42</f>
        <v>548.70000000000005</v>
      </c>
      <c r="E42" s="5">
        <f>'USINA 03 - Barreirinhas'!AY42</f>
        <v>538.79999999999995</v>
      </c>
      <c r="F42" s="5">
        <f>'USINA 05 - Barreirinhas'!AY42</f>
        <v>507.8</v>
      </c>
      <c r="G42" s="150">
        <f>'USINA 06 - Barreirinhas'!AY42</f>
        <v>541.70000000000005</v>
      </c>
    </row>
    <row r="43" spans="1:7" x14ac:dyDescent="0.25">
      <c r="A43" s="149" t="str">
        <f t="shared" si="0"/>
        <v>01/1/2025</v>
      </c>
      <c r="B43" s="7">
        <v>45686</v>
      </c>
      <c r="C43" s="5">
        <f>'USINA 01 - Barreirinhas'!AY43</f>
        <v>233.8</v>
      </c>
      <c r="D43" s="5">
        <f>'USINA 02 - Barreirinhas'!AY43</f>
        <v>431.7</v>
      </c>
      <c r="E43" s="5">
        <f>'USINA 03 - Barreirinhas'!AY43</f>
        <v>471.3</v>
      </c>
      <c r="F43" s="5">
        <f>'USINA 05 - Barreirinhas'!AY43</f>
        <v>447</v>
      </c>
      <c r="G43" s="150">
        <f>'USINA 06 - Barreirinhas'!AY43</f>
        <v>481.3</v>
      </c>
    </row>
    <row r="44" spans="1:7" x14ac:dyDescent="0.25">
      <c r="A44" s="149" t="str">
        <f t="shared" si="0"/>
        <v>01/1/2025</v>
      </c>
      <c r="B44" s="7">
        <v>45687</v>
      </c>
      <c r="C44" s="5">
        <f>'USINA 01 - Barreirinhas'!AY44</f>
        <v>268.60000000000002</v>
      </c>
      <c r="D44" s="5">
        <f>'USINA 02 - Barreirinhas'!AY44</f>
        <v>511</v>
      </c>
      <c r="E44" s="5">
        <f>'USINA 03 - Barreirinhas'!AY44</f>
        <v>533.1</v>
      </c>
      <c r="F44" s="5">
        <f>'USINA 05 - Barreirinhas'!AY44</f>
        <v>520</v>
      </c>
      <c r="G44" s="150">
        <f>'USINA 06 - Barreirinhas'!AY44</f>
        <v>550.6</v>
      </c>
    </row>
    <row r="45" spans="1:7" x14ac:dyDescent="0.25">
      <c r="A45" s="149" t="str">
        <f t="shared" si="0"/>
        <v>01/1/2025</v>
      </c>
      <c r="B45" s="7">
        <v>45688</v>
      </c>
      <c r="C45" s="5">
        <f>'USINA 01 - Barreirinhas'!AY45</f>
        <v>270</v>
      </c>
      <c r="D45" s="5">
        <f>'USINA 02 - Barreirinhas'!AY45</f>
        <v>519.5</v>
      </c>
      <c r="E45" s="5">
        <f>'USINA 03 - Barreirinhas'!AY45</f>
        <v>457.8</v>
      </c>
      <c r="F45" s="5">
        <f>'USINA 05 - Barreirinhas'!AY45</f>
        <v>412.8</v>
      </c>
      <c r="G45" s="150">
        <f>'USINA 06 - Barreirinhas'!AY45</f>
        <v>451.7</v>
      </c>
    </row>
    <row r="46" spans="1:7" x14ac:dyDescent="0.25">
      <c r="A46" s="149" t="str">
        <f t="shared" si="0"/>
        <v>01/2/2025</v>
      </c>
      <c r="B46" s="7">
        <v>45689</v>
      </c>
      <c r="C46" s="5">
        <f>'USINA 01 - Barreirinhas'!AY46</f>
        <v>167.5</v>
      </c>
      <c r="D46" s="5">
        <f>'USINA 02 - Barreirinhas'!AY46</f>
        <v>327</v>
      </c>
      <c r="E46" s="5">
        <f>'USINA 03 - Barreirinhas'!AY46</f>
        <v>336.7</v>
      </c>
      <c r="F46" s="5">
        <f>'USINA 05 - Barreirinhas'!AY46</f>
        <v>350</v>
      </c>
      <c r="G46" s="150">
        <f>'USINA 06 - Barreirinhas'!AY46</f>
        <v>349</v>
      </c>
    </row>
    <row r="47" spans="1:7" x14ac:dyDescent="0.25">
      <c r="A47" s="149" t="str">
        <f t="shared" si="0"/>
        <v>01/2/2025</v>
      </c>
      <c r="B47" s="7">
        <v>45690</v>
      </c>
      <c r="C47" s="5">
        <f>'USINA 01 - Barreirinhas'!AY47</f>
        <v>109.9</v>
      </c>
      <c r="D47" s="5">
        <f>'USINA 02 - Barreirinhas'!AY47</f>
        <v>211.2</v>
      </c>
      <c r="E47" s="5">
        <f>'USINA 03 - Barreirinhas'!AY47</f>
        <v>268.2</v>
      </c>
      <c r="F47" s="5">
        <f>'USINA 05 - Barreirinhas'!AY47</f>
        <v>281.10000000000002</v>
      </c>
      <c r="G47" s="150">
        <f>'USINA 06 - Barreirinhas'!AY47</f>
        <v>277.7</v>
      </c>
    </row>
    <row r="48" spans="1:7" x14ac:dyDescent="0.25">
      <c r="A48" s="149" t="str">
        <f t="shared" si="0"/>
        <v>01/2/2025</v>
      </c>
      <c r="B48" s="7">
        <v>45691</v>
      </c>
      <c r="C48" s="5">
        <f>'USINA 01 - Barreirinhas'!AY48</f>
        <v>205.2</v>
      </c>
      <c r="D48" s="5">
        <f>'USINA 02 - Barreirinhas'!AY48</f>
        <v>374.6</v>
      </c>
      <c r="E48" s="5">
        <f>'USINA 03 - Barreirinhas'!AY48</f>
        <v>353.8</v>
      </c>
      <c r="F48" s="5">
        <f>'USINA 05 - Barreirinhas'!AY48</f>
        <v>316.3</v>
      </c>
      <c r="G48" s="150">
        <f>'USINA 06 - Barreirinhas'!AY48</f>
        <v>369.7</v>
      </c>
    </row>
    <row r="49" spans="1:7" x14ac:dyDescent="0.25">
      <c r="A49" s="149" t="str">
        <f t="shared" si="0"/>
        <v>01/2/2025</v>
      </c>
      <c r="B49" s="7">
        <v>45692</v>
      </c>
      <c r="C49" s="5">
        <f>'USINA 01 - Barreirinhas'!AY49</f>
        <v>258.3</v>
      </c>
      <c r="D49" s="5">
        <f>'USINA 02 - Barreirinhas'!AY49</f>
        <v>501.2</v>
      </c>
      <c r="E49" s="5">
        <f>'USINA 03 - Barreirinhas'!AY49</f>
        <v>491.9</v>
      </c>
      <c r="F49" s="5">
        <f>'USINA 05 - Barreirinhas'!AY49</f>
        <v>450.3</v>
      </c>
      <c r="G49" s="150">
        <f>'USINA 06 - Barreirinhas'!AY49</f>
        <v>492</v>
      </c>
    </row>
    <row r="50" spans="1:7" x14ac:dyDescent="0.25">
      <c r="A50" s="149" t="str">
        <f t="shared" si="0"/>
        <v>01/2/2025</v>
      </c>
      <c r="B50" s="7">
        <v>45693</v>
      </c>
      <c r="C50" s="5">
        <f>'USINA 01 - Barreirinhas'!AY50</f>
        <v>195.1</v>
      </c>
      <c r="D50" s="5">
        <f>'USINA 02 - Barreirinhas'!AY50</f>
        <v>353.1</v>
      </c>
      <c r="E50" s="5">
        <f>'USINA 03 - Barreirinhas'!AY50</f>
        <v>381.3</v>
      </c>
      <c r="F50" s="5">
        <f>'USINA 05 - Barreirinhas'!AY50</f>
        <v>363.1</v>
      </c>
      <c r="G50" s="150">
        <f>'USINA 06 - Barreirinhas'!AY50</f>
        <v>349.9</v>
      </c>
    </row>
    <row r="51" spans="1:7" x14ac:dyDescent="0.25">
      <c r="A51" s="149" t="str">
        <f t="shared" si="0"/>
        <v>01/2/2025</v>
      </c>
      <c r="B51" s="7">
        <v>45694</v>
      </c>
      <c r="C51" s="5">
        <f>'USINA 01 - Barreirinhas'!AY51</f>
        <v>433.3</v>
      </c>
      <c r="D51" s="5">
        <f>'USINA 02 - Barreirinhas'!AY51</f>
        <v>491.1</v>
      </c>
      <c r="E51" s="5">
        <f>'USINA 03 - Barreirinhas'!AY51</f>
        <v>466.3</v>
      </c>
      <c r="F51" s="5">
        <f>'USINA 05 - Barreirinhas'!AY51</f>
        <v>429</v>
      </c>
      <c r="G51" s="150">
        <f>'USINA 06 - Barreirinhas'!AY51</f>
        <v>459.1</v>
      </c>
    </row>
    <row r="52" spans="1:7" x14ac:dyDescent="0.25">
      <c r="A52" s="149" t="str">
        <f t="shared" si="0"/>
        <v>01/2/2025</v>
      </c>
      <c r="B52" s="7">
        <v>45695</v>
      </c>
      <c r="C52" s="5">
        <f>'USINA 01 - Barreirinhas'!AY52</f>
        <v>292.7</v>
      </c>
      <c r="D52" s="5">
        <f>'USINA 02 - Barreirinhas'!AY52</f>
        <v>316.8</v>
      </c>
      <c r="E52" s="5">
        <f>'USINA 03 - Barreirinhas'!AY52</f>
        <v>361.9</v>
      </c>
      <c r="F52" s="5">
        <f>'USINA 05 - Barreirinhas'!AY52</f>
        <v>378.2</v>
      </c>
      <c r="G52" s="150">
        <f>'USINA 06 - Barreirinhas'!AY52</f>
        <v>376.2</v>
      </c>
    </row>
    <row r="53" spans="1:7" x14ac:dyDescent="0.25">
      <c r="A53" s="149" t="str">
        <f t="shared" si="0"/>
        <v>01/2/2025</v>
      </c>
      <c r="B53" s="7">
        <v>45696</v>
      </c>
      <c r="C53" s="5">
        <f>'USINA 01 - Barreirinhas'!AY53</f>
        <v>315.8</v>
      </c>
      <c r="D53" s="5">
        <f>'USINA 02 - Barreirinhas'!AY53</f>
        <v>332.4</v>
      </c>
      <c r="E53" s="5">
        <f>'USINA 03 - Barreirinhas'!AY53</f>
        <v>329.5</v>
      </c>
      <c r="F53" s="5">
        <f>'USINA 05 - Barreirinhas'!AY53</f>
        <v>287.60000000000002</v>
      </c>
      <c r="G53" s="150">
        <f>'USINA 06 - Barreirinhas'!AY53</f>
        <v>333.8</v>
      </c>
    </row>
    <row r="54" spans="1:7" x14ac:dyDescent="0.25">
      <c r="A54" s="149" t="str">
        <f t="shared" si="0"/>
        <v>01/2/2025</v>
      </c>
      <c r="B54" s="7">
        <v>45697</v>
      </c>
      <c r="C54" s="5">
        <f>'USINA 01 - Barreirinhas'!AY54</f>
        <v>334.3</v>
      </c>
      <c r="D54" s="5">
        <f>'USINA 02 - Barreirinhas'!AY54</f>
        <v>372.8</v>
      </c>
      <c r="E54" s="5">
        <f>'USINA 03 - Barreirinhas'!AY54</f>
        <v>361.7</v>
      </c>
      <c r="F54" s="5">
        <f>'USINA 05 - Barreirinhas'!AY54</f>
        <v>392.5</v>
      </c>
      <c r="G54" s="150">
        <f>'USINA 06 - Barreirinhas'!AY54</f>
        <v>380.2</v>
      </c>
    </row>
    <row r="55" spans="1:7" x14ac:dyDescent="0.25">
      <c r="A55" s="149" t="str">
        <f t="shared" si="0"/>
        <v>01/2/2025</v>
      </c>
      <c r="B55" s="7">
        <v>45698</v>
      </c>
      <c r="C55" s="5">
        <f>'USINA 01 - Barreirinhas'!AY55</f>
        <v>379.2</v>
      </c>
      <c r="D55" s="5">
        <f>'USINA 02 - Barreirinhas'!AY55</f>
        <v>403.7</v>
      </c>
      <c r="E55" s="5">
        <f>'USINA 03 - Barreirinhas'!AY55</f>
        <v>384.1</v>
      </c>
      <c r="F55" s="5">
        <f>'USINA 05 - Barreirinhas'!AY55</f>
        <v>360.7</v>
      </c>
      <c r="G55" s="150">
        <f>'USINA 06 - Barreirinhas'!AY55</f>
        <v>381.2</v>
      </c>
    </row>
    <row r="56" spans="1:7" x14ac:dyDescent="0.25">
      <c r="A56" s="149" t="str">
        <f t="shared" si="0"/>
        <v>01/2/2025</v>
      </c>
      <c r="B56" s="7">
        <v>45699</v>
      </c>
      <c r="C56" s="5">
        <f>'USINA 01 - Barreirinhas'!AY56</f>
        <v>278</v>
      </c>
      <c r="D56" s="5">
        <f>'USINA 02 - Barreirinhas'!AY56</f>
        <v>309.39999999999998</v>
      </c>
      <c r="E56" s="5">
        <f>'USINA 03 - Barreirinhas'!AY56</f>
        <v>334.6</v>
      </c>
      <c r="F56" s="5">
        <f>'USINA 05 - Barreirinhas'!AY56</f>
        <v>273.89999999999998</v>
      </c>
      <c r="G56" s="150">
        <f>'USINA 06 - Barreirinhas'!AY56</f>
        <v>316.89999999999998</v>
      </c>
    </row>
    <row r="57" spans="1:7" x14ac:dyDescent="0.25">
      <c r="A57" s="149" t="str">
        <f t="shared" si="0"/>
        <v>01/2/2025</v>
      </c>
      <c r="B57" s="7">
        <v>45700</v>
      </c>
      <c r="C57" s="5">
        <f>'USINA 01 - Barreirinhas'!AY57</f>
        <v>239</v>
      </c>
      <c r="D57" s="5">
        <f>'USINA 02 - Barreirinhas'!AY57</f>
        <v>271</v>
      </c>
      <c r="E57" s="5">
        <f>'USINA 03 - Barreirinhas'!AY57</f>
        <v>284.8</v>
      </c>
      <c r="F57" s="5">
        <f>'USINA 05 - Barreirinhas'!AY57</f>
        <v>304.10000000000002</v>
      </c>
      <c r="G57" s="150">
        <f>'USINA 06 - Barreirinhas'!AY57</f>
        <v>296.89999999999998</v>
      </c>
    </row>
    <row r="58" spans="1:7" x14ac:dyDescent="0.25">
      <c r="A58" s="149" t="str">
        <f t="shared" si="0"/>
        <v>01/2/2025</v>
      </c>
      <c r="B58" s="7">
        <v>45701</v>
      </c>
      <c r="C58" s="5">
        <f>'USINA 01 - Barreirinhas'!AY58</f>
        <v>322.5</v>
      </c>
      <c r="D58" s="5">
        <f>'USINA 02 - Barreirinhas'!AY58</f>
        <v>341.2</v>
      </c>
      <c r="E58" s="5">
        <f>'USINA 03 - Barreirinhas'!AY58</f>
        <v>356.2</v>
      </c>
      <c r="F58" s="5">
        <f>'USINA 05 - Barreirinhas'!AY58</f>
        <v>263.60000000000002</v>
      </c>
      <c r="G58" s="150">
        <f>'USINA 06 - Barreirinhas'!AY58</f>
        <v>332</v>
      </c>
    </row>
    <row r="59" spans="1:7" x14ac:dyDescent="0.25">
      <c r="A59" s="149" t="str">
        <f t="shared" si="0"/>
        <v>01/2/2025</v>
      </c>
      <c r="B59" s="7">
        <v>45702</v>
      </c>
      <c r="C59" s="5">
        <f>'USINA 01 - Barreirinhas'!AY59</f>
        <v>377.9</v>
      </c>
      <c r="D59" s="5">
        <f>'USINA 02 - Barreirinhas'!AY59</f>
        <v>421.2</v>
      </c>
      <c r="E59" s="5">
        <f>'USINA 03 - Barreirinhas'!AY59</f>
        <v>417.2</v>
      </c>
      <c r="F59" s="5">
        <f>'USINA 05 - Barreirinhas'!AY59</f>
        <v>362.8</v>
      </c>
      <c r="G59" s="150">
        <f>'USINA 06 - Barreirinhas'!AY59</f>
        <v>412</v>
      </c>
    </row>
    <row r="60" spans="1:7" x14ac:dyDescent="0.25">
      <c r="A60" s="149" t="str">
        <f t="shared" si="0"/>
        <v>01/2/2025</v>
      </c>
      <c r="B60" s="7">
        <v>45703</v>
      </c>
      <c r="C60" s="5">
        <f>'USINA 01 - Barreirinhas'!AY60</f>
        <v>465.8</v>
      </c>
      <c r="D60" s="5">
        <f>'USINA 02 - Barreirinhas'!AY60</f>
        <v>526.70000000000005</v>
      </c>
      <c r="E60" s="5">
        <f>'USINA 03 - Barreirinhas'!AY60</f>
        <v>525.29999999999995</v>
      </c>
      <c r="F60" s="5">
        <f>'USINA 05 - Barreirinhas'!AY60</f>
        <v>444.6</v>
      </c>
      <c r="G60" s="150">
        <f>'USINA 06 - Barreirinhas'!AY60</f>
        <v>514</v>
      </c>
    </row>
    <row r="61" spans="1:7" x14ac:dyDescent="0.25">
      <c r="A61" s="149" t="str">
        <f t="shared" si="0"/>
        <v>01/2/2025</v>
      </c>
      <c r="B61" s="7">
        <v>45704</v>
      </c>
      <c r="C61" s="5">
        <f>'USINA 01 - Barreirinhas'!AY61</f>
        <v>282.10000000000002</v>
      </c>
      <c r="D61" s="5">
        <f>'USINA 02 - Barreirinhas'!AY61</f>
        <v>316.8</v>
      </c>
      <c r="E61" s="5">
        <f>'USINA 03 - Barreirinhas'!AY61</f>
        <v>335.4</v>
      </c>
      <c r="F61" s="5">
        <f>'USINA 05 - Barreirinhas'!AY61</f>
        <v>400</v>
      </c>
      <c r="G61" s="150">
        <f>'USINA 06 - Barreirinhas'!AY61</f>
        <v>338.9</v>
      </c>
    </row>
    <row r="62" spans="1:7" x14ac:dyDescent="0.25">
      <c r="A62" s="149" t="str">
        <f t="shared" si="0"/>
        <v>01/2/2025</v>
      </c>
      <c r="B62" s="7">
        <v>45705</v>
      </c>
      <c r="C62" s="5">
        <f>'USINA 01 - Barreirinhas'!AY62</f>
        <v>421.8</v>
      </c>
      <c r="D62" s="5">
        <f>'USINA 02 - Barreirinhas'!AY62</f>
        <v>450.1</v>
      </c>
      <c r="E62" s="5">
        <f>'USINA 03 - Barreirinhas'!AY62</f>
        <v>455.8</v>
      </c>
      <c r="F62" s="5">
        <f>'USINA 05 - Barreirinhas'!AY62</f>
        <v>439.5</v>
      </c>
      <c r="G62" s="150">
        <f>'USINA 06 - Barreirinhas'!AY62</f>
        <v>464.7</v>
      </c>
    </row>
    <row r="63" spans="1:7" x14ac:dyDescent="0.25">
      <c r="A63" s="149" t="str">
        <f t="shared" si="0"/>
        <v>01/2/2025</v>
      </c>
      <c r="B63" s="7">
        <v>45706</v>
      </c>
      <c r="C63" s="5">
        <f>'USINA 01 - Barreirinhas'!AY63</f>
        <v>425.5</v>
      </c>
      <c r="D63" s="5">
        <f>'USINA 02 - Barreirinhas'!AY63</f>
        <v>478.4</v>
      </c>
      <c r="E63" s="5">
        <f>'USINA 03 - Barreirinhas'!AY63</f>
        <v>465.3</v>
      </c>
      <c r="F63" s="5">
        <f>'USINA 05 - Barreirinhas'!AY63</f>
        <v>364.3</v>
      </c>
      <c r="G63" s="150">
        <f>'USINA 06 - Barreirinhas'!AY63</f>
        <v>436.5</v>
      </c>
    </row>
    <row r="64" spans="1:7" x14ac:dyDescent="0.25">
      <c r="A64" s="149" t="str">
        <f t="shared" si="0"/>
        <v>01/2/2025</v>
      </c>
      <c r="B64" s="7">
        <v>45707</v>
      </c>
      <c r="C64" s="5">
        <f>'USINA 01 - Barreirinhas'!AY64</f>
        <v>353.8</v>
      </c>
      <c r="D64" s="5">
        <f>'USINA 02 - Barreirinhas'!AY64</f>
        <v>372.3</v>
      </c>
      <c r="E64" s="5">
        <f>'USINA 03 - Barreirinhas'!AY64</f>
        <v>367.6</v>
      </c>
      <c r="F64" s="5">
        <f>'USINA 05 - Barreirinhas'!AY64</f>
        <v>371.3</v>
      </c>
      <c r="G64" s="150">
        <f>'USINA 06 - Barreirinhas'!AY64</f>
        <v>389.4</v>
      </c>
    </row>
    <row r="65" spans="1:7" x14ac:dyDescent="0.25">
      <c r="A65" s="149" t="str">
        <f t="shared" si="0"/>
        <v>01/2/2025</v>
      </c>
      <c r="B65" s="7">
        <v>45708</v>
      </c>
      <c r="C65" s="5">
        <f>'USINA 01 - Barreirinhas'!AY65</f>
        <v>494.9</v>
      </c>
      <c r="D65" s="5">
        <f>'USINA 02 - Barreirinhas'!AY65</f>
        <v>519.4</v>
      </c>
      <c r="E65" s="5">
        <f>'USINA 03 - Barreirinhas'!AY65</f>
        <v>530.70000000000005</v>
      </c>
      <c r="F65" s="5">
        <f>'USINA 05 - Barreirinhas'!AY65</f>
        <v>508.5</v>
      </c>
      <c r="G65" s="150">
        <f>'USINA 06 - Barreirinhas'!AY65</f>
        <v>532.70000000000005</v>
      </c>
    </row>
    <row r="66" spans="1:7" x14ac:dyDescent="0.25">
      <c r="A66" s="149" t="str">
        <f t="shared" si="0"/>
        <v>01/2/2025</v>
      </c>
      <c r="B66" s="7">
        <v>45709</v>
      </c>
      <c r="C66" s="5">
        <f>'USINA 01 - Barreirinhas'!AY66</f>
        <v>489.3</v>
      </c>
      <c r="D66" s="5">
        <f>'USINA 02 - Barreirinhas'!AY66</f>
        <v>526.29999999999995</v>
      </c>
      <c r="E66" s="5">
        <f>'USINA 03 - Barreirinhas'!AY66</f>
        <v>514.9</v>
      </c>
      <c r="F66" s="5">
        <f>'USINA 05 - Barreirinhas'!AY66</f>
        <v>499.3</v>
      </c>
      <c r="G66" s="150">
        <f>'USINA 06 - Barreirinhas'!AY66</f>
        <v>526.1</v>
      </c>
    </row>
    <row r="67" spans="1:7" x14ac:dyDescent="0.25">
      <c r="A67" s="149" t="str">
        <f t="shared" si="0"/>
        <v>01/2/2025</v>
      </c>
      <c r="B67" s="7">
        <v>45710</v>
      </c>
      <c r="C67" s="5">
        <f>'USINA 01 - Barreirinhas'!AY67</f>
        <v>471.4</v>
      </c>
      <c r="D67" s="5">
        <f>'USINA 02 - Barreirinhas'!AY67</f>
        <v>510.6</v>
      </c>
      <c r="E67" s="5">
        <f>'USINA 03 - Barreirinhas'!AY67</f>
        <v>454</v>
      </c>
      <c r="F67" s="5">
        <f>'USINA 05 - Barreirinhas'!AY67</f>
        <v>435.8</v>
      </c>
      <c r="G67" s="150">
        <f>'USINA 06 - Barreirinhas'!AY67</f>
        <v>480.3</v>
      </c>
    </row>
    <row r="68" spans="1:7" x14ac:dyDescent="0.25">
      <c r="A68" s="149" t="str">
        <f t="shared" si="0"/>
        <v>01/2/2025</v>
      </c>
      <c r="B68" s="7">
        <v>45711</v>
      </c>
      <c r="C68" s="5">
        <f>'USINA 01 - Barreirinhas'!AY68</f>
        <v>364.1</v>
      </c>
      <c r="D68" s="5">
        <f>'USINA 02 - Barreirinhas'!AY68</f>
        <v>393.4</v>
      </c>
      <c r="E68" s="5">
        <f>'USINA 03 - Barreirinhas'!AY68</f>
        <v>381.4</v>
      </c>
      <c r="F68" s="5">
        <f>'USINA 05 - Barreirinhas'!AY68</f>
        <v>361.7</v>
      </c>
      <c r="G68" s="150">
        <f>'USINA 06 - Barreirinhas'!AY68</f>
        <v>389.5</v>
      </c>
    </row>
    <row r="69" spans="1:7" x14ac:dyDescent="0.25">
      <c r="A69" s="149" t="str">
        <f t="shared" ref="A69:A132" si="1">"01/"&amp;MONTH(B69)&amp;"/2025"</f>
        <v>01/2/2025</v>
      </c>
      <c r="B69" s="7">
        <v>45712</v>
      </c>
      <c r="C69" s="5">
        <f>'USINA 01 - Barreirinhas'!AY69</f>
        <v>286.3</v>
      </c>
      <c r="D69" s="5">
        <f>'USINA 02 - Barreirinhas'!AY69</f>
        <v>308.39999999999998</v>
      </c>
      <c r="E69" s="5">
        <f>'USINA 03 - Barreirinhas'!AY69</f>
        <v>285</v>
      </c>
      <c r="F69" s="5">
        <f>'USINA 05 - Barreirinhas'!AY69</f>
        <v>268.89999999999998</v>
      </c>
      <c r="G69" s="150">
        <f>'USINA 06 - Barreirinhas'!AY69</f>
        <v>302.3</v>
      </c>
    </row>
    <row r="70" spans="1:7" x14ac:dyDescent="0.25">
      <c r="A70" s="149" t="str">
        <f t="shared" si="1"/>
        <v>01/2/2025</v>
      </c>
      <c r="B70" s="7">
        <v>45713</v>
      </c>
      <c r="C70" s="5">
        <f>'USINA 01 - Barreirinhas'!AY70</f>
        <v>345</v>
      </c>
      <c r="D70" s="5">
        <f>'USINA 02 - Barreirinhas'!AY70</f>
        <v>385.7</v>
      </c>
      <c r="E70" s="5">
        <f>'USINA 03 - Barreirinhas'!AY70</f>
        <v>389.4</v>
      </c>
      <c r="F70" s="5">
        <f>'USINA 05 - Barreirinhas'!AY70</f>
        <v>405.2</v>
      </c>
      <c r="G70" s="150">
        <f>'USINA 06 - Barreirinhas'!AY70</f>
        <v>396.1</v>
      </c>
    </row>
    <row r="71" spans="1:7" x14ac:dyDescent="0.25">
      <c r="A71" s="149" t="str">
        <f t="shared" si="1"/>
        <v>01/2/2025</v>
      </c>
      <c r="B71" s="7">
        <v>45714</v>
      </c>
      <c r="C71" s="5">
        <f>'USINA 01 - Barreirinhas'!AY71</f>
        <v>338.7</v>
      </c>
      <c r="D71" s="5">
        <f>'USINA 02 - Barreirinhas'!AY71</f>
        <v>357.5</v>
      </c>
      <c r="E71" s="5">
        <f>'USINA 03 - Barreirinhas'!AY71</f>
        <v>348.6</v>
      </c>
      <c r="F71" s="5">
        <f>'USINA 05 - Barreirinhas'!AY71</f>
        <v>327.8</v>
      </c>
      <c r="G71" s="150">
        <f>'USINA 06 - Barreirinhas'!AY71</f>
        <v>375.2</v>
      </c>
    </row>
    <row r="72" spans="1:7" x14ac:dyDescent="0.25">
      <c r="A72" s="149" t="str">
        <f t="shared" si="1"/>
        <v>01/2/2025</v>
      </c>
      <c r="B72" s="7">
        <v>45715</v>
      </c>
      <c r="C72" s="5">
        <f>'USINA 01 - Barreirinhas'!AY72</f>
        <v>172.3</v>
      </c>
      <c r="D72" s="5">
        <f>'USINA 02 - Barreirinhas'!AY72</f>
        <v>199.8</v>
      </c>
      <c r="E72" s="5">
        <f>'USINA 03 - Barreirinhas'!AY72</f>
        <v>188.7</v>
      </c>
      <c r="F72" s="5">
        <f>'USINA 05 - Barreirinhas'!AY72</f>
        <v>228.3</v>
      </c>
      <c r="G72" s="150">
        <f>'USINA 06 - Barreirinhas'!AY72</f>
        <v>214.1</v>
      </c>
    </row>
    <row r="73" spans="1:7" x14ac:dyDescent="0.25">
      <c r="A73" s="149" t="str">
        <f t="shared" si="1"/>
        <v>01/2/2025</v>
      </c>
      <c r="B73" s="7">
        <v>45716</v>
      </c>
      <c r="C73" s="5">
        <f>'USINA 01 - Barreirinhas'!AY73</f>
        <v>207.9</v>
      </c>
      <c r="D73" s="5">
        <f>'USINA 02 - Barreirinhas'!AY73</f>
        <v>241</v>
      </c>
      <c r="E73" s="5">
        <f>'USINA 03 - Barreirinhas'!AY73</f>
        <v>205</v>
      </c>
      <c r="F73" s="5">
        <f>'USINA 05 - Barreirinhas'!AY73</f>
        <v>240.3</v>
      </c>
      <c r="G73" s="150">
        <f>'USINA 06 - Barreirinhas'!AY73</f>
        <v>236.9</v>
      </c>
    </row>
    <row r="74" spans="1:7" x14ac:dyDescent="0.25">
      <c r="A74" s="149" t="str">
        <f t="shared" si="1"/>
        <v>01/3/2025</v>
      </c>
      <c r="B74" s="7">
        <v>45717</v>
      </c>
      <c r="C74" s="5">
        <f>'USINA 01 - Barreirinhas'!AY74</f>
        <v>223.4</v>
      </c>
      <c r="D74" s="5">
        <f>'USINA 02 - Barreirinhas'!AY74</f>
        <v>425.2</v>
      </c>
      <c r="E74" s="5">
        <f>'USINA 03 - Barreirinhas'!AY74</f>
        <v>375</v>
      </c>
      <c r="F74" s="5">
        <f>'USINA 05 - Barreirinhas'!AY74</f>
        <v>326.7</v>
      </c>
      <c r="G74" s="150">
        <f>'USINA 06 - Barreirinhas'!AY74</f>
        <v>394.8</v>
      </c>
    </row>
    <row r="75" spans="1:7" x14ac:dyDescent="0.25">
      <c r="A75" s="149" t="str">
        <f t="shared" si="1"/>
        <v>01/3/2025</v>
      </c>
      <c r="B75" s="7">
        <v>45718</v>
      </c>
      <c r="C75" s="5">
        <f>'USINA 01 - Barreirinhas'!AY75</f>
        <v>219</v>
      </c>
      <c r="D75" s="5">
        <f>'USINA 02 - Barreirinhas'!AY75</f>
        <v>404.5</v>
      </c>
      <c r="E75" s="5">
        <f>'USINA 03 - Barreirinhas'!AY75</f>
        <v>403.4</v>
      </c>
      <c r="F75" s="5">
        <f>'USINA 05 - Barreirinhas'!AY75</f>
        <v>393.5</v>
      </c>
      <c r="G75" s="150">
        <f>'USINA 06 - Barreirinhas'!AY75</f>
        <v>407.3</v>
      </c>
    </row>
    <row r="76" spans="1:7" x14ac:dyDescent="0.25">
      <c r="A76" s="149" t="str">
        <f t="shared" si="1"/>
        <v>01/3/2025</v>
      </c>
      <c r="B76" s="7">
        <v>45719</v>
      </c>
      <c r="C76" s="5">
        <f>'USINA 01 - Barreirinhas'!AY76</f>
        <v>222.8</v>
      </c>
      <c r="D76" s="5">
        <f>'USINA 02 - Barreirinhas'!AY76</f>
        <v>398.8</v>
      </c>
      <c r="E76" s="5">
        <f>'USINA 03 - Barreirinhas'!AY76</f>
        <v>387.2</v>
      </c>
      <c r="F76" s="5">
        <f>'USINA 05 - Barreirinhas'!AY76</f>
        <v>340.6</v>
      </c>
      <c r="G76" s="150">
        <f>'USINA 06 - Barreirinhas'!AY76</f>
        <v>413.9</v>
      </c>
    </row>
    <row r="77" spans="1:7" x14ac:dyDescent="0.25">
      <c r="A77" s="149" t="str">
        <f t="shared" si="1"/>
        <v>01/3/2025</v>
      </c>
      <c r="B77" s="7">
        <v>45720</v>
      </c>
      <c r="C77" s="5">
        <f>'USINA 01 - Barreirinhas'!AY77</f>
        <v>115.5</v>
      </c>
      <c r="D77" s="5">
        <f>'USINA 02 - Barreirinhas'!AY77</f>
        <v>240.9</v>
      </c>
      <c r="E77" s="5">
        <f>'USINA 03 - Barreirinhas'!AY77</f>
        <v>179.4</v>
      </c>
      <c r="F77" s="5">
        <f>'USINA 05 - Barreirinhas'!AY77</f>
        <v>155</v>
      </c>
      <c r="G77" s="150">
        <f>'USINA 06 - Barreirinhas'!AY77</f>
        <v>186.2</v>
      </c>
    </row>
    <row r="78" spans="1:7" x14ac:dyDescent="0.25">
      <c r="A78" s="149" t="str">
        <f t="shared" si="1"/>
        <v>01/3/2025</v>
      </c>
      <c r="B78" s="7">
        <v>45721</v>
      </c>
      <c r="C78" s="5">
        <f>'USINA 01 - Barreirinhas'!AY78</f>
        <v>289.5</v>
      </c>
      <c r="D78" s="5">
        <f>'USINA 02 - Barreirinhas'!AY78</f>
        <v>518.1</v>
      </c>
      <c r="E78" s="5">
        <f>'USINA 03 - Barreirinhas'!AY78</f>
        <v>465</v>
      </c>
      <c r="F78" s="5">
        <f>'USINA 05 - Barreirinhas'!AY78</f>
        <v>445.4</v>
      </c>
      <c r="G78" s="150">
        <f>'USINA 06 - Barreirinhas'!AY78</f>
        <v>479.7</v>
      </c>
    </row>
    <row r="79" spans="1:7" x14ac:dyDescent="0.25">
      <c r="A79" s="149" t="str">
        <f t="shared" si="1"/>
        <v>01/3/2025</v>
      </c>
      <c r="B79" s="7">
        <v>45722</v>
      </c>
      <c r="C79" s="5">
        <f>'USINA 01 - Barreirinhas'!AY79</f>
        <v>176.3</v>
      </c>
      <c r="D79" s="5">
        <f>'USINA 02 - Barreirinhas'!AY79</f>
        <v>243.3</v>
      </c>
      <c r="E79" s="5">
        <f>'USINA 03 - Barreirinhas'!AY79</f>
        <v>263.5</v>
      </c>
      <c r="F79" s="5">
        <f>'USINA 05 - Barreirinhas'!AY79</f>
        <v>250.1</v>
      </c>
      <c r="G79" s="150">
        <f>'USINA 06 - Barreirinhas'!AY79</f>
        <v>272.8</v>
      </c>
    </row>
    <row r="80" spans="1:7" x14ac:dyDescent="0.25">
      <c r="A80" s="149" t="str">
        <f t="shared" si="1"/>
        <v>01/3/2025</v>
      </c>
      <c r="B80" s="7">
        <v>45723</v>
      </c>
      <c r="C80" s="5">
        <f>'USINA 01 - Barreirinhas'!AY80</f>
        <v>252.8</v>
      </c>
      <c r="D80" s="5">
        <f>'USINA 02 - Barreirinhas'!AY80</f>
        <v>467.9</v>
      </c>
      <c r="E80" s="5">
        <f>'USINA 03 - Barreirinhas'!AY80</f>
        <v>448.9</v>
      </c>
      <c r="F80" s="5">
        <f>'USINA 05 - Barreirinhas'!AY80</f>
        <v>425.6</v>
      </c>
      <c r="G80" s="150">
        <f>'USINA 06 - Barreirinhas'!AY80</f>
        <v>459.2</v>
      </c>
    </row>
    <row r="81" spans="1:7" x14ac:dyDescent="0.25">
      <c r="A81" s="149" t="str">
        <f t="shared" si="1"/>
        <v>01/3/2025</v>
      </c>
      <c r="B81" s="7">
        <v>45724</v>
      </c>
      <c r="C81" s="5">
        <f>'USINA 01 - Barreirinhas'!AY81</f>
        <v>191.5</v>
      </c>
      <c r="D81" s="5">
        <f>'USINA 02 - Barreirinhas'!AY81</f>
        <v>377.2</v>
      </c>
      <c r="E81" s="5">
        <f>'USINA 03 - Barreirinhas'!AY81</f>
        <v>365.6</v>
      </c>
      <c r="F81" s="5">
        <f>'USINA 05 - Barreirinhas'!AY81</f>
        <v>373.5</v>
      </c>
      <c r="G81" s="150">
        <f>'USINA 06 - Barreirinhas'!AY81</f>
        <v>352</v>
      </c>
    </row>
    <row r="82" spans="1:7" x14ac:dyDescent="0.25">
      <c r="A82" s="149" t="str">
        <f t="shared" si="1"/>
        <v>01/3/2025</v>
      </c>
      <c r="B82" s="7">
        <v>45725</v>
      </c>
      <c r="C82" s="5">
        <f>'USINA 01 - Barreirinhas'!AY82</f>
        <v>226.7</v>
      </c>
      <c r="D82" s="5">
        <f>'USINA 02 - Barreirinhas'!AY82</f>
        <v>423.8</v>
      </c>
      <c r="E82" s="5">
        <f>'USINA 03 - Barreirinhas'!AY82</f>
        <v>419.6</v>
      </c>
      <c r="F82" s="5">
        <f>'USINA 05 - Barreirinhas'!AY82</f>
        <v>374.1</v>
      </c>
      <c r="G82" s="150">
        <f>'USINA 06 - Barreirinhas'!AY82</f>
        <v>432.3</v>
      </c>
    </row>
    <row r="83" spans="1:7" x14ac:dyDescent="0.25">
      <c r="A83" s="149" t="str">
        <f t="shared" si="1"/>
        <v>01/3/2025</v>
      </c>
      <c r="B83" s="7">
        <v>45726</v>
      </c>
      <c r="C83" s="5">
        <f>'USINA 01 - Barreirinhas'!AY83</f>
        <v>358.4</v>
      </c>
      <c r="D83" s="5">
        <f>'USINA 02 - Barreirinhas'!AY83</f>
        <v>472.2</v>
      </c>
      <c r="E83" s="5">
        <f>'USINA 03 - Barreirinhas'!AY83</f>
        <v>470.2</v>
      </c>
      <c r="F83" s="5">
        <f>'USINA 05 - Barreirinhas'!AY83</f>
        <v>484</v>
      </c>
      <c r="G83" s="150">
        <f>'USINA 06 - Barreirinhas'!AY83</f>
        <v>483.5</v>
      </c>
    </row>
    <row r="84" spans="1:7" x14ac:dyDescent="0.25">
      <c r="A84" s="149" t="str">
        <f t="shared" si="1"/>
        <v>01/3/2025</v>
      </c>
      <c r="B84" s="7">
        <v>45727</v>
      </c>
      <c r="C84" s="5">
        <f>'USINA 01 - Barreirinhas'!AY84</f>
        <v>173.8</v>
      </c>
      <c r="D84" s="5">
        <f>'USINA 02 - Barreirinhas'!AY84</f>
        <v>203.1</v>
      </c>
      <c r="E84" s="5">
        <f>'USINA 03 - Barreirinhas'!AY84</f>
        <v>270.3</v>
      </c>
      <c r="F84" s="5">
        <f>'USINA 05 - Barreirinhas'!AY84</f>
        <v>294.5</v>
      </c>
      <c r="G84" s="150">
        <f>'USINA 06 - Barreirinhas'!AY84</f>
        <v>201</v>
      </c>
    </row>
    <row r="85" spans="1:7" x14ac:dyDescent="0.25">
      <c r="A85" s="149" t="str">
        <f t="shared" si="1"/>
        <v>01/3/2025</v>
      </c>
      <c r="B85" s="7">
        <v>45728</v>
      </c>
      <c r="C85" s="5">
        <f>'USINA 01 - Barreirinhas'!AY85</f>
        <v>352.2</v>
      </c>
      <c r="D85" s="5">
        <f>'USINA 02 - Barreirinhas'!AY85</f>
        <v>361.1</v>
      </c>
      <c r="E85" s="5">
        <f>'USINA 03 - Barreirinhas'!AY85</f>
        <v>350.6</v>
      </c>
      <c r="F85" s="5">
        <f>'USINA 05 - Barreirinhas'!AY85</f>
        <v>332</v>
      </c>
      <c r="G85" s="150">
        <f>'USINA 06 - Barreirinhas'!AY85</f>
        <v>360.7</v>
      </c>
    </row>
    <row r="86" spans="1:7" x14ac:dyDescent="0.25">
      <c r="A86" s="149" t="str">
        <f t="shared" si="1"/>
        <v>01/3/2025</v>
      </c>
      <c r="B86" s="7">
        <v>45729</v>
      </c>
      <c r="C86" s="5">
        <f>'USINA 01 - Barreirinhas'!AY86</f>
        <v>314.10000000000002</v>
      </c>
      <c r="D86" s="5">
        <f>'USINA 02 - Barreirinhas'!AY86</f>
        <v>555.4</v>
      </c>
      <c r="E86" s="5">
        <f>'USINA 03 - Barreirinhas'!AY86</f>
        <v>531.6</v>
      </c>
      <c r="F86" s="5">
        <f>'USINA 05 - Barreirinhas'!AY86</f>
        <v>450.3</v>
      </c>
      <c r="G86" s="150">
        <f>'USINA 06 - Barreirinhas'!AY86</f>
        <v>526</v>
      </c>
    </row>
    <row r="87" spans="1:7" x14ac:dyDescent="0.25">
      <c r="A87" s="149" t="str">
        <f t="shared" si="1"/>
        <v>01/3/2025</v>
      </c>
      <c r="B87" s="7">
        <v>45730</v>
      </c>
      <c r="C87" s="5">
        <f>'USINA 01 - Barreirinhas'!AY87</f>
        <v>91.5</v>
      </c>
      <c r="D87" s="5">
        <f>'USINA 02 - Barreirinhas'!AY87</f>
        <v>169.4</v>
      </c>
      <c r="E87" s="5">
        <f>'USINA 03 - Barreirinhas'!AY87</f>
        <v>196.9</v>
      </c>
      <c r="F87" s="5">
        <f>'USINA 05 - Barreirinhas'!AY87</f>
        <v>174.8</v>
      </c>
      <c r="G87" s="150">
        <f>'USINA 06 - Barreirinhas'!AY87</f>
        <v>150.1</v>
      </c>
    </row>
    <row r="88" spans="1:7" x14ac:dyDescent="0.25">
      <c r="A88" s="149" t="str">
        <f t="shared" si="1"/>
        <v>01/3/2025</v>
      </c>
      <c r="B88" s="7">
        <v>45731</v>
      </c>
      <c r="C88" s="5">
        <f>'USINA 01 - Barreirinhas'!AY88</f>
        <v>265.60000000000002</v>
      </c>
      <c r="D88" s="5">
        <f>'USINA 02 - Barreirinhas'!AY88</f>
        <v>476.9</v>
      </c>
      <c r="E88" s="5">
        <f>'USINA 03 - Barreirinhas'!AY88</f>
        <v>456.6</v>
      </c>
      <c r="F88" s="5">
        <f>'USINA 05 - Barreirinhas'!AY88</f>
        <v>485</v>
      </c>
      <c r="G88" s="150">
        <f>'USINA 06 - Barreirinhas'!AY88</f>
        <v>477.5</v>
      </c>
    </row>
    <row r="89" spans="1:7" x14ac:dyDescent="0.25">
      <c r="A89" s="149" t="str">
        <f t="shared" si="1"/>
        <v>01/3/2025</v>
      </c>
      <c r="B89" s="7">
        <v>45732</v>
      </c>
      <c r="C89" s="5">
        <f>'USINA 01 - Barreirinhas'!AY89</f>
        <v>256.89999999999998</v>
      </c>
      <c r="D89" s="5">
        <f>'USINA 02 - Barreirinhas'!AY89</f>
        <v>476.4</v>
      </c>
      <c r="E89" s="5">
        <f>'USINA 03 - Barreirinhas'!AY89</f>
        <v>415.6</v>
      </c>
      <c r="F89" s="5">
        <f>'USINA 05 - Barreirinhas'!AY89</f>
        <v>430.7</v>
      </c>
      <c r="G89" s="150">
        <f>'USINA 06 - Barreirinhas'!AY89</f>
        <v>441.3</v>
      </c>
    </row>
    <row r="90" spans="1:7" x14ac:dyDescent="0.25">
      <c r="A90" s="149" t="str">
        <f t="shared" si="1"/>
        <v>01/3/2025</v>
      </c>
      <c r="B90" s="7">
        <v>45733</v>
      </c>
      <c r="C90" s="5">
        <f>'USINA 01 - Barreirinhas'!AY90</f>
        <v>275.89999999999998</v>
      </c>
      <c r="D90" s="5">
        <f>'USINA 02 - Barreirinhas'!AY90</f>
        <v>518.1</v>
      </c>
      <c r="E90" s="5">
        <f>'USINA 03 - Barreirinhas'!AY90</f>
        <v>503.2</v>
      </c>
      <c r="F90" s="5">
        <f>'USINA 05 - Barreirinhas'!AY90</f>
        <v>497.6</v>
      </c>
      <c r="G90" s="150">
        <f>'USINA 06 - Barreirinhas'!AY90</f>
        <v>523.4</v>
      </c>
    </row>
    <row r="91" spans="1:7" x14ac:dyDescent="0.25">
      <c r="A91" s="149" t="str">
        <f t="shared" si="1"/>
        <v>01/3/2025</v>
      </c>
      <c r="B91" s="7">
        <v>45734</v>
      </c>
      <c r="C91" s="5">
        <f>'USINA 01 - Barreirinhas'!AY91</f>
        <v>290.7</v>
      </c>
      <c r="D91" s="5">
        <f>'USINA 02 - Barreirinhas'!AY91</f>
        <v>525.79999999999995</v>
      </c>
      <c r="E91" s="5">
        <f>'USINA 03 - Barreirinhas'!AY91</f>
        <v>495.8</v>
      </c>
      <c r="F91" s="5">
        <f>'USINA 05 - Barreirinhas'!AY91</f>
        <v>463.7</v>
      </c>
      <c r="G91" s="150">
        <f>'USINA 06 - Barreirinhas'!AY91</f>
        <v>520.5</v>
      </c>
    </row>
    <row r="92" spans="1:7" x14ac:dyDescent="0.25">
      <c r="A92" s="149" t="str">
        <f t="shared" si="1"/>
        <v>01/3/2025</v>
      </c>
      <c r="B92" s="7">
        <v>45735</v>
      </c>
      <c r="C92" s="5">
        <f>'USINA 01 - Barreirinhas'!AY92</f>
        <v>251.4</v>
      </c>
      <c r="D92" s="5">
        <f>'USINA 02 - Barreirinhas'!AY92</f>
        <v>459.6</v>
      </c>
      <c r="E92" s="5">
        <f>'USINA 03 - Barreirinhas'!AY92</f>
        <v>435.4</v>
      </c>
      <c r="F92" s="5">
        <f>'USINA 05 - Barreirinhas'!AY92</f>
        <v>409.1</v>
      </c>
      <c r="G92" s="150">
        <f>'USINA 06 - Barreirinhas'!AY92</f>
        <v>431.2</v>
      </c>
    </row>
    <row r="93" spans="1:7" x14ac:dyDescent="0.25">
      <c r="A93" s="149" t="str">
        <f t="shared" si="1"/>
        <v>01/3/2025</v>
      </c>
      <c r="B93" s="7">
        <v>45736</v>
      </c>
      <c r="C93" s="5">
        <f>'USINA 01 - Barreirinhas'!AY93</f>
        <v>294.10000000000002</v>
      </c>
      <c r="D93" s="5">
        <f>'USINA 02 - Barreirinhas'!AY93</f>
        <v>543.79999999999995</v>
      </c>
      <c r="E93" s="5">
        <f>'USINA 03 - Barreirinhas'!AY93</f>
        <v>523.1</v>
      </c>
      <c r="F93" s="5">
        <f>'USINA 05 - Barreirinhas'!AY93</f>
        <v>509.3</v>
      </c>
      <c r="G93" s="150">
        <f>'USINA 06 - Barreirinhas'!AY93</f>
        <v>515.5</v>
      </c>
    </row>
    <row r="94" spans="1:7" x14ac:dyDescent="0.25">
      <c r="A94" s="149" t="str">
        <f t="shared" si="1"/>
        <v>01/3/2025</v>
      </c>
      <c r="B94" s="7">
        <v>45737</v>
      </c>
      <c r="C94" s="5">
        <f>'USINA 01 - Barreirinhas'!AY94</f>
        <v>317.10000000000002</v>
      </c>
      <c r="D94" s="5">
        <f>'USINA 02 - Barreirinhas'!AY94</f>
        <v>562.79999999999995</v>
      </c>
      <c r="E94" s="5">
        <f>'USINA 03 - Barreirinhas'!AY94</f>
        <v>523.6</v>
      </c>
      <c r="F94" s="5">
        <f>'USINA 05 - Barreirinhas'!AY94</f>
        <v>530.70000000000005</v>
      </c>
      <c r="G94" s="150">
        <f>'USINA 06 - Barreirinhas'!AY94</f>
        <v>568.6</v>
      </c>
    </row>
    <row r="95" spans="1:7" x14ac:dyDescent="0.25">
      <c r="A95" s="149" t="str">
        <f t="shared" si="1"/>
        <v>01/3/2025</v>
      </c>
      <c r="B95" s="7">
        <v>45738</v>
      </c>
      <c r="C95" s="5">
        <f>'USINA 01 - Barreirinhas'!AY95</f>
        <v>314.8</v>
      </c>
      <c r="D95" s="5">
        <f>'USINA 02 - Barreirinhas'!AY95</f>
        <v>560.29999999999995</v>
      </c>
      <c r="E95" s="5">
        <f>'USINA 03 - Barreirinhas'!AY95</f>
        <v>491.6</v>
      </c>
      <c r="F95" s="5">
        <f>'USINA 05 - Barreirinhas'!AY95</f>
        <v>494.4</v>
      </c>
      <c r="G95" s="150">
        <f>'USINA 06 - Barreirinhas'!AY95</f>
        <v>511.1</v>
      </c>
    </row>
    <row r="96" spans="1:7" x14ac:dyDescent="0.25">
      <c r="A96" s="149" t="str">
        <f t="shared" si="1"/>
        <v>01/3/2025</v>
      </c>
      <c r="B96" s="7">
        <v>45739</v>
      </c>
      <c r="C96" s="5">
        <f>'USINA 01 - Barreirinhas'!AY96</f>
        <v>288.3</v>
      </c>
      <c r="D96" s="5">
        <f>'USINA 02 - Barreirinhas'!AY96</f>
        <v>522.6</v>
      </c>
      <c r="E96" s="5">
        <f>'USINA 03 - Barreirinhas'!AY96</f>
        <v>493.5</v>
      </c>
      <c r="F96" s="5">
        <f>'USINA 05 - Barreirinhas'!AY96</f>
        <v>463.7</v>
      </c>
      <c r="G96" s="150">
        <f>'USINA 06 - Barreirinhas'!AY96</f>
        <v>505.2</v>
      </c>
    </row>
    <row r="97" spans="1:7" x14ac:dyDescent="0.25">
      <c r="A97" s="149" t="str">
        <f t="shared" si="1"/>
        <v>01/3/2025</v>
      </c>
      <c r="B97" s="7">
        <v>45740</v>
      </c>
      <c r="C97" s="5">
        <f>'USINA 01 - Barreirinhas'!AY97</f>
        <v>268</v>
      </c>
      <c r="D97" s="5">
        <f>'USINA 02 - Barreirinhas'!AY97</f>
        <v>453.2</v>
      </c>
      <c r="E97" s="5">
        <f>'USINA 03 - Barreirinhas'!AY97</f>
        <v>468.1</v>
      </c>
      <c r="F97" s="5">
        <f>'USINA 05 - Barreirinhas'!AY97</f>
        <v>441</v>
      </c>
      <c r="G97" s="150">
        <f>'USINA 06 - Barreirinhas'!AY97</f>
        <v>461.9</v>
      </c>
    </row>
    <row r="98" spans="1:7" x14ac:dyDescent="0.25">
      <c r="A98" s="149" t="str">
        <f t="shared" si="1"/>
        <v>01/3/2025</v>
      </c>
      <c r="B98" s="7">
        <v>45741</v>
      </c>
      <c r="C98" s="5">
        <f>'USINA 01 - Barreirinhas'!AY98</f>
        <v>436.6</v>
      </c>
      <c r="D98" s="5">
        <f>'USINA 02 - Barreirinhas'!AY98</f>
        <v>421</v>
      </c>
      <c r="E98" s="5">
        <f>'USINA 03 - Barreirinhas'!AY98</f>
        <v>422.5</v>
      </c>
      <c r="F98" s="5">
        <f>'USINA 05 - Barreirinhas'!AY98</f>
        <v>400.2</v>
      </c>
      <c r="G98" s="150">
        <f>'USINA 06 - Barreirinhas'!AY98</f>
        <v>428.8</v>
      </c>
    </row>
    <row r="99" spans="1:7" x14ac:dyDescent="0.25">
      <c r="A99" s="149" t="str">
        <f t="shared" si="1"/>
        <v>01/3/2025</v>
      </c>
      <c r="B99" s="7">
        <v>45742</v>
      </c>
      <c r="C99" s="5">
        <f>'USINA 01 - Barreirinhas'!AY99</f>
        <v>561.6</v>
      </c>
      <c r="D99" s="5">
        <f>'USINA 02 - Barreirinhas'!AY99</f>
        <v>568.5</v>
      </c>
      <c r="E99" s="5">
        <f>'USINA 03 - Barreirinhas'!AY99</f>
        <v>543.79999999999995</v>
      </c>
      <c r="F99" s="5">
        <f>'USINA 05 - Barreirinhas'!AY99</f>
        <v>535.20000000000005</v>
      </c>
      <c r="G99" s="150">
        <f>'USINA 06 - Barreirinhas'!AY99</f>
        <v>540.20000000000005</v>
      </c>
    </row>
    <row r="100" spans="1:7" x14ac:dyDescent="0.25">
      <c r="A100" s="149" t="str">
        <f t="shared" si="1"/>
        <v>01/3/2025</v>
      </c>
      <c r="B100" s="7">
        <v>45743</v>
      </c>
      <c r="C100" s="5">
        <f>'USINA 01 - Barreirinhas'!AY100</f>
        <v>465.4</v>
      </c>
      <c r="D100" s="5">
        <f>'USINA 02 - Barreirinhas'!AY100</f>
        <v>489.5</v>
      </c>
      <c r="E100" s="5">
        <f>'USINA 03 - Barreirinhas'!AY100</f>
        <v>389.8</v>
      </c>
      <c r="F100" s="5">
        <f>'USINA 05 - Barreirinhas'!AY100</f>
        <v>397.3</v>
      </c>
      <c r="G100" s="150">
        <f>'USINA 06 - Barreirinhas'!AY100</f>
        <v>412.6</v>
      </c>
    </row>
    <row r="101" spans="1:7" x14ac:dyDescent="0.25">
      <c r="A101" s="149" t="str">
        <f t="shared" si="1"/>
        <v>01/3/2025</v>
      </c>
      <c r="B101" s="7">
        <v>45744</v>
      </c>
      <c r="C101" s="5">
        <f>'USINA 01 - Barreirinhas'!AY101</f>
        <v>443.5</v>
      </c>
      <c r="D101" s="5">
        <f>'USINA 02 - Barreirinhas'!AY101</f>
        <v>431.9</v>
      </c>
      <c r="E101" s="5">
        <f>'USINA 03 - Barreirinhas'!AY101</f>
        <v>417.7</v>
      </c>
      <c r="F101" s="5">
        <f>'USINA 05 - Barreirinhas'!AY101</f>
        <v>353.8</v>
      </c>
      <c r="G101" s="150">
        <f>'USINA 06 - Barreirinhas'!AY101</f>
        <v>438.2</v>
      </c>
    </row>
    <row r="102" spans="1:7" x14ac:dyDescent="0.25">
      <c r="A102" s="149" t="str">
        <f t="shared" si="1"/>
        <v>01/3/2025</v>
      </c>
      <c r="B102" s="7">
        <v>45745</v>
      </c>
      <c r="C102" s="5">
        <f>'USINA 01 - Barreirinhas'!AY102</f>
        <v>139.30000000000001</v>
      </c>
      <c r="D102" s="5">
        <f>'USINA 02 - Barreirinhas'!AY102</f>
        <v>257.7</v>
      </c>
      <c r="E102" s="5">
        <f>'USINA 03 - Barreirinhas'!AY102</f>
        <v>250.2</v>
      </c>
      <c r="F102" s="5">
        <f>'USINA 05 - Barreirinhas'!AY102</f>
        <v>257.39999999999998</v>
      </c>
      <c r="G102" s="150">
        <f>'USINA 06 - Barreirinhas'!AY102</f>
        <v>266.5</v>
      </c>
    </row>
    <row r="103" spans="1:7" x14ac:dyDescent="0.25">
      <c r="A103" s="149" t="str">
        <f t="shared" si="1"/>
        <v>01/3/2025</v>
      </c>
      <c r="B103" s="7">
        <v>45746</v>
      </c>
      <c r="C103" s="5">
        <f>'USINA 01 - Barreirinhas'!AY103</f>
        <v>269.3</v>
      </c>
      <c r="D103" s="5">
        <f>'USINA 02 - Barreirinhas'!AY103</f>
        <v>479.9</v>
      </c>
      <c r="E103" s="5">
        <f>'USINA 03 - Barreirinhas'!AY103</f>
        <v>432.6</v>
      </c>
      <c r="F103" s="5">
        <f>'USINA 05 - Barreirinhas'!AY103</f>
        <v>482.6</v>
      </c>
      <c r="G103" s="150">
        <f>'USINA 06 - Barreirinhas'!AY103</f>
        <v>463.8</v>
      </c>
    </row>
    <row r="104" spans="1:7" x14ac:dyDescent="0.25">
      <c r="A104" s="149" t="str">
        <f t="shared" si="1"/>
        <v>01/3/2025</v>
      </c>
      <c r="B104" s="7">
        <v>45747</v>
      </c>
      <c r="C104" s="5">
        <f>'USINA 01 - Barreirinhas'!AY104</f>
        <v>405</v>
      </c>
      <c r="D104" s="5">
        <f>'USINA 02 - Barreirinhas'!AY104</f>
        <v>521.6</v>
      </c>
      <c r="E104" s="5">
        <f>'USINA 03 - Barreirinhas'!AY104</f>
        <v>504.7</v>
      </c>
      <c r="F104" s="5">
        <f>'USINA 05 - Barreirinhas'!AY104</f>
        <v>466.7</v>
      </c>
      <c r="G104" s="150">
        <f>'USINA 06 - Barreirinhas'!AY104</f>
        <v>497.1</v>
      </c>
    </row>
    <row r="105" spans="1:7" x14ac:dyDescent="0.25">
      <c r="A105" s="149" t="str">
        <f t="shared" si="1"/>
        <v>01/4/2025</v>
      </c>
      <c r="B105" s="7">
        <v>45748</v>
      </c>
      <c r="C105" s="5">
        <f>'USINA 01 - Barreirinhas'!AY105</f>
        <v>498</v>
      </c>
      <c r="D105" s="5">
        <f>'USINA 02 - Barreirinhas'!AY105</f>
        <v>512</v>
      </c>
      <c r="E105" s="5">
        <f>'USINA 03 - Barreirinhas'!AY105</f>
        <v>501.8</v>
      </c>
      <c r="F105" s="5">
        <f>'USINA 05 - Barreirinhas'!AY105</f>
        <v>457.8</v>
      </c>
      <c r="G105" s="150">
        <f>'USINA 06 - Barreirinhas'!AY105</f>
        <v>515.20000000000005</v>
      </c>
    </row>
    <row r="106" spans="1:7" x14ac:dyDescent="0.25">
      <c r="A106" s="149" t="str">
        <f t="shared" si="1"/>
        <v>01/4/2025</v>
      </c>
      <c r="B106" s="7">
        <v>45749</v>
      </c>
      <c r="C106" s="5">
        <f>'USINA 01 - Barreirinhas'!AY106</f>
        <v>409.3</v>
      </c>
      <c r="D106" s="5">
        <f>'USINA 02 - Barreirinhas'!AY106</f>
        <v>478.4</v>
      </c>
      <c r="E106" s="5">
        <f>'USINA 03 - Barreirinhas'!AY106</f>
        <v>448</v>
      </c>
      <c r="F106" s="5">
        <f>'USINA 05 - Barreirinhas'!AY106</f>
        <v>146.80000000000001</v>
      </c>
      <c r="G106" s="150">
        <f>'USINA 06 - Barreirinhas'!AY106</f>
        <v>492.5</v>
      </c>
    </row>
    <row r="107" spans="1:7" x14ac:dyDescent="0.25">
      <c r="A107" s="149" t="str">
        <f t="shared" si="1"/>
        <v>01/4/2025</v>
      </c>
      <c r="B107" s="7">
        <v>45750</v>
      </c>
      <c r="C107" s="5">
        <f>'USINA 01 - Barreirinhas'!AY107</f>
        <v>355.9</v>
      </c>
      <c r="D107" s="5">
        <f>'USINA 02 - Barreirinhas'!AY107</f>
        <v>372.2</v>
      </c>
      <c r="E107" s="5">
        <f>'USINA 03 - Barreirinhas'!AY107</f>
        <v>387.3</v>
      </c>
      <c r="F107" s="5">
        <f>'USINA 05 - Barreirinhas'!AY107</f>
        <v>0</v>
      </c>
      <c r="G107" s="150">
        <f>'USINA 06 - Barreirinhas'!AY107</f>
        <v>405.9</v>
      </c>
    </row>
    <row r="108" spans="1:7" x14ac:dyDescent="0.25">
      <c r="A108" s="149" t="str">
        <f t="shared" si="1"/>
        <v>01/4/2025</v>
      </c>
      <c r="B108" s="7">
        <v>45751</v>
      </c>
      <c r="C108" s="5">
        <f>'USINA 01 - Barreirinhas'!AY108</f>
        <v>426.5</v>
      </c>
      <c r="D108" s="5">
        <f>'USINA 02 - Barreirinhas'!AY108</f>
        <v>437.3</v>
      </c>
      <c r="E108" s="5">
        <f>'USINA 03 - Barreirinhas'!AY108</f>
        <v>401</v>
      </c>
      <c r="F108" s="5">
        <f>'USINA 05 - Barreirinhas'!AY108</f>
        <v>0</v>
      </c>
      <c r="G108" s="150">
        <f>'USINA 06 - Barreirinhas'!AY108</f>
        <v>410.9</v>
      </c>
    </row>
    <row r="109" spans="1:7" x14ac:dyDescent="0.25">
      <c r="A109" s="149" t="str">
        <f t="shared" si="1"/>
        <v>01/4/2025</v>
      </c>
      <c r="B109" s="7">
        <v>45752</v>
      </c>
      <c r="C109" s="5">
        <f>'USINA 01 - Barreirinhas'!AY109</f>
        <v>540.5</v>
      </c>
      <c r="D109" s="5">
        <f>'USINA 02 - Barreirinhas'!AY109</f>
        <v>548.1</v>
      </c>
      <c r="E109" s="5">
        <f>'USINA 03 - Barreirinhas'!AY109</f>
        <v>538.20000000000005</v>
      </c>
      <c r="F109" s="5">
        <f>'USINA 05 - Barreirinhas'!AY109</f>
        <v>266.89999999999998</v>
      </c>
      <c r="G109" s="150">
        <f>'USINA 06 - Barreirinhas'!AY109</f>
        <v>526.1</v>
      </c>
    </row>
    <row r="110" spans="1:7" x14ac:dyDescent="0.25">
      <c r="A110" s="149" t="str">
        <f t="shared" si="1"/>
        <v>01/4/2025</v>
      </c>
      <c r="B110" s="7">
        <v>45753</v>
      </c>
      <c r="C110" s="5">
        <f>'USINA 01 - Barreirinhas'!AY110</f>
        <v>440</v>
      </c>
      <c r="D110" s="5">
        <f>'USINA 02 - Barreirinhas'!AY110</f>
        <v>441.3</v>
      </c>
      <c r="E110" s="5">
        <f>'USINA 03 - Barreirinhas'!AY110</f>
        <v>400.2</v>
      </c>
      <c r="F110" s="5">
        <f>'USINA 05 - Barreirinhas'!AY110</f>
        <v>413.7</v>
      </c>
      <c r="G110" s="150">
        <f>'USINA 06 - Barreirinhas'!AY110</f>
        <v>425.5</v>
      </c>
    </row>
    <row r="111" spans="1:7" x14ac:dyDescent="0.25">
      <c r="A111" s="149" t="str">
        <f t="shared" si="1"/>
        <v>01/4/2025</v>
      </c>
      <c r="B111" s="7">
        <v>45754</v>
      </c>
      <c r="C111" s="5">
        <f>'USINA 01 - Barreirinhas'!AY111</f>
        <v>499.9</v>
      </c>
      <c r="D111" s="5">
        <f>'USINA 02 - Barreirinhas'!AY111</f>
        <v>501.6</v>
      </c>
      <c r="E111" s="5">
        <f>'USINA 03 - Barreirinhas'!AY111</f>
        <v>0</v>
      </c>
      <c r="F111" s="5">
        <f>'USINA 05 - Barreirinhas'!AY111</f>
        <v>475.5</v>
      </c>
      <c r="G111" s="150">
        <f>'USINA 06 - Barreirinhas'!AY111</f>
        <v>491.5</v>
      </c>
    </row>
    <row r="112" spans="1:7" x14ac:dyDescent="0.25">
      <c r="A112" s="149" t="str">
        <f t="shared" si="1"/>
        <v>01/4/2025</v>
      </c>
      <c r="B112" s="7">
        <v>45755</v>
      </c>
      <c r="C112" s="5">
        <f>'USINA 01 - Barreirinhas'!AY112</f>
        <v>598.6</v>
      </c>
      <c r="D112" s="5">
        <f>'USINA 02 - Barreirinhas'!AY112</f>
        <v>591.6</v>
      </c>
      <c r="E112" s="5">
        <f>'USINA 03 - Barreirinhas'!AY112</f>
        <v>0</v>
      </c>
      <c r="F112" s="5">
        <f>'USINA 05 - Barreirinhas'!AY112</f>
        <v>513.70000000000005</v>
      </c>
      <c r="G112" s="150">
        <f>'USINA 06 - Barreirinhas'!AY112</f>
        <v>595.29999999999995</v>
      </c>
    </row>
    <row r="113" spans="1:7" x14ac:dyDescent="0.25">
      <c r="A113" s="149" t="str">
        <f t="shared" si="1"/>
        <v>01/4/2025</v>
      </c>
      <c r="B113" s="7">
        <v>45756</v>
      </c>
      <c r="C113" s="5">
        <f>'USINA 01 - Barreirinhas'!AY113</f>
        <v>387.6</v>
      </c>
      <c r="D113" s="5">
        <f>'USINA 02 - Barreirinhas'!AY113</f>
        <v>395.4</v>
      </c>
      <c r="E113" s="5">
        <f>'USINA 03 - Barreirinhas'!AY113</f>
        <v>0</v>
      </c>
      <c r="F113" s="5">
        <f>'USINA 05 - Barreirinhas'!AY113</f>
        <v>399.4</v>
      </c>
      <c r="G113" s="150">
        <f>'USINA 06 - Barreirinhas'!AY113</f>
        <v>406.8</v>
      </c>
    </row>
    <row r="114" spans="1:7" x14ac:dyDescent="0.25">
      <c r="A114" s="149" t="str">
        <f t="shared" si="1"/>
        <v>01/4/2025</v>
      </c>
      <c r="B114" s="7">
        <v>45757</v>
      </c>
      <c r="C114" s="5">
        <f>'USINA 01 - Barreirinhas'!AY114</f>
        <v>405.6</v>
      </c>
      <c r="D114" s="5">
        <f>'USINA 02 - Barreirinhas'!AY114</f>
        <v>405.5</v>
      </c>
      <c r="E114" s="5">
        <f>'USINA 03 - Barreirinhas'!AY114</f>
        <v>395.3</v>
      </c>
      <c r="F114" s="5">
        <f>'USINA 05 - Barreirinhas'!AY114</f>
        <v>363.1</v>
      </c>
      <c r="G114" s="150">
        <f>'USINA 06 - Barreirinhas'!AY114</f>
        <v>383.2</v>
      </c>
    </row>
    <row r="115" spans="1:7" x14ac:dyDescent="0.25">
      <c r="A115" s="149" t="str">
        <f t="shared" si="1"/>
        <v>01/4/2025</v>
      </c>
      <c r="B115" s="7">
        <v>45758</v>
      </c>
      <c r="C115" s="5">
        <f>'USINA 01 - Barreirinhas'!AY115</f>
        <v>429.2</v>
      </c>
      <c r="D115" s="5">
        <f>'USINA 02 - Barreirinhas'!AY115</f>
        <v>425.9</v>
      </c>
      <c r="E115" s="5">
        <f>'USINA 03 - Barreirinhas'!AY115</f>
        <v>407.6</v>
      </c>
      <c r="F115" s="5">
        <f>'USINA 05 - Barreirinhas'!AY115</f>
        <v>402.9</v>
      </c>
      <c r="G115" s="150">
        <f>'USINA 06 - Barreirinhas'!AY115</f>
        <v>415.3</v>
      </c>
    </row>
    <row r="116" spans="1:7" x14ac:dyDescent="0.25">
      <c r="A116" s="149" t="str">
        <f t="shared" si="1"/>
        <v>01/4/2025</v>
      </c>
      <c r="B116" s="7">
        <v>45759</v>
      </c>
      <c r="C116" s="5">
        <f>'USINA 01 - Barreirinhas'!AY116</f>
        <v>423.2</v>
      </c>
      <c r="D116" s="5">
        <f>'USINA 02 - Barreirinhas'!AY116</f>
        <v>418.1</v>
      </c>
      <c r="E116" s="5">
        <f>'USINA 03 - Barreirinhas'!AY116</f>
        <v>406.3</v>
      </c>
      <c r="F116" s="5">
        <f>'USINA 05 - Barreirinhas'!AY116</f>
        <v>356</v>
      </c>
      <c r="G116" s="150">
        <f>'USINA 06 - Barreirinhas'!AY116</f>
        <v>407.8</v>
      </c>
    </row>
    <row r="117" spans="1:7" x14ac:dyDescent="0.25">
      <c r="A117" s="149" t="str">
        <f t="shared" si="1"/>
        <v>01/4/2025</v>
      </c>
      <c r="B117" s="7">
        <v>45760</v>
      </c>
      <c r="C117" s="5">
        <f>'USINA 01 - Barreirinhas'!AY117</f>
        <v>457</v>
      </c>
      <c r="D117" s="5">
        <f>'USINA 02 - Barreirinhas'!AY117</f>
        <v>469.3</v>
      </c>
      <c r="E117" s="5">
        <f>'USINA 03 - Barreirinhas'!AY117</f>
        <v>459.9</v>
      </c>
      <c r="F117" s="5">
        <f>'USINA 05 - Barreirinhas'!AY117</f>
        <v>422</v>
      </c>
      <c r="G117" s="150">
        <f>'USINA 06 - Barreirinhas'!AY117</f>
        <v>484.3</v>
      </c>
    </row>
    <row r="118" spans="1:7" x14ac:dyDescent="0.25">
      <c r="A118" s="149" t="str">
        <f t="shared" si="1"/>
        <v>01/4/2025</v>
      </c>
      <c r="B118" s="7">
        <v>45761</v>
      </c>
      <c r="C118" s="5">
        <f>'USINA 01 - Barreirinhas'!AY118</f>
        <v>563</v>
      </c>
      <c r="D118" s="5">
        <f>'USINA 02 - Barreirinhas'!AY118</f>
        <v>558.9</v>
      </c>
      <c r="E118" s="5">
        <f>'USINA 03 - Barreirinhas'!AY118</f>
        <v>556.79999999999995</v>
      </c>
      <c r="F118" s="5">
        <f>'USINA 05 - Barreirinhas'!AY118</f>
        <v>531.1</v>
      </c>
      <c r="G118" s="150">
        <f>'USINA 06 - Barreirinhas'!AY118</f>
        <v>575.29999999999995</v>
      </c>
    </row>
    <row r="119" spans="1:7" x14ac:dyDescent="0.25">
      <c r="A119" s="149" t="str">
        <f t="shared" si="1"/>
        <v>01/4/2025</v>
      </c>
      <c r="B119" s="7">
        <v>45762</v>
      </c>
      <c r="C119" s="5">
        <f>'USINA 01 - Barreirinhas'!AY119</f>
        <v>532.79999999999995</v>
      </c>
      <c r="D119" s="5">
        <f>'USINA 02 - Barreirinhas'!AY119</f>
        <v>545.4</v>
      </c>
      <c r="E119" s="5">
        <f>'USINA 03 - Barreirinhas'!AY119</f>
        <v>497</v>
      </c>
      <c r="F119" s="5">
        <f>'USINA 05 - Barreirinhas'!AY119</f>
        <v>495</v>
      </c>
      <c r="G119" s="150">
        <f>'USINA 06 - Barreirinhas'!AY119</f>
        <v>505.2</v>
      </c>
    </row>
    <row r="120" spans="1:7" x14ac:dyDescent="0.25">
      <c r="A120" s="149" t="str">
        <f t="shared" si="1"/>
        <v>01/4/2025</v>
      </c>
      <c r="B120" s="7">
        <v>45763</v>
      </c>
      <c r="C120" s="5">
        <f>'USINA 01 - Barreirinhas'!AY120</f>
        <v>526.70000000000005</v>
      </c>
      <c r="D120" s="5">
        <f>'USINA 02 - Barreirinhas'!AY120</f>
        <v>544.4</v>
      </c>
      <c r="E120" s="5">
        <f>'USINA 03 - Barreirinhas'!AY120</f>
        <v>532.1</v>
      </c>
      <c r="F120" s="5">
        <f>'USINA 05 - Barreirinhas'!AY120</f>
        <v>496.8</v>
      </c>
      <c r="G120" s="150">
        <f>'USINA 06 - Barreirinhas'!AY120</f>
        <v>507.5</v>
      </c>
    </row>
    <row r="121" spans="1:7" x14ac:dyDescent="0.25">
      <c r="A121" s="149" t="str">
        <f t="shared" si="1"/>
        <v>01/4/2025</v>
      </c>
      <c r="B121" s="7">
        <v>45764</v>
      </c>
      <c r="C121" s="5">
        <f>'USINA 01 - Barreirinhas'!AY121</f>
        <v>556.5</v>
      </c>
      <c r="D121" s="5">
        <f>'USINA 02 - Barreirinhas'!AY121</f>
        <v>559.4</v>
      </c>
      <c r="E121" s="5">
        <f>'USINA 03 - Barreirinhas'!AY121</f>
        <v>523.6</v>
      </c>
      <c r="F121" s="5">
        <f>'USINA 05 - Barreirinhas'!AY121</f>
        <v>500.4</v>
      </c>
      <c r="G121" s="150">
        <f>'USINA 06 - Barreirinhas'!AY121</f>
        <v>513.29999999999995</v>
      </c>
    </row>
    <row r="122" spans="1:7" x14ac:dyDescent="0.25">
      <c r="A122" s="149" t="str">
        <f t="shared" si="1"/>
        <v>01/4/2025</v>
      </c>
      <c r="B122" s="7">
        <v>45765</v>
      </c>
      <c r="C122" s="5">
        <f>'USINA 01 - Barreirinhas'!AY122</f>
        <v>530.20000000000005</v>
      </c>
      <c r="D122" s="5">
        <f>'USINA 02 - Barreirinhas'!AY122</f>
        <v>515.4</v>
      </c>
      <c r="E122" s="5">
        <f>'USINA 03 - Barreirinhas'!AY122</f>
        <v>478.8</v>
      </c>
      <c r="F122" s="5">
        <f>'USINA 05 - Barreirinhas'!AY122</f>
        <v>456.5</v>
      </c>
      <c r="G122" s="150">
        <f>'USINA 06 - Barreirinhas'!AY122</f>
        <v>471.7</v>
      </c>
    </row>
    <row r="123" spans="1:7" x14ac:dyDescent="0.25">
      <c r="A123" s="149" t="str">
        <f t="shared" si="1"/>
        <v>01/4/2025</v>
      </c>
      <c r="B123" s="7">
        <v>45766</v>
      </c>
      <c r="C123" s="5">
        <f>'USINA 01 - Barreirinhas'!AY123</f>
        <v>402.5</v>
      </c>
      <c r="D123" s="5">
        <f>'USINA 02 - Barreirinhas'!AY123</f>
        <v>415</v>
      </c>
      <c r="E123" s="5">
        <f>'USINA 03 - Barreirinhas'!AY123</f>
        <v>389.1</v>
      </c>
      <c r="F123" s="5">
        <f>'USINA 05 - Barreirinhas'!AY123</f>
        <v>385.3</v>
      </c>
      <c r="G123" s="150">
        <f>'USINA 06 - Barreirinhas'!AY123</f>
        <v>409.9</v>
      </c>
    </row>
    <row r="124" spans="1:7" x14ac:dyDescent="0.25">
      <c r="A124" s="149" t="str">
        <f t="shared" si="1"/>
        <v>01/4/2025</v>
      </c>
      <c r="B124" s="7">
        <v>45767</v>
      </c>
      <c r="C124" s="5">
        <f>'USINA 01 - Barreirinhas'!AY124</f>
        <v>425.8</v>
      </c>
      <c r="D124" s="5">
        <f>'USINA 02 - Barreirinhas'!AY124</f>
        <v>439.3</v>
      </c>
      <c r="E124" s="5">
        <f>'USINA 03 - Barreirinhas'!AY124</f>
        <v>454</v>
      </c>
      <c r="F124" s="5">
        <f>'USINA 05 - Barreirinhas'!AY124</f>
        <v>446.9</v>
      </c>
      <c r="G124" s="150">
        <f>'USINA 06 - Barreirinhas'!AY124</f>
        <v>447.4</v>
      </c>
    </row>
    <row r="125" spans="1:7" x14ac:dyDescent="0.25">
      <c r="A125" s="149" t="str">
        <f t="shared" si="1"/>
        <v>01/4/2025</v>
      </c>
      <c r="B125" s="7">
        <v>45768</v>
      </c>
      <c r="C125" s="5">
        <f>'USINA 01 - Barreirinhas'!AY125</f>
        <v>392.7</v>
      </c>
      <c r="D125" s="5">
        <f>'USINA 02 - Barreirinhas'!AY125</f>
        <v>402.3</v>
      </c>
      <c r="E125" s="5">
        <f>'USINA 03 - Barreirinhas'!AY125</f>
        <v>400.3</v>
      </c>
      <c r="F125" s="5">
        <f>'USINA 05 - Barreirinhas'!AY125</f>
        <v>360.5</v>
      </c>
      <c r="G125" s="150">
        <f>'USINA 06 - Barreirinhas'!AY125</f>
        <v>399.1</v>
      </c>
    </row>
    <row r="126" spans="1:7" x14ac:dyDescent="0.25">
      <c r="A126" s="149" t="str">
        <f t="shared" si="1"/>
        <v>01/4/2025</v>
      </c>
      <c r="B126" s="7">
        <v>45769</v>
      </c>
      <c r="C126" s="5">
        <f>'USINA 01 - Barreirinhas'!AY126</f>
        <v>514.1</v>
      </c>
      <c r="D126" s="5">
        <f>'USINA 02 - Barreirinhas'!AY126</f>
        <v>497.7</v>
      </c>
      <c r="E126" s="5">
        <f>'USINA 03 - Barreirinhas'!AY126</f>
        <v>451.6</v>
      </c>
      <c r="F126" s="5">
        <f>'USINA 05 - Barreirinhas'!AY126</f>
        <v>427.3</v>
      </c>
      <c r="G126" s="150">
        <f>'USINA 06 - Barreirinhas'!AY126</f>
        <v>455.7</v>
      </c>
    </row>
    <row r="127" spans="1:7" x14ac:dyDescent="0.25">
      <c r="A127" s="149" t="str">
        <f t="shared" si="1"/>
        <v>01/4/2025</v>
      </c>
      <c r="B127" s="7">
        <v>45770</v>
      </c>
      <c r="C127" s="5">
        <f>'USINA 01 - Barreirinhas'!AY127</f>
        <v>435.9</v>
      </c>
      <c r="D127" s="5">
        <f>'USINA 02 - Barreirinhas'!AY127</f>
        <v>451.7</v>
      </c>
      <c r="E127" s="5">
        <f>'USINA 03 - Barreirinhas'!AY127</f>
        <v>406.6</v>
      </c>
      <c r="F127" s="5">
        <f>'USINA 05 - Barreirinhas'!AY127</f>
        <v>314.3</v>
      </c>
      <c r="G127" s="150">
        <f>'USINA 06 - Barreirinhas'!AY127</f>
        <v>361.9</v>
      </c>
    </row>
    <row r="128" spans="1:7" x14ac:dyDescent="0.25">
      <c r="A128" s="149" t="str">
        <f t="shared" si="1"/>
        <v>01/4/2025</v>
      </c>
      <c r="B128" s="7">
        <v>45771</v>
      </c>
      <c r="C128" s="5">
        <f>'USINA 01 - Barreirinhas'!AY128</f>
        <v>528.5</v>
      </c>
      <c r="D128" s="5">
        <f>'USINA 02 - Barreirinhas'!AY128</f>
        <v>522.70000000000005</v>
      </c>
      <c r="E128" s="5">
        <f>'USINA 03 - Barreirinhas'!AY128</f>
        <v>520.6</v>
      </c>
      <c r="F128" s="5">
        <f>'USINA 05 - Barreirinhas'!AY128</f>
        <v>479.2</v>
      </c>
      <c r="G128" s="150">
        <f>'USINA 06 - Barreirinhas'!AY128</f>
        <v>539.79999999999995</v>
      </c>
    </row>
    <row r="129" spans="1:7" x14ac:dyDescent="0.25">
      <c r="A129" s="149" t="str">
        <f t="shared" si="1"/>
        <v>01/4/2025</v>
      </c>
      <c r="B129" s="7">
        <v>45772</v>
      </c>
      <c r="C129" s="5">
        <f>'USINA 01 - Barreirinhas'!AY129</f>
        <v>276.5</v>
      </c>
      <c r="D129" s="5">
        <f>'USINA 02 - Barreirinhas'!AY129</f>
        <v>274.89999999999998</v>
      </c>
      <c r="E129" s="5">
        <f>'USINA 03 - Barreirinhas'!AY129</f>
        <v>278.2</v>
      </c>
      <c r="F129" s="5">
        <f>'USINA 05 - Barreirinhas'!AY129</f>
        <v>293.89999999999998</v>
      </c>
      <c r="G129" s="150">
        <f>'USINA 06 - Barreirinhas'!AY129</f>
        <v>282.5</v>
      </c>
    </row>
    <row r="130" spans="1:7" x14ac:dyDescent="0.25">
      <c r="A130" s="149" t="str">
        <f t="shared" si="1"/>
        <v>01/4/2025</v>
      </c>
      <c r="B130" s="7">
        <v>45773</v>
      </c>
      <c r="C130" s="5">
        <f>'USINA 01 - Barreirinhas'!AY130</f>
        <v>564</v>
      </c>
      <c r="D130" s="5">
        <f>'USINA 02 - Barreirinhas'!AY130</f>
        <v>563.6</v>
      </c>
      <c r="E130" s="5">
        <f>'USINA 03 - Barreirinhas'!AY130</f>
        <v>578.20000000000005</v>
      </c>
      <c r="F130" s="5">
        <f>'USINA 05 - Barreirinhas'!AY130</f>
        <v>543.79999999999995</v>
      </c>
      <c r="G130" s="150">
        <f>'USINA 06 - Barreirinhas'!AY130</f>
        <v>560.79999999999995</v>
      </c>
    </row>
    <row r="131" spans="1:7" x14ac:dyDescent="0.25">
      <c r="A131" s="149" t="str">
        <f t="shared" si="1"/>
        <v>01/4/2025</v>
      </c>
      <c r="B131" s="7">
        <v>45774</v>
      </c>
      <c r="C131" s="5">
        <f>'USINA 01 - Barreirinhas'!AY131</f>
        <v>445.1</v>
      </c>
      <c r="D131" s="5">
        <f>'USINA 02 - Barreirinhas'!AY131</f>
        <v>424.7</v>
      </c>
      <c r="E131" s="5">
        <f>'USINA 03 - Barreirinhas'!AY131</f>
        <v>385.8</v>
      </c>
      <c r="F131" s="5">
        <f>'USINA 05 - Barreirinhas'!AY131</f>
        <v>441</v>
      </c>
      <c r="G131" s="150">
        <f>'USINA 06 - Barreirinhas'!AY131</f>
        <v>407.3</v>
      </c>
    </row>
    <row r="132" spans="1:7" x14ac:dyDescent="0.25">
      <c r="A132" s="149" t="str">
        <f t="shared" si="1"/>
        <v>01/4/2025</v>
      </c>
      <c r="B132" s="7">
        <v>45775</v>
      </c>
      <c r="C132" s="5">
        <f>'USINA 01 - Barreirinhas'!AY132</f>
        <v>143.19999999999999</v>
      </c>
      <c r="D132" s="5">
        <f>'USINA 02 - Barreirinhas'!AY132</f>
        <v>151.1</v>
      </c>
      <c r="E132" s="5">
        <f>'USINA 03 - Barreirinhas'!AY132</f>
        <v>150.80000000000001</v>
      </c>
      <c r="F132" s="5">
        <f>'USINA 05 - Barreirinhas'!AY132</f>
        <v>164.9</v>
      </c>
      <c r="G132" s="150">
        <f>'USINA 06 - Barreirinhas'!AY132</f>
        <v>158.30000000000001</v>
      </c>
    </row>
    <row r="133" spans="1:7" x14ac:dyDescent="0.25">
      <c r="A133" s="149" t="str">
        <f t="shared" ref="A133:A196" si="2">"01/"&amp;MONTH(B133)&amp;"/2025"</f>
        <v>01/4/2025</v>
      </c>
      <c r="B133" s="7">
        <v>45776</v>
      </c>
      <c r="C133" s="5">
        <f>'USINA 01 - Barreirinhas'!AY133</f>
        <v>423.5</v>
      </c>
      <c r="D133" s="5">
        <f>'USINA 02 - Barreirinhas'!AY133</f>
        <v>440.3</v>
      </c>
      <c r="E133" s="5">
        <f>'USINA 03 - Barreirinhas'!AY133</f>
        <v>430.9</v>
      </c>
      <c r="F133" s="5">
        <f>'USINA 05 - Barreirinhas'!AY133</f>
        <v>441.5</v>
      </c>
      <c r="G133" s="150">
        <f>'USINA 06 - Barreirinhas'!AY133</f>
        <v>451.7</v>
      </c>
    </row>
    <row r="134" spans="1:7" x14ac:dyDescent="0.25">
      <c r="A134" s="149" t="str">
        <f t="shared" si="2"/>
        <v>01/4/2025</v>
      </c>
      <c r="B134" s="7">
        <v>45777</v>
      </c>
      <c r="C134" s="5">
        <f>'USINA 01 - Barreirinhas'!AY134</f>
        <v>588</v>
      </c>
      <c r="D134" s="5">
        <f>'USINA 02 - Barreirinhas'!AY134</f>
        <v>579.70000000000005</v>
      </c>
      <c r="E134" s="5">
        <f>'USINA 03 - Barreirinhas'!AY134</f>
        <v>557.5</v>
      </c>
      <c r="F134" s="5">
        <f>'USINA 05 - Barreirinhas'!AY134</f>
        <v>539.70000000000005</v>
      </c>
      <c r="G134" s="150">
        <f>'USINA 06 - Barreirinhas'!AY134</f>
        <v>573</v>
      </c>
    </row>
    <row r="135" spans="1:7" x14ac:dyDescent="0.25">
      <c r="A135" s="149" t="str">
        <f t="shared" si="2"/>
        <v>01/5/2025</v>
      </c>
      <c r="B135" s="7">
        <v>45778</v>
      </c>
      <c r="C135" s="5">
        <f>'USINA 01 - Barreirinhas'!AY135</f>
        <v>557</v>
      </c>
      <c r="D135" s="5">
        <f>'USINA 02 - Barreirinhas'!AY135</f>
        <v>540.9</v>
      </c>
      <c r="E135" s="5">
        <f>'USINA 03 - Barreirinhas'!AY135</f>
        <v>554.20000000000005</v>
      </c>
      <c r="F135" s="5">
        <f>'USINA 05 - Barreirinhas'!AY135</f>
        <v>463.6</v>
      </c>
      <c r="G135" s="150">
        <f>'USINA 06 - Barreirinhas'!AY135</f>
        <v>542.4</v>
      </c>
    </row>
    <row r="136" spans="1:7" x14ac:dyDescent="0.25">
      <c r="A136" s="149" t="str">
        <f t="shared" si="2"/>
        <v>01/5/2025</v>
      </c>
      <c r="B136" s="7">
        <v>45779</v>
      </c>
      <c r="C136" s="5">
        <f>'USINA 01 - Barreirinhas'!AY136</f>
        <v>526.1</v>
      </c>
      <c r="D136" s="5">
        <f>'USINA 02 - Barreirinhas'!AY136</f>
        <v>524.5</v>
      </c>
      <c r="E136" s="5">
        <f>'USINA 03 - Barreirinhas'!AY136</f>
        <v>524.79999999999995</v>
      </c>
      <c r="F136" s="5">
        <f>'USINA 05 - Barreirinhas'!AY136</f>
        <v>479.8</v>
      </c>
      <c r="G136" s="150">
        <f>'USINA 06 - Barreirinhas'!AY136</f>
        <v>500.8</v>
      </c>
    </row>
    <row r="137" spans="1:7" x14ac:dyDescent="0.25">
      <c r="A137" s="149" t="str">
        <f t="shared" si="2"/>
        <v>01/5/2025</v>
      </c>
      <c r="B137" s="7">
        <v>45780</v>
      </c>
      <c r="C137" s="5">
        <f>'USINA 01 - Barreirinhas'!AY137</f>
        <v>504.1</v>
      </c>
      <c r="D137" s="5">
        <f>'USINA 02 - Barreirinhas'!AY137</f>
        <v>501</v>
      </c>
      <c r="E137" s="5">
        <f>'USINA 03 - Barreirinhas'!AY137</f>
        <v>516.79999999999995</v>
      </c>
      <c r="F137" s="5">
        <f>'USINA 05 - Barreirinhas'!AY137</f>
        <v>284.8</v>
      </c>
      <c r="G137" s="150">
        <f>'USINA 06 - Barreirinhas'!AY137</f>
        <v>501.2</v>
      </c>
    </row>
    <row r="138" spans="1:7" x14ac:dyDescent="0.25">
      <c r="A138" s="149" t="str">
        <f t="shared" si="2"/>
        <v>01/5/2025</v>
      </c>
      <c r="B138" s="7">
        <v>45781</v>
      </c>
      <c r="C138" s="5">
        <f>'USINA 01 - Barreirinhas'!AY138</f>
        <v>474.7</v>
      </c>
      <c r="D138" s="5">
        <f>'USINA 02 - Barreirinhas'!AY138</f>
        <v>483.3</v>
      </c>
      <c r="E138" s="5">
        <f>'USINA 03 - Barreirinhas'!AY138</f>
        <v>495.7</v>
      </c>
      <c r="F138" s="5">
        <f>'USINA 05 - Barreirinhas'!AY138</f>
        <v>465.5</v>
      </c>
      <c r="G138" s="150">
        <f>'USINA 06 - Barreirinhas'!AY138</f>
        <v>475.5</v>
      </c>
    </row>
    <row r="139" spans="1:7" x14ac:dyDescent="0.25">
      <c r="A139" s="149" t="str">
        <f t="shared" si="2"/>
        <v>01/5/2025</v>
      </c>
      <c r="B139" s="7">
        <v>45782</v>
      </c>
      <c r="C139" s="5">
        <f>'USINA 01 - Barreirinhas'!AY139</f>
        <v>566.5</v>
      </c>
      <c r="D139" s="5">
        <f>'USINA 02 - Barreirinhas'!AY139</f>
        <v>563.79999999999995</v>
      </c>
      <c r="E139" s="5">
        <f>'USINA 03 - Barreirinhas'!AY139</f>
        <v>538.4</v>
      </c>
      <c r="F139" s="5">
        <f>'USINA 05 - Barreirinhas'!AY139</f>
        <v>535.29999999999995</v>
      </c>
      <c r="G139" s="150">
        <f>'USINA 06 - Barreirinhas'!AY139</f>
        <v>491.3</v>
      </c>
    </row>
    <row r="140" spans="1:7" x14ac:dyDescent="0.25">
      <c r="A140" s="149" t="str">
        <f t="shared" si="2"/>
        <v>01/5/2025</v>
      </c>
      <c r="B140" s="7">
        <v>45783</v>
      </c>
      <c r="C140" s="5">
        <f>'USINA 01 - Barreirinhas'!AY140</f>
        <v>525.79999999999995</v>
      </c>
      <c r="D140" s="5">
        <f>'USINA 02 - Barreirinhas'!AY140</f>
        <v>522.20000000000005</v>
      </c>
      <c r="E140" s="5">
        <f>'USINA 03 - Barreirinhas'!AY140</f>
        <v>496.6</v>
      </c>
      <c r="F140" s="5">
        <f>'USINA 05 - Barreirinhas'!AY140</f>
        <v>456.2</v>
      </c>
      <c r="G140" s="150">
        <f>'USINA 06 - Barreirinhas'!AY140</f>
        <v>490.6</v>
      </c>
    </row>
    <row r="141" spans="1:7" x14ac:dyDescent="0.25">
      <c r="A141" s="149" t="str">
        <f t="shared" si="2"/>
        <v>01/5/2025</v>
      </c>
      <c r="B141" s="7">
        <v>45784</v>
      </c>
      <c r="C141" s="5">
        <f>'USINA 01 - Barreirinhas'!AY141</f>
        <v>479.6</v>
      </c>
      <c r="D141" s="5">
        <f>'USINA 02 - Barreirinhas'!AY141</f>
        <v>484.2</v>
      </c>
      <c r="E141" s="5">
        <f>'USINA 03 - Barreirinhas'!AY141</f>
        <v>504.3</v>
      </c>
      <c r="F141" s="5">
        <f>'USINA 05 - Barreirinhas'!AY141</f>
        <v>438.7</v>
      </c>
      <c r="G141" s="150">
        <f>'USINA 06 - Barreirinhas'!AY141</f>
        <v>491.1</v>
      </c>
    </row>
    <row r="142" spans="1:7" x14ac:dyDescent="0.25">
      <c r="A142" s="149" t="str">
        <f t="shared" si="2"/>
        <v>01/5/2025</v>
      </c>
      <c r="B142" s="7">
        <v>45785</v>
      </c>
      <c r="C142" s="5">
        <f>'USINA 01 - Barreirinhas'!AY142</f>
        <v>502.4</v>
      </c>
      <c r="D142" s="5">
        <f>'USINA 02 - Barreirinhas'!AY142</f>
        <v>495.6</v>
      </c>
      <c r="E142" s="5">
        <f>'USINA 03 - Barreirinhas'!AY142</f>
        <v>491.4</v>
      </c>
      <c r="F142" s="5">
        <f>'USINA 05 - Barreirinhas'!AY142</f>
        <v>501.5</v>
      </c>
      <c r="G142" s="150">
        <f>'USINA 06 - Barreirinhas'!AY142</f>
        <v>475.1</v>
      </c>
    </row>
    <row r="143" spans="1:7" x14ac:dyDescent="0.25">
      <c r="A143" s="149" t="str">
        <f t="shared" si="2"/>
        <v>01/5/2025</v>
      </c>
      <c r="B143" s="7">
        <v>45786</v>
      </c>
      <c r="C143" s="5">
        <f>'USINA 01 - Barreirinhas'!AY143</f>
        <v>420.2</v>
      </c>
      <c r="D143" s="5">
        <f>'USINA 02 - Barreirinhas'!AY143</f>
        <v>430.3</v>
      </c>
      <c r="E143" s="5">
        <f>'USINA 03 - Barreirinhas'!AY143</f>
        <v>422</v>
      </c>
      <c r="F143" s="5">
        <f>'USINA 05 - Barreirinhas'!AY143</f>
        <v>406.3</v>
      </c>
      <c r="G143" s="150">
        <f>'USINA 06 - Barreirinhas'!AY143</f>
        <v>423.9</v>
      </c>
    </row>
    <row r="144" spans="1:7" x14ac:dyDescent="0.25">
      <c r="A144" s="149" t="str">
        <f t="shared" si="2"/>
        <v>01/5/2025</v>
      </c>
      <c r="B144" s="7">
        <v>45787</v>
      </c>
      <c r="C144" s="5">
        <f>'USINA 01 - Barreirinhas'!AY144</f>
        <v>363.7</v>
      </c>
      <c r="D144" s="5">
        <f>'USINA 02 - Barreirinhas'!AY144</f>
        <v>369.9</v>
      </c>
      <c r="E144" s="5">
        <f>'USINA 03 - Barreirinhas'!AY144</f>
        <v>338.8</v>
      </c>
      <c r="F144" s="5">
        <f>'USINA 05 - Barreirinhas'!AY144</f>
        <v>364.7</v>
      </c>
      <c r="G144" s="150">
        <f>'USINA 06 - Barreirinhas'!AY144</f>
        <v>345.6</v>
      </c>
    </row>
    <row r="145" spans="1:7" x14ac:dyDescent="0.25">
      <c r="A145" s="149" t="str">
        <f t="shared" si="2"/>
        <v>01/5/2025</v>
      </c>
      <c r="B145" s="7">
        <v>45788</v>
      </c>
      <c r="C145" s="5">
        <f>'USINA 01 - Barreirinhas'!AY145</f>
        <v>467.3</v>
      </c>
      <c r="D145" s="5">
        <f>'USINA 02 - Barreirinhas'!AY145</f>
        <v>469.2</v>
      </c>
      <c r="E145" s="5">
        <f>'USINA 03 - Barreirinhas'!AY145</f>
        <v>464.7</v>
      </c>
      <c r="F145" s="5">
        <f>'USINA 05 - Barreirinhas'!AY145</f>
        <v>440.5</v>
      </c>
      <c r="G145" s="150">
        <f>'USINA 06 - Barreirinhas'!AY145</f>
        <v>463.3</v>
      </c>
    </row>
    <row r="146" spans="1:7" x14ac:dyDescent="0.25">
      <c r="A146" s="149" t="str">
        <f t="shared" si="2"/>
        <v>01/5/2025</v>
      </c>
      <c r="B146" s="7">
        <v>45789</v>
      </c>
      <c r="C146" s="5">
        <f>'USINA 01 - Barreirinhas'!AY146</f>
        <v>404.6</v>
      </c>
      <c r="D146" s="5">
        <f>'USINA 02 - Barreirinhas'!AY146</f>
        <v>399.1</v>
      </c>
      <c r="E146" s="5">
        <f>'USINA 03 - Barreirinhas'!AY146</f>
        <v>472.8</v>
      </c>
      <c r="F146" s="5">
        <f>'USINA 05 - Barreirinhas'!AY146</f>
        <v>420.3</v>
      </c>
      <c r="G146" s="150">
        <f>'USINA 06 - Barreirinhas'!AY146</f>
        <v>453.1</v>
      </c>
    </row>
    <row r="147" spans="1:7" x14ac:dyDescent="0.25">
      <c r="A147" s="149" t="str">
        <f t="shared" si="2"/>
        <v>01/5/2025</v>
      </c>
      <c r="B147" s="7">
        <v>45790</v>
      </c>
      <c r="C147" s="5">
        <f>'USINA 01 - Barreirinhas'!AY147</f>
        <v>328.9</v>
      </c>
      <c r="D147" s="5">
        <f>'USINA 02 - Barreirinhas'!AY147</f>
        <v>314.5</v>
      </c>
      <c r="E147" s="5">
        <f>'USINA 03 - Barreirinhas'!AY147</f>
        <v>321.89999999999998</v>
      </c>
      <c r="F147" s="5">
        <f>'USINA 05 - Barreirinhas'!AY147</f>
        <v>356.1</v>
      </c>
      <c r="G147" s="150">
        <f>'USINA 06 - Barreirinhas'!AY147</f>
        <v>329.4</v>
      </c>
    </row>
    <row r="148" spans="1:7" x14ac:dyDescent="0.25">
      <c r="A148" s="149" t="str">
        <f t="shared" si="2"/>
        <v>01/5/2025</v>
      </c>
      <c r="B148" s="7">
        <v>45791</v>
      </c>
      <c r="C148" s="5">
        <f>'USINA 01 - Barreirinhas'!AY148</f>
        <v>503.6</v>
      </c>
      <c r="D148" s="5">
        <f>'USINA 02 - Barreirinhas'!AY148</f>
        <v>507.5</v>
      </c>
      <c r="E148" s="5">
        <f>'USINA 03 - Barreirinhas'!AY148</f>
        <v>469.1</v>
      </c>
      <c r="F148" s="5">
        <f>'USINA 05 - Barreirinhas'!AY148</f>
        <v>478.7</v>
      </c>
      <c r="G148" s="150">
        <f>'USINA 06 - Barreirinhas'!AY148</f>
        <v>457.4</v>
      </c>
    </row>
    <row r="149" spans="1:7" x14ac:dyDescent="0.25">
      <c r="A149" s="149" t="str">
        <f t="shared" si="2"/>
        <v>01/5/2025</v>
      </c>
      <c r="B149" s="7">
        <v>45792</v>
      </c>
      <c r="C149" s="5">
        <f>'USINA 01 - Barreirinhas'!AY149</f>
        <v>260.8</v>
      </c>
      <c r="D149" s="5">
        <f>'USINA 02 - Barreirinhas'!AY149</f>
        <v>252</v>
      </c>
      <c r="E149" s="5">
        <f>'USINA 03 - Barreirinhas'!AY149</f>
        <v>285</v>
      </c>
      <c r="F149" s="5">
        <f>'USINA 05 - Barreirinhas'!AY149</f>
        <v>244.6</v>
      </c>
      <c r="G149" s="150">
        <f>'USINA 06 - Barreirinhas'!AY149</f>
        <v>268.39999999999998</v>
      </c>
    </row>
    <row r="150" spans="1:7" x14ac:dyDescent="0.25">
      <c r="A150" s="149" t="str">
        <f t="shared" si="2"/>
        <v>01/5/2025</v>
      </c>
      <c r="B150" s="7">
        <v>45793</v>
      </c>
      <c r="C150" s="5">
        <f>'USINA 01 - Barreirinhas'!AY150</f>
        <v>285.2</v>
      </c>
      <c r="D150" s="5">
        <f>'USINA 02 - Barreirinhas'!AY150</f>
        <v>291.7</v>
      </c>
      <c r="E150" s="5">
        <f>'USINA 03 - Barreirinhas'!AY150</f>
        <v>309.89999999999998</v>
      </c>
      <c r="F150" s="5">
        <f>'USINA 05 - Barreirinhas'!AY150</f>
        <v>277</v>
      </c>
      <c r="G150" s="150">
        <f>'USINA 06 - Barreirinhas'!AY150</f>
        <v>322.2</v>
      </c>
    </row>
    <row r="151" spans="1:7" x14ac:dyDescent="0.25">
      <c r="A151" s="149" t="str">
        <f t="shared" si="2"/>
        <v>01/5/2025</v>
      </c>
      <c r="B151" s="7">
        <v>45794</v>
      </c>
      <c r="C151" s="5">
        <f>'USINA 01 - Barreirinhas'!AY151</f>
        <v>497.8</v>
      </c>
      <c r="D151" s="5">
        <f>'USINA 02 - Barreirinhas'!AY151</f>
        <v>472.3</v>
      </c>
      <c r="E151" s="5">
        <f>'USINA 03 - Barreirinhas'!AY151</f>
        <v>445.5</v>
      </c>
      <c r="F151" s="5">
        <f>'USINA 05 - Barreirinhas'!AY151</f>
        <v>465.7</v>
      </c>
      <c r="G151" s="150">
        <f>'USINA 06 - Barreirinhas'!AY151</f>
        <v>454.7</v>
      </c>
    </row>
    <row r="152" spans="1:7" x14ac:dyDescent="0.25">
      <c r="A152" s="149" t="str">
        <f t="shared" si="2"/>
        <v>01/5/2025</v>
      </c>
      <c r="B152" s="7">
        <v>45795</v>
      </c>
      <c r="C152" s="5">
        <f>'USINA 01 - Barreirinhas'!AY152</f>
        <v>333.5</v>
      </c>
      <c r="D152" s="5">
        <f>'USINA 02 - Barreirinhas'!AY152</f>
        <v>342.9</v>
      </c>
      <c r="E152" s="5">
        <f>'USINA 03 - Barreirinhas'!AY152</f>
        <v>332.4</v>
      </c>
      <c r="F152" s="5">
        <f>'USINA 05 - Barreirinhas'!AY152</f>
        <v>311.7</v>
      </c>
      <c r="G152" s="150">
        <f>'USINA 06 - Barreirinhas'!AY152</f>
        <v>326.7</v>
      </c>
    </row>
    <row r="153" spans="1:7" x14ac:dyDescent="0.25">
      <c r="A153" s="149" t="str">
        <f t="shared" si="2"/>
        <v>01/5/2025</v>
      </c>
      <c r="B153" s="7">
        <v>45796</v>
      </c>
      <c r="C153" s="5">
        <f>'USINA 01 - Barreirinhas'!AY153</f>
        <v>440</v>
      </c>
      <c r="D153" s="5">
        <f>'USINA 02 - Barreirinhas'!AY153</f>
        <v>431.1</v>
      </c>
      <c r="E153" s="5">
        <f>'USINA 03 - Barreirinhas'!AY153</f>
        <v>414.1</v>
      </c>
      <c r="F153" s="5">
        <f>'USINA 05 - Barreirinhas'!AY153</f>
        <v>441</v>
      </c>
      <c r="G153" s="150">
        <f>'USINA 06 - Barreirinhas'!AY153</f>
        <v>399.7</v>
      </c>
    </row>
    <row r="154" spans="1:7" x14ac:dyDescent="0.25">
      <c r="A154" s="149" t="str">
        <f t="shared" si="2"/>
        <v>01/5/2025</v>
      </c>
      <c r="B154" s="7">
        <v>45797</v>
      </c>
      <c r="C154" s="5">
        <f>'USINA 01 - Barreirinhas'!AY154</f>
        <v>500.4</v>
      </c>
      <c r="D154" s="5">
        <f>'USINA 02 - Barreirinhas'!AY154</f>
        <v>482.7</v>
      </c>
      <c r="E154" s="5">
        <f>'USINA 03 - Barreirinhas'!AY154</f>
        <v>491</v>
      </c>
      <c r="F154" s="5">
        <f>'USINA 05 - Barreirinhas'!AY154</f>
        <v>461.1</v>
      </c>
      <c r="G154" s="150">
        <f>'USINA 06 - Barreirinhas'!AY154</f>
        <v>492.1</v>
      </c>
    </row>
    <row r="155" spans="1:7" x14ac:dyDescent="0.25">
      <c r="A155" s="149" t="str">
        <f t="shared" si="2"/>
        <v>01/5/2025</v>
      </c>
      <c r="B155" s="7">
        <v>45798</v>
      </c>
      <c r="C155" s="5">
        <f>'USINA 01 - Barreirinhas'!AY155</f>
        <v>420.9</v>
      </c>
      <c r="D155" s="5">
        <f>'USINA 02 - Barreirinhas'!AY155</f>
        <v>431.6</v>
      </c>
      <c r="E155" s="5">
        <f>'USINA 03 - Barreirinhas'!AY155</f>
        <v>356</v>
      </c>
      <c r="F155" s="5">
        <f>'USINA 05 - Barreirinhas'!AY155</f>
        <v>238.1</v>
      </c>
      <c r="G155" s="150">
        <f>'USINA 06 - Barreirinhas'!AY155</f>
        <v>288.2</v>
      </c>
    </row>
    <row r="156" spans="1:7" x14ac:dyDescent="0.25">
      <c r="A156" s="149" t="str">
        <f t="shared" si="2"/>
        <v>01/5/2025</v>
      </c>
      <c r="B156" s="7">
        <v>45799</v>
      </c>
      <c r="C156" s="5">
        <f>'USINA 01 - Barreirinhas'!AY156</f>
        <v>525.29999999999995</v>
      </c>
      <c r="D156" s="5">
        <f>'USINA 02 - Barreirinhas'!AY156</f>
        <v>510.9</v>
      </c>
      <c r="E156" s="5">
        <f>'USINA 03 - Barreirinhas'!AY156</f>
        <v>493.4</v>
      </c>
      <c r="F156" s="5">
        <f>'USINA 05 - Barreirinhas'!AY156</f>
        <v>504.6</v>
      </c>
      <c r="G156" s="150">
        <f>'USINA 06 - Barreirinhas'!AY156</f>
        <v>489.6</v>
      </c>
    </row>
    <row r="157" spans="1:7" x14ac:dyDescent="0.25">
      <c r="A157" s="149" t="str">
        <f t="shared" si="2"/>
        <v>01/5/2025</v>
      </c>
      <c r="B157" s="7">
        <v>45800</v>
      </c>
      <c r="C157" s="5">
        <f>'USINA 01 - Barreirinhas'!AY157</f>
        <v>512.79999999999995</v>
      </c>
      <c r="D157" s="5">
        <f>'USINA 02 - Barreirinhas'!AY157</f>
        <v>500.7</v>
      </c>
      <c r="E157" s="5">
        <f>'USINA 03 - Barreirinhas'!AY157</f>
        <v>494.6</v>
      </c>
      <c r="F157" s="5">
        <f>'USINA 05 - Barreirinhas'!AY157</f>
        <v>441.9</v>
      </c>
      <c r="G157" s="150">
        <f>'USINA 06 - Barreirinhas'!AY157</f>
        <v>450</v>
      </c>
    </row>
    <row r="158" spans="1:7" x14ac:dyDescent="0.25">
      <c r="A158" s="149" t="str">
        <f t="shared" si="2"/>
        <v>01/5/2025</v>
      </c>
      <c r="B158" s="7">
        <v>45801</v>
      </c>
      <c r="C158" s="5">
        <f>'USINA 01 - Barreirinhas'!AY158</f>
        <v>589.20000000000005</v>
      </c>
      <c r="D158" s="5">
        <f>'USINA 02 - Barreirinhas'!AY158</f>
        <v>573.79999999999995</v>
      </c>
      <c r="E158" s="5">
        <f>'USINA 03 - Barreirinhas'!AY158</f>
        <v>568</v>
      </c>
      <c r="F158" s="5">
        <f>'USINA 05 - Barreirinhas'!AY158</f>
        <v>522.29999999999995</v>
      </c>
      <c r="G158" s="150">
        <f>'USINA 06 - Barreirinhas'!AY158</f>
        <v>548.5</v>
      </c>
    </row>
    <row r="159" spans="1:7" x14ac:dyDescent="0.25">
      <c r="A159" s="149" t="str">
        <f t="shared" si="2"/>
        <v>01/5/2025</v>
      </c>
      <c r="B159" s="7">
        <v>45802</v>
      </c>
      <c r="C159" s="5">
        <f>'USINA 01 - Barreirinhas'!AY159</f>
        <v>481.1</v>
      </c>
      <c r="D159" s="5">
        <f>'USINA 02 - Barreirinhas'!AY159</f>
        <v>488.2</v>
      </c>
      <c r="E159" s="5">
        <f>'USINA 03 - Barreirinhas'!AY159</f>
        <v>456.3</v>
      </c>
      <c r="F159" s="5">
        <f>'USINA 05 - Barreirinhas'!AY159</f>
        <v>449.3</v>
      </c>
      <c r="G159" s="150">
        <f>'USINA 06 - Barreirinhas'!AY159</f>
        <v>440.8</v>
      </c>
    </row>
    <row r="160" spans="1:7" x14ac:dyDescent="0.25">
      <c r="A160" s="149" t="str">
        <f t="shared" si="2"/>
        <v>01/5/2025</v>
      </c>
      <c r="B160" s="7">
        <v>45803</v>
      </c>
      <c r="C160" s="5">
        <f>'USINA 01 - Barreirinhas'!AY160</f>
        <v>546.29999999999995</v>
      </c>
      <c r="D160" s="5">
        <f>'USINA 02 - Barreirinhas'!AY160</f>
        <v>526.1</v>
      </c>
      <c r="E160" s="5">
        <f>'USINA 03 - Barreirinhas'!AY160</f>
        <v>504.6</v>
      </c>
      <c r="F160" s="5">
        <f>'USINA 05 - Barreirinhas'!AY160</f>
        <v>512.1</v>
      </c>
      <c r="G160" s="150">
        <f>'USINA 06 - Barreirinhas'!AY160</f>
        <v>500.5</v>
      </c>
    </row>
    <row r="161" spans="1:7" x14ac:dyDescent="0.25">
      <c r="A161" s="149" t="str">
        <f t="shared" si="2"/>
        <v>01/5/2025</v>
      </c>
      <c r="B161" s="7">
        <v>45804</v>
      </c>
      <c r="C161" s="5">
        <f>'USINA 01 - Barreirinhas'!AY161</f>
        <v>508.8</v>
      </c>
      <c r="D161" s="5">
        <f>'USINA 02 - Barreirinhas'!AY161</f>
        <v>493.5</v>
      </c>
      <c r="E161" s="5">
        <f>'USINA 03 - Barreirinhas'!AY161</f>
        <v>474.8</v>
      </c>
      <c r="F161" s="5">
        <f>'USINA 05 - Barreirinhas'!AY161</f>
        <v>495.7</v>
      </c>
      <c r="G161" s="150">
        <f>'USINA 06 - Barreirinhas'!AY161</f>
        <v>494.5</v>
      </c>
    </row>
    <row r="162" spans="1:7" x14ac:dyDescent="0.25">
      <c r="A162" s="149" t="str">
        <f t="shared" si="2"/>
        <v>01/5/2025</v>
      </c>
      <c r="B162" s="7">
        <v>45805</v>
      </c>
      <c r="C162" s="5">
        <f>'USINA 01 - Barreirinhas'!AY162</f>
        <v>564.1</v>
      </c>
      <c r="D162" s="5">
        <f>'USINA 02 - Barreirinhas'!AY162</f>
        <v>551.5</v>
      </c>
      <c r="E162" s="5">
        <f>'USINA 03 - Barreirinhas'!AY162</f>
        <v>534.4</v>
      </c>
      <c r="F162" s="5">
        <f>'USINA 05 - Barreirinhas'!AY162</f>
        <v>527</v>
      </c>
      <c r="G162" s="150">
        <f>'USINA 06 - Barreirinhas'!AY162</f>
        <v>533.6</v>
      </c>
    </row>
    <row r="163" spans="1:7" x14ac:dyDescent="0.25">
      <c r="A163" s="149" t="str">
        <f t="shared" si="2"/>
        <v>01/5/2025</v>
      </c>
      <c r="B163" s="7">
        <v>45806</v>
      </c>
      <c r="C163" s="5">
        <f>'USINA 01 - Barreirinhas'!AY163</f>
        <v>217.5</v>
      </c>
      <c r="D163" s="5">
        <f>'USINA 02 - Barreirinhas'!AY163</f>
        <v>486.2</v>
      </c>
      <c r="E163" s="5">
        <f>'USINA 03 - Barreirinhas'!AY163</f>
        <v>446.7</v>
      </c>
      <c r="F163" s="5">
        <f>'USINA 05 - Barreirinhas'!AY163</f>
        <v>454.8</v>
      </c>
      <c r="G163" s="150">
        <f>'USINA 06 - Barreirinhas'!AY163</f>
        <v>464.5</v>
      </c>
    </row>
    <row r="164" spans="1:7" x14ac:dyDescent="0.25">
      <c r="A164" s="149" t="str">
        <f t="shared" si="2"/>
        <v>01/5/2025</v>
      </c>
      <c r="B164" s="7">
        <v>45807</v>
      </c>
      <c r="C164" s="5">
        <f>'USINA 01 - Barreirinhas'!AY164</f>
        <v>569</v>
      </c>
      <c r="D164" s="5">
        <f>'USINA 02 - Barreirinhas'!AY164</f>
        <v>561.20000000000005</v>
      </c>
      <c r="E164" s="5">
        <f>'USINA 03 - Barreirinhas'!AY164</f>
        <v>527.9</v>
      </c>
      <c r="F164" s="5">
        <f>'USINA 05 - Barreirinhas'!AY164</f>
        <v>519.20000000000005</v>
      </c>
      <c r="G164" s="150">
        <f>'USINA 06 - Barreirinhas'!AY164</f>
        <v>537.6</v>
      </c>
    </row>
    <row r="165" spans="1:7" x14ac:dyDescent="0.25">
      <c r="A165" s="149" t="str">
        <f t="shared" si="2"/>
        <v>01/5/2025</v>
      </c>
      <c r="B165" s="7">
        <v>45808</v>
      </c>
      <c r="C165" s="5">
        <f>'USINA 01 - Barreirinhas'!AY165</f>
        <v>556.5</v>
      </c>
      <c r="D165" s="5">
        <f>'USINA 02 - Barreirinhas'!AY165</f>
        <v>551.1</v>
      </c>
      <c r="E165" s="5">
        <f>'USINA 03 - Barreirinhas'!AY165</f>
        <v>531.9</v>
      </c>
      <c r="F165" s="5">
        <f>'USINA 05 - Barreirinhas'!AY165</f>
        <v>507.8</v>
      </c>
      <c r="G165" s="150">
        <f>'USINA 06 - Barreirinhas'!AY165</f>
        <v>531.1</v>
      </c>
    </row>
    <row r="166" spans="1:7" x14ac:dyDescent="0.25">
      <c r="A166" s="149" t="str">
        <f t="shared" si="2"/>
        <v>01/6/2025</v>
      </c>
      <c r="B166" s="7">
        <v>45809</v>
      </c>
      <c r="C166" s="5">
        <f>'USINA 01 - Barreirinhas'!AY166</f>
        <v>486.3</v>
      </c>
      <c r="D166" s="5">
        <f>'USINA 02 - Barreirinhas'!AY166</f>
        <v>478.3</v>
      </c>
      <c r="E166" s="5">
        <f>'USINA 03 - Barreirinhas'!AY166</f>
        <v>478.4</v>
      </c>
      <c r="F166" s="5">
        <f>'USINA 05 - Barreirinhas'!AY166</f>
        <v>459.1</v>
      </c>
      <c r="G166" s="150">
        <f>'USINA 06 - Barreirinhas'!AY166</f>
        <v>483.5</v>
      </c>
    </row>
    <row r="167" spans="1:7" x14ac:dyDescent="0.25">
      <c r="A167" s="149" t="str">
        <f t="shared" si="2"/>
        <v>01/6/2025</v>
      </c>
      <c r="B167" s="7">
        <v>45810</v>
      </c>
      <c r="C167" s="5">
        <f>'USINA 01 - Barreirinhas'!AY167</f>
        <v>544.29999999999995</v>
      </c>
      <c r="D167" s="5">
        <f>'USINA 02 - Barreirinhas'!AY167</f>
        <v>539</v>
      </c>
      <c r="E167" s="5">
        <f>'USINA 03 - Barreirinhas'!AY167</f>
        <v>521</v>
      </c>
      <c r="F167" s="5">
        <f>'USINA 05 - Barreirinhas'!AY167</f>
        <v>518.1</v>
      </c>
      <c r="G167" s="150">
        <f>'USINA 06 - Barreirinhas'!AY167</f>
        <v>520.9</v>
      </c>
    </row>
    <row r="168" spans="1:7" x14ac:dyDescent="0.25">
      <c r="A168" s="149" t="str">
        <f t="shared" si="2"/>
        <v>01/6/2025</v>
      </c>
      <c r="B168" s="7">
        <v>45811</v>
      </c>
      <c r="C168" s="5">
        <f>'USINA 01 - Barreirinhas'!AY168</f>
        <v>558.1</v>
      </c>
      <c r="D168" s="5">
        <f>'USINA 02 - Barreirinhas'!AY168</f>
        <v>548.9</v>
      </c>
      <c r="E168" s="5">
        <f>'USINA 03 - Barreirinhas'!AY168</f>
        <v>546.79999999999995</v>
      </c>
      <c r="F168" s="5">
        <f>'USINA 05 - Barreirinhas'!AY168</f>
        <v>555.6</v>
      </c>
      <c r="G168" s="150">
        <f>'USINA 06 - Barreirinhas'!AY168</f>
        <v>529</v>
      </c>
    </row>
    <row r="169" spans="1:7" x14ac:dyDescent="0.25">
      <c r="A169" s="149" t="str">
        <f t="shared" si="2"/>
        <v>01/6/2025</v>
      </c>
      <c r="B169" s="7">
        <v>45812</v>
      </c>
      <c r="C169" s="5">
        <f>'USINA 01 - Barreirinhas'!AY169</f>
        <v>454.4</v>
      </c>
      <c r="D169" s="5">
        <f>'USINA 02 - Barreirinhas'!AY169</f>
        <v>444.1</v>
      </c>
      <c r="E169" s="5">
        <f>'USINA 03 - Barreirinhas'!AY169</f>
        <v>462.8</v>
      </c>
      <c r="F169" s="5">
        <f>'USINA 05 - Barreirinhas'!AY169</f>
        <v>403.1</v>
      </c>
      <c r="G169" s="150">
        <f>'USINA 06 - Barreirinhas'!AY169</f>
        <v>441</v>
      </c>
    </row>
    <row r="170" spans="1:7" x14ac:dyDescent="0.25">
      <c r="A170" s="149" t="str">
        <f t="shared" si="2"/>
        <v>01/6/2025</v>
      </c>
      <c r="B170" s="7">
        <v>45813</v>
      </c>
      <c r="C170" s="5">
        <f>'USINA 01 - Barreirinhas'!AY170</f>
        <v>507.1</v>
      </c>
      <c r="D170" s="5">
        <f>'USINA 02 - Barreirinhas'!AY170</f>
        <v>493.9</v>
      </c>
      <c r="E170" s="5">
        <f>'USINA 03 - Barreirinhas'!AY170</f>
        <v>519.20000000000005</v>
      </c>
      <c r="F170" s="5">
        <f>'USINA 05 - Barreirinhas'!AY170</f>
        <v>472.4</v>
      </c>
      <c r="G170" s="150">
        <f>'USINA 06 - Barreirinhas'!AY170</f>
        <v>514</v>
      </c>
    </row>
    <row r="171" spans="1:7" x14ac:dyDescent="0.25">
      <c r="A171" s="149" t="str">
        <f t="shared" si="2"/>
        <v>01/6/2025</v>
      </c>
      <c r="B171" s="7">
        <v>45814</v>
      </c>
      <c r="C171" s="5">
        <f>'USINA 01 - Barreirinhas'!AY171</f>
        <v>447.2</v>
      </c>
      <c r="D171" s="5">
        <f>'USINA 02 - Barreirinhas'!AY171</f>
        <v>420.6</v>
      </c>
      <c r="E171" s="5">
        <f>'USINA 03 - Barreirinhas'!AY171</f>
        <v>411.9</v>
      </c>
      <c r="F171" s="5">
        <f>'USINA 05 - Barreirinhas'!AY171</f>
        <v>435.6</v>
      </c>
      <c r="G171" s="150">
        <f>'USINA 06 - Barreirinhas'!AY171</f>
        <v>404.7</v>
      </c>
    </row>
    <row r="172" spans="1:7" x14ac:dyDescent="0.25">
      <c r="A172" s="149" t="str">
        <f t="shared" si="2"/>
        <v>01/6/2025</v>
      </c>
      <c r="B172" s="7">
        <v>45815</v>
      </c>
      <c r="C172" s="5">
        <f>'USINA 01 - Barreirinhas'!AY172</f>
        <v>546.1</v>
      </c>
      <c r="D172" s="5">
        <f>'USINA 02 - Barreirinhas'!AY172</f>
        <v>531.4</v>
      </c>
      <c r="E172" s="5">
        <f>'USINA 03 - Barreirinhas'!AY172</f>
        <v>493.5</v>
      </c>
      <c r="F172" s="5">
        <f>'USINA 05 - Barreirinhas'!AY172</f>
        <v>460.9</v>
      </c>
      <c r="G172" s="150">
        <f>'USINA 06 - Barreirinhas'!AY172</f>
        <v>510.4</v>
      </c>
    </row>
    <row r="173" spans="1:7" x14ac:dyDescent="0.25">
      <c r="A173" s="149" t="str">
        <f t="shared" si="2"/>
        <v>01/6/2025</v>
      </c>
      <c r="B173" s="7">
        <v>45816</v>
      </c>
      <c r="C173" s="5">
        <f>'USINA 01 - Barreirinhas'!AY173</f>
        <v>540.1</v>
      </c>
      <c r="D173" s="5">
        <f>'USINA 02 - Barreirinhas'!AY173</f>
        <v>525.79999999999995</v>
      </c>
      <c r="E173" s="5">
        <f>'USINA 03 - Barreirinhas'!AY173</f>
        <v>510.4</v>
      </c>
      <c r="F173" s="5">
        <f>'USINA 05 - Barreirinhas'!AY173</f>
        <v>490.5</v>
      </c>
      <c r="G173" s="150">
        <f>'USINA 06 - Barreirinhas'!AY173</f>
        <v>518.1</v>
      </c>
    </row>
    <row r="174" spans="1:7" x14ac:dyDescent="0.25">
      <c r="A174" s="149" t="str">
        <f t="shared" si="2"/>
        <v>01/6/2025</v>
      </c>
      <c r="B174" s="7">
        <v>45817</v>
      </c>
      <c r="C174" s="5">
        <f>'USINA 01 - Barreirinhas'!AY174</f>
        <v>507.1</v>
      </c>
      <c r="D174" s="5">
        <f>'USINA 02 - Barreirinhas'!AY174</f>
        <v>500.2</v>
      </c>
      <c r="E174" s="5">
        <f>'USINA 03 - Barreirinhas'!AY174</f>
        <v>537.29999999999995</v>
      </c>
      <c r="F174" s="5">
        <f>'USINA 05 - Barreirinhas'!AY174</f>
        <v>475.9</v>
      </c>
      <c r="G174" s="150">
        <f>'USINA 06 - Barreirinhas'!AY174</f>
        <v>525.9</v>
      </c>
    </row>
    <row r="175" spans="1:7" x14ac:dyDescent="0.25">
      <c r="A175" s="149" t="str">
        <f t="shared" si="2"/>
        <v>01/6/2025</v>
      </c>
      <c r="B175" s="7">
        <v>45818</v>
      </c>
      <c r="C175" s="5">
        <f>'USINA 01 - Barreirinhas'!AY175</f>
        <v>567.4</v>
      </c>
      <c r="D175" s="5">
        <f>'USINA 02 - Barreirinhas'!AY175</f>
        <v>550.5</v>
      </c>
      <c r="E175" s="5">
        <f>'USINA 03 - Barreirinhas'!AY175</f>
        <v>564.29999999999995</v>
      </c>
      <c r="F175" s="5">
        <f>'USINA 05 - Barreirinhas'!AY175</f>
        <v>517.20000000000005</v>
      </c>
      <c r="G175" s="150">
        <f>'USINA 06 - Barreirinhas'!AY175</f>
        <v>551</v>
      </c>
    </row>
    <row r="176" spans="1:7" x14ac:dyDescent="0.25">
      <c r="A176" s="149" t="str">
        <f t="shared" si="2"/>
        <v>01/6/2025</v>
      </c>
      <c r="B176" s="7">
        <v>45819</v>
      </c>
      <c r="C176" s="5">
        <f>'USINA 01 - Barreirinhas'!AY176</f>
        <v>548.79999999999995</v>
      </c>
      <c r="D176" s="5">
        <f>'USINA 02 - Barreirinhas'!AY176</f>
        <v>531.5</v>
      </c>
      <c r="E176" s="5">
        <f>'USINA 03 - Barreirinhas'!AY176</f>
        <v>500.1</v>
      </c>
      <c r="F176" s="5">
        <f>'USINA 05 - Barreirinhas'!AY176</f>
        <v>500.3</v>
      </c>
      <c r="G176" s="150">
        <f>'USINA 06 - Barreirinhas'!AY176</f>
        <v>494</v>
      </c>
    </row>
    <row r="177" spans="1:7" x14ac:dyDescent="0.25">
      <c r="A177" s="149" t="str">
        <f t="shared" si="2"/>
        <v>01/6/2025</v>
      </c>
      <c r="B177" s="7">
        <v>45820</v>
      </c>
      <c r="C177" s="5">
        <f>'USINA 01 - Barreirinhas'!AY177</f>
        <v>434.3</v>
      </c>
      <c r="D177" s="5">
        <f>'USINA 02 - Barreirinhas'!AY177</f>
        <v>439.4</v>
      </c>
      <c r="E177" s="5">
        <f>'USINA 03 - Barreirinhas'!AY177</f>
        <v>451.8</v>
      </c>
      <c r="F177" s="5">
        <f>'USINA 05 - Barreirinhas'!AY177</f>
        <v>424</v>
      </c>
      <c r="G177" s="150">
        <f>'USINA 06 - Barreirinhas'!AY177</f>
        <v>459</v>
      </c>
    </row>
    <row r="178" spans="1:7" x14ac:dyDescent="0.25">
      <c r="A178" s="149" t="str">
        <f t="shared" si="2"/>
        <v>01/6/2025</v>
      </c>
      <c r="B178" s="7">
        <v>45821</v>
      </c>
      <c r="C178" s="5">
        <f>'USINA 01 - Barreirinhas'!AY178</f>
        <v>475.9</v>
      </c>
      <c r="D178" s="5">
        <f>'USINA 02 - Barreirinhas'!AY178</f>
        <v>476.6</v>
      </c>
      <c r="E178" s="5">
        <f>'USINA 03 - Barreirinhas'!AY178</f>
        <v>467.1</v>
      </c>
      <c r="F178" s="5">
        <f>'USINA 05 - Barreirinhas'!AY178</f>
        <v>421.4</v>
      </c>
      <c r="G178" s="150">
        <f>'USINA 06 - Barreirinhas'!AY178</f>
        <v>447.9</v>
      </c>
    </row>
    <row r="179" spans="1:7" x14ac:dyDescent="0.25">
      <c r="A179" s="149" t="str">
        <f t="shared" si="2"/>
        <v>01/6/2025</v>
      </c>
      <c r="B179" s="7">
        <v>45822</v>
      </c>
      <c r="C179" s="5">
        <f>'USINA 01 - Barreirinhas'!AY179</f>
        <v>439.5</v>
      </c>
      <c r="D179" s="5">
        <f>'USINA 02 - Barreirinhas'!AY179</f>
        <v>431.7</v>
      </c>
      <c r="E179" s="5">
        <f>'USINA 03 - Barreirinhas'!AY179</f>
        <v>404.9</v>
      </c>
      <c r="F179" s="5">
        <f>'USINA 05 - Barreirinhas'!AY179</f>
        <v>428.6</v>
      </c>
      <c r="G179" s="150">
        <f>'USINA 06 - Barreirinhas'!AY179</f>
        <v>406.7</v>
      </c>
    </row>
    <row r="180" spans="1:7" x14ac:dyDescent="0.25">
      <c r="A180" s="149" t="str">
        <f t="shared" si="2"/>
        <v>01/6/2025</v>
      </c>
      <c r="B180" s="7">
        <v>45823</v>
      </c>
      <c r="C180" s="5">
        <f>'USINA 01 - Barreirinhas'!AY180</f>
        <v>385</v>
      </c>
      <c r="D180" s="5">
        <f>'USINA 02 - Barreirinhas'!AY180</f>
        <v>366.8</v>
      </c>
      <c r="E180" s="5">
        <f>'USINA 03 - Barreirinhas'!AY180</f>
        <v>369.4</v>
      </c>
      <c r="F180" s="5">
        <f>'USINA 05 - Barreirinhas'!AY180</f>
        <v>410.4</v>
      </c>
      <c r="G180" s="150">
        <f>'USINA 06 - Barreirinhas'!AY180</f>
        <v>370.6</v>
      </c>
    </row>
    <row r="181" spans="1:7" x14ac:dyDescent="0.25">
      <c r="A181" s="149" t="str">
        <f t="shared" si="2"/>
        <v>01/6/2025</v>
      </c>
      <c r="B181" s="7">
        <v>45824</v>
      </c>
      <c r="C181" s="5">
        <f>'USINA 01 - Barreirinhas'!AY181</f>
        <v>384.6</v>
      </c>
      <c r="D181" s="5">
        <f>'USINA 02 - Barreirinhas'!AY181</f>
        <v>364.9</v>
      </c>
      <c r="E181" s="5">
        <f>'USINA 03 - Barreirinhas'!AY181</f>
        <v>110.4</v>
      </c>
      <c r="F181" s="5">
        <f>'USINA 05 - Barreirinhas'!AY181</f>
        <v>124.2</v>
      </c>
      <c r="G181" s="150">
        <f>'USINA 06 - Barreirinhas'!AY181</f>
        <v>249.2</v>
      </c>
    </row>
    <row r="182" spans="1:7" x14ac:dyDescent="0.25">
      <c r="A182" s="149" t="str">
        <f t="shared" si="2"/>
        <v>01/6/2025</v>
      </c>
      <c r="B182" s="7">
        <v>45825</v>
      </c>
      <c r="C182" s="5">
        <f>'USINA 01 - Barreirinhas'!AY182</f>
        <v>565.4</v>
      </c>
      <c r="D182" s="5">
        <f>'USINA 02 - Barreirinhas'!AY182</f>
        <v>546</v>
      </c>
      <c r="E182" s="5">
        <f>'USINA 03 - Barreirinhas'!AY182</f>
        <v>552.79999999999995</v>
      </c>
      <c r="F182" s="5">
        <f>'USINA 05 - Barreirinhas'!AY182</f>
        <v>535.79999999999995</v>
      </c>
      <c r="G182" s="150">
        <f>'USINA 06 - Barreirinhas'!AY182</f>
        <v>547.70000000000005</v>
      </c>
    </row>
    <row r="183" spans="1:7" x14ac:dyDescent="0.25">
      <c r="A183" s="149" t="str">
        <f t="shared" si="2"/>
        <v>01/6/2025</v>
      </c>
      <c r="B183" s="7">
        <v>45826</v>
      </c>
      <c r="C183" s="5">
        <f>'USINA 01 - Barreirinhas'!AY183</f>
        <v>556.79999999999995</v>
      </c>
      <c r="D183" s="5">
        <f>'USINA 02 - Barreirinhas'!AY183</f>
        <v>528.6</v>
      </c>
      <c r="E183" s="5">
        <f>'USINA 03 - Barreirinhas'!AY183</f>
        <v>514.70000000000005</v>
      </c>
      <c r="F183" s="5">
        <f>'USINA 05 - Barreirinhas'!AY183</f>
        <v>477</v>
      </c>
      <c r="G183" s="150">
        <f>'USINA 06 - Barreirinhas'!AY183</f>
        <v>514.29999999999995</v>
      </c>
    </row>
    <row r="184" spans="1:7" x14ac:dyDescent="0.25">
      <c r="A184" s="149" t="str">
        <f t="shared" si="2"/>
        <v>01/6/2025</v>
      </c>
      <c r="B184" s="7">
        <v>45827</v>
      </c>
      <c r="C184" s="5">
        <f>'USINA 01 - Barreirinhas'!AY184</f>
        <v>445.7</v>
      </c>
      <c r="D184" s="5">
        <f>'USINA 02 - Barreirinhas'!AY184</f>
        <v>433.9</v>
      </c>
      <c r="E184" s="5">
        <f>'USINA 03 - Barreirinhas'!AY184</f>
        <v>413.6</v>
      </c>
      <c r="F184" s="5">
        <f>'USINA 05 - Barreirinhas'!AY184</f>
        <v>454.1</v>
      </c>
      <c r="G184" s="150">
        <f>'USINA 06 - Barreirinhas'!AY184</f>
        <v>413.2</v>
      </c>
    </row>
    <row r="185" spans="1:7" x14ac:dyDescent="0.25">
      <c r="A185" s="149" t="str">
        <f t="shared" si="2"/>
        <v>01/6/2025</v>
      </c>
      <c r="B185" s="7">
        <v>45828</v>
      </c>
      <c r="C185" s="5">
        <f>'USINA 01 - Barreirinhas'!AY185</f>
        <v>462.6</v>
      </c>
      <c r="D185" s="5">
        <f>'USINA 02 - Barreirinhas'!AY185</f>
        <v>456.9</v>
      </c>
      <c r="E185" s="5">
        <f>'USINA 03 - Barreirinhas'!AY185</f>
        <v>433.7</v>
      </c>
      <c r="F185" s="5">
        <f>'USINA 05 - Barreirinhas'!AY185</f>
        <v>432.2</v>
      </c>
      <c r="G185" s="150">
        <f>'USINA 06 - Barreirinhas'!AY185</f>
        <v>435.3</v>
      </c>
    </row>
    <row r="186" spans="1:7" x14ac:dyDescent="0.25">
      <c r="A186" s="149" t="str">
        <f t="shared" si="2"/>
        <v>01/6/2025</v>
      </c>
      <c r="B186" s="7">
        <v>45829</v>
      </c>
      <c r="C186" s="5">
        <f>'USINA 01 - Barreirinhas'!AY186</f>
        <v>566.20000000000005</v>
      </c>
      <c r="D186" s="5">
        <f>'USINA 02 - Barreirinhas'!AY186</f>
        <v>559.6</v>
      </c>
      <c r="E186" s="5">
        <f>'USINA 03 - Barreirinhas'!AY186</f>
        <v>532.9</v>
      </c>
      <c r="F186" s="5">
        <f>'USINA 05 - Barreirinhas'!AY186</f>
        <v>427.6</v>
      </c>
      <c r="G186" s="150">
        <f>'USINA 06 - Barreirinhas'!AY186</f>
        <v>527.4</v>
      </c>
    </row>
    <row r="187" spans="1:7" x14ac:dyDescent="0.25">
      <c r="A187" s="149" t="str">
        <f t="shared" si="2"/>
        <v>01/6/2025</v>
      </c>
      <c r="B187" s="7">
        <v>45830</v>
      </c>
      <c r="C187" s="5">
        <f>'USINA 01 - Barreirinhas'!AY187</f>
        <v>435.5</v>
      </c>
      <c r="D187" s="5">
        <f>'USINA 02 - Barreirinhas'!AY187</f>
        <v>446</v>
      </c>
      <c r="E187" s="5">
        <f>'USINA 03 - Barreirinhas'!AY187</f>
        <v>450.6</v>
      </c>
      <c r="F187" s="5">
        <f>'USINA 05 - Barreirinhas'!AY187</f>
        <v>447.7</v>
      </c>
      <c r="G187" s="150">
        <f>'USINA 06 - Barreirinhas'!AY187</f>
        <v>433.4</v>
      </c>
    </row>
    <row r="188" spans="1:7" x14ac:dyDescent="0.25">
      <c r="A188" s="149" t="str">
        <f t="shared" si="2"/>
        <v>01/6/2025</v>
      </c>
      <c r="B188" s="7">
        <v>45831</v>
      </c>
      <c r="C188" s="5">
        <f>'USINA 01 - Barreirinhas'!AY188</f>
        <v>558.4</v>
      </c>
      <c r="D188" s="5">
        <f>'USINA 02 - Barreirinhas'!AY188</f>
        <v>543.1</v>
      </c>
      <c r="E188" s="5">
        <f>'USINA 03 - Barreirinhas'!AY188</f>
        <v>524.29999999999995</v>
      </c>
      <c r="F188" s="5">
        <f>'USINA 05 - Barreirinhas'!AY188</f>
        <v>533.79999999999995</v>
      </c>
      <c r="G188" s="150">
        <f>'USINA 06 - Barreirinhas'!AY188</f>
        <v>538.1</v>
      </c>
    </row>
    <row r="189" spans="1:7" x14ac:dyDescent="0.25">
      <c r="A189" s="149" t="str">
        <f t="shared" si="2"/>
        <v>01/6/2025</v>
      </c>
      <c r="B189" s="7">
        <v>45832</v>
      </c>
      <c r="C189" s="5">
        <f>'USINA 01 - Barreirinhas'!AY189</f>
        <v>456.6</v>
      </c>
      <c r="D189" s="5">
        <f>'USINA 02 - Barreirinhas'!AY189</f>
        <v>451.3</v>
      </c>
      <c r="E189" s="5">
        <f>'USINA 03 - Barreirinhas'!AY189</f>
        <v>489.5</v>
      </c>
      <c r="F189" s="5">
        <f>'USINA 05 - Barreirinhas'!AY189</f>
        <v>444.1</v>
      </c>
      <c r="G189" s="150">
        <f>'USINA 06 - Barreirinhas'!AY189</f>
        <v>458.3</v>
      </c>
    </row>
    <row r="190" spans="1:7" x14ac:dyDescent="0.25">
      <c r="A190" s="149" t="str">
        <f t="shared" si="2"/>
        <v>01/6/2025</v>
      </c>
      <c r="B190" s="7">
        <v>45833</v>
      </c>
      <c r="C190" s="5">
        <f>'USINA 01 - Barreirinhas'!AY190</f>
        <v>568.9</v>
      </c>
      <c r="D190" s="5">
        <f>'USINA 02 - Barreirinhas'!AY190</f>
        <v>555.79999999999995</v>
      </c>
      <c r="E190" s="5">
        <f>'USINA 03 - Barreirinhas'!AY190</f>
        <v>553.4</v>
      </c>
      <c r="F190" s="5">
        <f>'USINA 05 - Barreirinhas'!AY190</f>
        <v>494.6</v>
      </c>
      <c r="G190" s="150">
        <f>'USINA 06 - Barreirinhas'!AY190</f>
        <v>532.70000000000005</v>
      </c>
    </row>
    <row r="191" spans="1:7" x14ac:dyDescent="0.25">
      <c r="A191" s="149" t="str">
        <f t="shared" si="2"/>
        <v>01/6/2025</v>
      </c>
      <c r="B191" s="7">
        <v>45834</v>
      </c>
      <c r="C191" s="5">
        <f>'USINA 01 - Barreirinhas'!AY191</f>
        <v>448.2</v>
      </c>
      <c r="D191" s="5">
        <f>'USINA 02 - Barreirinhas'!AY191</f>
        <v>446.8</v>
      </c>
      <c r="E191" s="5">
        <f>'USINA 03 - Barreirinhas'!AY191</f>
        <v>434.7</v>
      </c>
      <c r="F191" s="5">
        <f>'USINA 05 - Barreirinhas'!AY191</f>
        <v>379.7</v>
      </c>
      <c r="G191" s="150">
        <f>'USINA 06 - Barreirinhas'!AY191</f>
        <v>409.2</v>
      </c>
    </row>
    <row r="192" spans="1:7" x14ac:dyDescent="0.25">
      <c r="A192" s="149" t="str">
        <f t="shared" si="2"/>
        <v>01/6/2025</v>
      </c>
      <c r="B192" s="7">
        <v>45835</v>
      </c>
      <c r="C192" s="5">
        <f>'USINA 01 - Barreirinhas'!AY192</f>
        <v>516.79999999999995</v>
      </c>
      <c r="D192" s="5">
        <f>'USINA 02 - Barreirinhas'!AY192</f>
        <v>519.1</v>
      </c>
      <c r="E192" s="5">
        <f>'USINA 03 - Barreirinhas'!AY192</f>
        <v>429.8</v>
      </c>
      <c r="F192" s="5">
        <f>'USINA 05 - Barreirinhas'!AY192</f>
        <v>411.3</v>
      </c>
      <c r="G192" s="150">
        <f>'USINA 06 - Barreirinhas'!AY192</f>
        <v>462.4</v>
      </c>
    </row>
    <row r="193" spans="1:7" x14ac:dyDescent="0.25">
      <c r="A193" s="149" t="str">
        <f t="shared" si="2"/>
        <v>01/6/2025</v>
      </c>
      <c r="B193" s="7">
        <v>45836</v>
      </c>
      <c r="C193" s="5">
        <f>'USINA 01 - Barreirinhas'!AY193</f>
        <v>541.5</v>
      </c>
      <c r="D193" s="5">
        <f>'USINA 02 - Barreirinhas'!AY193</f>
        <v>533.9</v>
      </c>
      <c r="E193" s="5">
        <f>'USINA 03 - Barreirinhas'!AY193</f>
        <v>550.6</v>
      </c>
      <c r="F193" s="5">
        <f>'USINA 05 - Barreirinhas'!AY193</f>
        <v>506.8</v>
      </c>
      <c r="G193" s="150">
        <f>'USINA 06 - Barreirinhas'!AY193</f>
        <v>551.20000000000005</v>
      </c>
    </row>
    <row r="194" spans="1:7" x14ac:dyDescent="0.25">
      <c r="A194" s="149" t="str">
        <f t="shared" si="2"/>
        <v>01/6/2025</v>
      </c>
      <c r="B194" s="7">
        <v>45837</v>
      </c>
      <c r="C194" s="5">
        <f>'USINA 01 - Barreirinhas'!AY194</f>
        <v>398.4</v>
      </c>
      <c r="D194" s="5">
        <f>'USINA 02 - Barreirinhas'!AY194</f>
        <v>405.8</v>
      </c>
      <c r="E194" s="5">
        <f>'USINA 03 - Barreirinhas'!AY194</f>
        <v>323</v>
      </c>
      <c r="F194" s="5">
        <f>'USINA 05 - Barreirinhas'!AY194</f>
        <v>354.8</v>
      </c>
      <c r="G194" s="150">
        <f>'USINA 06 - Barreirinhas'!AY194</f>
        <v>310.5</v>
      </c>
    </row>
    <row r="195" spans="1:7" x14ac:dyDescent="0.25">
      <c r="A195" s="149" t="str">
        <f t="shared" si="2"/>
        <v>01/6/2025</v>
      </c>
      <c r="B195" s="7">
        <v>45838</v>
      </c>
      <c r="C195" s="5">
        <f>'USINA 01 - Barreirinhas'!AY195</f>
        <v>427.6</v>
      </c>
      <c r="D195" s="5">
        <f>'USINA 02 - Barreirinhas'!AY195</f>
        <v>435</v>
      </c>
      <c r="E195" s="5">
        <f>'USINA 03 - Barreirinhas'!AY195</f>
        <v>475.1</v>
      </c>
      <c r="F195" s="5">
        <f>'USINA 05 - Barreirinhas'!AY195</f>
        <v>435.7</v>
      </c>
      <c r="G195" s="150">
        <f>'USINA 06 - Barreirinhas'!AY195</f>
        <v>441.3</v>
      </c>
    </row>
    <row r="196" spans="1:7" x14ac:dyDescent="0.25">
      <c r="A196" s="149" t="str">
        <f t="shared" si="2"/>
        <v>01/7/2025</v>
      </c>
      <c r="B196" s="7">
        <v>45839</v>
      </c>
      <c r="C196" s="5">
        <f>'USINA 01 - Barreirinhas'!AY196</f>
        <v>482</v>
      </c>
      <c r="D196" s="5">
        <f>'USINA 02 - Barreirinhas'!AY196</f>
        <v>466.2</v>
      </c>
      <c r="E196" s="5">
        <f>'USINA 03 - Barreirinhas'!AY196</f>
        <v>494.9</v>
      </c>
      <c r="F196" s="5">
        <f>'USINA 05 - Barreirinhas'!AY196</f>
        <v>505</v>
      </c>
      <c r="G196" s="150">
        <f>'USINA 06 - Barreirinhas'!AY196</f>
        <v>491.9</v>
      </c>
    </row>
    <row r="197" spans="1:7" x14ac:dyDescent="0.25">
      <c r="A197" s="149" t="str">
        <f t="shared" ref="A197:A260" si="3">"01/"&amp;MONTH(B197)&amp;"/2025"</f>
        <v>01/7/2025</v>
      </c>
      <c r="B197" s="7">
        <v>45840</v>
      </c>
      <c r="C197" s="5">
        <f>'USINA 01 - Barreirinhas'!AY197</f>
        <v>521.1</v>
      </c>
      <c r="D197" s="5">
        <f>'USINA 02 - Barreirinhas'!AY197</f>
        <v>500</v>
      </c>
      <c r="E197" s="5">
        <f>'USINA 03 - Barreirinhas'!AY197</f>
        <v>483.7</v>
      </c>
      <c r="F197" s="5">
        <f>'USINA 05 - Barreirinhas'!AY197</f>
        <v>501.3</v>
      </c>
      <c r="G197" s="150">
        <f>'USINA 06 - Barreirinhas'!AY197</f>
        <v>473.2</v>
      </c>
    </row>
    <row r="198" spans="1:7" x14ac:dyDescent="0.25">
      <c r="A198" s="149" t="str">
        <f t="shared" si="3"/>
        <v>01/7/2025</v>
      </c>
      <c r="B198" s="7">
        <v>45841</v>
      </c>
      <c r="C198" s="5">
        <f>'USINA 01 - Barreirinhas'!AY198</f>
        <v>511.5</v>
      </c>
      <c r="D198" s="5">
        <f>'USINA 02 - Barreirinhas'!AY198</f>
        <v>508.9</v>
      </c>
      <c r="E198" s="5">
        <f>'USINA 03 - Barreirinhas'!AY198</f>
        <v>453.6</v>
      </c>
      <c r="F198" s="5">
        <f>'USINA 05 - Barreirinhas'!AY198</f>
        <v>483.5</v>
      </c>
      <c r="G198" s="150">
        <f>'USINA 06 - Barreirinhas'!AY198</f>
        <v>467.1</v>
      </c>
    </row>
    <row r="199" spans="1:7" x14ac:dyDescent="0.25">
      <c r="A199" s="149" t="str">
        <f t="shared" si="3"/>
        <v>01/7/2025</v>
      </c>
      <c r="B199" s="7">
        <v>45842</v>
      </c>
      <c r="C199" s="5">
        <f>'USINA 01 - Barreirinhas'!AY199</f>
        <v>567.1</v>
      </c>
      <c r="D199" s="5">
        <f>'USINA 02 - Barreirinhas'!AY199</f>
        <v>557.6</v>
      </c>
      <c r="E199" s="5">
        <f>'USINA 03 - Barreirinhas'!AY199</f>
        <v>550.79999999999995</v>
      </c>
      <c r="F199" s="5">
        <f>'USINA 05 - Barreirinhas'!AY199</f>
        <v>547.4</v>
      </c>
      <c r="G199" s="150">
        <f>'USINA 06 - Barreirinhas'!AY199</f>
        <v>559.79999999999995</v>
      </c>
    </row>
    <row r="200" spans="1:7" x14ac:dyDescent="0.25">
      <c r="A200" s="149" t="str">
        <f t="shared" si="3"/>
        <v>01/7/2025</v>
      </c>
      <c r="B200" s="7">
        <v>45843</v>
      </c>
      <c r="C200" s="5">
        <f>'USINA 01 - Barreirinhas'!AY200</f>
        <v>418</v>
      </c>
      <c r="D200" s="5">
        <f>'USINA 02 - Barreirinhas'!AY200</f>
        <v>431</v>
      </c>
      <c r="E200" s="5">
        <f>'USINA 03 - Barreirinhas'!AY200</f>
        <v>396.9</v>
      </c>
      <c r="F200" s="5">
        <f>'USINA 05 - Barreirinhas'!AY200</f>
        <v>350.8</v>
      </c>
      <c r="G200" s="150">
        <f>'USINA 06 - Barreirinhas'!AY200</f>
        <v>418.8</v>
      </c>
    </row>
    <row r="201" spans="1:7" x14ac:dyDescent="0.25">
      <c r="A201" s="149" t="str">
        <f t="shared" si="3"/>
        <v>01/7/2025</v>
      </c>
      <c r="B201" s="7">
        <v>45844</v>
      </c>
      <c r="C201" s="5">
        <f>'USINA 01 - Barreirinhas'!AY201</f>
        <v>523.79999999999995</v>
      </c>
      <c r="D201" s="5">
        <f>'USINA 02 - Barreirinhas'!AY201</f>
        <v>514.20000000000005</v>
      </c>
      <c r="E201" s="5">
        <f>'USINA 03 - Barreirinhas'!AY201</f>
        <v>464.3</v>
      </c>
      <c r="F201" s="5">
        <f>'USINA 05 - Barreirinhas'!AY201</f>
        <v>463.4</v>
      </c>
      <c r="G201" s="150">
        <f>'USINA 06 - Barreirinhas'!AY201</f>
        <v>499.2</v>
      </c>
    </row>
    <row r="202" spans="1:7" x14ac:dyDescent="0.25">
      <c r="A202" s="149" t="str">
        <f t="shared" si="3"/>
        <v>01/7/2025</v>
      </c>
      <c r="B202" s="7">
        <v>45845</v>
      </c>
      <c r="C202" s="5">
        <f>'USINA 01 - Barreirinhas'!AY202</f>
        <v>392</v>
      </c>
      <c r="D202" s="5">
        <f>'USINA 02 - Barreirinhas'!AY202</f>
        <v>378.6</v>
      </c>
      <c r="E202" s="5">
        <f>'USINA 03 - Barreirinhas'!AY202</f>
        <v>415.7</v>
      </c>
      <c r="F202" s="5">
        <f>'USINA 05 - Barreirinhas'!AY202</f>
        <v>323.8</v>
      </c>
      <c r="G202" s="150">
        <f>'USINA 06 - Barreirinhas'!AY202</f>
        <v>397.5</v>
      </c>
    </row>
    <row r="203" spans="1:7" x14ac:dyDescent="0.25">
      <c r="A203" s="149" t="str">
        <f t="shared" si="3"/>
        <v>01/7/2025</v>
      </c>
      <c r="B203" s="7">
        <v>45846</v>
      </c>
      <c r="C203" s="5">
        <f>'USINA 01 - Barreirinhas'!AY203</f>
        <v>448.2</v>
      </c>
      <c r="D203" s="5">
        <f>'USINA 02 - Barreirinhas'!AY203</f>
        <v>435.2</v>
      </c>
      <c r="E203" s="5">
        <f>'USINA 03 - Barreirinhas'!AY203</f>
        <v>379.1</v>
      </c>
      <c r="F203" s="5">
        <f>'USINA 05 - Barreirinhas'!AY203</f>
        <v>442</v>
      </c>
      <c r="G203" s="150">
        <f>'USINA 06 - Barreirinhas'!AY203</f>
        <v>444.1</v>
      </c>
    </row>
    <row r="204" spans="1:7" x14ac:dyDescent="0.25">
      <c r="A204" s="149" t="str">
        <f t="shared" si="3"/>
        <v>01/7/2025</v>
      </c>
      <c r="B204" s="7">
        <v>45847</v>
      </c>
      <c r="C204" s="5">
        <f>'USINA 01 - Barreirinhas'!AY204</f>
        <v>527.29999999999995</v>
      </c>
      <c r="D204" s="5">
        <f>'USINA 02 - Barreirinhas'!AY204</f>
        <v>530.79999999999995</v>
      </c>
      <c r="E204" s="5">
        <f>'USINA 03 - Barreirinhas'!AY204</f>
        <v>496.3</v>
      </c>
      <c r="F204" s="5">
        <f>'USINA 05 - Barreirinhas'!AY204</f>
        <v>533.9</v>
      </c>
      <c r="G204" s="150">
        <f>'USINA 06 - Barreirinhas'!AY204</f>
        <v>501.3</v>
      </c>
    </row>
    <row r="205" spans="1:7" x14ac:dyDescent="0.25">
      <c r="A205" s="149" t="str">
        <f t="shared" si="3"/>
        <v>01/7/2025</v>
      </c>
      <c r="B205" s="7">
        <v>45848</v>
      </c>
      <c r="C205" s="5">
        <f>'USINA 01 - Barreirinhas'!AY205</f>
        <v>480.6</v>
      </c>
      <c r="D205" s="5">
        <f>'USINA 02 - Barreirinhas'!AY205</f>
        <v>477.1</v>
      </c>
      <c r="E205" s="5">
        <f>'USINA 03 - Barreirinhas'!AY205</f>
        <v>463.4</v>
      </c>
      <c r="F205" s="5">
        <f>'USINA 05 - Barreirinhas'!AY205</f>
        <v>517</v>
      </c>
      <c r="G205" s="150">
        <f>'USINA 06 - Barreirinhas'!AY205</f>
        <v>485.6</v>
      </c>
    </row>
    <row r="206" spans="1:7" x14ac:dyDescent="0.25">
      <c r="A206" s="149" t="str">
        <f t="shared" si="3"/>
        <v>01/7/2025</v>
      </c>
      <c r="B206" s="7">
        <v>45849</v>
      </c>
      <c r="C206" s="5">
        <f>'USINA 01 - Barreirinhas'!AY206</f>
        <v>499.1</v>
      </c>
      <c r="D206" s="5">
        <f>'USINA 02 - Barreirinhas'!AY206</f>
        <v>500.4</v>
      </c>
      <c r="E206" s="5">
        <f>'USINA 03 - Barreirinhas'!AY206</f>
        <v>490.3</v>
      </c>
      <c r="F206" s="5">
        <f>'USINA 05 - Barreirinhas'!AY206</f>
        <v>477.5</v>
      </c>
      <c r="G206" s="150">
        <f>'USINA 06 - Barreirinhas'!AY206</f>
        <v>495.3</v>
      </c>
    </row>
    <row r="207" spans="1:7" x14ac:dyDescent="0.25">
      <c r="A207" s="149" t="str">
        <f t="shared" si="3"/>
        <v>01/7/2025</v>
      </c>
      <c r="B207" s="7">
        <v>45850</v>
      </c>
      <c r="C207" s="5">
        <f>'USINA 01 - Barreirinhas'!AY207</f>
        <v>577.70000000000005</v>
      </c>
      <c r="D207" s="5">
        <f>'USINA 02 - Barreirinhas'!AY207</f>
        <v>558.1</v>
      </c>
      <c r="E207" s="5">
        <f>'USINA 03 - Barreirinhas'!AY207</f>
        <v>539.4</v>
      </c>
      <c r="F207" s="5">
        <f>'USINA 05 - Barreirinhas'!AY207</f>
        <v>526.70000000000005</v>
      </c>
      <c r="G207" s="150">
        <f>'USINA 06 - Barreirinhas'!AY207</f>
        <v>547.1</v>
      </c>
    </row>
    <row r="208" spans="1:7" x14ac:dyDescent="0.25">
      <c r="A208" s="149" t="str">
        <f t="shared" si="3"/>
        <v>01/7/2025</v>
      </c>
      <c r="B208" s="7">
        <v>45851</v>
      </c>
      <c r="C208" s="5">
        <f>'USINA 01 - Barreirinhas'!AY208</f>
        <v>485.2</v>
      </c>
      <c r="D208" s="5">
        <f>'USINA 02 - Barreirinhas'!AY208</f>
        <v>528</v>
      </c>
      <c r="E208" s="5">
        <f>'USINA 03 - Barreirinhas'!AY208</f>
        <v>510.1</v>
      </c>
      <c r="F208" s="5">
        <f>'USINA 05 - Barreirinhas'!AY208</f>
        <v>460.1</v>
      </c>
      <c r="G208" s="150">
        <f>'USINA 06 - Barreirinhas'!AY208</f>
        <v>480.3</v>
      </c>
    </row>
    <row r="209" spans="1:7" x14ac:dyDescent="0.25">
      <c r="A209" s="149" t="str">
        <f t="shared" si="3"/>
        <v>01/7/2025</v>
      </c>
      <c r="B209" s="7">
        <v>45852</v>
      </c>
      <c r="C209" s="5">
        <f>'USINA 01 - Barreirinhas'!AY209</f>
        <v>561</v>
      </c>
      <c r="D209" s="5">
        <f>'USINA 02 - Barreirinhas'!AY209</f>
        <v>550.79999999999995</v>
      </c>
      <c r="E209" s="5">
        <f>'USINA 03 - Barreirinhas'!AY209</f>
        <v>566.5</v>
      </c>
      <c r="F209" s="5">
        <f>'USINA 05 - Barreirinhas'!AY209</f>
        <v>494.7</v>
      </c>
      <c r="G209" s="150">
        <f>'USINA 06 - Barreirinhas'!AY209</f>
        <v>558.1</v>
      </c>
    </row>
    <row r="210" spans="1:7" x14ac:dyDescent="0.25">
      <c r="A210" s="149" t="str">
        <f t="shared" si="3"/>
        <v>01/7/2025</v>
      </c>
      <c r="B210" s="7">
        <v>45853</v>
      </c>
      <c r="C210" s="5">
        <f>'USINA 01 - Barreirinhas'!AY210</f>
        <v>422.2</v>
      </c>
      <c r="D210" s="5">
        <f>'USINA 02 - Barreirinhas'!AY210</f>
        <v>436.1</v>
      </c>
      <c r="E210" s="5">
        <f>'USINA 03 - Barreirinhas'!AY210</f>
        <v>373.1</v>
      </c>
      <c r="F210" s="5">
        <f>'USINA 05 - Barreirinhas'!AY210</f>
        <v>397.8</v>
      </c>
      <c r="G210" s="150">
        <f>'USINA 06 - Barreirinhas'!AY210</f>
        <v>376.5</v>
      </c>
    </row>
    <row r="211" spans="1:7" x14ac:dyDescent="0.25">
      <c r="A211" s="149" t="str">
        <f t="shared" si="3"/>
        <v>01/7/2025</v>
      </c>
      <c r="B211" s="7">
        <v>45854</v>
      </c>
      <c r="C211" s="5">
        <f>'USINA 01 - Barreirinhas'!AY211</f>
        <v>454.7</v>
      </c>
      <c r="D211" s="5">
        <f>'USINA 02 - Barreirinhas'!AY211</f>
        <v>445.3</v>
      </c>
      <c r="E211" s="5">
        <f>'USINA 03 - Barreirinhas'!AY211</f>
        <v>442.6</v>
      </c>
      <c r="F211" s="5">
        <f>'USINA 05 - Barreirinhas'!AY211</f>
        <v>414.4</v>
      </c>
      <c r="G211" s="150">
        <f>'USINA 06 - Barreirinhas'!AY211</f>
        <v>416.9</v>
      </c>
    </row>
    <row r="212" spans="1:7" x14ac:dyDescent="0.25">
      <c r="A212" s="149" t="str">
        <f t="shared" si="3"/>
        <v>01/7/2025</v>
      </c>
      <c r="B212" s="7">
        <v>45855</v>
      </c>
      <c r="C212" s="5">
        <f>'USINA 01 - Barreirinhas'!AY212</f>
        <v>486.1</v>
      </c>
      <c r="D212" s="5">
        <f>'USINA 02 - Barreirinhas'!AY212</f>
        <v>488.6</v>
      </c>
      <c r="E212" s="5">
        <f>'USINA 03 - Barreirinhas'!AY212</f>
        <v>477.9</v>
      </c>
      <c r="F212" s="5">
        <f>'USINA 05 - Barreirinhas'!AY212</f>
        <v>442.4</v>
      </c>
      <c r="G212" s="150">
        <f>'USINA 06 - Barreirinhas'!AY212</f>
        <v>478</v>
      </c>
    </row>
    <row r="213" spans="1:7" x14ac:dyDescent="0.25">
      <c r="A213" s="149" t="str">
        <f t="shared" si="3"/>
        <v>01/7/2025</v>
      </c>
      <c r="B213" s="7">
        <v>45856</v>
      </c>
      <c r="C213" s="5">
        <f>'USINA 01 - Barreirinhas'!AY213</f>
        <v>567.79999999999995</v>
      </c>
      <c r="D213" s="5">
        <f>'USINA 02 - Barreirinhas'!AY213</f>
        <v>568.1</v>
      </c>
      <c r="E213" s="5">
        <f>'USINA 03 - Barreirinhas'!AY213</f>
        <v>554.20000000000005</v>
      </c>
      <c r="F213" s="5">
        <f>'USINA 05 - Barreirinhas'!AY213</f>
        <v>502.8</v>
      </c>
      <c r="G213" s="150">
        <f>'USINA 06 - Barreirinhas'!AY213</f>
        <v>543.5</v>
      </c>
    </row>
    <row r="214" spans="1:7" x14ac:dyDescent="0.25">
      <c r="A214" s="149" t="str">
        <f t="shared" si="3"/>
        <v>01/7/2025</v>
      </c>
      <c r="B214" s="7">
        <v>45857</v>
      </c>
      <c r="C214" s="5">
        <f>'USINA 01 - Barreirinhas'!AY214</f>
        <v>535.20000000000005</v>
      </c>
      <c r="D214" s="5">
        <f>'USINA 02 - Barreirinhas'!AY214</f>
        <v>521.5</v>
      </c>
      <c r="E214" s="5">
        <f>'USINA 03 - Barreirinhas'!AY214</f>
        <v>506</v>
      </c>
      <c r="F214" s="5">
        <f>'USINA 05 - Barreirinhas'!AY214</f>
        <v>500.4</v>
      </c>
      <c r="G214" s="150">
        <f>'USINA 06 - Barreirinhas'!AY214</f>
        <v>484.4</v>
      </c>
    </row>
    <row r="215" spans="1:7" x14ac:dyDescent="0.25">
      <c r="A215" s="149" t="str">
        <f t="shared" si="3"/>
        <v>01/7/2025</v>
      </c>
      <c r="B215" s="7">
        <v>45858</v>
      </c>
      <c r="C215" s="5">
        <f>'USINA 01 - Barreirinhas'!AY215</f>
        <v>533.9</v>
      </c>
      <c r="D215" s="5">
        <f>'USINA 02 - Barreirinhas'!AY215</f>
        <v>515.1</v>
      </c>
      <c r="E215" s="5">
        <f>'USINA 03 - Barreirinhas'!AY215</f>
        <v>533.6</v>
      </c>
      <c r="F215" s="5">
        <f>'USINA 05 - Barreirinhas'!AY215</f>
        <v>511.4</v>
      </c>
      <c r="G215" s="150">
        <f>'USINA 06 - Barreirinhas'!AY215</f>
        <v>509.5</v>
      </c>
    </row>
    <row r="216" spans="1:7" x14ac:dyDescent="0.25">
      <c r="A216" s="149" t="str">
        <f t="shared" si="3"/>
        <v>01/7/2025</v>
      </c>
      <c r="B216" s="7">
        <v>45859</v>
      </c>
      <c r="C216" s="5">
        <f>'USINA 01 - Barreirinhas'!AY216</f>
        <v>566</v>
      </c>
      <c r="D216" s="5">
        <f>'USINA 02 - Barreirinhas'!AY216</f>
        <v>558</v>
      </c>
      <c r="E216" s="5">
        <f>'USINA 03 - Barreirinhas'!AY217</f>
        <v>486.6</v>
      </c>
      <c r="F216" s="5">
        <f>'USINA 05 - Barreirinhas'!AY216</f>
        <v>519.29999999999995</v>
      </c>
      <c r="G216" s="150">
        <f>'USINA 06 - Barreirinhas'!AY216</f>
        <v>549.70000000000005</v>
      </c>
    </row>
    <row r="217" spans="1:7" x14ac:dyDescent="0.25">
      <c r="A217" s="149" t="str">
        <f t="shared" si="3"/>
        <v>01/7/2025</v>
      </c>
      <c r="B217" s="7">
        <v>45860</v>
      </c>
      <c r="C217" s="5">
        <f>'USINA 01 - Barreirinhas'!AY217</f>
        <v>457.1</v>
      </c>
      <c r="D217" s="5">
        <f>'USINA 02 - Barreirinhas'!AY217</f>
        <v>449.1</v>
      </c>
      <c r="E217" s="5">
        <f>'USINA 03 - Barreirinhas'!AY218</f>
        <v>498.8</v>
      </c>
      <c r="F217" s="5">
        <f>'USINA 05 - Barreirinhas'!AY217</f>
        <v>426.5</v>
      </c>
      <c r="G217" s="150">
        <f>'USINA 06 - Barreirinhas'!AY217</f>
        <v>492.5</v>
      </c>
    </row>
    <row r="218" spans="1:7" x14ac:dyDescent="0.25">
      <c r="A218" s="149" t="str">
        <f t="shared" si="3"/>
        <v>01/7/2025</v>
      </c>
      <c r="B218" s="7">
        <v>45861</v>
      </c>
      <c r="C218" s="5">
        <f>'USINA 01 - Barreirinhas'!AY218</f>
        <v>517</v>
      </c>
      <c r="D218" s="5">
        <f>'USINA 02 - Barreirinhas'!AY218</f>
        <v>507.5</v>
      </c>
      <c r="E218" s="5">
        <f>'USINA 03 - Barreirinhas'!AY219</f>
        <v>545.70000000000005</v>
      </c>
      <c r="F218" s="5">
        <f>'USINA 05 - Barreirinhas'!AY218</f>
        <v>487.9</v>
      </c>
      <c r="G218" s="150">
        <f>'USINA 06 - Barreirinhas'!AY218</f>
        <v>498.4</v>
      </c>
    </row>
    <row r="219" spans="1:7" x14ac:dyDescent="0.25">
      <c r="A219" s="149" t="str">
        <f t="shared" si="3"/>
        <v>01/7/2025</v>
      </c>
      <c r="B219" s="7">
        <v>45862</v>
      </c>
      <c r="C219" s="5">
        <f>'USINA 01 - Barreirinhas'!AY219</f>
        <v>554.9</v>
      </c>
      <c r="D219" s="5">
        <f>'USINA 02 - Barreirinhas'!AY219</f>
        <v>555.6</v>
      </c>
      <c r="E219" s="5">
        <f>'USINA 03 - Barreirinhas'!AY220</f>
        <v>547.29999999999995</v>
      </c>
      <c r="F219" s="5">
        <f>'USINA 05 - Barreirinhas'!AY219</f>
        <v>534.79999999999995</v>
      </c>
      <c r="G219" s="150">
        <f>'USINA 06 - Barreirinhas'!AY219</f>
        <v>538.6</v>
      </c>
    </row>
    <row r="220" spans="1:7" x14ac:dyDescent="0.25">
      <c r="A220" s="149" t="str">
        <f t="shared" si="3"/>
        <v>01/7/2025</v>
      </c>
      <c r="B220" s="7">
        <v>45863</v>
      </c>
      <c r="C220" s="5">
        <f>'USINA 01 - Barreirinhas'!AY220</f>
        <v>546.6</v>
      </c>
      <c r="D220" s="5">
        <f>'USINA 02 - Barreirinhas'!AY220</f>
        <v>538.29999999999995</v>
      </c>
      <c r="E220" s="5">
        <f>'USINA 03 - Barreirinhas'!AY221</f>
        <v>576</v>
      </c>
      <c r="F220" s="5">
        <f>'USINA 05 - Barreirinhas'!AY220</f>
        <v>498.8</v>
      </c>
      <c r="G220" s="150">
        <f>'USINA 06 - Barreirinhas'!AY220</f>
        <v>513.9</v>
      </c>
    </row>
    <row r="221" spans="1:7" x14ac:dyDescent="0.25">
      <c r="A221" s="149" t="str">
        <f t="shared" si="3"/>
        <v>01/7/2025</v>
      </c>
      <c r="B221" s="7">
        <v>45864</v>
      </c>
      <c r="C221" s="5">
        <f>'USINA 01 - Barreirinhas'!AY221</f>
        <v>583.20000000000005</v>
      </c>
      <c r="D221" s="5">
        <f>'USINA 02 - Barreirinhas'!AY221</f>
        <v>581.9</v>
      </c>
      <c r="E221" s="5">
        <f>'USINA 03 - Barreirinhas'!AY222</f>
        <v>546</v>
      </c>
      <c r="F221" s="5">
        <f>'USINA 05 - Barreirinhas'!AY221</f>
        <v>577.4</v>
      </c>
      <c r="G221" s="150">
        <f>'USINA 06 - Barreirinhas'!AY221</f>
        <v>566.1</v>
      </c>
    </row>
    <row r="222" spans="1:7" x14ac:dyDescent="0.25">
      <c r="A222" s="149" t="str">
        <f t="shared" si="3"/>
        <v>01/7/2025</v>
      </c>
      <c r="B222" s="7">
        <v>45865</v>
      </c>
      <c r="C222" s="5">
        <f>'USINA 01 - Barreirinhas'!AY222</f>
        <v>529.79999999999995</v>
      </c>
      <c r="D222" s="5">
        <f>'USINA 02 - Barreirinhas'!AY222</f>
        <v>531.1</v>
      </c>
      <c r="E222" s="5" t="e">
        <f>'USINA 03 - Barreirinhas'!#REF!</f>
        <v>#REF!</v>
      </c>
      <c r="F222" s="5">
        <f>'USINA 05 - Barreirinhas'!AY222</f>
        <v>546.70000000000005</v>
      </c>
      <c r="G222" s="150">
        <f>'USINA 06 - Barreirinhas'!AY222</f>
        <v>513</v>
      </c>
    </row>
    <row r="223" spans="1:7" x14ac:dyDescent="0.25">
      <c r="A223" s="149" t="str">
        <f t="shared" si="3"/>
        <v>01/7/2025</v>
      </c>
      <c r="B223" s="7">
        <v>45866</v>
      </c>
      <c r="C223" s="5">
        <f>'USINA 01 - Barreirinhas'!AY223</f>
        <v>551.79999999999995</v>
      </c>
      <c r="D223" s="5">
        <f>'USINA 02 - Barreirinhas'!AY223</f>
        <v>540.1</v>
      </c>
      <c r="E223" s="5">
        <f>'USINA 03 - Barreirinhas'!AY223</f>
        <v>489.8</v>
      </c>
      <c r="F223" s="5">
        <f>'USINA 05 - Barreirinhas'!AY223</f>
        <v>445.5</v>
      </c>
      <c r="G223" s="150">
        <f>'USINA 06 - Barreirinhas'!AY223</f>
        <v>458.7</v>
      </c>
    </row>
    <row r="224" spans="1:7" x14ac:dyDescent="0.25">
      <c r="A224" s="149" t="str">
        <f t="shared" si="3"/>
        <v>01/7/2025</v>
      </c>
      <c r="B224" s="7">
        <v>45867</v>
      </c>
      <c r="C224" s="5">
        <f>'USINA 01 - Barreirinhas'!AY224</f>
        <v>505.5</v>
      </c>
      <c r="D224" s="5">
        <f>'USINA 02 - Barreirinhas'!AY224</f>
        <v>491</v>
      </c>
      <c r="E224" s="5">
        <f>'USINA 03 - Barreirinhas'!AY224</f>
        <v>489.9</v>
      </c>
      <c r="F224" s="5">
        <f>'USINA 05 - Barreirinhas'!AY224</f>
        <v>445.3</v>
      </c>
      <c r="G224" s="150">
        <f>'USINA 06 - Barreirinhas'!AY224</f>
        <v>469.1</v>
      </c>
    </row>
    <row r="225" spans="1:7" x14ac:dyDescent="0.25">
      <c r="A225" s="149" t="str">
        <f t="shared" si="3"/>
        <v>01/7/2025</v>
      </c>
      <c r="B225" s="7">
        <v>45868</v>
      </c>
      <c r="C225" s="5">
        <f>'USINA 01 - Barreirinhas'!AY225</f>
        <v>407.1</v>
      </c>
      <c r="D225" s="5">
        <f>'USINA 02 - Barreirinhas'!AY225</f>
        <v>408.4</v>
      </c>
      <c r="E225" s="5">
        <f>'USINA 03 - Barreirinhas'!AY225</f>
        <v>398.7</v>
      </c>
      <c r="F225" s="5">
        <f>'USINA 05 - Barreirinhas'!AY225</f>
        <v>364.3</v>
      </c>
      <c r="G225" s="150">
        <f>'USINA 06 - Barreirinhas'!AY225</f>
        <v>389</v>
      </c>
    </row>
    <row r="226" spans="1:7" x14ac:dyDescent="0.25">
      <c r="A226" s="149" t="str">
        <f t="shared" si="3"/>
        <v>01/7/2025</v>
      </c>
      <c r="B226" s="7">
        <v>45869</v>
      </c>
      <c r="C226" s="5">
        <f>'USINA 01 - Barreirinhas'!AY226</f>
        <v>542.29999999999995</v>
      </c>
      <c r="D226" s="5">
        <f>'USINA 02 - Barreirinhas'!AY226</f>
        <v>526.6</v>
      </c>
      <c r="E226" s="5">
        <f>'USINA 03 - Barreirinhas'!AY226</f>
        <v>540.79999999999995</v>
      </c>
      <c r="F226" s="5">
        <f>'USINA 05 - Barreirinhas'!AY226</f>
        <v>527.70000000000005</v>
      </c>
      <c r="G226" s="150">
        <f>'USINA 06 - Barreirinhas'!AY226</f>
        <v>527.9</v>
      </c>
    </row>
    <row r="227" spans="1:7" x14ac:dyDescent="0.25">
      <c r="A227" s="149" t="str">
        <f t="shared" si="3"/>
        <v>01/8/2025</v>
      </c>
      <c r="B227" s="7">
        <v>45870</v>
      </c>
      <c r="C227" s="5">
        <f>'USINA 01 - Barreirinhas'!AY227</f>
        <v>537.4</v>
      </c>
      <c r="D227" s="5">
        <f>'USINA 02 - Barreirinhas'!AY227</f>
        <v>523.29999999999995</v>
      </c>
      <c r="E227" s="5">
        <f>'USINA 03 - Barreirinhas'!AY227</f>
        <v>546.4</v>
      </c>
      <c r="F227" s="5">
        <f>'USINA 05 - Barreirinhas'!AY227</f>
        <v>501.2</v>
      </c>
      <c r="G227" s="150">
        <f>'USINA 06 - Barreirinhas'!AY227</f>
        <v>543.4</v>
      </c>
    </row>
    <row r="228" spans="1:7" x14ac:dyDescent="0.25">
      <c r="A228" s="149" t="str">
        <f t="shared" si="3"/>
        <v>01/8/2025</v>
      </c>
      <c r="B228" s="7">
        <v>45871</v>
      </c>
      <c r="C228" s="5">
        <f>'USINA 01 - Barreirinhas'!AY228</f>
        <v>529.29999999999995</v>
      </c>
      <c r="D228" s="5">
        <f>'USINA 02 - Barreirinhas'!AY228</f>
        <v>539</v>
      </c>
      <c r="E228" s="5">
        <f>'USINA 03 - Barreirinhas'!AY228</f>
        <v>513.79999999999995</v>
      </c>
      <c r="F228" s="5">
        <f>'USINA 05 - Barreirinhas'!AY228</f>
        <v>514.6</v>
      </c>
      <c r="G228" s="150">
        <f>'USINA 06 - Barreirinhas'!AY228</f>
        <v>504</v>
      </c>
    </row>
    <row r="229" spans="1:7" x14ac:dyDescent="0.25">
      <c r="A229" s="149" t="str">
        <f t="shared" si="3"/>
        <v>01/8/2025</v>
      </c>
      <c r="B229" s="7">
        <v>45872</v>
      </c>
      <c r="C229" s="5">
        <f>'USINA 01 - Barreirinhas'!AY229</f>
        <v>436.8</v>
      </c>
      <c r="D229" s="5">
        <f>'USINA 02 - Barreirinhas'!AY229</f>
        <v>449.9</v>
      </c>
      <c r="E229" s="5">
        <f>'USINA 03 - Barreirinhas'!AY229</f>
        <v>460.7</v>
      </c>
      <c r="F229" s="5">
        <f>'USINA 05 - Barreirinhas'!AY229</f>
        <v>435.5</v>
      </c>
      <c r="G229" s="150">
        <f>'USINA 06 - Barreirinhas'!AY229</f>
        <v>453.4</v>
      </c>
    </row>
    <row r="230" spans="1:7" x14ac:dyDescent="0.25">
      <c r="A230" s="149" t="str">
        <f t="shared" si="3"/>
        <v>01/8/2025</v>
      </c>
      <c r="B230" s="7">
        <v>45873</v>
      </c>
      <c r="C230" s="5">
        <f>'USINA 01 - Barreirinhas'!AY230</f>
        <v>565.29999999999995</v>
      </c>
      <c r="D230" s="5">
        <f>'USINA 02 - Barreirinhas'!AY230</f>
        <v>542</v>
      </c>
      <c r="E230" s="5">
        <f>'USINA 03 - Barreirinhas'!AY230</f>
        <v>552.6</v>
      </c>
      <c r="F230" s="5">
        <f>'USINA 05 - Barreirinhas'!AY230</f>
        <v>493.9</v>
      </c>
      <c r="G230" s="150" t="e">
        <f>'USINA 06 - Barreirinhas'!#REF!</f>
        <v>#REF!</v>
      </c>
    </row>
    <row r="231" spans="1:7" x14ac:dyDescent="0.25">
      <c r="A231" s="149" t="str">
        <f t="shared" si="3"/>
        <v>01/8/2025</v>
      </c>
      <c r="B231" s="7">
        <v>45874</v>
      </c>
      <c r="C231" s="5">
        <f>'USINA 01 - Barreirinhas'!AY231</f>
        <v>517.29999999999995</v>
      </c>
      <c r="D231" s="5">
        <f>'USINA 02 - Barreirinhas'!AY231</f>
        <v>529.79999999999995</v>
      </c>
      <c r="E231" s="5">
        <f>'USINA 03 - Barreirinhas'!AY231</f>
        <v>502.7</v>
      </c>
      <c r="F231" s="5">
        <f>'USINA 06 - Barreirinhas'!AY230</f>
        <v>530.79999999999995</v>
      </c>
      <c r="G231" s="150" t="e">
        <f>'USINA 06 - Barreirinhas'!#REF!</f>
        <v>#REF!</v>
      </c>
    </row>
    <row r="232" spans="1:7" x14ac:dyDescent="0.25">
      <c r="A232" s="149" t="str">
        <f t="shared" si="3"/>
        <v>01/8/2025</v>
      </c>
      <c r="B232" s="7">
        <v>45875</v>
      </c>
      <c r="C232" s="5">
        <f>'USINA 01 - Barreirinhas'!AY232</f>
        <v>562.79999999999995</v>
      </c>
      <c r="D232" s="5">
        <f>'USINA 02 - Barreirinhas'!AY232</f>
        <v>569.70000000000005</v>
      </c>
      <c r="E232" s="5">
        <f>'USINA 03 - Barreirinhas'!AY232</f>
        <v>552.79999999999995</v>
      </c>
      <c r="F232" s="5">
        <f>'USINA 06 - Barreirinhas'!AY231</f>
        <v>517.5</v>
      </c>
      <c r="G232" s="150">
        <f>'USINA 06 - Barreirinhas'!AY232</f>
        <v>536</v>
      </c>
    </row>
    <row r="233" spans="1:7" x14ac:dyDescent="0.25">
      <c r="A233" s="149" t="str">
        <f t="shared" si="3"/>
        <v>01/8/2025</v>
      </c>
      <c r="B233" s="7">
        <v>45876</v>
      </c>
      <c r="C233" s="5">
        <f>'USINA 01 - Barreirinhas'!AY233</f>
        <v>550.20000000000005</v>
      </c>
      <c r="D233" s="5">
        <f>'USINA 02 - Barreirinhas'!AY233</f>
        <v>556.5</v>
      </c>
      <c r="E233" s="5">
        <f>'USINA 03 - Barreirinhas'!AY233</f>
        <v>545.20000000000005</v>
      </c>
      <c r="F233" s="5">
        <f>'USINA 05 - Barreirinhas'!AY233</f>
        <v>523.29999999999995</v>
      </c>
      <c r="G233" s="150">
        <f>'USINA 06 - Barreirinhas'!AY233</f>
        <v>545.9</v>
      </c>
    </row>
    <row r="234" spans="1:7" x14ac:dyDescent="0.25">
      <c r="A234" s="149" t="str">
        <f t="shared" si="3"/>
        <v>01/8/2025</v>
      </c>
      <c r="B234" s="7">
        <v>45877</v>
      </c>
      <c r="C234" s="5">
        <f>'USINA 01 - Barreirinhas'!AY234</f>
        <v>588.9</v>
      </c>
      <c r="D234" s="5">
        <f>'USINA 02 - Barreirinhas'!AY234</f>
        <v>583.29999999999995</v>
      </c>
      <c r="E234" s="5">
        <f>'USINA 03 - Barreirinhas'!AY234</f>
        <v>573.1</v>
      </c>
      <c r="F234" s="5">
        <f>'USINA 05 - Barreirinhas'!AY234</f>
        <v>525.20000000000005</v>
      </c>
      <c r="G234" s="150">
        <f>'USINA 06 - Barreirinhas'!AY234</f>
        <v>575.20000000000005</v>
      </c>
    </row>
    <row r="235" spans="1:7" x14ac:dyDescent="0.25">
      <c r="A235" s="149" t="str">
        <f t="shared" si="3"/>
        <v>01/8/2025</v>
      </c>
      <c r="B235" s="7">
        <v>45878</v>
      </c>
      <c r="C235" s="5">
        <f>'USINA 01 - Barreirinhas'!AY235</f>
        <v>513.20000000000005</v>
      </c>
      <c r="D235" s="5">
        <f>'USINA 02 - Barreirinhas'!AY235</f>
        <v>509.2</v>
      </c>
      <c r="E235" s="5">
        <f>'USINA 03 - Barreirinhas'!AY235</f>
        <v>469.5</v>
      </c>
      <c r="F235" s="5">
        <f>'USINA 05 - Barreirinhas'!AY235</f>
        <v>492.2</v>
      </c>
      <c r="G235" s="150">
        <f>'USINA 06 - Barreirinhas'!AY235</f>
        <v>500.6</v>
      </c>
    </row>
    <row r="236" spans="1:7" x14ac:dyDescent="0.25">
      <c r="A236" s="149" t="str">
        <f t="shared" si="3"/>
        <v>01/8/2025</v>
      </c>
      <c r="B236" s="7">
        <v>45879</v>
      </c>
      <c r="C236" s="5">
        <f>'USINA 01 - Barreirinhas'!AY236</f>
        <v>550.20000000000005</v>
      </c>
      <c r="D236" s="5">
        <f>'USINA 02 - Barreirinhas'!AY236</f>
        <v>552.5</v>
      </c>
      <c r="E236" s="5">
        <f>'USINA 03 - Barreirinhas'!AY236</f>
        <v>514.20000000000005</v>
      </c>
      <c r="F236" s="5">
        <f>'USINA 05 - Barreirinhas'!AY236</f>
        <v>551.6</v>
      </c>
      <c r="G236" s="150">
        <f>'USINA 06 - Barreirinhas'!AY236</f>
        <v>489.8</v>
      </c>
    </row>
    <row r="237" spans="1:7" x14ac:dyDescent="0.25">
      <c r="A237" s="149" t="str">
        <f t="shared" si="3"/>
        <v>01/8/2025</v>
      </c>
      <c r="B237" s="7">
        <v>45880</v>
      </c>
      <c r="C237" s="5">
        <f>'USINA 01 - Barreirinhas'!AY237</f>
        <v>415.3</v>
      </c>
      <c r="D237" s="5">
        <f>'USINA 02 - Barreirinhas'!AY237</f>
        <v>415.5</v>
      </c>
      <c r="E237" s="5">
        <f>'USINA 03 - Barreirinhas'!AY237</f>
        <v>346.4</v>
      </c>
      <c r="F237" s="5">
        <f>'USINA 05 - Barreirinhas'!AY237</f>
        <v>327.7</v>
      </c>
      <c r="G237" s="150">
        <f>'USINA 06 - Barreirinhas'!AY237</f>
        <v>387.4</v>
      </c>
    </row>
    <row r="238" spans="1:7" x14ac:dyDescent="0.25">
      <c r="A238" s="149" t="str">
        <f t="shared" si="3"/>
        <v>01/8/2025</v>
      </c>
      <c r="B238" s="7">
        <v>45881</v>
      </c>
      <c r="C238" s="5">
        <f>'USINA 01 - Barreirinhas'!AY238</f>
        <v>190.3</v>
      </c>
      <c r="D238" s="5">
        <f>'USINA 02 - Barreirinhas'!AY238</f>
        <v>213.8</v>
      </c>
      <c r="E238" s="5">
        <f>'USINA 03 - Barreirinhas'!AY238</f>
        <v>210.8</v>
      </c>
      <c r="F238" s="5">
        <f>'USINA 05 - Barreirinhas'!AY238</f>
        <v>204.7</v>
      </c>
      <c r="G238" s="150">
        <f>'USINA 06 - Barreirinhas'!AY238</f>
        <v>207.2</v>
      </c>
    </row>
    <row r="239" spans="1:7" x14ac:dyDescent="0.25">
      <c r="A239" s="149" t="str">
        <f t="shared" si="3"/>
        <v>01/8/2025</v>
      </c>
      <c r="B239" s="7">
        <v>45882</v>
      </c>
      <c r="C239" s="5">
        <f>'USINA 01 - Barreirinhas'!AY239</f>
        <v>526.1</v>
      </c>
      <c r="D239" s="5">
        <f>'USINA 02 - Barreirinhas'!AY239</f>
        <v>543.4</v>
      </c>
      <c r="E239" s="5">
        <f>'USINA 03 - Barreirinhas'!AY239</f>
        <v>544.1</v>
      </c>
      <c r="F239" s="5">
        <f>'USINA 05 - Barreirinhas'!AY239</f>
        <v>500.2</v>
      </c>
      <c r="G239" s="150">
        <f>'USINA 06 - Barreirinhas'!AY239</f>
        <v>523.4</v>
      </c>
    </row>
    <row r="240" spans="1:7" x14ac:dyDescent="0.25">
      <c r="A240" s="149" t="str">
        <f t="shared" si="3"/>
        <v>01/8/2025</v>
      </c>
      <c r="B240" s="7">
        <v>45883</v>
      </c>
      <c r="C240" s="5">
        <f>'USINA 01 - Barreirinhas'!AY240</f>
        <v>611.70000000000005</v>
      </c>
      <c r="D240" s="5">
        <f>'USINA 02 - Barreirinhas'!AY240</f>
        <v>599</v>
      </c>
      <c r="E240" s="5">
        <f>'USINA 03 - Barreirinhas'!AY240</f>
        <v>593</v>
      </c>
      <c r="F240" s="5">
        <f>'USINA 05 - Barreirinhas'!AY240</f>
        <v>592.29999999999995</v>
      </c>
      <c r="G240" s="150">
        <f>'USINA 06 - Barreirinhas'!AY240</f>
        <v>595.4</v>
      </c>
    </row>
    <row r="241" spans="1:7" x14ac:dyDescent="0.25">
      <c r="A241" s="149" t="str">
        <f t="shared" si="3"/>
        <v>01/8/2025</v>
      </c>
      <c r="B241" s="7">
        <v>45884</v>
      </c>
      <c r="C241" s="5">
        <f>'USINA 01 - Barreirinhas'!AY241</f>
        <v>508.9</v>
      </c>
      <c r="D241" s="5">
        <f>'USINA 02 - Barreirinhas'!AY241</f>
        <v>514.70000000000005</v>
      </c>
      <c r="E241" s="5">
        <f>'USINA 03 - Barreirinhas'!AY241</f>
        <v>518.6</v>
      </c>
      <c r="F241" s="5">
        <f>'USINA 05 - Barreirinhas'!AY241</f>
        <v>473.9</v>
      </c>
      <c r="G241" s="150">
        <f>'USINA 06 - Barreirinhas'!AY241</f>
        <v>510.7</v>
      </c>
    </row>
    <row r="242" spans="1:7" x14ac:dyDescent="0.25">
      <c r="A242" s="149" t="str">
        <f t="shared" si="3"/>
        <v>01/8/2025</v>
      </c>
      <c r="B242" s="7">
        <v>45885</v>
      </c>
      <c r="C242" s="5">
        <f>'USINA 01 - Barreirinhas'!AY242</f>
        <v>507.8</v>
      </c>
      <c r="D242" s="5">
        <f>'USINA 02 - Barreirinhas'!AY242</f>
        <v>528.4</v>
      </c>
      <c r="E242" s="5">
        <f>'USINA 03 - Barreirinhas'!AY242</f>
        <v>532.4</v>
      </c>
      <c r="F242" s="5">
        <f>'USINA 05 - Barreirinhas'!AY242</f>
        <v>467</v>
      </c>
      <c r="G242" s="150">
        <f>'USINA 06 - Barreirinhas'!AY242</f>
        <v>520.5</v>
      </c>
    </row>
    <row r="243" spans="1:7" x14ac:dyDescent="0.25">
      <c r="A243" s="149" t="str">
        <f t="shared" si="3"/>
        <v>01/8/2025</v>
      </c>
      <c r="B243" s="7">
        <v>45886</v>
      </c>
      <c r="C243" s="5">
        <f>'USINA 01 - Barreirinhas'!AY243</f>
        <v>540.79999999999995</v>
      </c>
      <c r="D243" s="5">
        <f>'USINA 02 - Barreirinhas'!AY243</f>
        <v>532.20000000000005</v>
      </c>
      <c r="E243" s="5">
        <f>'USINA 03 - Barreirinhas'!AY243</f>
        <v>532.6</v>
      </c>
      <c r="F243" s="5">
        <f>'USINA 05 - Barreirinhas'!AY243</f>
        <v>505.4</v>
      </c>
      <c r="G243" s="150">
        <f>'USINA 06 - Barreirinhas'!AY243</f>
        <v>522</v>
      </c>
    </row>
    <row r="244" spans="1:7" x14ac:dyDescent="0.25">
      <c r="A244" s="149" t="str">
        <f t="shared" si="3"/>
        <v>01/8/2025</v>
      </c>
      <c r="B244" s="7">
        <v>45887</v>
      </c>
      <c r="C244" s="5">
        <f>'USINA 01 - Barreirinhas'!AY244</f>
        <v>564.1</v>
      </c>
      <c r="D244" s="5">
        <f>'USINA 02 - Barreirinhas'!AY244</f>
        <v>555.79999999999995</v>
      </c>
      <c r="E244" s="5">
        <f>'USINA 03 - Barreirinhas'!AY244</f>
        <v>567.9</v>
      </c>
      <c r="F244" s="5">
        <f>'USINA 05 - Barreirinhas'!AY244</f>
        <v>543.70000000000005</v>
      </c>
      <c r="G244" s="150">
        <f>'USINA 06 - Barreirinhas'!AY244</f>
        <v>564.4</v>
      </c>
    </row>
    <row r="245" spans="1:7" x14ac:dyDescent="0.25">
      <c r="A245" s="149" t="str">
        <f t="shared" si="3"/>
        <v>01/8/2025</v>
      </c>
      <c r="B245" s="7">
        <v>45888</v>
      </c>
      <c r="C245" s="5">
        <f>'USINA 01 - Barreirinhas'!AY245</f>
        <v>595.5</v>
      </c>
      <c r="D245" s="5">
        <f>'USINA 02 - Barreirinhas'!AY245</f>
        <v>584.70000000000005</v>
      </c>
      <c r="E245" s="5">
        <f>'USINA 03 - Barreirinhas'!AY245</f>
        <v>576.29999999999995</v>
      </c>
      <c r="F245" s="5">
        <f>'USINA 05 - Barreirinhas'!AY245</f>
        <v>585.79999999999995</v>
      </c>
      <c r="G245" s="150">
        <f>'USINA 06 - Barreirinhas'!AY245</f>
        <v>586.9</v>
      </c>
    </row>
    <row r="246" spans="1:7" x14ac:dyDescent="0.25">
      <c r="A246" s="149" t="str">
        <f t="shared" si="3"/>
        <v>01/8/2025</v>
      </c>
      <c r="B246" s="7">
        <v>45889</v>
      </c>
      <c r="C246" s="5">
        <f>'USINA 01 - Barreirinhas'!AY246</f>
        <v>599.20000000000005</v>
      </c>
      <c r="D246" s="5">
        <f>'USINA 02 - Barreirinhas'!AY246</f>
        <v>589.4</v>
      </c>
      <c r="E246" s="5">
        <f>'USINA 03 - Barreirinhas'!AY246</f>
        <v>579</v>
      </c>
      <c r="F246" s="5">
        <f>'USINA 05 - Barreirinhas'!AY246</f>
        <v>580.4</v>
      </c>
      <c r="G246" s="150">
        <f>'USINA 06 - Barreirinhas'!AY246</f>
        <v>571.5</v>
      </c>
    </row>
    <row r="247" spans="1:7" x14ac:dyDescent="0.25">
      <c r="A247" s="149" t="str">
        <f t="shared" si="3"/>
        <v>01/8/2025</v>
      </c>
      <c r="B247" s="7">
        <v>45890</v>
      </c>
      <c r="C247" s="5">
        <f>'USINA 01 - Barreirinhas'!AY247</f>
        <v>597</v>
      </c>
      <c r="D247" s="5">
        <f>'USINA 02 - Barreirinhas'!AY247</f>
        <v>595.20000000000005</v>
      </c>
      <c r="E247" s="5">
        <f>'USINA 03 - Barreirinhas'!AY247</f>
        <v>572.9</v>
      </c>
      <c r="F247" s="5">
        <f>'USINA 05 - Barreirinhas'!AY247</f>
        <v>525.4</v>
      </c>
      <c r="G247" s="150">
        <f>'USINA 06 - Barreirinhas'!AY247</f>
        <v>569.20000000000005</v>
      </c>
    </row>
    <row r="248" spans="1:7" x14ac:dyDescent="0.25">
      <c r="A248" s="149" t="str">
        <f t="shared" si="3"/>
        <v>01/8/2025</v>
      </c>
      <c r="B248" s="7">
        <v>45891</v>
      </c>
      <c r="C248" s="5">
        <f>'USINA 01 - Barreirinhas'!AY248</f>
        <v>591.20000000000005</v>
      </c>
      <c r="D248" s="5">
        <f>'USINA 02 - Barreirinhas'!AY248</f>
        <v>586.79999999999995</v>
      </c>
      <c r="E248" s="5">
        <f>'USINA 03 - Barreirinhas'!AY248</f>
        <v>574.5</v>
      </c>
      <c r="F248" s="5">
        <f>'USINA 05 - Barreirinhas'!AY248</f>
        <v>575.70000000000005</v>
      </c>
      <c r="G248" s="150">
        <f>'USINA 06 - Barreirinhas'!AY248</f>
        <v>573</v>
      </c>
    </row>
    <row r="249" spans="1:7" x14ac:dyDescent="0.25">
      <c r="A249" s="149" t="str">
        <f t="shared" si="3"/>
        <v>01/8/2025</v>
      </c>
      <c r="B249" s="7">
        <v>45892</v>
      </c>
      <c r="C249" s="5">
        <f>'USINA 01 - Barreirinhas'!AY249</f>
        <v>571.1</v>
      </c>
      <c r="D249" s="5">
        <f>'USINA 02 - Barreirinhas'!AY249</f>
        <v>576.20000000000005</v>
      </c>
      <c r="E249" s="5">
        <f>'USINA 03 - Barreirinhas'!AY249</f>
        <v>554.70000000000005</v>
      </c>
      <c r="F249" s="5">
        <f>'USINA 05 - Barreirinhas'!AY249</f>
        <v>556.5</v>
      </c>
      <c r="G249" s="150">
        <f>'USINA 06 - Barreirinhas'!AY249</f>
        <v>553.29999999999995</v>
      </c>
    </row>
    <row r="250" spans="1:7" x14ac:dyDescent="0.25">
      <c r="A250" s="149" t="str">
        <f t="shared" si="3"/>
        <v>01/8/2025</v>
      </c>
      <c r="B250" s="7">
        <v>45893</v>
      </c>
      <c r="C250" s="5">
        <f>'USINA 01 - Barreirinhas'!AY250</f>
        <v>601.9</v>
      </c>
      <c r="D250" s="5">
        <f>'USINA 02 - Barreirinhas'!AY250</f>
        <v>595.9</v>
      </c>
      <c r="E250" s="5">
        <f>'USINA 03 - Barreirinhas'!AY250</f>
        <v>593.20000000000005</v>
      </c>
      <c r="F250" s="5">
        <f>'USINA 05 - Barreirinhas'!AY250</f>
        <v>591.79999999999995</v>
      </c>
      <c r="G250" s="150">
        <f>'USINA 06 - Barreirinhas'!AY250</f>
        <v>587</v>
      </c>
    </row>
    <row r="251" spans="1:7" x14ac:dyDescent="0.25">
      <c r="A251" s="149" t="str">
        <f t="shared" si="3"/>
        <v>01/8/2025</v>
      </c>
      <c r="B251" s="7">
        <v>45894</v>
      </c>
      <c r="C251" s="5">
        <f>'USINA 01 - Barreirinhas'!AY251</f>
        <v>569.9</v>
      </c>
      <c r="D251" s="5">
        <f>'USINA 02 - Barreirinhas'!AY251</f>
        <v>568.70000000000005</v>
      </c>
      <c r="E251" s="5">
        <f>'USINA 03 - Barreirinhas'!AY251</f>
        <v>521.1</v>
      </c>
      <c r="F251" s="5">
        <f>'USINA 05 - Barreirinhas'!AY251</f>
        <v>534.9</v>
      </c>
      <c r="G251" s="150">
        <f>'USINA 06 - Barreirinhas'!AY251</f>
        <v>524.20000000000005</v>
      </c>
    </row>
    <row r="252" spans="1:7" x14ac:dyDescent="0.25">
      <c r="A252" s="149" t="str">
        <f t="shared" si="3"/>
        <v>01/8/2025</v>
      </c>
      <c r="B252" s="7">
        <v>45895</v>
      </c>
      <c r="C252" s="5">
        <f>'USINA 01 - Barreirinhas'!AY252</f>
        <v>511.2</v>
      </c>
      <c r="D252" s="5">
        <f>'USINA 02 - Barreirinhas'!AY252</f>
        <v>519.6</v>
      </c>
      <c r="E252" s="5">
        <f>'USINA 03 - Barreirinhas'!AY252</f>
        <v>528.9</v>
      </c>
      <c r="F252" s="5">
        <f>'USINA 05 - Barreirinhas'!AY252</f>
        <v>508.2</v>
      </c>
      <c r="G252" s="150">
        <f>'USINA 06 - Barreirinhas'!AY252</f>
        <v>510.1</v>
      </c>
    </row>
    <row r="253" spans="1:7" x14ac:dyDescent="0.25">
      <c r="A253" s="149" t="str">
        <f t="shared" si="3"/>
        <v>01/8/2025</v>
      </c>
      <c r="B253" s="7">
        <v>45896</v>
      </c>
      <c r="C253" s="5">
        <f>'USINA 01 - Barreirinhas'!AY253</f>
        <v>523.5</v>
      </c>
      <c r="D253" s="5">
        <f>'USINA 02 - Barreirinhas'!AY253</f>
        <v>525.70000000000005</v>
      </c>
      <c r="E253" s="5">
        <f>'USINA 03 - Barreirinhas'!AY253</f>
        <v>530.29999999999995</v>
      </c>
      <c r="F253" s="5">
        <f>'USINA 05 - Barreirinhas'!AY253</f>
        <v>485.9</v>
      </c>
      <c r="G253" s="150">
        <f>'USINA 06 - Barreirinhas'!AY253</f>
        <v>510</v>
      </c>
    </row>
    <row r="254" spans="1:7" x14ac:dyDescent="0.25">
      <c r="A254" s="149" t="str">
        <f t="shared" si="3"/>
        <v>01/8/2025</v>
      </c>
      <c r="B254" s="7">
        <v>45897</v>
      </c>
      <c r="C254" s="5">
        <f>'USINA 01 - Barreirinhas'!AY254</f>
        <v>537</v>
      </c>
      <c r="D254" s="5">
        <f>'USINA 02 - Barreirinhas'!AY254</f>
        <v>541.29999999999995</v>
      </c>
      <c r="E254" s="5">
        <f>'USINA 03 - Barreirinhas'!AY254</f>
        <v>548.20000000000005</v>
      </c>
      <c r="F254" s="5">
        <f>'USINA 05 - Barreirinhas'!AY254</f>
        <v>508.6</v>
      </c>
      <c r="G254" s="150">
        <f>'USINA 06 - Barreirinhas'!AY254</f>
        <v>541.29999999999995</v>
      </c>
    </row>
    <row r="255" spans="1:7" x14ac:dyDescent="0.25">
      <c r="A255" s="149" t="str">
        <f t="shared" si="3"/>
        <v>01/8/2025</v>
      </c>
      <c r="B255" s="7">
        <v>45898</v>
      </c>
      <c r="C255" s="5">
        <f>'USINA 01 - Barreirinhas'!AY255</f>
        <v>540</v>
      </c>
      <c r="D255" s="5">
        <f>'USINA 02 - Barreirinhas'!AY255</f>
        <v>538.5</v>
      </c>
      <c r="E255" s="5">
        <f>'USINA 03 - Barreirinhas'!AY255</f>
        <v>493</v>
      </c>
      <c r="F255" s="5">
        <f>'USINA 05 - Barreirinhas'!AY255</f>
        <v>458.9</v>
      </c>
      <c r="G255" s="150">
        <f>'USINA 06 - Barreirinhas'!AY255</f>
        <v>471.8</v>
      </c>
    </row>
    <row r="256" spans="1:7" x14ac:dyDescent="0.25">
      <c r="A256" s="149" t="str">
        <f t="shared" si="3"/>
        <v>01/8/2025</v>
      </c>
      <c r="B256" s="7">
        <v>45899</v>
      </c>
      <c r="C256" s="5">
        <f>'USINA 01 - Barreirinhas'!AY256</f>
        <v>520.6</v>
      </c>
      <c r="D256" s="5">
        <f>'USINA 02 - Barreirinhas'!AY256</f>
        <v>533.4</v>
      </c>
      <c r="E256" s="5">
        <f>'USINA 03 - Barreirinhas'!AY256</f>
        <v>527</v>
      </c>
      <c r="F256" s="5">
        <f>'USINA 05 - Barreirinhas'!AY256</f>
        <v>504.3</v>
      </c>
      <c r="G256" s="150">
        <f>'USINA 06 - Barreirinhas'!AY256</f>
        <v>527.79999999999995</v>
      </c>
    </row>
    <row r="257" spans="1:7" x14ac:dyDescent="0.25">
      <c r="A257" s="149" t="str">
        <f t="shared" si="3"/>
        <v>01/8/2025</v>
      </c>
      <c r="B257" s="7">
        <v>45900</v>
      </c>
      <c r="C257" s="5">
        <f>'USINA 01 - Barreirinhas'!AY257</f>
        <v>509</v>
      </c>
      <c r="D257" s="5">
        <f>'USINA 02 - Barreirinhas'!AY257</f>
        <v>517.29999999999995</v>
      </c>
      <c r="E257" s="5">
        <f>'USINA 03 - Barreirinhas'!AY257</f>
        <v>525.9</v>
      </c>
      <c r="F257" s="5">
        <f>'USINA 05 - Barreirinhas'!AY257</f>
        <v>508.2</v>
      </c>
      <c r="G257" s="150">
        <f>'USINA 06 - Barreirinhas'!AY257</f>
        <v>522.29999999999995</v>
      </c>
    </row>
    <row r="258" spans="1:7" x14ac:dyDescent="0.25">
      <c r="A258" s="149" t="str">
        <f t="shared" si="3"/>
        <v>01/9/2025</v>
      </c>
      <c r="B258" s="7">
        <v>45901</v>
      </c>
      <c r="C258" s="5">
        <f>'USINA 01 - Barreirinhas'!AY258</f>
        <v>517.20000000000005</v>
      </c>
      <c r="D258" s="5">
        <f>'USINA 02 - Barreirinhas'!AY258</f>
        <v>516.79999999999995</v>
      </c>
      <c r="E258" s="5">
        <f>'USINA 03 - Barreirinhas'!AY258</f>
        <v>521.5</v>
      </c>
      <c r="F258" s="5">
        <f>'USINA 05 - Barreirinhas'!AY258</f>
        <v>483.3</v>
      </c>
      <c r="G258" s="150">
        <f>'USINA 06 - Barreirinhas'!AY258</f>
        <v>502</v>
      </c>
    </row>
    <row r="259" spans="1:7" x14ac:dyDescent="0.25">
      <c r="A259" s="149" t="str">
        <f t="shared" si="3"/>
        <v>01/9/2025</v>
      </c>
      <c r="B259" s="7">
        <v>45902</v>
      </c>
      <c r="C259" s="5">
        <f>'USINA 01 - Barreirinhas'!AY259</f>
        <v>560</v>
      </c>
      <c r="D259" s="5">
        <f>'USINA 02 - Barreirinhas'!AY259</f>
        <v>549.6</v>
      </c>
      <c r="E259" s="5">
        <f>'USINA 03 - Barreirinhas'!AY259</f>
        <v>544.79999999999995</v>
      </c>
      <c r="F259" s="5">
        <f>'USINA 05 - Barreirinhas'!AY259</f>
        <v>532.20000000000005</v>
      </c>
      <c r="G259" s="150">
        <f>'USINA 06 - Barreirinhas'!AY259</f>
        <v>541.79999999999995</v>
      </c>
    </row>
    <row r="260" spans="1:7" x14ac:dyDescent="0.25">
      <c r="A260" s="149" t="str">
        <f t="shared" si="3"/>
        <v>01/9/2025</v>
      </c>
      <c r="B260" s="7">
        <v>45903</v>
      </c>
      <c r="C260" s="5">
        <f>'USINA 01 - Barreirinhas'!AY260</f>
        <v>556.9</v>
      </c>
      <c r="D260" s="5">
        <f>'USINA 02 - Barreirinhas'!AY260</f>
        <v>548.29999999999995</v>
      </c>
      <c r="E260" s="5">
        <f>'USINA 03 - Barreirinhas'!AY260</f>
        <v>528.6</v>
      </c>
      <c r="F260" s="5">
        <f>'USINA 05 - Barreirinhas'!AY260</f>
        <v>528</v>
      </c>
      <c r="G260" s="150">
        <f>'USINA 06 - Barreirinhas'!AY260</f>
        <v>530.5</v>
      </c>
    </row>
    <row r="261" spans="1:7" x14ac:dyDescent="0.25">
      <c r="A261" s="149" t="str">
        <f t="shared" ref="A261:A324" si="4">"01/"&amp;MONTH(B261)&amp;"/2025"</f>
        <v>01/9/2025</v>
      </c>
      <c r="B261" s="7">
        <v>45904</v>
      </c>
      <c r="C261" s="5">
        <f>'USINA 01 - Barreirinhas'!AY261</f>
        <v>521.6</v>
      </c>
      <c r="D261" s="5">
        <f>'USINA 02 - Barreirinhas'!AY261</f>
        <v>508.1</v>
      </c>
      <c r="E261" s="5">
        <f>'USINA 03 - Barreirinhas'!AY261</f>
        <v>500.2</v>
      </c>
      <c r="F261" s="5">
        <f>'USINA 05 - Barreirinhas'!AY261</f>
        <v>487.1</v>
      </c>
      <c r="G261" s="150">
        <f>'USINA 06 - Barreirinhas'!AY261</f>
        <v>520.6</v>
      </c>
    </row>
    <row r="262" spans="1:7" x14ac:dyDescent="0.25">
      <c r="A262" s="149" t="str">
        <f t="shared" si="4"/>
        <v>01/9/2025</v>
      </c>
      <c r="B262" s="7">
        <v>45905</v>
      </c>
      <c r="C262" s="5">
        <f>'USINA 01 - Barreirinhas'!AY262</f>
        <v>520.29999999999995</v>
      </c>
      <c r="D262" s="5" t="e">
        <f>'USINA 02 - Barreirinhas'!#REF!</f>
        <v>#REF!</v>
      </c>
      <c r="E262" s="5">
        <f>'USINA 02 - Barreirinhas'!AY262</f>
        <v>502.1</v>
      </c>
      <c r="F262" s="5">
        <f>'USINA 05 - Barreirinhas'!AY262</f>
        <v>489.1</v>
      </c>
      <c r="G262" s="150">
        <f>'USINA 06 - Barreirinhas'!AY262</f>
        <v>512.70000000000005</v>
      </c>
    </row>
    <row r="263" spans="1:7" x14ac:dyDescent="0.25">
      <c r="A263" s="149" t="str">
        <f t="shared" si="4"/>
        <v>01/9/2025</v>
      </c>
      <c r="B263" s="7">
        <v>45906</v>
      </c>
      <c r="C263" s="5">
        <f>'USINA 01 - Barreirinhas'!AY263</f>
        <v>547</v>
      </c>
      <c r="D263" s="5" t="e">
        <f>'USINA 02 - Barreirinhas'!#REF!</f>
        <v>#REF!</v>
      </c>
      <c r="E263" s="5">
        <f>'USINA 02 - Barreirinhas'!AY263</f>
        <v>548.20000000000005</v>
      </c>
      <c r="F263" s="5">
        <f>'USINA 05 - Barreirinhas'!AY263</f>
        <v>534</v>
      </c>
      <c r="G263" s="150">
        <f>'USINA 06 - Barreirinhas'!AY263</f>
        <v>543.79999999999995</v>
      </c>
    </row>
    <row r="264" spans="1:7" x14ac:dyDescent="0.25">
      <c r="A264" s="149" t="str">
        <f t="shared" si="4"/>
        <v>01/9/2025</v>
      </c>
      <c r="B264" s="7">
        <v>45907</v>
      </c>
      <c r="C264" s="5">
        <f>'USINA 01 - Barreirinhas'!AY264</f>
        <v>578.79999999999995</v>
      </c>
      <c r="D264" s="5" t="e">
        <f>'USINA 02 - Barreirinhas'!#REF!</f>
        <v>#REF!</v>
      </c>
      <c r="E264" s="5">
        <f>'USINA 02 - Barreirinhas'!AY264</f>
        <v>573.4</v>
      </c>
      <c r="F264" s="5">
        <f>'USINA 05 - Barreirinhas'!AY264</f>
        <v>556.5</v>
      </c>
      <c r="G264" s="150">
        <f>'USINA 06 - Barreirinhas'!AY264</f>
        <v>570.29999999999995</v>
      </c>
    </row>
    <row r="265" spans="1:7" x14ac:dyDescent="0.25">
      <c r="A265" s="149" t="str">
        <f t="shared" si="4"/>
        <v>01/9/2025</v>
      </c>
      <c r="B265" s="7">
        <v>45908</v>
      </c>
      <c r="C265" s="5">
        <f>'USINA 01 - Barreirinhas'!AY265</f>
        <v>565.29999999999995</v>
      </c>
      <c r="D265" s="5">
        <f>'USINA 02 - Barreirinhas'!AY265</f>
        <v>560.4</v>
      </c>
      <c r="E265" s="5">
        <f>'USINA 03 - Barreirinhas'!AY265</f>
        <v>547.1</v>
      </c>
      <c r="F265" s="5">
        <f>'USINA 05 - Barreirinhas'!AY265</f>
        <v>534.4</v>
      </c>
      <c r="G265" s="150">
        <f>'USINA 06 - Barreirinhas'!AY265</f>
        <v>559.1</v>
      </c>
    </row>
    <row r="266" spans="1:7" x14ac:dyDescent="0.25">
      <c r="A266" s="149" t="str">
        <f t="shared" si="4"/>
        <v>01/9/2025</v>
      </c>
      <c r="B266" s="7">
        <v>45909</v>
      </c>
      <c r="C266" s="5">
        <f>'USINA 01 - Barreirinhas'!AY266</f>
        <v>529.20000000000005</v>
      </c>
      <c r="D266" s="5">
        <f>'USINA 02 - Barreirinhas'!AY266</f>
        <v>523.6</v>
      </c>
      <c r="E266" s="5">
        <f>'USINA 03 - Barreirinhas'!AY266</f>
        <v>518.9</v>
      </c>
      <c r="F266" s="5">
        <f>'USINA 05 - Barreirinhas'!AY266</f>
        <v>503.7</v>
      </c>
      <c r="G266" s="150">
        <f>'USINA 06 - Barreirinhas'!AY266</f>
        <v>520.20000000000005</v>
      </c>
    </row>
    <row r="267" spans="1:7" x14ac:dyDescent="0.25">
      <c r="A267" s="149" t="str">
        <f t="shared" si="4"/>
        <v>01/9/2025</v>
      </c>
      <c r="B267" s="7">
        <v>45910</v>
      </c>
      <c r="C267" s="5">
        <f>'USINA 01 - Barreirinhas'!AY267</f>
        <v>578.5</v>
      </c>
      <c r="D267" s="5">
        <f>'USINA 02 - Barreirinhas'!AY267</f>
        <v>573.79999999999995</v>
      </c>
      <c r="E267" s="5">
        <f>'USINA 03 - Barreirinhas'!AY267</f>
        <v>578</v>
      </c>
      <c r="F267" s="5">
        <f>'USINA 05 - Barreirinhas'!AY267</f>
        <v>582.20000000000005</v>
      </c>
      <c r="G267" s="150">
        <f>'USINA 06 - Barreirinhas'!AY267</f>
        <v>584.20000000000005</v>
      </c>
    </row>
    <row r="268" spans="1:7" x14ac:dyDescent="0.25">
      <c r="A268" s="149" t="str">
        <f t="shared" si="4"/>
        <v>01/9/2025</v>
      </c>
      <c r="B268" s="7">
        <v>45911</v>
      </c>
      <c r="C268" s="5">
        <f>'USINA 01 - Barreirinhas'!AY268</f>
        <v>535.6</v>
      </c>
      <c r="D268" s="5">
        <f>'USINA 02 - Barreirinhas'!AY268</f>
        <v>544.1</v>
      </c>
      <c r="E268" s="5">
        <f>'USINA 03 - Barreirinhas'!AY268</f>
        <v>550.20000000000005</v>
      </c>
      <c r="F268" s="5">
        <f>'USINA 05 - Barreirinhas'!AY268</f>
        <v>539.20000000000005</v>
      </c>
      <c r="G268" s="150">
        <f>'USINA 06 - Barreirinhas'!AY268</f>
        <v>524.4</v>
      </c>
    </row>
    <row r="269" spans="1:7" x14ac:dyDescent="0.25">
      <c r="A269" s="149" t="str">
        <f t="shared" si="4"/>
        <v>01/9/2025</v>
      </c>
      <c r="B269" s="7">
        <v>45912</v>
      </c>
      <c r="C269" s="5">
        <f>'USINA 01 - Barreirinhas'!AY269</f>
        <v>555.20000000000005</v>
      </c>
      <c r="D269" s="5">
        <f>'USINA 02 - Barreirinhas'!AY269</f>
        <v>557.1</v>
      </c>
      <c r="E269" s="5">
        <f>'USINA 03 - Barreirinhas'!AY269</f>
        <v>566.6</v>
      </c>
      <c r="F269" s="5">
        <f>'USINA 05 - Barreirinhas'!AY269</f>
        <v>547.4</v>
      </c>
      <c r="G269" s="150">
        <f>'USINA 06 - Barreirinhas'!AY269</f>
        <v>565.29999999999995</v>
      </c>
    </row>
    <row r="270" spans="1:7" x14ac:dyDescent="0.25">
      <c r="A270" s="149" t="str">
        <f t="shared" si="4"/>
        <v>01/9/2025</v>
      </c>
      <c r="B270" s="7">
        <v>45913</v>
      </c>
      <c r="C270" s="5">
        <f>'USINA 01 - Barreirinhas'!AY270</f>
        <v>520.5</v>
      </c>
      <c r="D270" s="5">
        <f>'USINA 02 - Barreirinhas'!AY270</f>
        <v>521.79999999999995</v>
      </c>
      <c r="E270" s="5">
        <f>'USINA 03 - Barreirinhas'!AY270</f>
        <v>533.1</v>
      </c>
      <c r="F270" s="5">
        <f>'USINA 05 - Barreirinhas'!AY270</f>
        <v>485.5</v>
      </c>
      <c r="G270" s="150">
        <f>'USINA 06 - Barreirinhas'!AY270</f>
        <v>532.5</v>
      </c>
    </row>
    <row r="271" spans="1:7" x14ac:dyDescent="0.25">
      <c r="A271" s="149" t="str">
        <f t="shared" si="4"/>
        <v>01/9/2025</v>
      </c>
      <c r="B271" s="7">
        <v>45914</v>
      </c>
      <c r="C271" s="5">
        <f>'USINA 01 - Barreirinhas'!AY271</f>
        <v>531.4</v>
      </c>
      <c r="D271" s="5">
        <f>'USINA 02 - Barreirinhas'!AY271</f>
        <v>536.1</v>
      </c>
      <c r="E271" s="5">
        <f>'USINA 03 - Barreirinhas'!AY271</f>
        <v>537.9</v>
      </c>
      <c r="F271" s="5">
        <f>'USINA 05 - Barreirinhas'!AY271</f>
        <v>518</v>
      </c>
      <c r="G271" s="150">
        <f>'USINA 06 - Barreirinhas'!AY271</f>
        <v>537.20000000000005</v>
      </c>
    </row>
    <row r="272" spans="1:7" x14ac:dyDescent="0.25">
      <c r="A272" s="149" t="str">
        <f t="shared" si="4"/>
        <v>01/9/2025</v>
      </c>
      <c r="B272" s="7">
        <v>45915</v>
      </c>
      <c r="C272" s="5">
        <f>'USINA 01 - Barreirinhas'!AY272</f>
        <v>577.4</v>
      </c>
      <c r="D272" s="5">
        <f>'USINA 02 - Barreirinhas'!AY272</f>
        <v>574.79999999999995</v>
      </c>
      <c r="E272" s="5">
        <f>'USINA 03 - Barreirinhas'!AY272</f>
        <v>587.20000000000005</v>
      </c>
      <c r="F272" s="5">
        <f>'USINA 05 - Barreirinhas'!AY272</f>
        <v>548.1</v>
      </c>
      <c r="G272" s="150">
        <f>'USINA 06 - Barreirinhas'!AY272</f>
        <v>584.1</v>
      </c>
    </row>
    <row r="273" spans="1:7" x14ac:dyDescent="0.25">
      <c r="A273" s="149" t="str">
        <f t="shared" si="4"/>
        <v>01/9/2025</v>
      </c>
      <c r="B273" s="7">
        <v>45916</v>
      </c>
      <c r="C273" s="5">
        <f>'USINA 01 - Barreirinhas'!AY273</f>
        <v>556</v>
      </c>
      <c r="D273" s="5">
        <f>'USINA 02 - Barreirinhas'!AY273</f>
        <v>558.79999999999995</v>
      </c>
      <c r="E273" s="5">
        <f>'USINA 03 - Barreirinhas'!AY273</f>
        <v>566.5</v>
      </c>
      <c r="F273" s="5">
        <f>'USINA 05 - Barreirinhas'!AY273</f>
        <v>561.9</v>
      </c>
      <c r="G273" s="150">
        <f>'USINA 06 - Barreirinhas'!AY273</f>
        <v>570.1</v>
      </c>
    </row>
    <row r="274" spans="1:7" x14ac:dyDescent="0.25">
      <c r="A274" s="149" t="str">
        <f t="shared" si="4"/>
        <v>01/9/2025</v>
      </c>
      <c r="B274" s="7">
        <v>45917</v>
      </c>
      <c r="C274" s="5">
        <f>'USINA 01 - Barreirinhas'!AY274</f>
        <v>545.5</v>
      </c>
      <c r="D274" s="5">
        <f>'USINA 02 - Barreirinhas'!AY274</f>
        <v>547.4</v>
      </c>
      <c r="E274" s="5">
        <f>'USINA 03 - Barreirinhas'!AY274</f>
        <v>552.6</v>
      </c>
      <c r="F274" s="5">
        <f>'USINA 05 - Barreirinhas'!AY274</f>
        <v>555.5</v>
      </c>
      <c r="G274" s="150">
        <f>'USINA 06 - Barreirinhas'!AY274</f>
        <v>556.20000000000005</v>
      </c>
    </row>
    <row r="275" spans="1:7" x14ac:dyDescent="0.25">
      <c r="A275" s="149" t="str">
        <f t="shared" si="4"/>
        <v>01/9/2025</v>
      </c>
      <c r="B275" s="7">
        <v>45918</v>
      </c>
      <c r="C275" s="5">
        <f>'USINA 01 - Barreirinhas'!AY275</f>
        <v>546.5</v>
      </c>
      <c r="D275" s="5">
        <f>'USINA 02 - Barreirinhas'!AY275</f>
        <v>542.4</v>
      </c>
      <c r="E275" s="5">
        <f>'USINA 03 - Barreirinhas'!AY275</f>
        <v>553</v>
      </c>
      <c r="F275" s="5">
        <f>'USINA 05 - Barreirinhas'!AY275</f>
        <v>556.79999999999995</v>
      </c>
      <c r="G275" s="150">
        <f>'USINA 06 - Barreirinhas'!AY275</f>
        <v>559.20000000000005</v>
      </c>
    </row>
    <row r="276" spans="1:7" x14ac:dyDescent="0.25">
      <c r="A276" s="149" t="str">
        <f t="shared" si="4"/>
        <v>01/9/2025</v>
      </c>
      <c r="B276" s="7">
        <v>45919</v>
      </c>
      <c r="C276" s="5">
        <f>'USINA 01 - Barreirinhas'!AY276</f>
        <v>507.4</v>
      </c>
      <c r="D276" s="5">
        <f>'USINA 02 - Barreirinhas'!AY276</f>
        <v>513.20000000000005</v>
      </c>
      <c r="E276" s="5">
        <f>'USINA 03 - Barreirinhas'!AY276</f>
        <v>533.6</v>
      </c>
      <c r="F276" s="5">
        <f>'USINA 05 - Barreirinhas'!AY276</f>
        <v>518.6</v>
      </c>
      <c r="G276" s="150">
        <f>'USINA 06 - Barreirinhas'!AY276</f>
        <v>532</v>
      </c>
    </row>
    <row r="277" spans="1:7" x14ac:dyDescent="0.25">
      <c r="A277" s="149" t="str">
        <f t="shared" si="4"/>
        <v>01/9/2025</v>
      </c>
      <c r="B277" s="7">
        <v>45920</v>
      </c>
      <c r="C277" s="5">
        <f>'USINA 01 - Barreirinhas'!AY277</f>
        <v>561.70000000000005</v>
      </c>
      <c r="D277" s="5">
        <f>'USINA 02 - Barreirinhas'!AY277</f>
        <v>561.6</v>
      </c>
      <c r="E277" s="5">
        <f>'USINA 03 - Barreirinhas'!AY277</f>
        <v>563.4</v>
      </c>
      <c r="F277" s="5">
        <f>'USINA 05 - Barreirinhas'!AY277</f>
        <v>564.5</v>
      </c>
      <c r="G277" s="150">
        <f>'USINA 06 - Barreirinhas'!AY277</f>
        <v>560.79999999999995</v>
      </c>
    </row>
    <row r="278" spans="1:7" x14ac:dyDescent="0.25">
      <c r="A278" s="149" t="str">
        <f t="shared" si="4"/>
        <v>01/9/2025</v>
      </c>
      <c r="B278" s="7">
        <v>45921</v>
      </c>
      <c r="C278" s="5">
        <f>'USINA 01 - Barreirinhas'!AY278</f>
        <v>555.4</v>
      </c>
      <c r="D278" s="5">
        <f>'USINA 02 - Barreirinhas'!AY278</f>
        <v>563.70000000000005</v>
      </c>
      <c r="E278" s="5">
        <f>'USINA 03 - Barreirinhas'!AY278</f>
        <v>589.1</v>
      </c>
      <c r="F278" s="5">
        <f>'USINA 05 - Barreirinhas'!AY278</f>
        <v>579.70000000000005</v>
      </c>
      <c r="G278" s="150">
        <f>'USINA 06 - Barreirinhas'!AY278</f>
        <v>581.9</v>
      </c>
    </row>
    <row r="279" spans="1:7" x14ac:dyDescent="0.25">
      <c r="A279" s="149" t="str">
        <f t="shared" si="4"/>
        <v>01/9/2025</v>
      </c>
      <c r="B279" s="7">
        <v>45922</v>
      </c>
      <c r="C279" s="5">
        <f>'USINA 01 - Barreirinhas'!AY279</f>
        <v>536.70000000000005</v>
      </c>
      <c r="D279" s="5">
        <f>'USINA 02 - Barreirinhas'!AY279</f>
        <v>542.5</v>
      </c>
      <c r="E279" s="5">
        <f>'USINA 03 - Barreirinhas'!AY279</f>
        <v>549.5</v>
      </c>
      <c r="F279" s="5">
        <f>'USINA 05 - Barreirinhas'!AY279</f>
        <v>534.9</v>
      </c>
      <c r="G279" s="150">
        <f>'USINA 06 - Barreirinhas'!AY279</f>
        <v>552.29999999999995</v>
      </c>
    </row>
    <row r="280" spans="1:7" x14ac:dyDescent="0.25">
      <c r="A280" s="149" t="str">
        <f t="shared" si="4"/>
        <v>01/9/2025</v>
      </c>
      <c r="B280" s="7">
        <v>45923</v>
      </c>
      <c r="C280" s="5">
        <f>'USINA 01 - Barreirinhas'!AY280</f>
        <v>497.1</v>
      </c>
      <c r="D280" s="5">
        <f>'USINA 02 - Barreirinhas'!AY280</f>
        <v>511.3</v>
      </c>
      <c r="E280" s="5">
        <f>'USINA 03 - Barreirinhas'!AY280</f>
        <v>534.6</v>
      </c>
      <c r="F280" s="5">
        <f>'USINA 05 - Barreirinhas'!AY280</f>
        <v>507.7</v>
      </c>
      <c r="G280" s="150">
        <f>'USINA 06 - Barreirinhas'!AY280</f>
        <v>523.20000000000005</v>
      </c>
    </row>
    <row r="281" spans="1:7" x14ac:dyDescent="0.25">
      <c r="A281" s="149" t="str">
        <f t="shared" si="4"/>
        <v>01/9/2025</v>
      </c>
      <c r="B281" s="7">
        <v>45924</v>
      </c>
      <c r="C281" s="5">
        <f>'USINA 01 - Barreirinhas'!AY281</f>
        <v>586.29999999999995</v>
      </c>
      <c r="D281" s="5">
        <f>'USINA 02 - Barreirinhas'!AY281</f>
        <v>584.4</v>
      </c>
      <c r="E281" s="5">
        <f>'USINA 03 - Barreirinhas'!AY281</f>
        <v>590.5</v>
      </c>
      <c r="F281" s="5">
        <f>'USINA 05 - Barreirinhas'!AY281</f>
        <v>589.79999999999995</v>
      </c>
      <c r="G281" s="150">
        <f>'USINA 06 - Barreirinhas'!AY281</f>
        <v>593.5</v>
      </c>
    </row>
    <row r="282" spans="1:7" x14ac:dyDescent="0.25">
      <c r="A282" s="149" t="str">
        <f t="shared" si="4"/>
        <v>01/9/2025</v>
      </c>
      <c r="B282" s="7">
        <v>45925</v>
      </c>
      <c r="C282" s="5">
        <f>'USINA 01 - Barreirinhas'!AY282</f>
        <v>553.1</v>
      </c>
      <c r="D282" s="5">
        <f>'USINA 02 - Barreirinhas'!AY282</f>
        <v>565.20000000000005</v>
      </c>
      <c r="E282" s="5">
        <f>'USINA 03 - Barreirinhas'!AY282</f>
        <v>563.4</v>
      </c>
      <c r="F282" s="5">
        <f>'USINA 05 - Barreirinhas'!AY282</f>
        <v>560.29999999999995</v>
      </c>
      <c r="G282" s="150">
        <f>'USINA 06 - Barreirinhas'!AY282</f>
        <v>572.29999999999995</v>
      </c>
    </row>
    <row r="283" spans="1:7" x14ac:dyDescent="0.25">
      <c r="A283" s="149" t="str">
        <f t="shared" si="4"/>
        <v>01/9/2025</v>
      </c>
      <c r="B283" s="7">
        <v>45926</v>
      </c>
      <c r="C283" s="5">
        <f>'USINA 01 - Barreirinhas'!AY283</f>
        <v>538.4</v>
      </c>
      <c r="D283" s="5">
        <f>'USINA 02 - Barreirinhas'!AY283</f>
        <v>539.6</v>
      </c>
      <c r="E283" s="5">
        <f>'USINA 03 - Barreirinhas'!AY283</f>
        <v>559.20000000000005</v>
      </c>
      <c r="F283" s="5">
        <f>'USINA 05 - Barreirinhas'!AY283</f>
        <v>534.1</v>
      </c>
      <c r="G283" s="150">
        <f>'USINA 06 - Barreirinhas'!AY283</f>
        <v>549.29999999999995</v>
      </c>
    </row>
    <row r="284" spans="1:7" x14ac:dyDescent="0.25">
      <c r="A284" s="149" t="str">
        <f t="shared" si="4"/>
        <v>01/9/2025</v>
      </c>
      <c r="B284" s="7">
        <v>45927</v>
      </c>
      <c r="C284" s="5">
        <f>'USINA 01 - Barreirinhas'!AY284</f>
        <v>572.1</v>
      </c>
      <c r="D284" s="5">
        <f>'USINA 02 - Barreirinhas'!AY284</f>
        <v>571.5</v>
      </c>
      <c r="E284" s="5">
        <f>'USINA 03 - Barreirinhas'!AY284</f>
        <v>572.1</v>
      </c>
      <c r="F284" s="5">
        <f>'USINA 05 - Barreirinhas'!AY284</f>
        <v>577.5</v>
      </c>
      <c r="G284" s="150">
        <f>'USINA 06 - Barreirinhas'!AY284</f>
        <v>575.70000000000005</v>
      </c>
    </row>
    <row r="285" spans="1:7" x14ac:dyDescent="0.25">
      <c r="A285" s="149" t="str">
        <f t="shared" si="4"/>
        <v>01/9/2025</v>
      </c>
      <c r="B285" s="7">
        <v>45928</v>
      </c>
      <c r="C285" s="5">
        <f>'USINA 01 - Barreirinhas'!AY285</f>
        <v>559.79999999999995</v>
      </c>
      <c r="D285" s="5">
        <f>'USINA 02 - Barreirinhas'!AY285</f>
        <v>563.4</v>
      </c>
      <c r="E285" s="5">
        <f>'USINA 03 - Barreirinhas'!AY285</f>
        <v>570.79999999999995</v>
      </c>
      <c r="F285" s="5">
        <f>'USINA 05 - Barreirinhas'!AY285</f>
        <v>558.4</v>
      </c>
      <c r="G285" s="150">
        <f>'USINA 06 - Barreirinhas'!AY285</f>
        <v>577.29999999999995</v>
      </c>
    </row>
    <row r="286" spans="1:7" x14ac:dyDescent="0.25">
      <c r="A286" s="149" t="str">
        <f t="shared" si="4"/>
        <v>01/9/2025</v>
      </c>
      <c r="B286" s="7">
        <v>45929</v>
      </c>
      <c r="C286" s="5">
        <f>'USINA 01 - Barreirinhas'!AY286</f>
        <v>547.79999999999995</v>
      </c>
      <c r="D286" s="5">
        <f>'USINA 02 - Barreirinhas'!AY286</f>
        <v>560.4</v>
      </c>
      <c r="E286" s="5">
        <f>'USINA 03 - Barreirinhas'!AY286</f>
        <v>562.4</v>
      </c>
      <c r="F286" s="5">
        <f>'USINA 05 - Barreirinhas'!AY286</f>
        <v>563.5</v>
      </c>
      <c r="G286" s="150">
        <f>'USINA 06 - Barreirinhas'!AY286</f>
        <v>567.20000000000005</v>
      </c>
    </row>
    <row r="287" spans="1:7" x14ac:dyDescent="0.25">
      <c r="A287" s="149" t="str">
        <f t="shared" si="4"/>
        <v>01/9/2025</v>
      </c>
      <c r="B287" s="7">
        <v>45930</v>
      </c>
      <c r="C287" s="5">
        <f>'USINA 01 - Barreirinhas'!AY287</f>
        <v>565.6</v>
      </c>
      <c r="D287" s="5">
        <f>'USINA 02 - Barreirinhas'!AY287</f>
        <v>566</v>
      </c>
      <c r="E287" s="5">
        <f>'USINA 03 - Barreirinhas'!AY287</f>
        <v>575.20000000000005</v>
      </c>
      <c r="F287" s="5">
        <f>'USINA 05 - Barreirinhas'!AY287</f>
        <v>579.4</v>
      </c>
      <c r="G287" s="150">
        <f>'USINA 06 - Barreirinhas'!AY287</f>
        <v>579.4</v>
      </c>
    </row>
    <row r="288" spans="1:7" x14ac:dyDescent="0.25">
      <c r="A288" s="149" t="str">
        <f t="shared" si="4"/>
        <v>01/10/2025</v>
      </c>
      <c r="B288" s="7">
        <v>45931</v>
      </c>
      <c r="C288" s="5">
        <f>'USINA 01 - Barreirinhas'!AY288</f>
        <v>231.8</v>
      </c>
      <c r="D288" s="5">
        <f>'USINA 02 - Barreirinhas'!AY288</f>
        <v>529</v>
      </c>
      <c r="E288" s="5">
        <f>'USINA 03 - Barreirinhas'!AY288</f>
        <v>548.70000000000005</v>
      </c>
      <c r="F288" s="5">
        <f>'USINA 05 - Barreirinhas'!AY288</f>
        <v>529.1</v>
      </c>
      <c r="G288" s="150">
        <f>'USINA 06 - Barreirinhas'!AY288</f>
        <v>538.1</v>
      </c>
    </row>
    <row r="289" spans="1:7" x14ac:dyDescent="0.25">
      <c r="A289" s="149" t="str">
        <f t="shared" si="4"/>
        <v>01/10/2025</v>
      </c>
      <c r="B289" s="7">
        <v>45932</v>
      </c>
      <c r="C289" s="5">
        <f>'USINA 01 - Barreirinhas'!AY289</f>
        <v>493.4</v>
      </c>
      <c r="D289" s="5">
        <f>'USINA 02 - Barreirinhas'!AY289</f>
        <v>510.9</v>
      </c>
      <c r="E289" s="5">
        <f>'USINA 03 - Barreirinhas'!AY289</f>
        <v>529.6</v>
      </c>
      <c r="F289" s="5">
        <f>'USINA 05 - Barreirinhas'!AY289</f>
        <v>534.1</v>
      </c>
      <c r="G289" s="150">
        <f>'USINA 06 - Barreirinhas'!AY289</f>
        <v>539.1</v>
      </c>
    </row>
    <row r="290" spans="1:7" x14ac:dyDescent="0.25">
      <c r="A290" s="149" t="str">
        <f t="shared" si="4"/>
        <v>01/10/2025</v>
      </c>
      <c r="B290" s="7">
        <v>45933</v>
      </c>
      <c r="C290" s="5">
        <f>'USINA 01 - Barreirinhas'!AY290</f>
        <v>532.9</v>
      </c>
      <c r="D290" s="5">
        <f>'USINA 02 - Barreirinhas'!AY290</f>
        <v>547.29999999999995</v>
      </c>
      <c r="E290" s="5">
        <f>'USINA 03 - Barreirinhas'!AY290</f>
        <v>525</v>
      </c>
      <c r="F290" s="5">
        <f>'USINA 05 - Barreirinhas'!AY290</f>
        <v>508.6</v>
      </c>
      <c r="G290" s="150">
        <f>'USINA 06 - Barreirinhas'!AY290</f>
        <v>521.79999999999995</v>
      </c>
    </row>
    <row r="291" spans="1:7" x14ac:dyDescent="0.25">
      <c r="A291" s="149" t="str">
        <f t="shared" si="4"/>
        <v>01/10/2025</v>
      </c>
      <c r="B291" s="7">
        <v>45934</v>
      </c>
      <c r="C291" s="5">
        <f>'USINA 01 - Barreirinhas'!AY291</f>
        <v>580.70000000000005</v>
      </c>
      <c r="D291" s="5">
        <f>'USINA 02 - Barreirinhas'!AY291</f>
        <v>589.29999999999995</v>
      </c>
      <c r="E291" s="5">
        <f>'USINA 03 - Barreirinhas'!AY291</f>
        <v>564.5</v>
      </c>
      <c r="F291" s="5">
        <f>'USINA 05 - Barreirinhas'!AY291</f>
        <v>534.4</v>
      </c>
      <c r="G291" s="150">
        <f>'USINA 06 - Barreirinhas'!AY291</f>
        <v>569.6</v>
      </c>
    </row>
    <row r="292" spans="1:7" x14ac:dyDescent="0.25">
      <c r="A292" s="149" t="str">
        <f t="shared" si="4"/>
        <v>01/10/2025</v>
      </c>
      <c r="B292" s="7">
        <v>45935</v>
      </c>
      <c r="C292" s="5">
        <f>'USINA 01 - Barreirinhas'!AY292</f>
        <v>550.6</v>
      </c>
      <c r="D292" s="5">
        <f>'USINA 02 - Barreirinhas'!AY292</f>
        <v>566.70000000000005</v>
      </c>
      <c r="E292" s="5">
        <f>'USINA 03 - Barreirinhas'!AY292</f>
        <v>551.6</v>
      </c>
      <c r="F292" s="5">
        <f>'USINA 05 - Barreirinhas'!AY292</f>
        <v>540.9</v>
      </c>
      <c r="G292" s="150">
        <f>'USINA 06 - Barreirinhas'!AY292</f>
        <v>547.1</v>
      </c>
    </row>
    <row r="293" spans="1:7" x14ac:dyDescent="0.25">
      <c r="A293" s="149" t="str">
        <f t="shared" si="4"/>
        <v>01/10/2025</v>
      </c>
      <c r="B293" s="7">
        <v>45936</v>
      </c>
      <c r="C293" s="5">
        <f>'USINA 01 - Barreirinhas'!AY293</f>
        <v>568.29999999999995</v>
      </c>
      <c r="D293" s="5">
        <f>'USINA 02 - Barreirinhas'!AY293</f>
        <v>584.1</v>
      </c>
      <c r="E293" s="5">
        <f>'USINA 03 - Barreirinhas'!AY293</f>
        <v>576</v>
      </c>
      <c r="F293" s="5">
        <f>'USINA 05 - Barreirinhas'!AY293</f>
        <v>552.5</v>
      </c>
      <c r="G293" s="150">
        <f>'USINA 06 - Barreirinhas'!AY293</f>
        <v>575.5</v>
      </c>
    </row>
    <row r="294" spans="1:7" x14ac:dyDescent="0.25">
      <c r="A294" s="149" t="str">
        <f t="shared" si="4"/>
        <v>01/10/2025</v>
      </c>
      <c r="B294" s="7">
        <v>45937</v>
      </c>
      <c r="C294" s="5">
        <f>'USINA 01 - Barreirinhas'!AY294</f>
        <v>555.1</v>
      </c>
      <c r="D294" s="5">
        <f>'USINA 02 - Barreirinhas'!AY294</f>
        <v>580.6</v>
      </c>
      <c r="E294" s="5">
        <f>'USINA 03 - Barreirinhas'!AY294</f>
        <v>585.1</v>
      </c>
      <c r="F294" s="5">
        <f>'USINA 05 - Barreirinhas'!AY294</f>
        <v>565.20000000000005</v>
      </c>
      <c r="G294" s="150">
        <f>'USINA 06 - Barreirinhas'!AY294</f>
        <v>532.79999999999995</v>
      </c>
    </row>
    <row r="295" spans="1:7" x14ac:dyDescent="0.25">
      <c r="A295" s="149" t="str">
        <f t="shared" si="4"/>
        <v>01/10/2025</v>
      </c>
      <c r="B295" s="7">
        <v>45938</v>
      </c>
      <c r="C295" s="5">
        <f>'USINA 01 - Barreirinhas'!AY295</f>
        <v>508.8</v>
      </c>
      <c r="D295" s="5">
        <f>'USINA 02 - Barreirinhas'!AY295</f>
        <v>537.70000000000005</v>
      </c>
      <c r="E295" s="5">
        <f>'USINA 03 - Barreirinhas'!AY295</f>
        <v>546.79999999999995</v>
      </c>
      <c r="F295" s="5">
        <f>'USINA 05 - Barreirinhas'!AY295</f>
        <v>509.2</v>
      </c>
      <c r="G295" s="150">
        <f>'USINA 06 - Barreirinhas'!AY295</f>
        <v>527.1</v>
      </c>
    </row>
    <row r="296" spans="1:7" x14ac:dyDescent="0.25">
      <c r="A296" s="149" t="str">
        <f t="shared" si="4"/>
        <v>01/10/2025</v>
      </c>
      <c r="B296" s="7">
        <v>45939</v>
      </c>
      <c r="C296" s="5">
        <f>'USINA 01 - Barreirinhas'!AY296</f>
        <v>502.4</v>
      </c>
      <c r="D296" s="5">
        <f>'USINA 02 - Barreirinhas'!AY296</f>
        <v>526</v>
      </c>
      <c r="E296" s="5">
        <f>'USINA 03 - Barreirinhas'!AY296</f>
        <v>522.6</v>
      </c>
      <c r="F296" s="5">
        <f>'USINA 05 - Barreirinhas'!AY296</f>
        <v>499.3</v>
      </c>
      <c r="G296" s="150">
        <f>'USINA 06 - Barreirinhas'!AY296</f>
        <v>528.9</v>
      </c>
    </row>
    <row r="297" spans="1:7" x14ac:dyDescent="0.25">
      <c r="A297" s="149" t="str">
        <f t="shared" si="4"/>
        <v>01/10/2025</v>
      </c>
      <c r="B297" s="7">
        <v>45940</v>
      </c>
      <c r="C297" s="5">
        <f>'USINA 01 - Barreirinhas'!AY297</f>
        <v>558.5</v>
      </c>
      <c r="D297" s="5">
        <f>'USINA 02 - Barreirinhas'!AY297</f>
        <v>575.79999999999995</v>
      </c>
      <c r="E297" s="5">
        <f>'USINA 03 - Barreirinhas'!AY297</f>
        <v>552.6</v>
      </c>
      <c r="F297" s="5">
        <f>'USINA 05 - Barreirinhas'!AY297</f>
        <v>540.1</v>
      </c>
      <c r="G297" s="150">
        <f>'USINA 06 - Barreirinhas'!AY297</f>
        <v>569.6</v>
      </c>
    </row>
    <row r="298" spans="1:7" x14ac:dyDescent="0.25">
      <c r="A298" s="149" t="str">
        <f t="shared" si="4"/>
        <v>01/10/2025</v>
      </c>
      <c r="B298" s="7">
        <v>45941</v>
      </c>
      <c r="C298" s="5">
        <f>'USINA 01 - Barreirinhas'!AY298</f>
        <v>546.1</v>
      </c>
      <c r="D298" s="5">
        <f>'USINA 02 - Barreirinhas'!AY298</f>
        <v>560.79999999999995</v>
      </c>
      <c r="E298" s="5">
        <f>'USINA 03 - Barreirinhas'!AY298</f>
        <v>541.4</v>
      </c>
      <c r="F298" s="5">
        <f>'USINA 05 - Barreirinhas'!AY298</f>
        <v>522.4</v>
      </c>
      <c r="G298" s="150">
        <f>'USINA 06 - Barreirinhas'!AY298</f>
        <v>554.1</v>
      </c>
    </row>
    <row r="299" spans="1:7" x14ac:dyDescent="0.25">
      <c r="A299" s="149" t="str">
        <f t="shared" si="4"/>
        <v>01/10/2025</v>
      </c>
      <c r="B299" s="7">
        <v>45942</v>
      </c>
      <c r="C299" s="5">
        <f>'USINA 01 - Barreirinhas'!AY299</f>
        <v>575</v>
      </c>
      <c r="D299" s="5">
        <f>'USINA 02 - Barreirinhas'!AY299</f>
        <v>590.5</v>
      </c>
      <c r="E299" s="5">
        <f>'USINA 03 - Barreirinhas'!AY299</f>
        <v>580.29999999999995</v>
      </c>
      <c r="F299" s="5">
        <f>'USINA 05 - Barreirinhas'!AY299</f>
        <v>558</v>
      </c>
      <c r="G299" s="150">
        <f>'USINA 06 - Barreirinhas'!AY299</f>
        <v>584.70000000000005</v>
      </c>
    </row>
    <row r="300" spans="1:7" x14ac:dyDescent="0.25">
      <c r="A300" s="149" t="str">
        <f t="shared" si="4"/>
        <v>01/10/2025</v>
      </c>
      <c r="B300" s="7">
        <v>45943</v>
      </c>
      <c r="C300" s="5">
        <f>'USINA 01 - Barreirinhas'!AY300</f>
        <v>552.1</v>
      </c>
      <c r="D300" s="5">
        <f>'USINA 02 - Barreirinhas'!AY300</f>
        <v>558.6</v>
      </c>
      <c r="E300" s="5">
        <f>'USINA 03 - Barreirinhas'!AY300</f>
        <v>556.4</v>
      </c>
      <c r="F300" s="5">
        <f>'USINA 05 - Barreirinhas'!AY300</f>
        <v>546.1</v>
      </c>
      <c r="G300" s="150">
        <f>'USINA 06 - Barreirinhas'!AY300</f>
        <v>567.29999999999995</v>
      </c>
    </row>
    <row r="301" spans="1:7" x14ac:dyDescent="0.25">
      <c r="A301" s="149" t="str">
        <f t="shared" si="4"/>
        <v>01/10/2025</v>
      </c>
      <c r="B301" s="7">
        <v>45944</v>
      </c>
      <c r="C301" s="5">
        <f>'USINA 01 - Barreirinhas'!AY301</f>
        <v>560.9</v>
      </c>
      <c r="D301" s="5">
        <f>'USINA 02 - Barreirinhas'!AY301</f>
        <v>575.9</v>
      </c>
      <c r="E301" s="5">
        <f>'USINA 03 - Barreirinhas'!AY301</f>
        <v>557.1</v>
      </c>
      <c r="F301" s="5">
        <f>'USINA 05 - Barreirinhas'!AY301</f>
        <v>550.79999999999995</v>
      </c>
      <c r="G301" s="150">
        <f>'USINA 06 - Barreirinhas'!AY301</f>
        <v>562</v>
      </c>
    </row>
    <row r="302" spans="1:7" x14ac:dyDescent="0.25">
      <c r="A302" s="149" t="str">
        <f t="shared" si="4"/>
        <v>01/10/2025</v>
      </c>
      <c r="B302" s="7">
        <v>45945</v>
      </c>
      <c r="C302" s="5">
        <f>'USINA 01 - Barreirinhas'!AY302</f>
        <v>577.70000000000005</v>
      </c>
      <c r="D302" s="5">
        <f>'USINA 02 - Barreirinhas'!AY302</f>
        <v>588.1</v>
      </c>
      <c r="E302" s="5">
        <f>'USINA 03 - Barreirinhas'!AY302</f>
        <v>583.29999999999995</v>
      </c>
      <c r="F302" s="5">
        <f>'USINA 05 - Barreirinhas'!AY302</f>
        <v>584.5</v>
      </c>
      <c r="G302" s="150">
        <f>'USINA 06 - Barreirinhas'!AY302</f>
        <v>597.5</v>
      </c>
    </row>
    <row r="303" spans="1:7" x14ac:dyDescent="0.25">
      <c r="A303" s="149" t="str">
        <f t="shared" si="4"/>
        <v>01/10/2025</v>
      </c>
      <c r="B303" s="7">
        <v>45946</v>
      </c>
      <c r="C303" s="5">
        <f>'USINA 01 - Barreirinhas'!AY303</f>
        <v>514.70000000000005</v>
      </c>
      <c r="D303" s="5">
        <f>'USINA 02 - Barreirinhas'!AY303</f>
        <v>540.5</v>
      </c>
      <c r="E303" s="5">
        <f>'USINA 03 - Barreirinhas'!AY303</f>
        <v>518.20000000000005</v>
      </c>
      <c r="F303" s="5">
        <f>'USINA 05 - Barreirinhas'!AY303</f>
        <v>513</v>
      </c>
      <c r="G303" s="150">
        <f>'USINA 06 - Barreirinhas'!AY303</f>
        <v>532.1</v>
      </c>
    </row>
    <row r="304" spans="1:7" x14ac:dyDescent="0.25">
      <c r="A304" s="149" t="str">
        <f t="shared" si="4"/>
        <v>01/10/2025</v>
      </c>
      <c r="B304" s="7">
        <v>45947</v>
      </c>
      <c r="C304" s="5">
        <f>'USINA 01 - Barreirinhas'!AY304</f>
        <v>547.29999999999995</v>
      </c>
      <c r="D304" s="5">
        <f>'USINA 02 - Barreirinhas'!AY304</f>
        <v>561.29999999999995</v>
      </c>
      <c r="E304" s="5">
        <f>'USINA 03 - Barreirinhas'!AY304</f>
        <v>548.1</v>
      </c>
      <c r="F304" s="5">
        <f>'USINA 05 - Barreirinhas'!AY304</f>
        <v>551.6</v>
      </c>
      <c r="G304" s="150">
        <f>'USINA 06 - Barreirinhas'!AY304</f>
        <v>557.6</v>
      </c>
    </row>
    <row r="305" spans="1:7" x14ac:dyDescent="0.25">
      <c r="A305" s="149" t="str">
        <f t="shared" si="4"/>
        <v>01/10/2025</v>
      </c>
      <c r="B305" s="7">
        <v>45948</v>
      </c>
      <c r="C305" s="5">
        <f>'USINA 01 - Barreirinhas'!AY305</f>
        <v>536.4</v>
      </c>
      <c r="D305" s="5">
        <f>'USINA 02 - Barreirinhas'!AY305</f>
        <v>568</v>
      </c>
      <c r="E305" s="5">
        <f>'USINA 03 - Barreirinhas'!AY305</f>
        <v>548.20000000000005</v>
      </c>
      <c r="F305" s="5">
        <f>'USINA 05 - Barreirinhas'!AY305</f>
        <v>514.4</v>
      </c>
      <c r="G305" s="150">
        <f>'USINA 06 - Barreirinhas'!AY305</f>
        <v>544.5</v>
      </c>
    </row>
    <row r="306" spans="1:7" x14ac:dyDescent="0.25">
      <c r="A306" s="149" t="str">
        <f t="shared" si="4"/>
        <v>01/10/2025</v>
      </c>
      <c r="B306" s="7">
        <v>45949</v>
      </c>
      <c r="C306" s="5">
        <f>'USINA 01 - Barreirinhas'!AY306</f>
        <v>428</v>
      </c>
      <c r="D306" s="5">
        <f>'USINA 02 - Barreirinhas'!AY306</f>
        <v>476.4</v>
      </c>
      <c r="E306" s="5">
        <f>'USINA 03 - Barreirinhas'!AY306</f>
        <v>522.4</v>
      </c>
      <c r="F306" s="5">
        <f>'USINA 05 - Barreirinhas'!AY306</f>
        <v>449.9</v>
      </c>
      <c r="G306" s="150">
        <f>'USINA 06 - Barreirinhas'!AY306</f>
        <v>489.7</v>
      </c>
    </row>
    <row r="307" spans="1:7" x14ac:dyDescent="0.25">
      <c r="A307" s="149" t="str">
        <f t="shared" si="4"/>
        <v>01/10/2025</v>
      </c>
      <c r="B307" s="7">
        <v>45950</v>
      </c>
      <c r="C307" s="5">
        <f>'USINA 01 - Barreirinhas'!AY307</f>
        <v>488.3</v>
      </c>
      <c r="D307" s="5">
        <f>'USINA 02 - Barreirinhas'!AY307</f>
        <v>526.20000000000005</v>
      </c>
      <c r="E307" s="5">
        <f>'USINA 03 - Barreirinhas'!AY307</f>
        <v>509.2</v>
      </c>
      <c r="F307" s="5">
        <f>'USINA 05 - Barreirinhas'!AY307</f>
        <v>471.9</v>
      </c>
      <c r="G307" s="150">
        <f>'USINA 06 - Barreirinhas'!AY307</f>
        <v>505.1</v>
      </c>
    </row>
    <row r="308" spans="1:7" x14ac:dyDescent="0.25">
      <c r="A308" s="149" t="str">
        <f t="shared" si="4"/>
        <v>01/10/2025</v>
      </c>
      <c r="B308" s="7">
        <v>45951</v>
      </c>
      <c r="C308" s="5">
        <f>'USINA 01 - Barreirinhas'!AY308</f>
        <v>460.6</v>
      </c>
      <c r="D308" s="5">
        <f>'USINA 02 - Barreirinhas'!AY308</f>
        <v>462.1</v>
      </c>
      <c r="E308" s="5">
        <f>'USINA 03 - Barreirinhas'!AY308</f>
        <v>476.6</v>
      </c>
      <c r="F308" s="5">
        <f>'USINA 05 - Barreirinhas'!AY308</f>
        <v>422.3</v>
      </c>
      <c r="G308" s="150">
        <f>'USINA 06 - Barreirinhas'!AY308</f>
        <v>456.6</v>
      </c>
    </row>
    <row r="309" spans="1:7" x14ac:dyDescent="0.25">
      <c r="A309" s="149" t="str">
        <f t="shared" si="4"/>
        <v>01/10/2025</v>
      </c>
      <c r="B309" s="7">
        <v>45952</v>
      </c>
      <c r="C309" s="5">
        <f>'USINA 01 - Barreirinhas'!AY309</f>
        <v>534.9</v>
      </c>
      <c r="D309" s="5">
        <f>'USINA 02 - Barreirinhas'!AY309</f>
        <v>547.5</v>
      </c>
      <c r="E309" s="5">
        <f>'USINA 03 - Barreirinhas'!AY309</f>
        <v>543</v>
      </c>
      <c r="F309" s="5">
        <f>'USINA 05 - Barreirinhas'!AY309</f>
        <v>522.20000000000005</v>
      </c>
      <c r="G309" s="150">
        <f>'USINA 06 - Barreirinhas'!AY309</f>
        <v>560.1</v>
      </c>
    </row>
    <row r="310" spans="1:7" x14ac:dyDescent="0.25">
      <c r="A310" s="149" t="str">
        <f t="shared" si="4"/>
        <v>01/10/2025</v>
      </c>
      <c r="B310" s="7">
        <v>45953</v>
      </c>
      <c r="C310" s="5">
        <f>'USINA 01 - Barreirinhas'!AY310</f>
        <v>557.9</v>
      </c>
      <c r="D310" s="5">
        <f>'USINA 02 - Barreirinhas'!AY310</f>
        <v>582.1</v>
      </c>
      <c r="E310" s="5">
        <f>'USINA 03 - Barreirinhas'!AY310</f>
        <v>571.79999999999995</v>
      </c>
      <c r="F310" s="5">
        <f>'USINA 05 - Barreirinhas'!AY310</f>
        <v>562.5</v>
      </c>
      <c r="G310" s="150">
        <f>'USINA 06 - Barreirinhas'!AY310</f>
        <v>588.70000000000005</v>
      </c>
    </row>
    <row r="311" spans="1:7" x14ac:dyDescent="0.25">
      <c r="A311" s="149" t="str">
        <f t="shared" si="4"/>
        <v>01/10/2025</v>
      </c>
      <c r="B311" s="7">
        <v>45954</v>
      </c>
      <c r="C311" s="5">
        <f>'USINA 01 - Barreirinhas'!AY311</f>
        <v>552.29999999999995</v>
      </c>
      <c r="D311" s="5">
        <f>'USINA 02 - Barreirinhas'!AY311</f>
        <v>569.29999999999995</v>
      </c>
      <c r="E311" s="5">
        <f>'USINA 03 - Barreirinhas'!AY311</f>
        <v>569.1</v>
      </c>
      <c r="F311" s="5">
        <f>'USINA 05 - Barreirinhas'!AY311</f>
        <v>515.29999999999995</v>
      </c>
      <c r="G311" s="150">
        <f>'USINA 06 - Barreirinhas'!AY311</f>
        <v>582.70000000000005</v>
      </c>
    </row>
    <row r="312" spans="1:7" x14ac:dyDescent="0.25">
      <c r="A312" s="149" t="str">
        <f t="shared" si="4"/>
        <v>01/10/2025</v>
      </c>
      <c r="B312" s="7">
        <v>45955</v>
      </c>
      <c r="C312" s="5">
        <f>'USINA 01 - Barreirinhas'!AY312</f>
        <v>533.9</v>
      </c>
      <c r="D312" s="5">
        <f>'USINA 02 - Barreirinhas'!AY312</f>
        <v>545.79999999999995</v>
      </c>
      <c r="E312" s="5">
        <f>'USINA 03 - Barreirinhas'!AY312</f>
        <v>538.20000000000005</v>
      </c>
      <c r="F312" s="5">
        <f>'USINA 05 - Barreirinhas'!AY312</f>
        <v>541.5</v>
      </c>
      <c r="G312" s="150">
        <f>'USINA 06 - Barreirinhas'!AY312</f>
        <v>559.70000000000005</v>
      </c>
    </row>
    <row r="313" spans="1:7" x14ac:dyDescent="0.25">
      <c r="A313" s="149" t="str">
        <f t="shared" si="4"/>
        <v>01/10/2025</v>
      </c>
      <c r="B313" s="7">
        <v>45956</v>
      </c>
      <c r="C313" s="5">
        <f>'USINA 01 - Barreirinhas'!AY313</f>
        <v>542.79999999999995</v>
      </c>
      <c r="D313" s="5">
        <f>'USINA 02 - Barreirinhas'!AY313</f>
        <v>568.9</v>
      </c>
      <c r="E313" s="5">
        <f>'USINA 03 - Barreirinhas'!AY313</f>
        <v>563.1</v>
      </c>
      <c r="F313" s="5">
        <f>'USINA 05 - Barreirinhas'!AY313</f>
        <v>557.79999999999995</v>
      </c>
      <c r="G313" s="150">
        <f>'USINA 06 - Barreirinhas'!AY313</f>
        <v>581.6</v>
      </c>
    </row>
    <row r="314" spans="1:7" x14ac:dyDescent="0.25">
      <c r="A314" s="149" t="str">
        <f t="shared" si="4"/>
        <v>01/10/2025</v>
      </c>
      <c r="B314" s="7">
        <v>45957</v>
      </c>
      <c r="C314" s="5">
        <f>'USINA 01 - Barreirinhas'!AY314</f>
        <v>540.4</v>
      </c>
      <c r="D314" s="5">
        <f>'USINA 02 - Barreirinhas'!AY314</f>
        <v>567.9</v>
      </c>
      <c r="E314" s="5" t="e">
        <f>'USINA 03 - Barreirinhas'!#REF!</f>
        <v>#REF!</v>
      </c>
      <c r="F314" s="5">
        <f>'USINA 05 - Barreirinhas'!AY314</f>
        <v>159.69999999999999</v>
      </c>
      <c r="G314" s="150">
        <f>'USINA 06 - Barreirinhas'!AY314</f>
        <v>575.1</v>
      </c>
    </row>
    <row r="315" spans="1:7" x14ac:dyDescent="0.25">
      <c r="A315" s="149" t="str">
        <f t="shared" si="4"/>
        <v>01/10/2025</v>
      </c>
      <c r="B315" s="7">
        <v>45958</v>
      </c>
      <c r="C315" s="5">
        <f>'USINA 01 - Barreirinhas'!AY315</f>
        <v>552.79999999999995</v>
      </c>
      <c r="D315" s="5">
        <f>'USINA 02 - Barreirinhas'!AY316</f>
        <v>569.1</v>
      </c>
      <c r="E315" s="5" t="e">
        <f>'USINA 03 - Barreirinhas'!#REF!</f>
        <v>#REF!</v>
      </c>
      <c r="F315" s="5">
        <f>'USINA 03 - Barreirinhas'!AY314</f>
        <v>566.9</v>
      </c>
      <c r="G315" s="150">
        <f>'USINA 06 - Barreirinhas'!AY315</f>
        <v>586.5</v>
      </c>
    </row>
    <row r="316" spans="1:7" x14ac:dyDescent="0.25">
      <c r="A316" s="149" t="str">
        <f t="shared" si="4"/>
        <v>01/10/2025</v>
      </c>
      <c r="B316" s="7">
        <v>45959</v>
      </c>
      <c r="C316" s="5">
        <f>'USINA 01 - Barreirinhas'!AY316</f>
        <v>543.6</v>
      </c>
      <c r="D316" s="5">
        <f>'USINA 02 - Barreirinhas'!AY317</f>
        <v>544.29999999999995</v>
      </c>
      <c r="E316" s="5" t="e">
        <f>'USINA 03 - Barreirinhas'!#REF!</f>
        <v>#REF!</v>
      </c>
      <c r="F316" s="5">
        <f>'USINA 03 - Barreirinhas'!AY315</f>
        <v>568.1</v>
      </c>
      <c r="G316" s="150">
        <f>'USINA 06 - Barreirinhas'!AY316</f>
        <v>581.20000000000005</v>
      </c>
    </row>
    <row r="317" spans="1:7" x14ac:dyDescent="0.25">
      <c r="A317" s="149" t="str">
        <f t="shared" si="4"/>
        <v>01/10/2025</v>
      </c>
      <c r="B317" s="7">
        <v>45960</v>
      </c>
      <c r="C317" s="5">
        <f>'USINA 01 - Barreirinhas'!AY317</f>
        <v>519.1</v>
      </c>
      <c r="D317" s="5">
        <f>'USINA 02 - Barreirinhas'!AY318</f>
        <v>470.5</v>
      </c>
      <c r="E317" s="5" t="e">
        <f>'USINA 03 - Barreirinhas'!#REF!</f>
        <v>#REF!</v>
      </c>
      <c r="F317" s="5">
        <f>'USINA 03 - Barreirinhas'!AY316</f>
        <v>566.1</v>
      </c>
      <c r="G317" s="150">
        <f>'USINA 06 - Barreirinhas'!AY317</f>
        <v>540.5</v>
      </c>
    </row>
    <row r="318" spans="1:7" x14ac:dyDescent="0.25">
      <c r="A318" s="149" t="str">
        <f t="shared" si="4"/>
        <v>01/10/2025</v>
      </c>
      <c r="B318" s="7">
        <v>45961</v>
      </c>
      <c r="C318" s="5">
        <f>'USINA 01 - Barreirinhas'!AY318</f>
        <v>430.4</v>
      </c>
      <c r="D318" s="5">
        <f>'USINA 02 - Barreirinhas'!AY319</f>
        <v>528.4</v>
      </c>
      <c r="E318" s="5">
        <f>'USINA 03 - Barreirinhas'!AY318</f>
        <v>476.9</v>
      </c>
      <c r="F318" s="5">
        <f>'USINA 03 - Barreirinhas'!AY317</f>
        <v>558.6</v>
      </c>
      <c r="G318" s="150">
        <f>'USINA 06 - Barreirinhas'!AY318</f>
        <v>467.6</v>
      </c>
    </row>
    <row r="319" spans="1:7" x14ac:dyDescent="0.25">
      <c r="A319" s="149" t="str">
        <f t="shared" si="4"/>
        <v>01/11/2025</v>
      </c>
      <c r="B319" s="7">
        <v>45962</v>
      </c>
      <c r="C319" s="5">
        <f>'USINA 01 - Barreirinhas'!AY319</f>
        <v>513.9</v>
      </c>
      <c r="D319" s="5" t="e">
        <f>'USINA 02 - Barreirinhas'!#REF!</f>
        <v>#REF!</v>
      </c>
      <c r="E319" s="5">
        <f>'USINA 03 - Barreirinhas'!AY319</f>
        <v>512.70000000000005</v>
      </c>
      <c r="F319" s="5">
        <f>'USINA 05 - Barreirinhas'!AY319</f>
        <v>470.4</v>
      </c>
      <c r="G319" s="150">
        <f>'USINA 06 - Barreirinhas'!AY319</f>
        <v>508.6</v>
      </c>
    </row>
    <row r="320" spans="1:7" x14ac:dyDescent="0.25">
      <c r="A320" s="149" t="str">
        <f t="shared" si="4"/>
        <v>01/11/2025</v>
      </c>
      <c r="B320" s="7">
        <v>45963</v>
      </c>
      <c r="C320" s="5">
        <f>'USINA 01 - Barreirinhas'!AY320</f>
        <v>423</v>
      </c>
      <c r="D320" s="5">
        <f>'USINA 02 - Barreirinhas'!AY320</f>
        <v>449.7</v>
      </c>
      <c r="E320" s="5">
        <f>'USINA 03 - Barreirinhas'!AY320</f>
        <v>451.5</v>
      </c>
      <c r="F320" s="5">
        <f>'USINA 05 - Barreirinhas'!AY320</f>
        <v>422.4</v>
      </c>
      <c r="G320" s="150">
        <f>'USINA 06 - Barreirinhas'!AY320</f>
        <v>424.2</v>
      </c>
    </row>
    <row r="321" spans="1:7" x14ac:dyDescent="0.25">
      <c r="A321" s="149" t="str">
        <f t="shared" si="4"/>
        <v>01/11/2025</v>
      </c>
      <c r="B321" s="7">
        <v>45964</v>
      </c>
      <c r="C321" s="5">
        <f>'USINA 01 - Barreirinhas'!AY321</f>
        <v>512.4</v>
      </c>
      <c r="D321" s="5" t="e">
        <f>'USINA 02 - Barreirinhas'!#REF!</f>
        <v>#REF!</v>
      </c>
      <c r="E321" s="5">
        <f>'USINA 03 - Barreirinhas'!AY321</f>
        <v>414.2</v>
      </c>
      <c r="F321" s="5">
        <f>'USINA 05 - Barreirinhas'!AY321</f>
        <v>461.8</v>
      </c>
      <c r="G321" s="150">
        <f>'USINA 06 - Barreirinhas'!AY321</f>
        <v>528.70000000000005</v>
      </c>
    </row>
    <row r="322" spans="1:7" x14ac:dyDescent="0.25">
      <c r="A322" s="149" t="str">
        <f t="shared" si="4"/>
        <v>01/11/2025</v>
      </c>
      <c r="B322" s="7">
        <v>45965</v>
      </c>
      <c r="C322" s="5">
        <f>'USINA 02 - Barreirinhas'!AY321</f>
        <v>541.1</v>
      </c>
      <c r="D322" s="5">
        <f>'USINA 02 - Barreirinhas'!AY322</f>
        <v>561.29999999999995</v>
      </c>
      <c r="E322" s="5">
        <f>'USINA 03 - Barreirinhas'!AY322</f>
        <v>547.1</v>
      </c>
      <c r="F322" s="5">
        <f>'USINA 05 - Barreirinhas'!AY322</f>
        <v>558.20000000000005</v>
      </c>
      <c r="G322" s="150">
        <f>'USINA 06 - Barreirinhas'!AY322</f>
        <v>552</v>
      </c>
    </row>
    <row r="323" spans="1:7" x14ac:dyDescent="0.25">
      <c r="A323" s="149" t="str">
        <f t="shared" si="4"/>
        <v>01/11/2025</v>
      </c>
      <c r="B323" s="7">
        <v>45966</v>
      </c>
      <c r="C323" s="5">
        <f>'USINA 01 - Barreirinhas'!AY323</f>
        <v>500.6</v>
      </c>
      <c r="D323" s="5">
        <f>'USINA 02 - Barreirinhas'!AY323</f>
        <v>525.79999999999995</v>
      </c>
      <c r="E323" s="5">
        <f>'USINA 03 - Barreirinhas'!AY323</f>
        <v>516.5</v>
      </c>
      <c r="F323" s="5">
        <f>'USINA 05 - Barreirinhas'!AY323</f>
        <v>507.1</v>
      </c>
      <c r="G323" s="150">
        <f>'USINA 06 - Barreirinhas'!AY323</f>
        <v>508.4</v>
      </c>
    </row>
    <row r="324" spans="1:7" x14ac:dyDescent="0.25">
      <c r="A324" s="149" t="str">
        <f t="shared" si="4"/>
        <v>01/11/2025</v>
      </c>
      <c r="B324" s="7">
        <v>45967</v>
      </c>
      <c r="C324" s="5">
        <f>'USINA 01 - Barreirinhas'!AY324</f>
        <v>474.6</v>
      </c>
      <c r="D324" s="5">
        <f>'USINA 02 - Barreirinhas'!AY324</f>
        <v>495.2</v>
      </c>
      <c r="E324" s="5">
        <f>'USINA 03 - Barreirinhas'!AY324</f>
        <v>515.9</v>
      </c>
      <c r="F324" s="5">
        <f>'USINA 05 - Barreirinhas'!AY324</f>
        <v>437.8</v>
      </c>
      <c r="G324" s="150">
        <f>'USINA 06 - Barreirinhas'!AY324</f>
        <v>516.79999999999995</v>
      </c>
    </row>
    <row r="325" spans="1:7" x14ac:dyDescent="0.25">
      <c r="A325" s="149" t="str">
        <f t="shared" ref="A325:A379" si="5">"01/"&amp;MONTH(B325)&amp;"/2025"</f>
        <v>01/11/2025</v>
      </c>
      <c r="B325" s="7">
        <v>45968</v>
      </c>
      <c r="C325" s="5">
        <f>'USINA 01 - Barreirinhas'!AY325</f>
        <v>501.3</v>
      </c>
      <c r="D325" s="5">
        <f>'USINA 02 - Barreirinhas'!AY325</f>
        <v>504.8</v>
      </c>
      <c r="E325" s="5">
        <f>'USINA 03 - Barreirinhas'!AY325</f>
        <v>488.8</v>
      </c>
      <c r="F325" s="5">
        <f>'USINA 05 - Barreirinhas'!AY325</f>
        <v>508.9</v>
      </c>
      <c r="G325" s="150">
        <f>'USINA 06 - Barreirinhas'!AY325</f>
        <v>524.1</v>
      </c>
    </row>
    <row r="326" spans="1:7" x14ac:dyDescent="0.25">
      <c r="A326" s="149" t="str">
        <f t="shared" si="5"/>
        <v>01/11/2025</v>
      </c>
      <c r="B326" s="7">
        <v>45969</v>
      </c>
      <c r="C326" s="5">
        <f>'USINA 01 - Barreirinhas'!AY326</f>
        <v>496.4</v>
      </c>
      <c r="D326" s="5">
        <f>'USINA 02 - Barreirinhas'!AY326</f>
        <v>515.4</v>
      </c>
      <c r="E326" s="5">
        <f>'USINA 03 - Barreirinhas'!AY326</f>
        <v>489.5</v>
      </c>
      <c r="F326" s="5">
        <f>'USINA 05 - Barreirinhas'!AY326</f>
        <v>493.4</v>
      </c>
      <c r="G326" s="150">
        <f>'USINA 06 - Barreirinhas'!AY326</f>
        <v>524.1</v>
      </c>
    </row>
    <row r="327" spans="1:7" x14ac:dyDescent="0.25">
      <c r="A327" s="149" t="str">
        <f t="shared" si="5"/>
        <v>01/11/2025</v>
      </c>
      <c r="B327" s="7">
        <v>45970</v>
      </c>
      <c r="C327" s="5">
        <f>'USINA 01 - Barreirinhas'!AY327</f>
        <v>508.8</v>
      </c>
      <c r="D327" s="5">
        <f>'USINA 02 - Barreirinhas'!AY327</f>
        <v>527.6</v>
      </c>
      <c r="E327" s="5">
        <f>'USINA 03 - Barreirinhas'!AY327</f>
        <v>526</v>
      </c>
      <c r="F327" s="5">
        <f>'USINA 05 - Barreirinhas'!AY327</f>
        <v>500.4</v>
      </c>
      <c r="G327" s="150">
        <f>'USINA 06 - Barreirinhas'!AY327</f>
        <v>505.6</v>
      </c>
    </row>
    <row r="328" spans="1:7" x14ac:dyDescent="0.25">
      <c r="A328" s="149" t="str">
        <f t="shared" si="5"/>
        <v>01/11/2025</v>
      </c>
      <c r="B328" s="7">
        <v>45971</v>
      </c>
      <c r="C328" s="5">
        <f>'USINA 01 - Barreirinhas'!AY328</f>
        <v>483.2</v>
      </c>
      <c r="D328" s="5">
        <f>'USINA 02 - Barreirinhas'!AY328</f>
        <v>511.8</v>
      </c>
      <c r="E328" s="5">
        <f>'USINA 03 - Barreirinhas'!AY328</f>
        <v>514</v>
      </c>
      <c r="F328" s="5">
        <f>'USINA 05 - Barreirinhas'!AY328</f>
        <v>501.9</v>
      </c>
      <c r="G328" s="150">
        <f>'USINA 06 - Barreirinhas'!AY328</f>
        <v>507.3</v>
      </c>
    </row>
    <row r="329" spans="1:7" x14ac:dyDescent="0.25">
      <c r="A329" s="149" t="str">
        <f t="shared" si="5"/>
        <v>01/11/2025</v>
      </c>
      <c r="B329" s="7">
        <v>45972</v>
      </c>
      <c r="C329" s="5">
        <f>'USINA 01 - Barreirinhas'!AY329</f>
        <v>501.3</v>
      </c>
      <c r="D329" s="5">
        <f>'USINA 02 - Barreirinhas'!AY329</f>
        <v>528.6</v>
      </c>
      <c r="E329" s="5">
        <f>'USINA 03 - Barreirinhas'!AY329</f>
        <v>518.6</v>
      </c>
      <c r="F329" s="5">
        <f>'USINA 05 - Barreirinhas'!AY329</f>
        <v>487.3</v>
      </c>
      <c r="G329" s="150">
        <f>'USINA 06 - Barreirinhas'!AY329</f>
        <v>528.79999999999995</v>
      </c>
    </row>
    <row r="330" spans="1:7" x14ac:dyDescent="0.25">
      <c r="A330" s="149" t="str">
        <f t="shared" si="5"/>
        <v>01/11/2025</v>
      </c>
      <c r="B330" s="7">
        <v>45973</v>
      </c>
      <c r="C330" s="5">
        <f>'USINA 01 - Barreirinhas'!AY330</f>
        <v>510.6</v>
      </c>
      <c r="D330" s="5">
        <f>'USINA 02 - Barreirinhas'!AY330</f>
        <v>532.79999999999995</v>
      </c>
      <c r="E330" s="5">
        <f>'USINA 03 - Barreirinhas'!AY330</f>
        <v>538</v>
      </c>
      <c r="F330" s="5">
        <f>'USINA 05 - Barreirinhas'!AY330</f>
        <v>515.6</v>
      </c>
      <c r="G330" s="150">
        <f>'USINA 06 - Barreirinhas'!AY330</f>
        <v>534.4</v>
      </c>
    </row>
    <row r="331" spans="1:7" x14ac:dyDescent="0.25">
      <c r="A331" s="149" t="str">
        <f t="shared" si="5"/>
        <v>01/11/2025</v>
      </c>
      <c r="B331" s="7">
        <v>45974</v>
      </c>
      <c r="C331" s="5">
        <f>'USINA 01 - Barreirinhas'!AY331</f>
        <v>490.6</v>
      </c>
      <c r="D331" s="5">
        <f>'USINA 02 - Barreirinhas'!AY331</f>
        <v>514.29999999999995</v>
      </c>
      <c r="E331" s="5">
        <f>'USINA 03 - Barreirinhas'!AY331</f>
        <v>517</v>
      </c>
      <c r="F331" s="5">
        <f>'USINA 05 - Barreirinhas'!AY331</f>
        <v>503.8</v>
      </c>
      <c r="G331" s="150">
        <f>'USINA 06 - Barreirinhas'!AY331</f>
        <v>514.79999999999995</v>
      </c>
    </row>
    <row r="332" spans="1:7" x14ac:dyDescent="0.25">
      <c r="A332" s="149" t="str">
        <f t="shared" si="5"/>
        <v>01/11/2025</v>
      </c>
      <c r="B332" s="7">
        <v>45975</v>
      </c>
      <c r="C332" s="5">
        <f>'USINA 01 - Barreirinhas'!AY332</f>
        <v>506.8</v>
      </c>
      <c r="D332" s="5">
        <f>'USINA 02 - Barreirinhas'!AY332</f>
        <v>538.5</v>
      </c>
      <c r="E332" s="5">
        <f>'USINA 03 - Barreirinhas'!AY332</f>
        <v>549</v>
      </c>
      <c r="F332" s="5">
        <f>'USINA 05 - Barreirinhas'!AY332</f>
        <v>547.1</v>
      </c>
      <c r="G332" s="150">
        <f>'USINA 06 - Barreirinhas'!AY332</f>
        <v>537.9</v>
      </c>
    </row>
    <row r="333" spans="1:7" x14ac:dyDescent="0.25">
      <c r="A333" s="149" t="str">
        <f t="shared" si="5"/>
        <v>01/11/2025</v>
      </c>
      <c r="B333" s="7">
        <v>45976</v>
      </c>
      <c r="C333" s="5">
        <f>'USINA 01 - Barreirinhas'!AY333</f>
        <v>515.4</v>
      </c>
      <c r="D333" s="5">
        <f>'USINA 02 - Barreirinhas'!AY333</f>
        <v>540.29999999999995</v>
      </c>
      <c r="E333" s="5">
        <f>'USINA 03 - Barreirinhas'!AY333</f>
        <v>547.79999999999995</v>
      </c>
      <c r="F333" s="5">
        <f>'USINA 05 - Barreirinhas'!AY333</f>
        <v>542.79999999999995</v>
      </c>
      <c r="G333" s="150">
        <f>'USINA 06 - Barreirinhas'!AY333</f>
        <v>545.9</v>
      </c>
    </row>
    <row r="334" spans="1:7" x14ac:dyDescent="0.25">
      <c r="A334" s="149" t="str">
        <f t="shared" si="5"/>
        <v>01/11/2025</v>
      </c>
      <c r="B334" s="7">
        <v>45977</v>
      </c>
      <c r="C334" s="5">
        <f>'USINA 01 - Barreirinhas'!AY334</f>
        <v>498.9</v>
      </c>
      <c r="D334" s="5">
        <f>'USINA 02 - Barreirinhas'!AY334</f>
        <v>523.20000000000005</v>
      </c>
      <c r="E334" s="5">
        <f>'USINA 03 - Barreirinhas'!AY334</f>
        <v>533</v>
      </c>
      <c r="F334" s="5">
        <f>'USINA 05 - Barreirinhas'!AY334</f>
        <v>521.29999999999995</v>
      </c>
      <c r="G334" s="150">
        <f>'USINA 06 - Barreirinhas'!AY334</f>
        <v>529.5</v>
      </c>
    </row>
    <row r="335" spans="1:7" x14ac:dyDescent="0.25">
      <c r="A335" s="149" t="str">
        <f t="shared" si="5"/>
        <v>01/11/2025</v>
      </c>
      <c r="B335" s="7">
        <v>45978</v>
      </c>
      <c r="C335" s="5">
        <f>'USINA 01 - Barreirinhas'!AY335</f>
        <v>508.8</v>
      </c>
      <c r="D335" s="5">
        <f>'USINA 02 - Barreirinhas'!AY335</f>
        <v>535.5</v>
      </c>
      <c r="E335" s="5">
        <f>'USINA 03 - Barreirinhas'!AY335</f>
        <v>540.6</v>
      </c>
      <c r="F335" s="5">
        <f>'USINA 05 - Barreirinhas'!AY335</f>
        <v>530.5</v>
      </c>
      <c r="G335" s="150">
        <f>'USINA 06 - Barreirinhas'!AY335</f>
        <v>535.20000000000005</v>
      </c>
    </row>
    <row r="336" spans="1:7" x14ac:dyDescent="0.25">
      <c r="A336" s="149" t="str">
        <f t="shared" si="5"/>
        <v>01/11/2025</v>
      </c>
      <c r="B336" s="7">
        <v>45979</v>
      </c>
      <c r="C336" s="5">
        <f>'USINA 01 - Barreirinhas'!AY336</f>
        <v>502.8</v>
      </c>
      <c r="D336" s="5">
        <f>'USINA 02 - Barreirinhas'!AY336</f>
        <v>528.5</v>
      </c>
      <c r="E336" s="5">
        <f>'USINA 03 - Barreirinhas'!AY336</f>
        <v>528.20000000000005</v>
      </c>
      <c r="F336" s="5">
        <f>'USINA 05 - Barreirinhas'!AY336</f>
        <v>491.7</v>
      </c>
      <c r="G336" s="150">
        <f>'USINA 06 - Barreirinhas'!AY336</f>
        <v>507.2</v>
      </c>
    </row>
    <row r="337" spans="1:7" x14ac:dyDescent="0.25">
      <c r="A337" s="149" t="str">
        <f t="shared" si="5"/>
        <v>01/11/2025</v>
      </c>
      <c r="B337" s="7">
        <v>45980</v>
      </c>
      <c r="C337" s="5">
        <f>'USINA 01 - Barreirinhas'!AY337</f>
        <v>470.2</v>
      </c>
      <c r="D337" s="5">
        <f>'USINA 02 - Barreirinhas'!AY337</f>
        <v>498.8</v>
      </c>
      <c r="E337" s="5">
        <f>'USINA 03 - Barreirinhas'!AY337</f>
        <v>475.8</v>
      </c>
      <c r="F337" s="5">
        <f>'USINA 05 - Barreirinhas'!AY337</f>
        <v>457.1</v>
      </c>
      <c r="G337" s="150">
        <f>'USINA 06 - Barreirinhas'!AY337</f>
        <v>489.7</v>
      </c>
    </row>
    <row r="338" spans="1:7" x14ac:dyDescent="0.25">
      <c r="A338" s="149" t="str">
        <f t="shared" si="5"/>
        <v>01/11/2025</v>
      </c>
      <c r="B338" s="7">
        <v>45981</v>
      </c>
      <c r="C338" s="5">
        <f>'USINA 01 - Barreirinhas'!AY338</f>
        <v>478.2</v>
      </c>
      <c r="D338" s="5">
        <f>'USINA 02 - Barreirinhas'!AY338</f>
        <v>493.9</v>
      </c>
      <c r="E338" s="5">
        <f>'USINA 03 - Barreirinhas'!AY338</f>
        <v>456.5</v>
      </c>
      <c r="F338" s="5">
        <f>'USINA 05 - Barreirinhas'!AY338</f>
        <v>468.6</v>
      </c>
      <c r="G338" s="150">
        <f>'USINA 06 - Barreirinhas'!AY338</f>
        <v>482.3</v>
      </c>
    </row>
    <row r="339" spans="1:7" x14ac:dyDescent="0.25">
      <c r="A339" s="149" t="str">
        <f t="shared" si="5"/>
        <v>01/11/2025</v>
      </c>
      <c r="B339" s="7">
        <v>45982</v>
      </c>
      <c r="C339" s="5">
        <f>'USINA 01 - Barreirinhas'!AY339</f>
        <v>521</v>
      </c>
      <c r="D339" s="5">
        <f>'USINA 02 - Barreirinhas'!AY339</f>
        <v>553.4</v>
      </c>
      <c r="E339" s="5">
        <f>'USINA 03 - Barreirinhas'!AY339</f>
        <v>533.1</v>
      </c>
      <c r="F339" s="5">
        <f>'USINA 05 - Barreirinhas'!AY339</f>
        <v>498.2</v>
      </c>
      <c r="G339" s="150">
        <f>'USINA 06 - Barreirinhas'!AY339</f>
        <v>522.79999999999995</v>
      </c>
    </row>
    <row r="340" spans="1:7" x14ac:dyDescent="0.25">
      <c r="A340" s="149" t="str">
        <f t="shared" si="5"/>
        <v>01/11/2025</v>
      </c>
      <c r="B340" s="7">
        <v>45983</v>
      </c>
      <c r="C340" s="5">
        <f>'USINA 01 - Barreirinhas'!AY340</f>
        <v>475.1</v>
      </c>
      <c r="D340" s="5">
        <f>'USINA 02 - Barreirinhas'!AY340</f>
        <v>501.3</v>
      </c>
      <c r="E340" s="5">
        <f>'USINA 03 - Barreirinhas'!AY340</f>
        <v>511.6</v>
      </c>
      <c r="F340" s="5">
        <f>'USINA 05 - Barreirinhas'!AY340</f>
        <v>457.5</v>
      </c>
      <c r="G340" s="150">
        <f>'USINA 06 - Barreirinhas'!AY340</f>
        <v>510.3</v>
      </c>
    </row>
    <row r="341" spans="1:7" x14ac:dyDescent="0.25">
      <c r="A341" s="149" t="str">
        <f t="shared" si="5"/>
        <v>01/11/2025</v>
      </c>
      <c r="B341" s="7">
        <v>45984</v>
      </c>
      <c r="C341" s="5">
        <f>'USINA 01 - Barreirinhas'!AY341</f>
        <v>491</v>
      </c>
      <c r="D341" s="5">
        <f>'USINA 02 - Barreirinhas'!AY341</f>
        <v>530.1</v>
      </c>
      <c r="E341" s="5">
        <f>'USINA 03 - Barreirinhas'!AY341</f>
        <v>547.79999999999995</v>
      </c>
      <c r="F341" s="5">
        <f>'USINA 05 - Barreirinhas'!AY341</f>
        <v>515.1</v>
      </c>
      <c r="G341" s="150">
        <f>'USINA 06 - Barreirinhas'!AY341</f>
        <v>523</v>
      </c>
    </row>
    <row r="342" spans="1:7" x14ac:dyDescent="0.25">
      <c r="A342" s="149" t="str">
        <f t="shared" si="5"/>
        <v>01/11/2025</v>
      </c>
      <c r="B342" s="7">
        <v>45985</v>
      </c>
      <c r="C342" s="5">
        <f>'USINA 01 - Barreirinhas'!AY342</f>
        <v>512.79999999999995</v>
      </c>
      <c r="D342" s="5">
        <f>'USINA 02 - Barreirinhas'!AY342</f>
        <v>542.20000000000005</v>
      </c>
      <c r="E342" s="5">
        <f>'USINA 03 - Barreirinhas'!AY342</f>
        <v>548.5</v>
      </c>
      <c r="F342" s="5">
        <f>'USINA 05 - Barreirinhas'!AY342</f>
        <v>548.20000000000005</v>
      </c>
      <c r="G342" s="150">
        <f>'USINA 06 - Barreirinhas'!AY342</f>
        <v>539.6</v>
      </c>
    </row>
    <row r="343" spans="1:7" x14ac:dyDescent="0.25">
      <c r="A343" s="149" t="str">
        <f t="shared" si="5"/>
        <v>01/11/2025</v>
      </c>
      <c r="B343" s="7">
        <v>45986</v>
      </c>
      <c r="C343" s="5">
        <f>'USINA 01 - Barreirinhas'!AY343</f>
        <v>510.8</v>
      </c>
      <c r="D343" s="5">
        <f>'USINA 02 - Barreirinhas'!AY343</f>
        <v>548.20000000000005</v>
      </c>
      <c r="E343" s="5">
        <f>'USINA 03 - Barreirinhas'!AY343</f>
        <v>550.29999999999995</v>
      </c>
      <c r="F343" s="5">
        <f>'USINA 05 - Barreirinhas'!AY343</f>
        <v>541.6</v>
      </c>
      <c r="G343" s="150">
        <f>'USINA 06 - Barreirinhas'!AY343</f>
        <v>550.5</v>
      </c>
    </row>
    <row r="344" spans="1:7" x14ac:dyDescent="0.25">
      <c r="A344" s="149" t="str">
        <f t="shared" si="5"/>
        <v>01/11/2025</v>
      </c>
      <c r="B344" s="7">
        <v>45987</v>
      </c>
      <c r="C344" s="5">
        <f>'USINA 01 - Barreirinhas'!AY344</f>
        <v>484.8</v>
      </c>
      <c r="D344" s="5">
        <f>'USINA 02 - Barreirinhas'!AY344</f>
        <v>520.20000000000005</v>
      </c>
      <c r="E344" s="5">
        <f>'USINA 03 - Barreirinhas'!AY344</f>
        <v>510.7</v>
      </c>
      <c r="F344" s="5">
        <f>'USINA 05 - Barreirinhas'!AY344</f>
        <v>513.29999999999995</v>
      </c>
      <c r="G344" s="150">
        <f>'USINA 06 - Barreirinhas'!AY344</f>
        <v>499.4</v>
      </c>
    </row>
    <row r="345" spans="1:7" x14ac:dyDescent="0.25">
      <c r="A345" s="149" t="str">
        <f t="shared" si="5"/>
        <v>01/11/2025</v>
      </c>
      <c r="B345" s="7">
        <v>45988</v>
      </c>
      <c r="C345" s="5">
        <f>'USINA 01 - Barreirinhas'!AY345</f>
        <v>455.1</v>
      </c>
      <c r="D345" s="5">
        <f>'USINA 02 - Barreirinhas'!AY345</f>
        <v>486.1</v>
      </c>
      <c r="E345" s="5">
        <f>'USINA 03 - Barreirinhas'!AY345</f>
        <v>478.5</v>
      </c>
      <c r="F345" s="5">
        <f>'USINA 05 - Barreirinhas'!AY345</f>
        <v>448.7</v>
      </c>
      <c r="G345" s="150">
        <f>'USINA 06 - Barreirinhas'!AY345</f>
        <v>472.9</v>
      </c>
    </row>
    <row r="346" spans="1:7" x14ac:dyDescent="0.25">
      <c r="A346" s="149" t="str">
        <f t="shared" si="5"/>
        <v>01/11/2025</v>
      </c>
      <c r="B346" s="7">
        <v>45989</v>
      </c>
      <c r="C346" s="5">
        <f>'USINA 01 - Barreirinhas'!AY346</f>
        <v>492.6</v>
      </c>
      <c r="D346" s="5">
        <f>'USINA 02 - Barreirinhas'!AY346</f>
        <v>524.70000000000005</v>
      </c>
      <c r="E346" s="5">
        <f>'USINA 03 - Barreirinhas'!AY346</f>
        <v>530.79999999999995</v>
      </c>
      <c r="F346" s="5">
        <f>'USINA 05 - Barreirinhas'!AY346</f>
        <v>538.9</v>
      </c>
      <c r="G346" s="150">
        <f>'USINA 06 - Barreirinhas'!AY346</f>
        <v>513.20000000000005</v>
      </c>
    </row>
    <row r="347" spans="1:7" x14ac:dyDescent="0.25">
      <c r="A347" s="149" t="str">
        <f t="shared" si="5"/>
        <v>01/11/2025</v>
      </c>
      <c r="B347" s="7">
        <v>45990</v>
      </c>
      <c r="C347" s="5">
        <f>'USINA 01 - Barreirinhas'!AY347</f>
        <v>456.3</v>
      </c>
      <c r="D347" s="5">
        <f>'USINA 02 - Barreirinhas'!AY347</f>
        <v>493</v>
      </c>
      <c r="E347" s="5">
        <f>'USINA 03 - Barreirinhas'!AY347</f>
        <v>511.2</v>
      </c>
      <c r="F347" s="5">
        <f>'USINA 05 - Barreirinhas'!AY347</f>
        <v>458.2</v>
      </c>
      <c r="G347" s="150">
        <f>'USINA 06 - Barreirinhas'!AY347</f>
        <v>487.5</v>
      </c>
    </row>
    <row r="348" spans="1:7" x14ac:dyDescent="0.25">
      <c r="A348" s="149" t="str">
        <f t="shared" si="5"/>
        <v>01/11/2025</v>
      </c>
      <c r="B348" s="7">
        <v>45991</v>
      </c>
      <c r="C348" s="5">
        <f>'USINA 01 - Barreirinhas'!AY348</f>
        <v>485.4</v>
      </c>
      <c r="D348" s="5">
        <f>'USINA 02 - Barreirinhas'!AY348</f>
        <v>522.29999999999995</v>
      </c>
      <c r="E348" s="5">
        <f>'USINA 03 - Barreirinhas'!AY348</f>
        <v>508.7</v>
      </c>
      <c r="F348" s="5">
        <f>'USINA 05 - Barreirinhas'!AY348</f>
        <v>492.5</v>
      </c>
      <c r="G348" s="150">
        <f>'USINA 06 - Barreirinhas'!AY348</f>
        <v>485.7</v>
      </c>
    </row>
    <row r="349" spans="1:7" x14ac:dyDescent="0.25">
      <c r="A349" s="149" t="str">
        <f t="shared" si="5"/>
        <v>01/12/2025</v>
      </c>
      <c r="B349" s="7">
        <v>45992</v>
      </c>
      <c r="C349" s="5">
        <f>'USINA 01 - Barreirinhas'!AY349</f>
        <v>428.8</v>
      </c>
      <c r="D349" s="5">
        <f>'USINA 02 - Barreirinhas'!AY349</f>
        <v>478.4</v>
      </c>
      <c r="E349" s="5">
        <f>'USINA 03 - Barreirinhas'!AY349</f>
        <v>480.8</v>
      </c>
      <c r="F349" s="5">
        <f>'USINA 05 - Barreirinhas'!AY349</f>
        <v>444.9</v>
      </c>
      <c r="G349" s="150">
        <f>'USINA 06 - Barreirinhas'!AY349</f>
        <v>426.6</v>
      </c>
    </row>
    <row r="350" spans="1:7" x14ac:dyDescent="0.25">
      <c r="A350" s="149" t="str">
        <f t="shared" si="5"/>
        <v>01/12/2025</v>
      </c>
      <c r="B350" s="7">
        <v>45993</v>
      </c>
      <c r="C350" s="5">
        <f>'USINA 01 - Barreirinhas'!AY350</f>
        <v>401.1</v>
      </c>
      <c r="D350" s="5">
        <f>'USINA 02 - Barreirinhas'!AY350</f>
        <v>424.7</v>
      </c>
      <c r="E350" s="5">
        <f>'USINA 03 - Barreirinhas'!AY350</f>
        <v>447.8</v>
      </c>
      <c r="F350" s="5">
        <f>'USINA 05 - Barreirinhas'!AY350</f>
        <v>428.6</v>
      </c>
      <c r="G350" s="150">
        <f>'USINA 06 - Barreirinhas'!AY350</f>
        <v>426.8</v>
      </c>
    </row>
    <row r="351" spans="1:7" x14ac:dyDescent="0.25">
      <c r="A351" s="149" t="str">
        <f t="shared" si="5"/>
        <v>01/12/2025</v>
      </c>
      <c r="B351" s="7">
        <v>45994</v>
      </c>
      <c r="C351" s="5">
        <f>'USINA 01 - Barreirinhas'!AY351</f>
        <v>485</v>
      </c>
      <c r="D351" s="5">
        <f>'USINA 02 - Barreirinhas'!AY351</f>
        <v>530.1</v>
      </c>
      <c r="E351" s="5">
        <f>'USINA 03 - Barreirinhas'!AY351</f>
        <v>562.20000000000005</v>
      </c>
      <c r="F351" s="5">
        <f>'USINA 05 - Barreirinhas'!AY351</f>
        <v>507.1</v>
      </c>
      <c r="G351" s="150">
        <f>'USINA 06 - Barreirinhas'!AY351</f>
        <v>510.2</v>
      </c>
    </row>
    <row r="352" spans="1:7" x14ac:dyDescent="0.25">
      <c r="A352" s="149" t="str">
        <f t="shared" si="5"/>
        <v>01/12/2025</v>
      </c>
      <c r="B352" s="7">
        <v>45995</v>
      </c>
      <c r="C352" s="5">
        <f>'USINA 01 - Barreirinhas'!AY352</f>
        <v>469.2</v>
      </c>
      <c r="D352" s="5">
        <f>'USINA 02 - Barreirinhas'!AY352</f>
        <v>514.29999999999995</v>
      </c>
      <c r="E352" s="5">
        <f>'USINA 03 - Barreirinhas'!AY352</f>
        <v>512.9</v>
      </c>
      <c r="F352" s="5">
        <f>'USINA 05 - Barreirinhas'!AY352</f>
        <v>477.9</v>
      </c>
      <c r="G352" s="150">
        <f>'USINA 06 - Barreirinhas'!AY352</f>
        <v>481.7</v>
      </c>
    </row>
    <row r="353" spans="1:7" x14ac:dyDescent="0.25">
      <c r="A353" s="149" t="str">
        <f t="shared" si="5"/>
        <v>01/12/2025</v>
      </c>
      <c r="B353" s="7">
        <v>45996</v>
      </c>
      <c r="C353" s="5">
        <f>'USINA 01 - Barreirinhas'!AY353</f>
        <v>373.5</v>
      </c>
      <c r="D353" s="5">
        <f>'USINA 02 - Barreirinhas'!AY353</f>
        <v>375.8</v>
      </c>
      <c r="E353" s="5">
        <f>'USINA 03 - Barreirinhas'!AY353</f>
        <v>437.3</v>
      </c>
      <c r="F353" s="5">
        <f>'USINA 05 - Barreirinhas'!AY353</f>
        <v>418.6</v>
      </c>
      <c r="G353" s="150">
        <f>'USINA 06 - Barreirinhas'!AY353</f>
        <v>399.8</v>
      </c>
    </row>
    <row r="354" spans="1:7" x14ac:dyDescent="0.25">
      <c r="A354" s="149" t="str">
        <f t="shared" si="5"/>
        <v>01/12/2025</v>
      </c>
      <c r="B354" s="7">
        <v>45997</v>
      </c>
      <c r="C354" s="5">
        <f>'USINA 01 - Barreirinhas'!AY354</f>
        <v>447.2</v>
      </c>
      <c r="D354" s="5">
        <f>'USINA 02 - Barreirinhas'!AY354</f>
        <v>479.4</v>
      </c>
      <c r="E354" s="5">
        <f>'USINA 03 - Barreirinhas'!AY354</f>
        <v>460.7</v>
      </c>
      <c r="F354" s="5">
        <f>'USINA 05 - Barreirinhas'!AY354</f>
        <v>458.6</v>
      </c>
      <c r="G354" s="150">
        <f>'USINA 06 - Barreirinhas'!AY354</f>
        <v>469.8</v>
      </c>
    </row>
    <row r="355" spans="1:7" x14ac:dyDescent="0.25">
      <c r="A355" s="149" t="str">
        <f t="shared" si="5"/>
        <v>01/12/2025</v>
      </c>
      <c r="B355" s="7">
        <v>45998</v>
      </c>
      <c r="C355" s="5">
        <f>'USINA 01 - Barreirinhas'!AY355</f>
        <v>376.9</v>
      </c>
      <c r="D355" s="5">
        <f>'USINA 02 - Barreirinhas'!AY355</f>
        <v>410</v>
      </c>
      <c r="E355" s="5">
        <f>'USINA 03 - Barreirinhas'!AY355</f>
        <v>428.8</v>
      </c>
      <c r="F355" s="5">
        <f>'USINA 05 - Barreirinhas'!AY355</f>
        <v>416.1</v>
      </c>
      <c r="G355" s="150">
        <f>'USINA 06 - Barreirinhas'!AY355</f>
        <v>401.2</v>
      </c>
    </row>
    <row r="356" spans="1:7" x14ac:dyDescent="0.25">
      <c r="A356" s="149" t="str">
        <f t="shared" si="5"/>
        <v>01/12/2025</v>
      </c>
      <c r="B356" s="7">
        <v>45999</v>
      </c>
      <c r="C356" s="5">
        <f>'USINA 01 - Barreirinhas'!AY356</f>
        <v>502.4</v>
      </c>
      <c r="D356" s="5">
        <f>'USINA 02 - Barreirinhas'!AY356</f>
        <v>536.20000000000005</v>
      </c>
      <c r="E356" s="5">
        <f>'USINA 03 - Barreirinhas'!AY356</f>
        <v>544.70000000000005</v>
      </c>
      <c r="F356" s="5">
        <f>'USINA 05 - Barreirinhas'!AY356</f>
        <v>386.7</v>
      </c>
      <c r="G356" s="150">
        <f>'USINA 06 - Barreirinhas'!AY356</f>
        <v>528.70000000000005</v>
      </c>
    </row>
    <row r="357" spans="1:7" x14ac:dyDescent="0.25">
      <c r="A357" s="149" t="str">
        <f t="shared" si="5"/>
        <v>01/12/2025</v>
      </c>
      <c r="B357" s="7">
        <v>46000</v>
      </c>
      <c r="C357" s="5">
        <f>'USINA 01 - Barreirinhas'!AY357</f>
        <v>498.1</v>
      </c>
      <c r="D357" s="5">
        <f>'USINA 02 - Barreirinhas'!AY357</f>
        <v>532.20000000000005</v>
      </c>
      <c r="E357" s="5">
        <f>'USINA 03 - Barreirinhas'!AY357</f>
        <v>551.79999999999995</v>
      </c>
      <c r="F357" s="5">
        <f>'USINA 05 - Barreirinhas'!AY357</f>
        <v>302.8</v>
      </c>
      <c r="G357" s="150">
        <f>'USINA 06 - Barreirinhas'!AY357</f>
        <v>533.79999999999995</v>
      </c>
    </row>
    <row r="358" spans="1:7" x14ac:dyDescent="0.25">
      <c r="A358" s="149" t="str">
        <f t="shared" si="5"/>
        <v>01/12/2025</v>
      </c>
      <c r="B358" s="7">
        <v>46001</v>
      </c>
      <c r="C358" s="5">
        <f>'USINA 01 - Barreirinhas'!AY358</f>
        <v>435.9</v>
      </c>
      <c r="D358" s="5">
        <f>'USINA 02 - Barreirinhas'!AY358</f>
        <v>467.3</v>
      </c>
      <c r="E358" s="5">
        <f>'USINA 03 - Barreirinhas'!AY358</f>
        <v>521.1</v>
      </c>
      <c r="F358" s="5">
        <f>'USINA 05 - Barreirinhas'!AY358</f>
        <v>478.3</v>
      </c>
      <c r="G358" s="150">
        <f>'USINA 06 - Barreirinhas'!AY358</f>
        <v>480.7</v>
      </c>
    </row>
    <row r="359" spans="1:7" x14ac:dyDescent="0.25">
      <c r="A359" s="149" t="str">
        <f t="shared" si="5"/>
        <v>01/12/2025</v>
      </c>
      <c r="B359" s="7">
        <v>46002</v>
      </c>
      <c r="C359" s="5">
        <f>'USINA 01 - Barreirinhas'!AY359</f>
        <v>474.7</v>
      </c>
      <c r="D359" s="5">
        <f>'USINA 02 - Barreirinhas'!AY359</f>
        <v>520.20000000000005</v>
      </c>
      <c r="E359" s="5">
        <f>'USINA 03 - Barreirinhas'!AY359</f>
        <v>537.5</v>
      </c>
      <c r="F359" s="5">
        <f>'USINA 05 - Barreirinhas'!AY359</f>
        <v>499.7</v>
      </c>
      <c r="G359" s="150">
        <f>'USINA 06 - Barreirinhas'!AY359</f>
        <v>497.1</v>
      </c>
    </row>
    <row r="360" spans="1:7" x14ac:dyDescent="0.25">
      <c r="A360" s="149" t="str">
        <f t="shared" si="5"/>
        <v>01/12/2025</v>
      </c>
      <c r="B360" s="7">
        <v>46003</v>
      </c>
      <c r="C360" s="5">
        <f>'USINA 01 - Barreirinhas'!AY360</f>
        <v>415</v>
      </c>
      <c r="D360" s="5">
        <f>'USINA 02 - Barreirinhas'!AY360</f>
        <v>442.8</v>
      </c>
      <c r="E360" s="5">
        <f>'USINA 03 - Barreirinhas'!AY360</f>
        <v>451.8</v>
      </c>
      <c r="F360" s="5">
        <f>'USINA 05 - Barreirinhas'!AY360</f>
        <v>418.9</v>
      </c>
      <c r="G360" s="150">
        <f>'USINA 06 - Barreirinhas'!AY360</f>
        <v>441.2</v>
      </c>
    </row>
    <row r="361" spans="1:7" x14ac:dyDescent="0.25">
      <c r="A361" s="149" t="str">
        <f t="shared" si="5"/>
        <v>01/12/2025</v>
      </c>
      <c r="B361" s="7">
        <v>46004</v>
      </c>
      <c r="C361" s="5">
        <f>'USINA 01 - Barreirinhas'!AY361</f>
        <v>453.6</v>
      </c>
      <c r="D361" s="5">
        <f>'USINA 02 - Barreirinhas'!AY361</f>
        <v>488.2</v>
      </c>
      <c r="E361" s="5">
        <f>'USINA 03 - Barreirinhas'!AY361</f>
        <v>511.2</v>
      </c>
      <c r="F361" s="5">
        <f>'USINA 05 - Barreirinhas'!AY361</f>
        <v>469.9</v>
      </c>
      <c r="G361" s="150">
        <f>'USINA 06 - Barreirinhas'!AY361</f>
        <v>492.4</v>
      </c>
    </row>
    <row r="362" spans="1:7" x14ac:dyDescent="0.25">
      <c r="A362" s="149" t="str">
        <f t="shared" si="5"/>
        <v>01/12/2025</v>
      </c>
      <c r="B362" s="7">
        <v>46005</v>
      </c>
      <c r="C362" s="5">
        <f>'USINA 01 - Barreirinhas'!AY362</f>
        <v>430.8</v>
      </c>
      <c r="D362" s="5">
        <f>'USINA 02 - Barreirinhas'!AY362</f>
        <v>457.9</v>
      </c>
      <c r="E362" s="5">
        <f>'USINA 03 - Barreirinhas'!AY362</f>
        <v>492.8</v>
      </c>
      <c r="F362" s="5">
        <f>'USINA 05 - Barreirinhas'!AY362</f>
        <v>422.3</v>
      </c>
      <c r="G362" s="150">
        <f>'USINA 06 - Barreirinhas'!AY362</f>
        <v>459.7</v>
      </c>
    </row>
    <row r="363" spans="1:7" x14ac:dyDescent="0.25">
      <c r="A363" s="149" t="str">
        <f t="shared" si="5"/>
        <v>01/12/2025</v>
      </c>
      <c r="B363" s="7">
        <v>46006</v>
      </c>
      <c r="C363" s="5">
        <f>'USINA 01 - Barreirinhas'!AY363</f>
        <v>439.8</v>
      </c>
      <c r="D363" s="5">
        <f>'USINA 02 - Barreirinhas'!AY363</f>
        <v>474</v>
      </c>
      <c r="E363" s="5">
        <f>'USINA 03 - Barreirinhas'!AY363</f>
        <v>501</v>
      </c>
      <c r="F363" s="5">
        <f>'USINA 05 - Barreirinhas'!AY363</f>
        <v>421.7</v>
      </c>
      <c r="G363" s="150">
        <f>'USINA 06 - Barreirinhas'!AY363</f>
        <v>463.8</v>
      </c>
    </row>
    <row r="364" spans="1:7" x14ac:dyDescent="0.25">
      <c r="A364" s="149" t="str">
        <f t="shared" si="5"/>
        <v>01/12/2025</v>
      </c>
      <c r="B364" s="7">
        <v>46007</v>
      </c>
      <c r="C364" s="5">
        <f>'USINA 01 - Barreirinhas'!AY364</f>
        <v>405.7</v>
      </c>
      <c r="D364" s="5">
        <f>'USINA 02 - Barreirinhas'!AY364</f>
        <v>449.3</v>
      </c>
      <c r="E364" s="5">
        <f>'USINA 03 - Barreirinhas'!AY364</f>
        <v>469.7</v>
      </c>
      <c r="F364" s="5">
        <f>'USINA 05 - Barreirinhas'!AY364</f>
        <v>402.5</v>
      </c>
      <c r="G364" s="150">
        <f>'USINA 06 - Barreirinhas'!AY364</f>
        <v>440.2</v>
      </c>
    </row>
    <row r="365" spans="1:7" x14ac:dyDescent="0.25">
      <c r="A365" s="149" t="str">
        <f t="shared" si="5"/>
        <v>01/12/2025</v>
      </c>
      <c r="B365" s="7">
        <v>46008</v>
      </c>
      <c r="C365" s="5">
        <f>'USINA 01 - Barreirinhas'!AY365</f>
        <v>414.2</v>
      </c>
      <c r="D365" s="5">
        <f>'USINA 02 - Barreirinhas'!AY365</f>
        <v>441.3</v>
      </c>
      <c r="E365" s="5">
        <f>'USINA 03 - Barreirinhas'!AY365</f>
        <v>446.3</v>
      </c>
      <c r="F365" s="5">
        <f>'USINA 05 - Barreirinhas'!AY365</f>
        <v>404.6</v>
      </c>
      <c r="G365" s="150">
        <f>'USINA 06 - Barreirinhas'!AY365</f>
        <v>430.2</v>
      </c>
    </row>
    <row r="366" spans="1:7" x14ac:dyDescent="0.25">
      <c r="A366" s="149" t="str">
        <f t="shared" si="5"/>
        <v>01/12/2025</v>
      </c>
      <c r="B366" s="7">
        <v>46009</v>
      </c>
      <c r="C366" s="5">
        <f>'USINA 01 - Barreirinhas'!AY366</f>
        <v>203.2</v>
      </c>
      <c r="D366" s="5">
        <f>'USINA 02 - Barreirinhas'!AY366</f>
        <v>209</v>
      </c>
      <c r="E366" s="5">
        <f>'USINA 03 - Barreirinhas'!AY366</f>
        <v>369.4</v>
      </c>
      <c r="F366" s="5">
        <f>'USINA 05 - Barreirinhas'!AY366</f>
        <v>362.4</v>
      </c>
      <c r="G366" s="150">
        <f>'USINA 06 - Barreirinhas'!AY366</f>
        <v>202.9</v>
      </c>
    </row>
    <row r="367" spans="1:7" x14ac:dyDescent="0.25">
      <c r="A367" s="149" t="str">
        <f t="shared" si="5"/>
        <v>01/12/2025</v>
      </c>
      <c r="B367" s="7">
        <v>46010</v>
      </c>
      <c r="C367" s="5">
        <f>'USINA 01 - Barreirinhas'!AY367</f>
        <v>316.60000000000002</v>
      </c>
      <c r="D367" s="5">
        <f>'USINA 02 - Barreirinhas'!AY367</f>
        <v>313.3</v>
      </c>
      <c r="E367" s="5">
        <f>'USINA 03 - Barreirinhas'!AY367</f>
        <v>354.8</v>
      </c>
      <c r="F367" s="5">
        <f>'USINA 05 - Barreirinhas'!AY367</f>
        <v>358.6</v>
      </c>
      <c r="G367" s="150">
        <f>'USINA 06 - Barreirinhas'!AY367</f>
        <v>320.10000000000002</v>
      </c>
    </row>
    <row r="368" spans="1:7" x14ac:dyDescent="0.25">
      <c r="A368" s="149" t="str">
        <f t="shared" si="5"/>
        <v>01/12/2025</v>
      </c>
      <c r="B368" s="7">
        <v>46011</v>
      </c>
      <c r="C368" s="5">
        <f>'USINA 01 - Barreirinhas'!AY368</f>
        <v>481.1</v>
      </c>
      <c r="D368" s="5">
        <f>'USINA 02 - Barreirinhas'!AY368</f>
        <v>498</v>
      </c>
      <c r="E368" s="5">
        <f>'USINA 03 - Barreirinhas'!AY368</f>
        <v>508.6</v>
      </c>
      <c r="F368" s="5">
        <f>'USINA 05 - Barreirinhas'!AY368</f>
        <v>474.3</v>
      </c>
      <c r="G368" s="150">
        <f>'USINA 06 - Barreirinhas'!AY368</f>
        <v>472</v>
      </c>
    </row>
    <row r="369" spans="1:7" x14ac:dyDescent="0.25">
      <c r="A369" s="149" t="str">
        <f t="shared" si="5"/>
        <v>01/12/2025</v>
      </c>
      <c r="B369" s="7">
        <v>46012</v>
      </c>
      <c r="C369" s="5">
        <f>'USINA 01 - Barreirinhas'!AY369</f>
        <v>322.89999999999998</v>
      </c>
      <c r="D369" s="5">
        <f>'USINA 02 - Barreirinhas'!AY369</f>
        <v>309.8</v>
      </c>
      <c r="E369" s="5">
        <f>'USINA 03 - Barreirinhas'!AY369</f>
        <v>294.8</v>
      </c>
      <c r="F369" s="5">
        <f>'USINA 05 - Barreirinhas'!AY369</f>
        <v>263.60000000000002</v>
      </c>
      <c r="G369" s="150">
        <f>'USINA 06 - Barreirinhas'!AY369</f>
        <v>286.2</v>
      </c>
    </row>
    <row r="370" spans="1:7" x14ac:dyDescent="0.25">
      <c r="A370" s="149" t="str">
        <f t="shared" si="5"/>
        <v>01/12/2025</v>
      </c>
      <c r="B370" s="7">
        <v>46013</v>
      </c>
      <c r="C370" s="5">
        <f>'USINA 01 - Barreirinhas'!AY370</f>
        <v>153.69999999999999</v>
      </c>
      <c r="D370" s="5">
        <f>'USINA 02 - Barreirinhas'!AY370</f>
        <v>151.69999999999999</v>
      </c>
      <c r="E370" s="5">
        <f>'USINA 03 - Barreirinhas'!AY370</f>
        <v>159.80000000000001</v>
      </c>
      <c r="F370" s="5">
        <f>'USINA 05 - Barreirinhas'!AY370</f>
        <v>155.19999999999999</v>
      </c>
      <c r="G370" s="150">
        <f>'USINA 06 - Barreirinhas'!AY370</f>
        <v>159.5</v>
      </c>
    </row>
    <row r="371" spans="1:7" x14ac:dyDescent="0.25">
      <c r="A371" s="149" t="str">
        <f t="shared" si="5"/>
        <v>01/12/2025</v>
      </c>
      <c r="B371" s="7">
        <v>46014</v>
      </c>
      <c r="C371" s="5">
        <f>'USINA 01 - Barreirinhas'!AY371</f>
        <v>435.7</v>
      </c>
      <c r="D371" s="5">
        <f>'USINA 02 - Barreirinhas'!AY371</f>
        <v>450.7</v>
      </c>
      <c r="E371" s="5">
        <f>'USINA 03 - Barreirinhas'!AY371</f>
        <v>181.9</v>
      </c>
      <c r="F371" s="5">
        <f>'USINA 05 - Barreirinhas'!AY371</f>
        <v>454.4</v>
      </c>
      <c r="G371" s="150">
        <f>'USINA 06 - Barreirinhas'!AY371</f>
        <v>183.9</v>
      </c>
    </row>
    <row r="372" spans="1:7" x14ac:dyDescent="0.25">
      <c r="A372" s="149" t="str">
        <f t="shared" si="5"/>
        <v>01/12/2025</v>
      </c>
      <c r="B372" s="7">
        <v>46015</v>
      </c>
      <c r="C372" s="5">
        <f>'USINA 01 - Barreirinhas'!AY372</f>
        <v>491.5</v>
      </c>
      <c r="D372" s="5">
        <f>'USINA 02 - Barreirinhas'!AY372</f>
        <v>522.29999999999995</v>
      </c>
      <c r="E372" s="5">
        <f>'USINA 03 - Barreirinhas'!AY372</f>
        <v>0</v>
      </c>
      <c r="F372" s="5">
        <f>'USINA 05 - Barreirinhas'!AY372</f>
        <v>498.8</v>
      </c>
      <c r="G372" s="150">
        <f>'USINA 06 - Barreirinhas'!AY372</f>
        <v>0</v>
      </c>
    </row>
    <row r="373" spans="1:7" x14ac:dyDescent="0.25">
      <c r="A373" s="149" t="str">
        <f t="shared" si="5"/>
        <v>01/12/2025</v>
      </c>
      <c r="B373" s="7">
        <v>46016</v>
      </c>
      <c r="C373" s="5">
        <f>'USINA 01 - Barreirinhas'!AY373</f>
        <v>185.1</v>
      </c>
      <c r="D373" s="5">
        <f>'USINA 02 - Barreirinhas'!AY373</f>
        <v>438.2</v>
      </c>
      <c r="E373" s="5">
        <f>'USINA 03 - Barreirinhas'!AY373</f>
        <v>273.39999999999998</v>
      </c>
      <c r="F373" s="5">
        <f>'USINA 05 - Barreirinhas'!AY373</f>
        <v>347.7</v>
      </c>
      <c r="G373" s="150">
        <f>'USINA 06 - Barreirinhas'!AY373</f>
        <v>291.39999999999998</v>
      </c>
    </row>
    <row r="374" spans="1:7" x14ac:dyDescent="0.25">
      <c r="A374" s="149" t="str">
        <f t="shared" si="5"/>
        <v>01/12/2025</v>
      </c>
      <c r="B374" s="7">
        <v>46017</v>
      </c>
      <c r="C374" s="5">
        <f>'USINA 01 - Barreirinhas'!AY374</f>
        <v>203.7</v>
      </c>
      <c r="D374" s="5">
        <f>'USINA 02 - Barreirinhas'!AY374</f>
        <v>501.6</v>
      </c>
      <c r="E374" s="5">
        <f>'USINA 03 - Barreirinhas'!AY374</f>
        <v>507.4</v>
      </c>
      <c r="F374" s="5">
        <f>'USINA 05 - Barreirinhas'!AY374</f>
        <v>492.9</v>
      </c>
      <c r="G374" s="150">
        <f>'USINA 06 - Barreirinhas'!AY374</f>
        <v>519.29999999999995</v>
      </c>
    </row>
    <row r="375" spans="1:7" x14ac:dyDescent="0.25">
      <c r="A375" s="149" t="str">
        <f t="shared" si="5"/>
        <v>01/12/2025</v>
      </c>
      <c r="B375" s="7">
        <v>46018</v>
      </c>
      <c r="C375" s="5">
        <f>'USINA 01 - Barreirinhas'!AY375</f>
        <v>179.4</v>
      </c>
      <c r="D375" s="5">
        <f>'USINA 02 - Barreirinhas'!AY375</f>
        <v>457.8</v>
      </c>
      <c r="E375" s="5">
        <f>'USINA 03 - Barreirinhas'!AY375</f>
        <v>472.7</v>
      </c>
      <c r="F375" s="5">
        <f>'USINA 05 - Barreirinhas'!AY375</f>
        <v>461.5</v>
      </c>
      <c r="G375" s="150">
        <f>'USINA 06 - Barreirinhas'!AY375</f>
        <v>485.8</v>
      </c>
    </row>
    <row r="376" spans="1:7" x14ac:dyDescent="0.25">
      <c r="A376" s="149" t="str">
        <f t="shared" si="5"/>
        <v>01/12/2025</v>
      </c>
      <c r="B376" s="7">
        <v>46019</v>
      </c>
      <c r="C376" s="5">
        <f>'USINA 01 - Barreirinhas'!AY376</f>
        <v>197.9</v>
      </c>
      <c r="D376" s="5">
        <f>'USINA 02 - Barreirinhas'!AY376</f>
        <v>490.2</v>
      </c>
      <c r="E376" s="5">
        <f>'USINA 03 - Barreirinhas'!AY376</f>
        <v>504.4</v>
      </c>
      <c r="F376" s="5">
        <f>'USINA 05 - Barreirinhas'!AY376</f>
        <v>488.6</v>
      </c>
      <c r="G376" s="150">
        <f>'USINA 06 - Barreirinhas'!AY376</f>
        <v>506.5</v>
      </c>
    </row>
    <row r="377" spans="1:7" x14ac:dyDescent="0.25">
      <c r="A377" s="149" t="str">
        <f t="shared" si="5"/>
        <v>01/12/2025</v>
      </c>
      <c r="B377" s="7">
        <v>46020</v>
      </c>
      <c r="C377" s="5">
        <f>'USINA 01 - Barreirinhas'!AY377</f>
        <v>204.5</v>
      </c>
      <c r="D377" s="5">
        <f>'USINA 02 - Barreirinhas'!AY377</f>
        <v>510.2</v>
      </c>
      <c r="E377" s="5">
        <f>'USINA 03 - Barreirinhas'!AY377</f>
        <v>484.8</v>
      </c>
      <c r="F377" s="5">
        <f>'USINA 05 - Barreirinhas'!AY377</f>
        <v>453.6</v>
      </c>
      <c r="G377" s="150">
        <f>'USINA 06 - Barreirinhas'!AY377</f>
        <v>493.4</v>
      </c>
    </row>
    <row r="378" spans="1:7" x14ac:dyDescent="0.25">
      <c r="A378" s="149" t="str">
        <f t="shared" si="5"/>
        <v>01/12/2025</v>
      </c>
      <c r="B378" s="7">
        <v>46021</v>
      </c>
      <c r="C378" s="5">
        <f>'USINA 01 - Barreirinhas'!AY378</f>
        <v>187.8</v>
      </c>
      <c r="D378" s="5">
        <f>'USINA 02 - Barreirinhas'!AY378</f>
        <v>480.7</v>
      </c>
      <c r="E378" s="5">
        <f>'USINA 03 - Barreirinhas'!AY378</f>
        <v>462.7</v>
      </c>
      <c r="F378" s="5">
        <f>'USINA 05 - Barreirinhas'!AY378</f>
        <v>451.5</v>
      </c>
      <c r="G378" s="150">
        <f>'USINA 06 - Barreirinhas'!AY378</f>
        <v>456</v>
      </c>
    </row>
    <row r="379" spans="1:7" x14ac:dyDescent="0.25">
      <c r="A379" s="149" t="str">
        <f t="shared" si="5"/>
        <v>01/12/2025</v>
      </c>
      <c r="B379" s="7">
        <v>46022</v>
      </c>
      <c r="C379" s="5">
        <f>'USINA 01 - Barreirinhas'!AY379</f>
        <v>179.7</v>
      </c>
      <c r="D379" s="5">
        <f>'USINA 02 - Barreirinhas'!AY379</f>
        <v>437.4</v>
      </c>
      <c r="E379" s="5">
        <f>'USINA 03 - Barreirinhas'!AY379</f>
        <v>412.9</v>
      </c>
      <c r="F379" s="5">
        <f>'USINA 05 - Barreirinhas'!AY379</f>
        <v>379.8</v>
      </c>
      <c r="G379" s="150">
        <f>'USINA 06 - Barreirinhas'!AY379</f>
        <v>409.1</v>
      </c>
    </row>
    <row r="380" spans="1:7" ht="15.75" x14ac:dyDescent="0.25">
      <c r="A380" s="154" t="s">
        <v>2</v>
      </c>
      <c r="B380" s="155" t="s">
        <v>2</v>
      </c>
      <c r="C380" s="156">
        <f>SUM(C15:C379)</f>
        <v>160656.70000000001</v>
      </c>
      <c r="D380" s="156" t="e">
        <f>SUM(D15:D379)</f>
        <v>#REF!</v>
      </c>
      <c r="E380" s="156" t="e">
        <f>SUM(E15:E379)</f>
        <v>#REF!</v>
      </c>
      <c r="F380" s="156">
        <f>SUM(F15:F379)</f>
        <v>163928.39999999994</v>
      </c>
      <c r="G380" s="157" t="e">
        <f>SUM(G15:G379)</f>
        <v>#REF!</v>
      </c>
    </row>
  </sheetData>
  <phoneticPr fontId="8" type="noConversion"/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8" operator="lessThan" id="{022846E5-294B-4730-8F06-2767E30DB83C}">
            <xm:f>Sumario!$Z$35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C4:C379</xm:sqref>
        </x14:conditionalFormatting>
        <x14:conditionalFormatting xmlns:xm="http://schemas.microsoft.com/office/excel/2006/main">
          <x14:cfRule type="cellIs" priority="6" operator="lessThan" id="{8EBD8A0D-7AD2-4045-A416-7399E9B50CC4}">
            <xm:f>Sumario!$Z$35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D4:D379</xm:sqref>
        </x14:conditionalFormatting>
        <x14:conditionalFormatting xmlns:xm="http://schemas.microsoft.com/office/excel/2006/main">
          <x14:cfRule type="cellIs" priority="5" operator="lessThan" id="{A233BB46-DFA8-4519-9F10-3B9D40514119}">
            <xm:f>Sumario!$Z$35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E4:E379</xm:sqref>
        </x14:conditionalFormatting>
        <x14:conditionalFormatting xmlns:xm="http://schemas.microsoft.com/office/excel/2006/main">
          <x14:cfRule type="cellIs" priority="3" operator="lessThan" id="{C6F45519-BFAD-46D8-956E-93E59E788FE7}">
            <xm:f>Sumario!$Z$35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F4:F379</xm:sqref>
        </x14:conditionalFormatting>
        <x14:conditionalFormatting xmlns:xm="http://schemas.microsoft.com/office/excel/2006/main">
          <x14:cfRule type="cellIs" priority="1" operator="lessThan" id="{BF426293-660D-4D69-AF6B-AC0E5FE38562}">
            <xm:f>Sumario!$Z$35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G4:G379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1A85F538-1972-4587-8247-E26D80DE7687}">
  <ds:schemaRefs/>
</ds:datastoreItem>
</file>

<file path=customXml/itemProps2.xml><?xml version="1.0" encoding="utf-8"?>
<ds:datastoreItem xmlns:ds="http://schemas.openxmlformats.org/officeDocument/2006/customXml" ds:itemID="{6E314EA9-ED56-467F-BCDB-2F84E09E4665}">
  <ds:schemaRefs/>
</ds:datastoreItem>
</file>

<file path=customXml/itemProps3.xml><?xml version="1.0" encoding="utf-8"?>
<ds:datastoreItem xmlns:ds="http://schemas.openxmlformats.org/officeDocument/2006/customXml" ds:itemID="{F4170050-F239-4C34-84C0-C2071ADB52AE}">
  <ds:schemaRefs/>
</ds:datastoreItem>
</file>

<file path=customXml/itemProps4.xml><?xml version="1.0" encoding="utf-8"?>
<ds:datastoreItem xmlns:ds="http://schemas.openxmlformats.org/officeDocument/2006/customXml" ds:itemID="{F06AD480-113E-46FD-A54A-48338273EAE5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5980245A-3899-47B2-A837-7D67AA1C6107}">
  <ds:schemaRefs/>
</ds:datastoreItem>
</file>

<file path=customXml/itemProps6.xml><?xml version="1.0" encoding="utf-8"?>
<ds:datastoreItem xmlns:ds="http://schemas.openxmlformats.org/officeDocument/2006/customXml" ds:itemID="{34131150-919A-4D3B-8ADD-BDA38647FF23}">
  <ds:schemaRefs/>
</ds:datastoreItem>
</file>

<file path=customXml/itemProps7.xml><?xml version="1.0" encoding="utf-8"?>
<ds:datastoreItem xmlns:ds="http://schemas.openxmlformats.org/officeDocument/2006/customXml" ds:itemID="{7E7AE857-B204-4329-A52E-439EE18B6AAF}">
  <ds:schemaRefs/>
</ds:datastoreItem>
</file>

<file path=customXml/itemProps8.xml><?xml version="1.0" encoding="utf-8"?>
<ds:datastoreItem xmlns:ds="http://schemas.openxmlformats.org/officeDocument/2006/customXml" ds:itemID="{8C35AC4F-4DE8-45CE-AE99-B708636F424C}">
  <ds:schemaRefs/>
</ds:datastoreItem>
</file>

<file path=customXml/itemProps9.xml><?xml version="1.0" encoding="utf-8"?>
<ds:datastoreItem xmlns:ds="http://schemas.openxmlformats.org/officeDocument/2006/customXml" ds:itemID="{0892D933-1DAE-4D59-B072-43F94EBAD52A}">
  <ds:schemaRefs/>
</ds:datastoreItem>
</file>

<file path=customXml/itemProps10.xml><?xml version="1.0" encoding="utf-8"?>
<ds:datastoreItem xmlns:ds="http://schemas.openxmlformats.org/officeDocument/2006/customXml" ds:itemID="{E90E0831-DD72-445F-AE0B-B1B7FEFF9089}">
  <ds:schemaRefs/>
</ds:datastoreItem>
</file>

<file path=customXml/itemProps11.xml><?xml version="1.0" encoding="utf-8"?>
<ds:datastoreItem xmlns:ds="http://schemas.openxmlformats.org/officeDocument/2006/customXml" ds:itemID="{3376A2D2-5735-42FE-A0A1-6D8BC11F5503}">
  <ds:schemaRefs/>
</ds:datastoreItem>
</file>

<file path=customXml/itemProps12.xml><?xml version="1.0" encoding="utf-8"?>
<ds:datastoreItem xmlns:ds="http://schemas.openxmlformats.org/officeDocument/2006/customXml" ds:itemID="{4DD9D810-18C6-4744-BB4B-7E3E64A34260}">
  <ds:schemaRefs/>
</ds:datastoreItem>
</file>

<file path=customXml/itemProps13.xml><?xml version="1.0" encoding="utf-8"?>
<ds:datastoreItem xmlns:ds="http://schemas.openxmlformats.org/officeDocument/2006/customXml" ds:itemID="{CF496540-1F19-4E04-AC9F-D9A77373074B}">
  <ds:schemaRefs/>
</ds:datastoreItem>
</file>

<file path=customXml/itemProps14.xml><?xml version="1.0" encoding="utf-8"?>
<ds:datastoreItem xmlns:ds="http://schemas.openxmlformats.org/officeDocument/2006/customXml" ds:itemID="{370EF999-3A9C-4293-A421-61BF011D086E}">
  <ds:schemaRefs/>
</ds:datastoreItem>
</file>

<file path=customXml/itemProps15.xml><?xml version="1.0" encoding="utf-8"?>
<ds:datastoreItem xmlns:ds="http://schemas.openxmlformats.org/officeDocument/2006/customXml" ds:itemID="{98409E8B-9DD5-472F-AF01-A55DB8FD9847}">
  <ds:schemaRefs/>
</ds:datastoreItem>
</file>

<file path=customXml/itemProps16.xml><?xml version="1.0" encoding="utf-8"?>
<ds:datastoreItem xmlns:ds="http://schemas.openxmlformats.org/officeDocument/2006/customXml" ds:itemID="{66F9FB00-3D0B-46C4-AD95-DC94ECD19B15}">
  <ds:schemaRefs/>
</ds:datastoreItem>
</file>

<file path=customXml/itemProps17.xml><?xml version="1.0" encoding="utf-8"?>
<ds:datastoreItem xmlns:ds="http://schemas.openxmlformats.org/officeDocument/2006/customXml" ds:itemID="{65487D84-8C64-4EEA-8A2F-4BACDB4A6245}">
  <ds:schemaRefs/>
</ds:datastoreItem>
</file>

<file path=customXml/itemProps18.xml><?xml version="1.0" encoding="utf-8"?>
<ds:datastoreItem xmlns:ds="http://schemas.openxmlformats.org/officeDocument/2006/customXml" ds:itemID="{F4BBF749-3E9B-40B8-A225-C46A5EEAB6D1}">
  <ds:schemaRefs/>
</ds:datastoreItem>
</file>

<file path=customXml/itemProps19.xml><?xml version="1.0" encoding="utf-8"?>
<ds:datastoreItem xmlns:ds="http://schemas.openxmlformats.org/officeDocument/2006/customXml" ds:itemID="{A467A27F-3D3B-4337-9B23-518B7B05020C}">
  <ds:schemaRefs/>
</ds:datastoreItem>
</file>

<file path=customXml/itemProps20.xml><?xml version="1.0" encoding="utf-8"?>
<ds:datastoreItem xmlns:ds="http://schemas.openxmlformats.org/officeDocument/2006/customXml" ds:itemID="{208E9D5A-26EE-4440-8CDD-9EDF1CF9571B}">
  <ds:schemaRefs/>
</ds:datastoreItem>
</file>

<file path=customXml/itemProps21.xml><?xml version="1.0" encoding="utf-8"?>
<ds:datastoreItem xmlns:ds="http://schemas.openxmlformats.org/officeDocument/2006/customXml" ds:itemID="{21772015-9A50-445D-9176-F52E6E015A83}">
  <ds:schemaRefs/>
</ds:datastoreItem>
</file>

<file path=customXml/itemProps22.xml><?xml version="1.0" encoding="utf-8"?>
<ds:datastoreItem xmlns:ds="http://schemas.openxmlformats.org/officeDocument/2006/customXml" ds:itemID="{3E645A8A-81CF-4DF6-8B03-ED4726BFC63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Sumario</vt:lpstr>
      <vt:lpstr>USINA 01 - Barreirinhas</vt:lpstr>
      <vt:lpstr>USINA 02 - Barreirinhas</vt:lpstr>
      <vt:lpstr>USINA 03 - Barreirinhas</vt:lpstr>
      <vt:lpstr>USINA 05 - Barreirinhas</vt:lpstr>
      <vt:lpstr>USINA 06 - Barreirinhas</vt:lpstr>
      <vt:lpstr>Tabela1</vt:lpstr>
      <vt:lpstr>Geração Equatorial x Medido</vt:lpstr>
      <vt:lpstr>Passo a passo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Souza</dc:creator>
  <cp:lastModifiedBy>Francisco Santo</cp:lastModifiedBy>
  <dcterms:created xsi:type="dcterms:W3CDTF">2023-10-31T17:37:42Z</dcterms:created>
  <dcterms:modified xsi:type="dcterms:W3CDTF">2026-04-06T21:52:45Z</dcterms:modified>
</cp:coreProperties>
</file>