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60" yWindow="50" windowWidth="13020" windowHeight="4330" firstSheet="3"/>
  </bookViews>
  <sheets>
    <sheet name="Marketing" sheetId="1" r:id="rId1"/>
    <sheet name="Funcionários" sheetId="3" r:id="rId2"/>
    <sheet name="Comissões-de-venda" sheetId="2" r:id="rId3"/>
    <sheet name="Custo semestral" sheetId="4" r:id="rId4"/>
    <sheet name="Descrição de cargos" sheetId="5" r:id="rId5"/>
    <sheet name="Vendas pela internet" sheetId="6" r:id="rId6"/>
  </sheets>
  <calcPr calcId="124519"/>
</workbook>
</file>

<file path=xl/calcChain.xml><?xml version="1.0" encoding="utf-8"?>
<calcChain xmlns="http://schemas.openxmlformats.org/spreadsheetml/2006/main">
  <c r="E39" i="4"/>
  <c r="D32"/>
  <c r="J22"/>
  <c r="H33"/>
  <c r="I20"/>
  <c r="J20"/>
  <c r="H20"/>
  <c r="J13"/>
  <c r="I13"/>
  <c r="D40"/>
  <c r="K25"/>
  <c r="J26"/>
  <c r="I26"/>
  <c r="H26"/>
  <c r="H28" s="1"/>
  <c r="G26"/>
  <c r="G28" s="1"/>
  <c r="H29" s="1"/>
  <c r="F26"/>
  <c r="F28" s="1"/>
  <c r="D26"/>
  <c r="D28" s="1"/>
  <c r="E26"/>
  <c r="E28" s="1"/>
  <c r="F29" s="1"/>
  <c r="J28"/>
  <c r="G13"/>
  <c r="H13"/>
  <c r="H18"/>
  <c r="E18"/>
  <c r="F18"/>
  <c r="G18"/>
  <c r="G20" s="1"/>
  <c r="F7"/>
  <c r="F13" s="1"/>
  <c r="F20" s="1"/>
  <c r="E8"/>
  <c r="E7"/>
  <c r="E42" i="3"/>
  <c r="E45"/>
  <c r="E44"/>
  <c r="E43"/>
  <c r="F42"/>
  <c r="D16" i="4"/>
  <c r="D18" s="1"/>
  <c r="D8"/>
  <c r="E22" i="2"/>
  <c r="F22" s="1"/>
  <c r="E21"/>
  <c r="F21" s="1"/>
  <c r="E20"/>
  <c r="F20" s="1"/>
  <c r="E19"/>
  <c r="F19" s="1"/>
  <c r="E18"/>
  <c r="F18" s="1"/>
  <c r="E17"/>
  <c r="F17" s="1"/>
  <c r="E16"/>
  <c r="F16" s="1"/>
  <c r="E15"/>
  <c r="F15" s="1"/>
  <c r="E47" i="3"/>
  <c r="E50"/>
  <c r="E52"/>
  <c r="C20" i="2"/>
  <c r="C18"/>
  <c r="E51" i="3"/>
  <c r="F47"/>
  <c r="D7" i="4" s="1"/>
  <c r="D13" s="1"/>
  <c r="E57" i="3"/>
  <c r="E56"/>
  <c r="E55"/>
  <c r="E54"/>
  <c r="E49"/>
  <c r="E58"/>
  <c r="E59"/>
  <c r="E60"/>
  <c r="E62"/>
  <c r="E63"/>
  <c r="E64"/>
  <c r="E66"/>
  <c r="E67"/>
  <c r="E69"/>
  <c r="E70"/>
  <c r="E71"/>
  <c r="E72"/>
  <c r="E73"/>
  <c r="F4" i="1"/>
  <c r="E86" i="3"/>
  <c r="F86" s="1"/>
  <c r="E85"/>
  <c r="F85" s="1"/>
  <c r="E84"/>
  <c r="F84" s="1"/>
  <c r="E83"/>
  <c r="F83" s="1"/>
  <c r="E82"/>
  <c r="F82" s="1"/>
  <c r="E81"/>
  <c r="F81" s="1"/>
  <c r="E80"/>
  <c r="F43" i="1"/>
  <c r="H27"/>
  <c r="F27"/>
  <c r="D27"/>
  <c r="G43"/>
  <c r="G37"/>
  <c r="G38"/>
  <c r="F37"/>
  <c r="F38"/>
  <c r="G39"/>
  <c r="G40"/>
  <c r="G41"/>
  <c r="G42"/>
  <c r="G36"/>
  <c r="F39"/>
  <c r="F40"/>
  <c r="F41"/>
  <c r="F42"/>
  <c r="F36"/>
  <c r="K27" i="4" l="1"/>
  <c r="E13"/>
  <c r="E20" s="1"/>
  <c r="F12" s="1"/>
  <c r="K26"/>
  <c r="I28"/>
  <c r="H22"/>
  <c r="C22" i="2"/>
  <c r="D20" i="4" s="1"/>
  <c r="D22" s="1"/>
  <c r="E48" i="3"/>
  <c r="E87"/>
  <c r="F80"/>
  <c r="F87" s="1"/>
  <c r="E40" i="4" l="1"/>
  <c r="E41" s="1"/>
  <c r="K28"/>
  <c r="K30" s="1"/>
  <c r="J29"/>
  <c r="F22" l="1"/>
</calcChain>
</file>

<file path=xl/sharedStrings.xml><?xml version="1.0" encoding="utf-8"?>
<sst xmlns="http://schemas.openxmlformats.org/spreadsheetml/2006/main" count="285" uniqueCount="182">
  <si>
    <t>Marketing</t>
  </si>
  <si>
    <t>Brindes</t>
  </si>
  <si>
    <t>Mídia</t>
  </si>
  <si>
    <t>Material Gráfico</t>
  </si>
  <si>
    <t>Cartaz</t>
  </si>
  <si>
    <t>Interno</t>
  </si>
  <si>
    <t>Placa Faixada</t>
  </si>
  <si>
    <t>Adesivo vidro</t>
  </si>
  <si>
    <t>Outdoor</t>
  </si>
  <si>
    <t>Revista</t>
  </si>
  <si>
    <t>Jornal</t>
  </si>
  <si>
    <t>Tvi</t>
  </si>
  <si>
    <t>Camisas polo</t>
  </si>
  <si>
    <t>Panfleto</t>
  </si>
  <si>
    <t>Pasta com orelha</t>
  </si>
  <si>
    <t>Vendas</t>
  </si>
  <si>
    <t>Crachás</t>
  </si>
  <si>
    <t>Meta estabelecimentos</t>
  </si>
  <si>
    <t>Visitas</t>
  </si>
  <si>
    <t>Promoções</t>
  </si>
  <si>
    <t>Natal</t>
  </si>
  <si>
    <t>Custos</t>
  </si>
  <si>
    <t>Vendedores</t>
  </si>
  <si>
    <t>Supervisor</t>
  </si>
  <si>
    <t>Diretor</t>
  </si>
  <si>
    <t>Total</t>
  </si>
  <si>
    <t>6 meses</t>
  </si>
  <si>
    <t>Salario</t>
  </si>
  <si>
    <t>Quantidade</t>
  </si>
  <si>
    <t>Secretária</t>
  </si>
  <si>
    <t>Cobrador</t>
  </si>
  <si>
    <t>Fotógrafo</t>
  </si>
  <si>
    <t>Técnico de atualização</t>
  </si>
  <si>
    <t>Visitas dia</t>
  </si>
  <si>
    <t>Total dia</t>
  </si>
  <si>
    <t>Dias trabalho</t>
  </si>
  <si>
    <t>Visitas mês</t>
  </si>
  <si>
    <t>Meses</t>
  </si>
  <si>
    <t>Total visitas</t>
  </si>
  <si>
    <t>QUADRO DE VENDAS</t>
  </si>
  <si>
    <t>Vendedor</t>
  </si>
  <si>
    <t>Visitas-dia</t>
  </si>
  <si>
    <t>Dia-trabalho</t>
  </si>
  <si>
    <t>Taxa de conversão</t>
  </si>
  <si>
    <t>Camisetas</t>
  </si>
  <si>
    <t>TvTEM</t>
  </si>
  <si>
    <t>Mouse Pad</t>
  </si>
  <si>
    <t>Atender telefone</t>
  </si>
  <si>
    <t>Agendar visita</t>
  </si>
  <si>
    <t>ATENDIMENTO</t>
  </si>
  <si>
    <t>Responder visitantes pelo site</t>
  </si>
  <si>
    <t>Responder email de contato</t>
  </si>
  <si>
    <t>Redirecionar emails para departamentos</t>
  </si>
  <si>
    <t>FINANCEIRO</t>
  </si>
  <si>
    <t>Arquivar notas fiscais</t>
  </si>
  <si>
    <t>Atualizar fluxo de caixa (GNUCash)</t>
  </si>
  <si>
    <t>Preparar demonstrativos</t>
  </si>
  <si>
    <t>Arquivar orçamentos</t>
  </si>
  <si>
    <t>Aprovar requisição de compras</t>
  </si>
  <si>
    <t>PRESIDENTE</t>
  </si>
  <si>
    <t>Auditoria contas</t>
  </si>
  <si>
    <t>Visitar estabelecimentos comerciais</t>
  </si>
  <si>
    <t>Aprovar contratação de funcionário</t>
  </si>
  <si>
    <t>Acompanhar orçamento</t>
  </si>
  <si>
    <t>MARKETING</t>
  </si>
  <si>
    <t>Criação de material gráfico</t>
  </si>
  <si>
    <t>Criação de conteúdo para site</t>
  </si>
  <si>
    <t>Inserção de conteúdo no site</t>
  </si>
  <si>
    <t>Cadastro de estabelecimentos comerciais no site</t>
  </si>
  <si>
    <t>Participação em eventos</t>
  </si>
  <si>
    <t>Folha de salário</t>
  </si>
  <si>
    <t>Aprovar folha de salário mensal</t>
  </si>
  <si>
    <t>Promoção, plano de carreira e treinamentos</t>
  </si>
  <si>
    <t>Acompanhar andamento contrato</t>
  </si>
  <si>
    <t>COMERCIAL/VENDAS</t>
  </si>
  <si>
    <t>Fotografar</t>
  </si>
  <si>
    <t xml:space="preserve">Scaneamento </t>
  </si>
  <si>
    <t>Organização de arquivo virtual</t>
  </si>
  <si>
    <t>Pesquisa de satisfação</t>
  </si>
  <si>
    <t>Tabular dados de pesquisas</t>
  </si>
  <si>
    <t>Pesquisa de feedback de visita</t>
  </si>
  <si>
    <t>Contratação de empresas de apoio (limpeza, alimentação, consultoria)</t>
  </si>
  <si>
    <t>Suporte técnico, formatação de computadores</t>
  </si>
  <si>
    <t>Bonificações</t>
  </si>
  <si>
    <t>Planejamento e gestão do plano de negócios</t>
  </si>
  <si>
    <t>Cobrança</t>
  </si>
  <si>
    <t>Definição de metas</t>
  </si>
  <si>
    <t>http://www.promerito.com.br/jobdescriptor/iniciar.htm</t>
  </si>
  <si>
    <t>INFORMÁTICA</t>
  </si>
  <si>
    <t>RH?</t>
  </si>
  <si>
    <t>Manter os registros, documentos e comprovantes de pagamento de salários, de férias, de inss e de FGTS em boa guarda e organizados</t>
  </si>
  <si>
    <t>Cumprir a legislação trabalhista à risca</t>
  </si>
  <si>
    <t>Registrar todos os seus empregado</t>
  </si>
  <si>
    <t>Banco de horas</t>
  </si>
  <si>
    <t>Avaliação de Cargos</t>
  </si>
  <si>
    <t>Rádio</t>
  </si>
  <si>
    <t>Internet</t>
  </si>
  <si>
    <t>Estágio 1</t>
  </si>
  <si>
    <t>Estágio 2</t>
  </si>
  <si>
    <t>Estágio 3</t>
  </si>
  <si>
    <t>Estágio 4</t>
  </si>
  <si>
    <t>Atendimento</t>
  </si>
  <si>
    <t>Presidente</t>
  </si>
  <si>
    <t xml:space="preserve">Atendimento </t>
  </si>
  <si>
    <t>Vendedor 1</t>
  </si>
  <si>
    <t>Vendedor 2</t>
  </si>
  <si>
    <t>Funcionários e plano de carreira</t>
  </si>
  <si>
    <t>Atendimento 1</t>
  </si>
  <si>
    <t>Atendimento 2</t>
  </si>
  <si>
    <t>Tesoureiro</t>
  </si>
  <si>
    <t>Supervisor de vendas</t>
  </si>
  <si>
    <t>…</t>
  </si>
  <si>
    <t>Vendedor …</t>
  </si>
  <si>
    <t>Estágio 5</t>
  </si>
  <si>
    <t>Gerente de atendimento</t>
  </si>
  <si>
    <t>Gerente Administrativo</t>
  </si>
  <si>
    <t>Estagiário de administração</t>
  </si>
  <si>
    <t>Departamentos</t>
  </si>
  <si>
    <t>Cargos e salários</t>
  </si>
  <si>
    <t>Analista de RH</t>
  </si>
  <si>
    <t>Técnico em informática</t>
  </si>
  <si>
    <t>Gerente de Marketing</t>
  </si>
  <si>
    <t>Designer</t>
  </si>
  <si>
    <t>Redator</t>
  </si>
  <si>
    <t>Gerente comercial</t>
  </si>
  <si>
    <t>Salário</t>
  </si>
  <si>
    <t>Gerente de Atendimento</t>
  </si>
  <si>
    <t>Gerente Comercial</t>
  </si>
  <si>
    <t>Pesquisa de novas tecnologias</t>
  </si>
  <si>
    <t>Assessoria de Imprensa</t>
  </si>
  <si>
    <t>Press release</t>
  </si>
  <si>
    <t>Atualização de mídia social</t>
  </si>
  <si>
    <t>Atualização de blog</t>
  </si>
  <si>
    <t>Atendimento n</t>
  </si>
  <si>
    <t>RP</t>
  </si>
  <si>
    <t>Valor unitário</t>
  </si>
  <si>
    <t>Unidades</t>
  </si>
  <si>
    <t>Folha a4 pasta</t>
  </si>
  <si>
    <t>12.2</t>
  </si>
  <si>
    <t>13.1</t>
  </si>
  <si>
    <t>13.2</t>
  </si>
  <si>
    <t>14.1</t>
  </si>
  <si>
    <t>14.2</t>
  </si>
  <si>
    <t>Funcionários</t>
  </si>
  <si>
    <t>Quantidade de funcionários</t>
  </si>
  <si>
    <t>Custo total</t>
  </si>
  <si>
    <t>Semestre</t>
  </si>
  <si>
    <t>Custo semestre</t>
  </si>
  <si>
    <t>Comissões</t>
  </si>
  <si>
    <t>Valor assinatura</t>
  </si>
  <si>
    <t>Assinaturas</t>
  </si>
  <si>
    <t>Receita</t>
  </si>
  <si>
    <t>Valor da comissão</t>
  </si>
  <si>
    <t>Comissão mês</t>
  </si>
  <si>
    <t>Mês</t>
  </si>
  <si>
    <t>Vendas pela internet</t>
  </si>
  <si>
    <t>Espaço publicitário</t>
  </si>
  <si>
    <t>Renovação</t>
  </si>
  <si>
    <t>Lucro</t>
  </si>
  <si>
    <t>SEM VENDAS</t>
  </si>
  <si>
    <t xml:space="preserve">Anual </t>
  </si>
  <si>
    <t>ROI</t>
  </si>
  <si>
    <t>Dividendos</t>
  </si>
  <si>
    <t>15.1</t>
  </si>
  <si>
    <t>15.2</t>
  </si>
  <si>
    <t>Investidor</t>
  </si>
  <si>
    <t>Dividendo</t>
  </si>
  <si>
    <t>Investimento</t>
  </si>
  <si>
    <t>%investidor</t>
  </si>
  <si>
    <t>Devolução</t>
  </si>
  <si>
    <t>Anoal</t>
  </si>
  <si>
    <t>TOTAL</t>
  </si>
  <si>
    <t>recompensa após esforço:</t>
  </si>
  <si>
    <t>Rendimento em 10 anos</t>
  </si>
  <si>
    <t>Juros</t>
  </si>
  <si>
    <t>ROI 10 anos</t>
  </si>
  <si>
    <t>Devoluções</t>
  </si>
  <si>
    <t>Eu</t>
  </si>
  <si>
    <t>%eu</t>
  </si>
  <si>
    <t>Divedendo 10 anos</t>
  </si>
  <si>
    <t>Treinamento</t>
  </si>
  <si>
    <t>Por lei, no mínimo 25% do lucro líquido do exercício devem ser distribuídos entre os acionistas.</t>
  </si>
</sst>
</file>

<file path=xl/styles.xml><?xml version="1.0" encoding="utf-8"?>
<styleSheet xmlns="http://schemas.openxmlformats.org/spreadsheetml/2006/main">
  <numFmts count="1">
    <numFmt numFmtId="8" formatCode="&quot;R$&quot;\ #,##0.00;[Red]\-&quot;R$&quot;\ #,##0.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  <scheme val="minor"/>
    </font>
    <font>
      <sz val="7"/>
      <color rgb="FF585A5B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1" fillId="0" borderId="0" xfId="0" applyFont="1"/>
    <xf numFmtId="9" fontId="0" fillId="0" borderId="0" xfId="0" applyNumberFormat="1"/>
    <xf numFmtId="0" fontId="3" fillId="0" borderId="0" xfId="1" applyAlignment="1" applyProtection="1"/>
    <xf numFmtId="0" fontId="2" fillId="0" borderId="0" xfId="0" applyFont="1"/>
    <xf numFmtId="0" fontId="4" fillId="0" borderId="0" xfId="0" applyFont="1"/>
    <xf numFmtId="0" fontId="0" fillId="2" borderId="0" xfId="0" applyFill="1"/>
    <xf numFmtId="0" fontId="0" fillId="0" borderId="0" xfId="0" applyAlignment="1">
      <alignment horizontal="left"/>
    </xf>
    <xf numFmtId="8" fontId="0" fillId="0" borderId="0" xfId="0" applyNumberFormat="1"/>
    <xf numFmtId="17" fontId="1" fillId="0" borderId="0" xfId="0" applyNumberFormat="1" applyFont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romerito.com.br/jobdescriptor/iniciar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H43"/>
  <sheetViews>
    <sheetView tabSelected="1" topLeftCell="A2" workbookViewId="0">
      <selection activeCell="H35" sqref="H35"/>
    </sheetView>
  </sheetViews>
  <sheetFormatPr defaultRowHeight="14.5"/>
  <cols>
    <col min="2" max="2" width="14.36328125" bestFit="1" customWidth="1"/>
    <col min="3" max="3" width="20.36328125" bestFit="1" customWidth="1"/>
  </cols>
  <sheetData>
    <row r="3" spans="2:6">
      <c r="C3" s="1" t="s">
        <v>0</v>
      </c>
      <c r="D3" t="s">
        <v>135</v>
      </c>
      <c r="E3" t="s">
        <v>136</v>
      </c>
      <c r="F3" t="s">
        <v>25</v>
      </c>
    </row>
    <row r="4" spans="2:6">
      <c r="B4" t="s">
        <v>3</v>
      </c>
      <c r="C4" t="s">
        <v>4</v>
      </c>
      <c r="D4">
        <v>1.76</v>
      </c>
      <c r="E4">
        <v>1000</v>
      </c>
      <c r="F4">
        <f>E4*D4</f>
        <v>1760</v>
      </c>
    </row>
    <row r="5" spans="2:6">
      <c r="C5" t="s">
        <v>13</v>
      </c>
      <c r="D5">
        <v>0.01</v>
      </c>
    </row>
    <row r="6" spans="2:6">
      <c r="C6" t="s">
        <v>14</v>
      </c>
    </row>
    <row r="7" spans="2:6">
      <c r="C7" t="s">
        <v>137</v>
      </c>
    </row>
    <row r="8" spans="2:6">
      <c r="C8" t="s">
        <v>16</v>
      </c>
    </row>
    <row r="10" spans="2:6">
      <c r="B10" t="s">
        <v>1</v>
      </c>
      <c r="C10" t="s">
        <v>44</v>
      </c>
    </row>
    <row r="11" spans="2:6">
      <c r="C11" t="s">
        <v>46</v>
      </c>
    </row>
    <row r="14" spans="2:6">
      <c r="B14" t="s">
        <v>2</v>
      </c>
      <c r="C14" t="s">
        <v>8</v>
      </c>
    </row>
    <row r="15" spans="2:6">
      <c r="C15" t="s">
        <v>9</v>
      </c>
    </row>
    <row r="16" spans="2:6">
      <c r="C16" t="s">
        <v>10</v>
      </c>
    </row>
    <row r="17" spans="2:8">
      <c r="C17" t="s">
        <v>11</v>
      </c>
    </row>
    <row r="18" spans="2:8">
      <c r="C18" t="s">
        <v>95</v>
      </c>
    </row>
    <row r="19" spans="2:8">
      <c r="C19" t="s">
        <v>45</v>
      </c>
    </row>
    <row r="20" spans="2:8">
      <c r="C20" t="s">
        <v>96</v>
      </c>
    </row>
    <row r="22" spans="2:8">
      <c r="B22" t="s">
        <v>5</v>
      </c>
      <c r="C22" t="s">
        <v>6</v>
      </c>
    </row>
    <row r="23" spans="2:8">
      <c r="C23" t="s">
        <v>7</v>
      </c>
    </row>
    <row r="24" spans="2:8">
      <c r="C24" t="s">
        <v>12</v>
      </c>
    </row>
    <row r="26" spans="2:8">
      <c r="B26" t="s">
        <v>22</v>
      </c>
      <c r="C26" t="s">
        <v>33</v>
      </c>
      <c r="D26" t="s">
        <v>34</v>
      </c>
      <c r="E26" t="s">
        <v>35</v>
      </c>
      <c r="F26" t="s">
        <v>36</v>
      </c>
      <c r="G26" t="s">
        <v>37</v>
      </c>
      <c r="H26" t="s">
        <v>38</v>
      </c>
    </row>
    <row r="27" spans="2:8">
      <c r="B27">
        <v>5</v>
      </c>
      <c r="C27">
        <v>5</v>
      </c>
      <c r="D27">
        <f>C27*B27</f>
        <v>25</v>
      </c>
      <c r="E27">
        <v>25</v>
      </c>
      <c r="F27">
        <f>E27*D27</f>
        <v>625</v>
      </c>
      <c r="G27">
        <v>6</v>
      </c>
      <c r="H27">
        <f>F27*G27</f>
        <v>3750</v>
      </c>
    </row>
    <row r="30" spans="2:8">
      <c r="C30" t="s">
        <v>17</v>
      </c>
    </row>
    <row r="31" spans="2:8">
      <c r="B31" t="s">
        <v>15</v>
      </c>
      <c r="C31">
        <v>1000</v>
      </c>
    </row>
    <row r="32" spans="2:8">
      <c r="B32" t="s">
        <v>18</v>
      </c>
      <c r="C32">
        <v>5000</v>
      </c>
    </row>
    <row r="33" spans="2:7">
      <c r="B33" t="s">
        <v>19</v>
      </c>
      <c r="C33" t="s">
        <v>20</v>
      </c>
    </row>
    <row r="35" spans="2:7">
      <c r="C35" t="s">
        <v>21</v>
      </c>
      <c r="D35" t="s">
        <v>27</v>
      </c>
      <c r="E35" t="s">
        <v>28</v>
      </c>
      <c r="F35" t="s">
        <v>25</v>
      </c>
      <c r="G35" t="s">
        <v>26</v>
      </c>
    </row>
    <row r="36" spans="2:7">
      <c r="C36" t="s">
        <v>30</v>
      </c>
      <c r="D36">
        <v>1000</v>
      </c>
      <c r="E36">
        <v>1</v>
      </c>
      <c r="F36">
        <f>E36*D36</f>
        <v>1000</v>
      </c>
      <c r="G36">
        <f>F36*6</f>
        <v>6000</v>
      </c>
    </row>
    <row r="37" spans="2:7">
      <c r="C37" t="s">
        <v>31</v>
      </c>
      <c r="D37">
        <v>1000</v>
      </c>
      <c r="E37">
        <v>1</v>
      </c>
      <c r="F37">
        <f t="shared" ref="F37:F38" si="0">E37*D37</f>
        <v>1000</v>
      </c>
      <c r="G37">
        <f t="shared" ref="G37:G38" si="1">F37*6</f>
        <v>6000</v>
      </c>
    </row>
    <row r="38" spans="2:7">
      <c r="C38" t="s">
        <v>32</v>
      </c>
      <c r="D38">
        <v>1400</v>
      </c>
      <c r="E38">
        <v>1</v>
      </c>
      <c r="F38">
        <f t="shared" si="0"/>
        <v>1400</v>
      </c>
      <c r="G38">
        <f t="shared" si="1"/>
        <v>8400</v>
      </c>
    </row>
    <row r="39" spans="2:7">
      <c r="C39" t="s">
        <v>22</v>
      </c>
      <c r="D39">
        <v>800</v>
      </c>
      <c r="E39">
        <v>5</v>
      </c>
      <c r="F39">
        <f t="shared" ref="F39:F42" si="2">E39*D39</f>
        <v>4000</v>
      </c>
      <c r="G39">
        <f t="shared" ref="G39:G42" si="3">F39*6</f>
        <v>24000</v>
      </c>
    </row>
    <row r="40" spans="2:7">
      <c r="C40" t="s">
        <v>23</v>
      </c>
      <c r="D40">
        <v>1600</v>
      </c>
      <c r="E40">
        <v>1</v>
      </c>
      <c r="F40">
        <f t="shared" si="2"/>
        <v>1600</v>
      </c>
      <c r="G40">
        <f t="shared" si="3"/>
        <v>9600</v>
      </c>
    </row>
    <row r="41" spans="2:7">
      <c r="C41" t="s">
        <v>29</v>
      </c>
      <c r="D41">
        <v>1200</v>
      </c>
      <c r="E41">
        <v>1</v>
      </c>
      <c r="F41">
        <f t="shared" si="2"/>
        <v>1200</v>
      </c>
      <c r="G41">
        <f t="shared" si="3"/>
        <v>7200</v>
      </c>
    </row>
    <row r="42" spans="2:7">
      <c r="C42" t="s">
        <v>24</v>
      </c>
      <c r="D42">
        <v>3000</v>
      </c>
      <c r="E42">
        <v>1</v>
      </c>
      <c r="F42">
        <f t="shared" si="2"/>
        <v>3000</v>
      </c>
      <c r="G42">
        <f t="shared" si="3"/>
        <v>18000</v>
      </c>
    </row>
    <row r="43" spans="2:7">
      <c r="F43">
        <f>SUM(F36:F42)</f>
        <v>13200</v>
      </c>
      <c r="G43">
        <f>SUM(G36:G42)</f>
        <v>79200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6:J87"/>
  <sheetViews>
    <sheetView topLeftCell="C37" zoomScale="70" zoomScaleNormal="70" workbookViewId="0">
      <selection activeCell="E58" sqref="E58"/>
    </sheetView>
  </sheetViews>
  <sheetFormatPr defaultRowHeight="14.5"/>
  <cols>
    <col min="2" max="2" width="35.26953125" bestFit="1" customWidth="1"/>
    <col min="3" max="3" width="30" bestFit="1" customWidth="1"/>
    <col min="4" max="4" width="30.7265625" bestFit="1" customWidth="1"/>
    <col min="5" max="5" width="30.90625" bestFit="1" customWidth="1"/>
    <col min="6" max="6" width="41.81640625" bestFit="1" customWidth="1"/>
    <col min="7" max="7" width="33.90625" customWidth="1"/>
    <col min="8" max="8" width="60.36328125" bestFit="1" customWidth="1"/>
  </cols>
  <sheetData>
    <row r="16" spans="2:10">
      <c r="B16" s="6"/>
      <c r="C16" s="6"/>
      <c r="D16" s="6"/>
      <c r="E16" s="6"/>
      <c r="F16" s="6"/>
      <c r="G16" s="6"/>
      <c r="H16" s="6"/>
      <c r="I16" s="6"/>
      <c r="J16" s="6"/>
    </row>
    <row r="17" spans="2:6">
      <c r="B17" t="s">
        <v>106</v>
      </c>
    </row>
    <row r="18" spans="2:6">
      <c r="B18" s="1" t="s">
        <v>97</v>
      </c>
      <c r="C18" s="1" t="s">
        <v>98</v>
      </c>
      <c r="D18" s="1" t="s">
        <v>99</v>
      </c>
      <c r="E18" s="1" t="s">
        <v>100</v>
      </c>
      <c r="F18" s="1" t="s">
        <v>113</v>
      </c>
    </row>
    <row r="19" spans="2:6">
      <c r="B19" t="s">
        <v>102</v>
      </c>
      <c r="C19" t="s">
        <v>102</v>
      </c>
      <c r="D19" t="s">
        <v>102</v>
      </c>
      <c r="E19" t="s">
        <v>102</v>
      </c>
      <c r="F19" t="s">
        <v>102</v>
      </c>
    </row>
    <row r="21" spans="2:6">
      <c r="B21" t="s">
        <v>103</v>
      </c>
      <c r="C21" t="s">
        <v>101</v>
      </c>
      <c r="D21" t="s">
        <v>107</v>
      </c>
      <c r="E21" s="4" t="s">
        <v>114</v>
      </c>
      <c r="F21" s="5" t="s">
        <v>114</v>
      </c>
    </row>
    <row r="22" spans="2:6">
      <c r="D22" t="s">
        <v>108</v>
      </c>
      <c r="E22" t="s">
        <v>107</v>
      </c>
      <c r="F22" t="s">
        <v>107</v>
      </c>
    </row>
    <row r="23" spans="2:6">
      <c r="E23" t="s">
        <v>133</v>
      </c>
      <c r="F23" t="s">
        <v>133</v>
      </c>
    </row>
    <row r="24" spans="2:6">
      <c r="F24" t="s">
        <v>134</v>
      </c>
    </row>
    <row r="26" spans="2:6">
      <c r="B26" t="s">
        <v>111</v>
      </c>
      <c r="C26" t="s">
        <v>116</v>
      </c>
      <c r="D26" s="4" t="s">
        <v>115</v>
      </c>
      <c r="E26" s="5" t="s">
        <v>115</v>
      </c>
      <c r="F26" s="5" t="s">
        <v>115</v>
      </c>
    </row>
    <row r="27" spans="2:6">
      <c r="D27" t="s">
        <v>109</v>
      </c>
      <c r="E27" t="s">
        <v>109</v>
      </c>
      <c r="F27" t="s">
        <v>109</v>
      </c>
    </row>
    <row r="28" spans="2:6">
      <c r="D28" t="s">
        <v>120</v>
      </c>
      <c r="E28" t="s">
        <v>120</v>
      </c>
      <c r="F28" t="s">
        <v>120</v>
      </c>
    </row>
    <row r="29" spans="2:6">
      <c r="E29" t="s">
        <v>119</v>
      </c>
      <c r="F29" t="s">
        <v>119</v>
      </c>
    </row>
    <row r="31" spans="2:6">
      <c r="B31" t="s">
        <v>111</v>
      </c>
      <c r="C31" t="s">
        <v>111</v>
      </c>
      <c r="D31" t="s">
        <v>122</v>
      </c>
      <c r="E31" t="s">
        <v>122</v>
      </c>
      <c r="F31" s="4" t="s">
        <v>121</v>
      </c>
    </row>
    <row r="32" spans="2:6">
      <c r="F32" t="s">
        <v>123</v>
      </c>
    </row>
    <row r="33" spans="2:6">
      <c r="F33" t="s">
        <v>31</v>
      </c>
    </row>
    <row r="35" spans="2:6">
      <c r="B35" t="s">
        <v>40</v>
      </c>
      <c r="C35" s="4" t="s">
        <v>110</v>
      </c>
      <c r="D35" s="5" t="s">
        <v>110</v>
      </c>
      <c r="E35" s="5" t="s">
        <v>110</v>
      </c>
      <c r="F35" s="4" t="s">
        <v>124</v>
      </c>
    </row>
    <row r="36" spans="2:6">
      <c r="C36" t="s">
        <v>104</v>
      </c>
      <c r="D36" t="s">
        <v>104</v>
      </c>
      <c r="E36" t="s">
        <v>104</v>
      </c>
      <c r="F36" s="4" t="s">
        <v>110</v>
      </c>
    </row>
    <row r="37" spans="2:6">
      <c r="C37" t="s">
        <v>105</v>
      </c>
      <c r="D37" t="s">
        <v>105</v>
      </c>
      <c r="E37" t="s">
        <v>105</v>
      </c>
      <c r="F37" s="5" t="s">
        <v>104</v>
      </c>
    </row>
    <row r="38" spans="2:6">
      <c r="D38" t="s">
        <v>112</v>
      </c>
      <c r="E38" t="s">
        <v>112</v>
      </c>
      <c r="F38" t="s">
        <v>105</v>
      </c>
    </row>
    <row r="39" spans="2:6">
      <c r="F39" t="s">
        <v>111</v>
      </c>
    </row>
    <row r="40" spans="2:6">
      <c r="F40" t="s">
        <v>30</v>
      </c>
    </row>
    <row r="41" spans="2:6">
      <c r="B41" s="6" t="s">
        <v>159</v>
      </c>
      <c r="C41" s="6" t="s">
        <v>125</v>
      </c>
      <c r="D41" s="6" t="s">
        <v>144</v>
      </c>
      <c r="E41" s="6" t="s">
        <v>145</v>
      </c>
      <c r="F41" s="6" t="s">
        <v>147</v>
      </c>
    </row>
    <row r="42" spans="2:6">
      <c r="B42" t="s">
        <v>118</v>
      </c>
      <c r="E42">
        <f>SUM(E43:E45)</f>
        <v>4100</v>
      </c>
      <c r="F42">
        <f>E42*6</f>
        <v>24600</v>
      </c>
    </row>
    <row r="43" spans="2:6">
      <c r="B43" t="s">
        <v>102</v>
      </c>
      <c r="C43">
        <v>2000</v>
      </c>
      <c r="D43">
        <v>1</v>
      </c>
      <c r="E43">
        <f>D43*C43</f>
        <v>2000</v>
      </c>
    </row>
    <row r="44" spans="2:6">
      <c r="B44" t="s">
        <v>101</v>
      </c>
      <c r="C44">
        <v>900</v>
      </c>
      <c r="D44">
        <v>1</v>
      </c>
      <c r="E44">
        <f t="shared" ref="E44:E45" si="0">D44*C44</f>
        <v>900</v>
      </c>
    </row>
    <row r="45" spans="2:6">
      <c r="B45" t="s">
        <v>120</v>
      </c>
      <c r="C45">
        <v>1200</v>
      </c>
      <c r="D45">
        <v>1</v>
      </c>
      <c r="E45">
        <f t="shared" si="0"/>
        <v>1200</v>
      </c>
    </row>
    <row r="46" spans="2:6">
      <c r="B46" s="6" t="s">
        <v>138</v>
      </c>
      <c r="C46" s="6" t="s">
        <v>125</v>
      </c>
      <c r="D46" s="6" t="s">
        <v>144</v>
      </c>
      <c r="E46" s="6" t="s">
        <v>145</v>
      </c>
      <c r="F46" s="6" t="s">
        <v>147</v>
      </c>
    </row>
    <row r="47" spans="2:6">
      <c r="B47" t="s">
        <v>118</v>
      </c>
      <c r="E47">
        <f>SUM(E48:E52)</f>
        <v>5900</v>
      </c>
      <c r="F47">
        <f>E47*6</f>
        <v>35400</v>
      </c>
    </row>
    <row r="48" spans="2:6">
      <c r="B48" t="s">
        <v>102</v>
      </c>
      <c r="C48">
        <v>2000</v>
      </c>
      <c r="D48">
        <v>1</v>
      </c>
      <c r="E48">
        <f>D48*C48</f>
        <v>2000</v>
      </c>
    </row>
    <row r="49" spans="2:6">
      <c r="B49" t="s">
        <v>101</v>
      </c>
      <c r="C49">
        <v>900</v>
      </c>
      <c r="D49">
        <v>1</v>
      </c>
      <c r="E49">
        <f t="shared" ref="E49:E73" si="1">D49*C49</f>
        <v>900</v>
      </c>
    </row>
    <row r="50" spans="2:6">
      <c r="B50" t="s">
        <v>120</v>
      </c>
      <c r="C50">
        <v>1200</v>
      </c>
      <c r="D50">
        <v>1</v>
      </c>
      <c r="E50">
        <f t="shared" si="1"/>
        <v>1200</v>
      </c>
    </row>
    <row r="51" spans="2:6">
      <c r="B51" t="s">
        <v>40</v>
      </c>
      <c r="C51">
        <v>900</v>
      </c>
      <c r="D51">
        <v>1</v>
      </c>
      <c r="E51">
        <f>D51*C51</f>
        <v>900</v>
      </c>
    </row>
    <row r="52" spans="2:6">
      <c r="B52" t="s">
        <v>40</v>
      </c>
      <c r="C52">
        <v>900</v>
      </c>
      <c r="D52">
        <v>1</v>
      </c>
      <c r="E52">
        <f>D52*C52</f>
        <v>900</v>
      </c>
    </row>
    <row r="53" spans="2:6">
      <c r="B53" s="6"/>
      <c r="C53" s="6" t="s">
        <v>125</v>
      </c>
      <c r="D53" s="6" t="s">
        <v>144</v>
      </c>
      <c r="E53" s="6" t="s">
        <v>145</v>
      </c>
      <c r="F53" s="6" t="s">
        <v>147</v>
      </c>
    </row>
    <row r="54" spans="2:6">
      <c r="B54" t="s">
        <v>118</v>
      </c>
      <c r="E54">
        <f>SUM(E55:E79)</f>
        <v>3800</v>
      </c>
    </row>
    <row r="55" spans="2:6">
      <c r="B55" t="s">
        <v>102</v>
      </c>
      <c r="C55">
        <v>2000</v>
      </c>
      <c r="D55">
        <v>1</v>
      </c>
      <c r="E55">
        <f>D55*C55</f>
        <v>2000</v>
      </c>
    </row>
    <row r="56" spans="2:6">
      <c r="B56" t="s">
        <v>101</v>
      </c>
      <c r="C56">
        <v>900</v>
      </c>
      <c r="D56">
        <v>1</v>
      </c>
      <c r="E56">
        <f t="shared" ref="E56:E57" si="2">D56*C56</f>
        <v>900</v>
      </c>
    </row>
    <row r="57" spans="2:6">
      <c r="B57" t="s">
        <v>40</v>
      </c>
      <c r="C57">
        <v>900</v>
      </c>
      <c r="D57">
        <v>1</v>
      </c>
      <c r="E57">
        <f t="shared" si="2"/>
        <v>900</v>
      </c>
    </row>
    <row r="58" spans="2:6">
      <c r="B58" t="s">
        <v>116</v>
      </c>
      <c r="C58">
        <v>400</v>
      </c>
      <c r="D58">
        <v>0</v>
      </c>
      <c r="E58">
        <f t="shared" si="1"/>
        <v>0</v>
      </c>
    </row>
    <row r="59" spans="2:6">
      <c r="B59" t="s">
        <v>122</v>
      </c>
      <c r="C59">
        <v>1200</v>
      </c>
      <c r="D59">
        <v>0</v>
      </c>
      <c r="E59">
        <f t="shared" si="1"/>
        <v>0</v>
      </c>
    </row>
    <row r="60" spans="2:6">
      <c r="B60" t="s">
        <v>110</v>
      </c>
      <c r="C60">
        <v>1200</v>
      </c>
      <c r="D60">
        <v>0</v>
      </c>
      <c r="E60">
        <f t="shared" si="1"/>
        <v>0</v>
      </c>
    </row>
    <row r="61" spans="2:6">
      <c r="C61" s="4"/>
    </row>
    <row r="62" spans="2:6">
      <c r="B62" s="5" t="s">
        <v>115</v>
      </c>
      <c r="C62">
        <v>2000</v>
      </c>
      <c r="D62">
        <v>0</v>
      </c>
      <c r="E62">
        <f t="shared" si="1"/>
        <v>0</v>
      </c>
    </row>
    <row r="63" spans="2:6">
      <c r="B63" t="s">
        <v>109</v>
      </c>
      <c r="C63">
        <v>900</v>
      </c>
      <c r="D63">
        <v>0</v>
      </c>
      <c r="E63">
        <f t="shared" si="1"/>
        <v>0</v>
      </c>
    </row>
    <row r="64" spans="2:6">
      <c r="B64" t="s">
        <v>120</v>
      </c>
      <c r="C64">
        <v>1200</v>
      </c>
      <c r="D64">
        <v>0</v>
      </c>
      <c r="E64">
        <f t="shared" si="1"/>
        <v>0</v>
      </c>
    </row>
    <row r="66" spans="2:6">
      <c r="B66" t="s">
        <v>119</v>
      </c>
      <c r="C66">
        <v>1200</v>
      </c>
      <c r="D66">
        <v>0</v>
      </c>
      <c r="E66">
        <f t="shared" si="1"/>
        <v>0</v>
      </c>
    </row>
    <row r="67" spans="2:6">
      <c r="B67" t="s">
        <v>126</v>
      </c>
      <c r="C67">
        <v>2000</v>
      </c>
      <c r="D67">
        <v>0</v>
      </c>
      <c r="E67">
        <f t="shared" si="1"/>
        <v>0</v>
      </c>
    </row>
    <row r="69" spans="2:6">
      <c r="B69" t="s">
        <v>127</v>
      </c>
      <c r="C69">
        <v>2000</v>
      </c>
      <c r="D69">
        <v>0</v>
      </c>
      <c r="E69">
        <f t="shared" si="1"/>
        <v>0</v>
      </c>
    </row>
    <row r="70" spans="2:6">
      <c r="B70" t="s">
        <v>121</v>
      </c>
      <c r="C70">
        <v>2000</v>
      </c>
      <c r="D70">
        <v>0</v>
      </c>
      <c r="E70">
        <f t="shared" si="1"/>
        <v>0</v>
      </c>
    </row>
    <row r="71" spans="2:6">
      <c r="B71" t="s">
        <v>31</v>
      </c>
      <c r="C71">
        <v>900</v>
      </c>
      <c r="D71">
        <v>0</v>
      </c>
      <c r="E71">
        <f t="shared" si="1"/>
        <v>0</v>
      </c>
    </row>
    <row r="72" spans="2:6">
      <c r="B72" t="s">
        <v>123</v>
      </c>
      <c r="C72">
        <v>1200</v>
      </c>
      <c r="D72">
        <v>0</v>
      </c>
      <c r="E72">
        <f t="shared" si="1"/>
        <v>0</v>
      </c>
    </row>
    <row r="73" spans="2:6">
      <c r="B73" t="s">
        <v>30</v>
      </c>
      <c r="C73">
        <v>900</v>
      </c>
      <c r="D73">
        <v>0</v>
      </c>
      <c r="E73">
        <f t="shared" si="1"/>
        <v>0</v>
      </c>
    </row>
    <row r="79" spans="2:6">
      <c r="B79" t="s">
        <v>21</v>
      </c>
      <c r="C79" t="s">
        <v>27</v>
      </c>
      <c r="D79" t="s">
        <v>28</v>
      </c>
      <c r="E79" t="s">
        <v>25</v>
      </c>
      <c r="F79" t="s">
        <v>26</v>
      </c>
    </row>
    <row r="80" spans="2:6">
      <c r="B80" t="s">
        <v>30</v>
      </c>
      <c r="C80">
        <v>1000</v>
      </c>
      <c r="D80">
        <v>1</v>
      </c>
      <c r="E80">
        <f>D80*C80</f>
        <v>1000</v>
      </c>
      <c r="F80">
        <f>E80*6</f>
        <v>6000</v>
      </c>
    </row>
    <row r="81" spans="2:6">
      <c r="B81" t="s">
        <v>31</v>
      </c>
      <c r="C81">
        <v>1000</v>
      </c>
      <c r="D81">
        <v>1</v>
      </c>
      <c r="E81">
        <f t="shared" ref="E81:E86" si="3">D81*C81</f>
        <v>1000</v>
      </c>
      <c r="F81">
        <f t="shared" ref="F81:F86" si="4">E81*6</f>
        <v>6000</v>
      </c>
    </row>
    <row r="82" spans="2:6">
      <c r="B82" t="s">
        <v>32</v>
      </c>
      <c r="C82">
        <v>1400</v>
      </c>
      <c r="D82">
        <v>1</v>
      </c>
      <c r="E82">
        <f t="shared" si="3"/>
        <v>1400</v>
      </c>
      <c r="F82">
        <f t="shared" si="4"/>
        <v>8400</v>
      </c>
    </row>
    <row r="83" spans="2:6">
      <c r="B83" t="s">
        <v>22</v>
      </c>
      <c r="C83">
        <v>800</v>
      </c>
      <c r="D83">
        <v>5</v>
      </c>
      <c r="E83">
        <f t="shared" si="3"/>
        <v>4000</v>
      </c>
      <c r="F83">
        <f t="shared" si="4"/>
        <v>24000</v>
      </c>
    </row>
    <row r="84" spans="2:6">
      <c r="B84" t="s">
        <v>23</v>
      </c>
      <c r="C84">
        <v>1600</v>
      </c>
      <c r="D84">
        <v>1</v>
      </c>
      <c r="E84">
        <f t="shared" si="3"/>
        <v>1600</v>
      </c>
      <c r="F84">
        <f t="shared" si="4"/>
        <v>9600</v>
      </c>
    </row>
    <row r="85" spans="2:6">
      <c r="B85" t="s">
        <v>29</v>
      </c>
      <c r="C85">
        <v>1200</v>
      </c>
      <c r="D85">
        <v>1</v>
      </c>
      <c r="E85">
        <f t="shared" si="3"/>
        <v>1200</v>
      </c>
      <c r="F85">
        <f t="shared" si="4"/>
        <v>7200</v>
      </c>
    </row>
    <row r="86" spans="2:6">
      <c r="B86" t="s">
        <v>24</v>
      </c>
      <c r="C86">
        <v>3000</v>
      </c>
      <c r="D86">
        <v>1</v>
      </c>
      <c r="E86">
        <f t="shared" si="3"/>
        <v>3000</v>
      </c>
      <c r="F86">
        <f t="shared" si="4"/>
        <v>18000</v>
      </c>
    </row>
    <row r="87" spans="2:6">
      <c r="E87">
        <f>SUM(E80:E86)</f>
        <v>13200</v>
      </c>
      <c r="F87">
        <f>SUM(F80:F86)</f>
        <v>79200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3:H25"/>
  <sheetViews>
    <sheetView topLeftCell="A13" workbookViewId="0">
      <selection activeCell="B21" sqref="B21"/>
    </sheetView>
  </sheetViews>
  <sheetFormatPr defaultRowHeight="14.5"/>
  <cols>
    <col min="1" max="1" width="16.36328125" bestFit="1" customWidth="1"/>
    <col min="2" max="2" width="12.36328125" bestFit="1" customWidth="1"/>
    <col min="3" max="3" width="10.36328125" bestFit="1" customWidth="1"/>
    <col min="5" max="5" width="11.36328125" bestFit="1" customWidth="1"/>
  </cols>
  <sheetData>
    <row r="3" spans="2:8">
      <c r="C3" t="s">
        <v>39</v>
      </c>
      <c r="H3" t="s">
        <v>138</v>
      </c>
    </row>
    <row r="11" spans="2:8">
      <c r="C11" s="8"/>
    </row>
    <row r="14" spans="2:8">
      <c r="C14" t="s">
        <v>154</v>
      </c>
      <c r="E14" t="s">
        <v>22</v>
      </c>
      <c r="F14" t="s">
        <v>146</v>
      </c>
    </row>
    <row r="15" spans="2:8">
      <c r="B15" t="s">
        <v>41</v>
      </c>
      <c r="C15">
        <v>10</v>
      </c>
      <c r="E15">
        <f>C15*C25</f>
        <v>30</v>
      </c>
      <c r="F15">
        <f>E15*6</f>
        <v>180</v>
      </c>
    </row>
    <row r="16" spans="2:8">
      <c r="B16" t="s">
        <v>42</v>
      </c>
      <c r="C16">
        <v>25</v>
      </c>
      <c r="E16">
        <f>C16*C25</f>
        <v>75</v>
      </c>
      <c r="F16">
        <f t="shared" ref="F16:F22" si="0">E16*6</f>
        <v>450</v>
      </c>
    </row>
    <row r="17" spans="2:6">
      <c r="B17" t="s">
        <v>43</v>
      </c>
      <c r="C17" s="2">
        <v>0.2</v>
      </c>
      <c r="E17">
        <f>C17*C25</f>
        <v>0.60000000000000009</v>
      </c>
      <c r="F17">
        <f t="shared" si="0"/>
        <v>3.6000000000000005</v>
      </c>
    </row>
    <row r="18" spans="2:6">
      <c r="B18" t="s">
        <v>150</v>
      </c>
      <c r="C18">
        <f>C17*C16*C15</f>
        <v>50</v>
      </c>
      <c r="E18">
        <f>C18*C25</f>
        <v>150</v>
      </c>
      <c r="F18">
        <f t="shared" si="0"/>
        <v>900</v>
      </c>
    </row>
    <row r="19" spans="2:6">
      <c r="B19" t="s">
        <v>149</v>
      </c>
      <c r="C19" s="8">
        <v>100</v>
      </c>
      <c r="E19" s="8">
        <f>C19*C25</f>
        <v>300</v>
      </c>
      <c r="F19">
        <f t="shared" si="0"/>
        <v>1800</v>
      </c>
    </row>
    <row r="20" spans="2:6">
      <c r="B20" t="s">
        <v>150</v>
      </c>
      <c r="C20" s="8">
        <f>C19*C18</f>
        <v>5000</v>
      </c>
      <c r="E20" s="8">
        <f>C20*C25</f>
        <v>15000</v>
      </c>
      <c r="F20">
        <f t="shared" si="0"/>
        <v>90000</v>
      </c>
    </row>
    <row r="21" spans="2:6">
      <c r="B21" t="s">
        <v>152</v>
      </c>
      <c r="C21" s="8">
        <v>50</v>
      </c>
      <c r="E21" s="8">
        <f>C21*C25</f>
        <v>150</v>
      </c>
      <c r="F21">
        <f t="shared" si="0"/>
        <v>900</v>
      </c>
    </row>
    <row r="22" spans="2:6">
      <c r="B22" t="s">
        <v>153</v>
      </c>
      <c r="C22" s="8">
        <f>C18*C21</f>
        <v>2500</v>
      </c>
      <c r="E22" s="8">
        <f>C22*C25</f>
        <v>7500</v>
      </c>
      <c r="F22">
        <f t="shared" si="0"/>
        <v>45000</v>
      </c>
    </row>
    <row r="24" spans="2:6">
      <c r="B24" t="s">
        <v>155</v>
      </c>
    </row>
    <row r="25" spans="2:6">
      <c r="B25" t="s">
        <v>22</v>
      </c>
      <c r="C25">
        <v>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3:K41"/>
  <sheetViews>
    <sheetView topLeftCell="A19" workbookViewId="0">
      <selection activeCell="C3" sqref="C3"/>
    </sheetView>
  </sheetViews>
  <sheetFormatPr defaultRowHeight="14.5"/>
  <cols>
    <col min="3" max="3" width="16.7265625" customWidth="1"/>
    <col min="4" max="4" width="8.81640625" customWidth="1"/>
  </cols>
  <sheetData>
    <row r="3" spans="3:10">
      <c r="C3" s="10" t="s">
        <v>181</v>
      </c>
    </row>
    <row r="5" spans="3:10">
      <c r="C5" t="s">
        <v>21</v>
      </c>
    </row>
    <row r="6" spans="3:10">
      <c r="D6" t="s">
        <v>138</v>
      </c>
      <c r="E6" t="s">
        <v>139</v>
      </c>
      <c r="F6" t="s">
        <v>140</v>
      </c>
      <c r="G6" t="s">
        <v>141</v>
      </c>
      <c r="H6" t="s">
        <v>142</v>
      </c>
      <c r="I6" t="s">
        <v>163</v>
      </c>
      <c r="J6" t="s">
        <v>164</v>
      </c>
    </row>
    <row r="7" spans="3:10">
      <c r="C7" s="7" t="s">
        <v>143</v>
      </c>
      <c r="D7">
        <f>Funcionários!F47</f>
        <v>35400</v>
      </c>
      <c r="E7">
        <f>Funcionários!F47</f>
        <v>35400</v>
      </c>
      <c r="F7">
        <f>Funcionários!F42</f>
        <v>24600</v>
      </c>
      <c r="G7">
        <v>24600</v>
      </c>
      <c r="H7">
        <v>24600</v>
      </c>
      <c r="I7">
        <v>24600</v>
      </c>
      <c r="J7">
        <v>24600</v>
      </c>
    </row>
    <row r="8" spans="3:10">
      <c r="C8" t="s">
        <v>148</v>
      </c>
      <c r="D8">
        <f>'Comissões-de-venda'!F22</f>
        <v>45000</v>
      </c>
      <c r="E8">
        <f>'Comissões-de-venda'!F22</f>
        <v>45000</v>
      </c>
      <c r="F8">
        <v>0</v>
      </c>
      <c r="G8">
        <v>0</v>
      </c>
      <c r="H8">
        <v>0</v>
      </c>
      <c r="I8">
        <v>0</v>
      </c>
      <c r="J8">
        <v>0</v>
      </c>
    </row>
    <row r="9" spans="3:10">
      <c r="C9" t="s">
        <v>0</v>
      </c>
      <c r="D9">
        <v>30000</v>
      </c>
      <c r="E9">
        <v>10000</v>
      </c>
      <c r="F9">
        <v>10000</v>
      </c>
      <c r="G9">
        <v>10000</v>
      </c>
      <c r="H9">
        <v>10000</v>
      </c>
      <c r="I9">
        <v>10000</v>
      </c>
      <c r="J9">
        <v>10000</v>
      </c>
    </row>
    <row r="10" spans="3:10">
      <c r="C10" t="s">
        <v>180</v>
      </c>
    </row>
    <row r="11" spans="3:10">
      <c r="C11" t="s">
        <v>176</v>
      </c>
      <c r="F11">
        <v>25000</v>
      </c>
      <c r="G11">
        <v>50000</v>
      </c>
      <c r="H11">
        <v>50000</v>
      </c>
      <c r="I11">
        <v>0</v>
      </c>
      <c r="J11">
        <v>0</v>
      </c>
    </row>
    <row r="12" spans="3:10">
      <c r="C12" t="s">
        <v>162</v>
      </c>
      <c r="F12">
        <f>F20+E20+(D20)</f>
        <v>9600</v>
      </c>
      <c r="I12">
        <v>55400</v>
      </c>
      <c r="J12">
        <v>55400</v>
      </c>
    </row>
    <row r="13" spans="3:10">
      <c r="C13" t="s">
        <v>25</v>
      </c>
      <c r="D13">
        <f>SUM(D7:D11)</f>
        <v>110400</v>
      </c>
      <c r="E13">
        <f>SUM(E7:E11)</f>
        <v>90400</v>
      </c>
      <c r="F13">
        <f>SUM(F7:F11)</f>
        <v>59600</v>
      </c>
      <c r="G13">
        <f>SUM(G7:G11)</f>
        <v>84600</v>
      </c>
      <c r="H13">
        <f>SUM(H7:H11)</f>
        <v>84600</v>
      </c>
      <c r="I13">
        <f>SUM(I7:I12)</f>
        <v>90000</v>
      </c>
      <c r="J13">
        <f>SUM(J7:J12)</f>
        <v>90000</v>
      </c>
    </row>
    <row r="15" spans="3:10">
      <c r="C15" t="s">
        <v>151</v>
      </c>
      <c r="D15" t="s">
        <v>138</v>
      </c>
      <c r="E15" t="s">
        <v>139</v>
      </c>
      <c r="F15" t="s">
        <v>140</v>
      </c>
      <c r="G15" t="s">
        <v>141</v>
      </c>
      <c r="H15" t="s">
        <v>142</v>
      </c>
      <c r="I15" t="s">
        <v>163</v>
      </c>
      <c r="J15" t="s">
        <v>164</v>
      </c>
    </row>
    <row r="16" spans="3:10">
      <c r="C16" t="s">
        <v>150</v>
      </c>
      <c r="D16">
        <f>'Comissões-de-venda'!F20</f>
        <v>90000</v>
      </c>
      <c r="E16">
        <v>90000</v>
      </c>
    </row>
    <row r="17" spans="1:11">
      <c r="C17" t="s">
        <v>157</v>
      </c>
      <c r="F17">
        <v>90000</v>
      </c>
      <c r="G17">
        <v>90000</v>
      </c>
      <c r="H17">
        <v>90000</v>
      </c>
      <c r="I17">
        <v>90000</v>
      </c>
      <c r="J17">
        <v>90000</v>
      </c>
    </row>
    <row r="18" spans="1:11">
      <c r="C18" t="s">
        <v>25</v>
      </c>
      <c r="D18">
        <f>SUM(D16:D17)</f>
        <v>90000</v>
      </c>
      <c r="E18">
        <f t="shared" ref="E18:H18" si="0">SUM(E16:E17)</f>
        <v>90000</v>
      </c>
      <c r="F18">
        <f t="shared" si="0"/>
        <v>90000</v>
      </c>
      <c r="G18">
        <f t="shared" si="0"/>
        <v>90000</v>
      </c>
      <c r="H18">
        <f t="shared" si="0"/>
        <v>90000</v>
      </c>
      <c r="I18">
        <v>90000</v>
      </c>
      <c r="J18">
        <v>90000</v>
      </c>
    </row>
    <row r="20" spans="1:11">
      <c r="C20" t="s">
        <v>158</v>
      </c>
      <c r="D20">
        <f>D18-D13</f>
        <v>-20400</v>
      </c>
      <c r="E20">
        <f t="shared" ref="E20:G20" si="1">E18-E13</f>
        <v>-400</v>
      </c>
      <c r="F20">
        <f>F18-F13</f>
        <v>30400</v>
      </c>
      <c r="G20">
        <f t="shared" si="1"/>
        <v>5400</v>
      </c>
      <c r="H20">
        <f>H18-H13</f>
        <v>5400</v>
      </c>
      <c r="I20">
        <f>I18-I13</f>
        <v>0</v>
      </c>
      <c r="J20">
        <f t="shared" ref="J20" si="2">J18-J13</f>
        <v>0</v>
      </c>
    </row>
    <row r="21" spans="1:11">
      <c r="C21" t="s">
        <v>162</v>
      </c>
      <c r="D21">
        <v>0</v>
      </c>
      <c r="E21">
        <v>0</v>
      </c>
      <c r="F21">
        <v>0</v>
      </c>
      <c r="G21">
        <v>0</v>
      </c>
      <c r="H21">
        <v>0</v>
      </c>
      <c r="I21">
        <v>55400</v>
      </c>
      <c r="J21">
        <v>55400</v>
      </c>
    </row>
    <row r="22" spans="1:11">
      <c r="C22" t="s">
        <v>160</v>
      </c>
      <c r="D22">
        <f>D20</f>
        <v>-20400</v>
      </c>
      <c r="F22">
        <f>SUM(E20:F20)</f>
        <v>30000</v>
      </c>
      <c r="H22">
        <f>SUM(G20:H20)</f>
        <v>10800</v>
      </c>
      <c r="J22">
        <f>SUM(I20:J21)</f>
        <v>110800</v>
      </c>
    </row>
    <row r="24" spans="1:11">
      <c r="C24" t="s">
        <v>165</v>
      </c>
      <c r="K24" t="s">
        <v>171</v>
      </c>
    </row>
    <row r="25" spans="1:11">
      <c r="C25" t="s">
        <v>167</v>
      </c>
      <c r="D25">
        <v>50000</v>
      </c>
      <c r="E25">
        <v>25000</v>
      </c>
      <c r="J25">
        <v>0</v>
      </c>
      <c r="K25">
        <f t="shared" ref="K25:K27" si="3">SUM(D25:J25)</f>
        <v>75000</v>
      </c>
    </row>
    <row r="26" spans="1:11">
      <c r="C26" t="s">
        <v>169</v>
      </c>
      <c r="D26">
        <f>D11</f>
        <v>0</v>
      </c>
      <c r="E26">
        <f>E11</f>
        <v>0</v>
      </c>
      <c r="F26">
        <f>F11</f>
        <v>25000</v>
      </c>
      <c r="G26">
        <f>G11</f>
        <v>50000</v>
      </c>
      <c r="H26">
        <f>H11</f>
        <v>50000</v>
      </c>
      <c r="I26">
        <f>I11</f>
        <v>0</v>
      </c>
      <c r="J26">
        <f>J11</f>
        <v>0</v>
      </c>
      <c r="K26">
        <f t="shared" si="3"/>
        <v>125000</v>
      </c>
    </row>
    <row r="27" spans="1:11">
      <c r="C27" t="s">
        <v>166</v>
      </c>
      <c r="I27">
        <v>55400</v>
      </c>
      <c r="J27">
        <v>55400</v>
      </c>
      <c r="K27">
        <f t="shared" si="3"/>
        <v>110800</v>
      </c>
    </row>
    <row r="28" spans="1:11">
      <c r="C28" t="s">
        <v>25</v>
      </c>
      <c r="D28">
        <f>SUM(D26:D27)</f>
        <v>0</v>
      </c>
      <c r="E28">
        <f t="shared" ref="E28:J28" si="4">SUM(E26:E27)</f>
        <v>0</v>
      </c>
      <c r="F28">
        <f t="shared" si="4"/>
        <v>25000</v>
      </c>
      <c r="G28">
        <f t="shared" si="4"/>
        <v>50000</v>
      </c>
      <c r="H28">
        <f t="shared" si="4"/>
        <v>50000</v>
      </c>
      <c r="I28">
        <f t="shared" si="4"/>
        <v>55400</v>
      </c>
      <c r="J28">
        <f t="shared" si="4"/>
        <v>55400</v>
      </c>
      <c r="K28">
        <f>SUM(D28:J28)</f>
        <v>235800</v>
      </c>
    </row>
    <row r="29" spans="1:11">
      <c r="C29" t="s">
        <v>170</v>
      </c>
      <c r="D29">
        <v>0</v>
      </c>
      <c r="F29">
        <f>SUM(E28:F28)</f>
        <v>25000</v>
      </c>
      <c r="H29">
        <f>SUM(G28:H28)</f>
        <v>100000</v>
      </c>
      <c r="J29">
        <f>SUM(I28:J28)</f>
        <v>110800</v>
      </c>
    </row>
    <row r="30" spans="1:11">
      <c r="C30" t="s">
        <v>161</v>
      </c>
      <c r="K30">
        <f>K28/K25</f>
        <v>3.1440000000000001</v>
      </c>
    </row>
    <row r="31" spans="1:11">
      <c r="A31" t="s">
        <v>96</v>
      </c>
      <c r="C31" s="9" t="s">
        <v>168</v>
      </c>
      <c r="D31" s="1">
        <v>0.2</v>
      </c>
    </row>
    <row r="32" spans="1:11">
      <c r="A32" t="s">
        <v>156</v>
      </c>
      <c r="C32" t="s">
        <v>179</v>
      </c>
      <c r="D32">
        <f>K27*7.5</f>
        <v>831000</v>
      </c>
    </row>
    <row r="33" spans="3:8">
      <c r="C33" t="s">
        <v>172</v>
      </c>
      <c r="G33" t="s">
        <v>178</v>
      </c>
      <c r="H33">
        <f>1-D31</f>
        <v>0.8</v>
      </c>
    </row>
    <row r="34" spans="3:8">
      <c r="C34" t="s">
        <v>165</v>
      </c>
      <c r="G34" t="s">
        <v>177</v>
      </c>
    </row>
    <row r="35" spans="3:8">
      <c r="C35" t="s">
        <v>173</v>
      </c>
      <c r="G35" t="s">
        <v>173</v>
      </c>
    </row>
    <row r="36" spans="3:8">
      <c r="C36" t="s">
        <v>167</v>
      </c>
      <c r="D36">
        <v>75000</v>
      </c>
    </row>
    <row r="37" spans="3:8">
      <c r="C37" t="s">
        <v>169</v>
      </c>
      <c r="E37">
        <v>75000</v>
      </c>
    </row>
    <row r="38" spans="3:8">
      <c r="C38" t="s">
        <v>174</v>
      </c>
      <c r="E38">
        <v>50000</v>
      </c>
    </row>
    <row r="39" spans="3:8">
      <c r="C39" t="s">
        <v>162</v>
      </c>
      <c r="E39">
        <f>D32*D31</f>
        <v>166200</v>
      </c>
    </row>
    <row r="40" spans="3:8">
      <c r="C40" t="s">
        <v>171</v>
      </c>
      <c r="D40">
        <f>SUM(D36:D39)</f>
        <v>75000</v>
      </c>
      <c r="E40">
        <f>SUM(E36:E39)</f>
        <v>291200</v>
      </c>
    </row>
    <row r="41" spans="3:8">
      <c r="C41" t="s">
        <v>175</v>
      </c>
      <c r="E41">
        <f>E40/D40</f>
        <v>3.8826666666666667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I14"/>
  <sheetViews>
    <sheetView workbookViewId="0">
      <selection activeCell="B2" sqref="B2"/>
    </sheetView>
  </sheetViews>
  <sheetFormatPr defaultRowHeight="14.5"/>
  <sheetData>
    <row r="2" spans="2:9">
      <c r="B2" s="3" t="s">
        <v>87</v>
      </c>
    </row>
    <row r="3" spans="2:9">
      <c r="B3" t="s">
        <v>117</v>
      </c>
    </row>
    <row r="4" spans="2:9">
      <c r="B4" t="s">
        <v>49</v>
      </c>
      <c r="C4" t="s">
        <v>53</v>
      </c>
      <c r="D4" t="s">
        <v>74</v>
      </c>
      <c r="E4" t="s">
        <v>64</v>
      </c>
      <c r="F4" t="s">
        <v>88</v>
      </c>
      <c r="G4" t="s">
        <v>89</v>
      </c>
      <c r="H4" t="s">
        <v>129</v>
      </c>
      <c r="I4" t="s">
        <v>59</v>
      </c>
    </row>
    <row r="5" spans="2:9">
      <c r="B5" t="s">
        <v>47</v>
      </c>
      <c r="C5" t="s">
        <v>54</v>
      </c>
      <c r="D5" t="s">
        <v>61</v>
      </c>
      <c r="E5" t="s">
        <v>65</v>
      </c>
      <c r="F5" t="s">
        <v>68</v>
      </c>
      <c r="G5" t="s">
        <v>90</v>
      </c>
      <c r="H5" t="s">
        <v>130</v>
      </c>
      <c r="I5" t="s">
        <v>60</v>
      </c>
    </row>
    <row r="6" spans="2:9">
      <c r="B6" t="s">
        <v>48</v>
      </c>
      <c r="C6" t="s">
        <v>55</v>
      </c>
      <c r="D6" t="s">
        <v>73</v>
      </c>
      <c r="E6" t="s">
        <v>66</v>
      </c>
      <c r="F6" t="s">
        <v>67</v>
      </c>
      <c r="G6" t="s">
        <v>91</v>
      </c>
      <c r="H6" t="s">
        <v>131</v>
      </c>
      <c r="I6" t="s">
        <v>62</v>
      </c>
    </row>
    <row r="7" spans="2:9">
      <c r="B7" t="s">
        <v>80</v>
      </c>
      <c r="C7" t="s">
        <v>56</v>
      </c>
      <c r="D7" t="s">
        <v>85</v>
      </c>
      <c r="E7" t="s">
        <v>75</v>
      </c>
      <c r="F7" t="s">
        <v>76</v>
      </c>
      <c r="G7" t="s">
        <v>93</v>
      </c>
      <c r="H7" t="s">
        <v>132</v>
      </c>
      <c r="I7" t="s">
        <v>69</v>
      </c>
    </row>
    <row r="8" spans="2:9">
      <c r="B8" t="s">
        <v>78</v>
      </c>
      <c r="C8" t="s">
        <v>57</v>
      </c>
      <c r="E8" t="s">
        <v>79</v>
      </c>
      <c r="F8" t="s">
        <v>77</v>
      </c>
      <c r="G8" t="s">
        <v>92</v>
      </c>
      <c r="I8" t="s">
        <v>71</v>
      </c>
    </row>
    <row r="9" spans="2:9">
      <c r="B9" t="s">
        <v>50</v>
      </c>
      <c r="C9" t="s">
        <v>58</v>
      </c>
      <c r="F9" t="s">
        <v>82</v>
      </c>
      <c r="G9" t="s">
        <v>94</v>
      </c>
      <c r="I9" t="s">
        <v>72</v>
      </c>
    </row>
    <row r="10" spans="2:9">
      <c r="B10" t="s">
        <v>51</v>
      </c>
      <c r="C10" t="s">
        <v>63</v>
      </c>
      <c r="G10" t="s">
        <v>70</v>
      </c>
      <c r="I10" t="s">
        <v>81</v>
      </c>
    </row>
    <row r="11" spans="2:9">
      <c r="B11" t="s">
        <v>52</v>
      </c>
      <c r="I11" t="s">
        <v>83</v>
      </c>
    </row>
    <row r="12" spans="2:9">
      <c r="I12" t="s">
        <v>84</v>
      </c>
    </row>
    <row r="13" spans="2:9">
      <c r="I13" t="s">
        <v>86</v>
      </c>
    </row>
    <row r="14" spans="2:9">
      <c r="I14" t="s">
        <v>128</v>
      </c>
    </row>
  </sheetData>
  <hyperlinks>
    <hyperlink ref="B2" r:id="rId1"/>
  </hyperlink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Marketing</vt:lpstr>
      <vt:lpstr>Funcionários</vt:lpstr>
      <vt:lpstr>Comissões-de-venda</vt:lpstr>
      <vt:lpstr>Custo semestral</vt:lpstr>
      <vt:lpstr>Descrição de cargos</vt:lpstr>
      <vt:lpstr>Vendas pela internet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Francisco</cp:lastModifiedBy>
  <dcterms:created xsi:type="dcterms:W3CDTF">2012-06-02T02:55:39Z</dcterms:created>
  <dcterms:modified xsi:type="dcterms:W3CDTF">2012-07-26T16:10:56Z</dcterms:modified>
</cp:coreProperties>
</file>