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Z:\Estudos\Santander Excel com Inteligencia Artificial\4 - Criando uma Ferramenta de Controle de Investimentos com Excel\"/>
    </mc:Choice>
  </mc:AlternateContent>
  <xr:revisionPtr revIDLastSave="0" documentId="13_ncr:1_{682C9DDD-151C-4171-8756-77E755F4B57E}" xr6:coauthVersionLast="47" xr6:coauthVersionMax="47" xr10:uidLastSave="{00000000-0000-0000-0000-000000000000}"/>
  <bookViews>
    <workbookView xWindow="-108" yWindow="-108" windowWidth="23256" windowHeight="12456" tabRatio="225" xr2:uid="{F363B9A8-694F-4B03-B3A9-90AA37459F51}"/>
  </bookViews>
  <sheets>
    <sheet name="Meus Investimentos" sheetId="1" r:id="rId1"/>
    <sheet name="Planilha2" sheetId="2" state="hidden" r:id="rId2"/>
  </sheets>
  <definedNames>
    <definedName name="cinco_anos">'Meus Investimentos'!$A$22</definedName>
    <definedName name="dez_anos">'Meus Investimentos'!$A$23</definedName>
    <definedName name="dividendo_cinco_anos">'Meus Investimentos'!$D$22</definedName>
    <definedName name="dividendo_dez_anos">'Meus Investimentos'!$D$23</definedName>
    <definedName name="dividendo_dois_anos">'Meus Investimentos'!$D$21</definedName>
    <definedName name="dividendo_mensal">'Meus Investimentos'!$D$18</definedName>
    <definedName name="dividendo_trinta_anos">'Meus Investimentos'!$D$25</definedName>
    <definedName name="dividendo_vinte_anos">'Meus Investimentos'!$D$24</definedName>
    <definedName name="dois_anos">'Meus Investimentos'!$A$21</definedName>
    <definedName name="patrimonio_acumulado">'Meus Investimentos'!$D$17</definedName>
    <definedName name="patrimonio_acumulado_cinco_anos">'Meus Investimentos'!$C$22</definedName>
    <definedName name="patrimonio_acumulado_dez_anos">'Meus Investimentos'!$C$23</definedName>
    <definedName name="patrimonio_acumulado_dois_anos">'Meus Investimentos'!$C$21</definedName>
    <definedName name="patrimonio_acumulado_trinta_anos">'Meus Investimentos'!$C$25</definedName>
    <definedName name="patrimonio_acumulado_vinte_anos">'Meus Investimentos'!$C$24</definedName>
    <definedName name="percentual_desenvolvimento">'Meus Investimentos'!$C$35</definedName>
    <definedName name="percentual_fofs">'Meus Investimentos'!$C$34</definedName>
    <definedName name="percentual_hibridos">'Meus Investimentos'!$C$33</definedName>
    <definedName name="percentual_hotelarias">'Meus Investimentos'!$C$36</definedName>
    <definedName name="percentual_papel">'Meus Investimentos'!$C$31</definedName>
    <definedName name="percentual_tijolo">'Meus Investimentos'!$C$32</definedName>
    <definedName name="quanto_investir_mes">'Meus Investimentos'!$D$14</definedName>
    <definedName name="quantos_anos">'Meus Investimentos'!$D$15</definedName>
    <definedName name="rendimento_carteira">'Meus Investimentos'!$D$10</definedName>
    <definedName name="salario">'Meus Investimentos'!$D$9</definedName>
    <definedName name="sugestao_investimento">'Meus Investimentos'!$D$11</definedName>
    <definedName name="taxa_rendimento_mensal">'Meus Investimentos'!$D$16</definedName>
    <definedName name="trinta_anos">'Meus Investimentos'!$A$25</definedName>
    <definedName name="valor_ser_investido">'Meus Investimentos'!$D$28</definedName>
    <definedName name="vinte_anos">'Meus Investimentos'!$A$24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1" i="1"/>
  <c r="D28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23" i="1"/>
  <c r="D23" i="1" s="1"/>
  <c r="D11" i="1"/>
  <c r="C25" i="1"/>
  <c r="D25" i="1" s="1"/>
  <c r="C24" i="1"/>
  <c r="D24" i="1" s="1"/>
  <c r="C22" i="1"/>
  <c r="D22" i="1" s="1"/>
  <c r="C21" i="1"/>
  <c r="D21" i="1" s="1"/>
  <c r="D17" i="1"/>
  <c r="D18" i="1" s="1"/>
  <c r="D36" i="1" l="1"/>
  <c r="D31" i="1"/>
  <c r="D35" i="1"/>
  <c r="D34" i="1"/>
  <c r="D33" i="1"/>
  <c r="D32" i="1"/>
  <c r="C37" i="1"/>
  <c r="D37" i="1" l="1"/>
</calcChain>
</file>

<file path=xl/sharedStrings.xml><?xml version="1.0" encoding="utf-8"?>
<sst xmlns="http://schemas.openxmlformats.org/spreadsheetml/2006/main" count="70" uniqueCount="34">
  <si>
    <t>INVESTIMENTO MENSAL</t>
  </si>
  <si>
    <t>Quanto Investir por Mês:</t>
  </si>
  <si>
    <t>Por Quantos Anos:</t>
  </si>
  <si>
    <t>Taxa de Rendimento Mensal:</t>
  </si>
  <si>
    <t>Patrimônio Acumulado:</t>
  </si>
  <si>
    <t>CENÁRIOS</t>
  </si>
  <si>
    <t>Investimento em 2 Anos</t>
  </si>
  <si>
    <t>Investimento em 5 Anos</t>
  </si>
  <si>
    <t>Investimento em 10 Anos</t>
  </si>
  <si>
    <t>Investimento em 20 Anos</t>
  </si>
  <si>
    <t>Investimento em 30 Anos</t>
  </si>
  <si>
    <t>CONFIGURAÇÕES</t>
  </si>
  <si>
    <t>Salário:</t>
  </si>
  <si>
    <t>Rendimento Carteira:</t>
  </si>
  <si>
    <t>Dividendo Mensal:</t>
  </si>
  <si>
    <t>DIVIDENDO</t>
  </si>
  <si>
    <t>PERFIL</t>
  </si>
  <si>
    <t>Agressivo</t>
  </si>
  <si>
    <t>Conservador</t>
  </si>
  <si>
    <t>Moderado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</si>
  <si>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</si>
  <si>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</si>
  <si>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</si>
  <si>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</si>
  <si>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</si>
  <si>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</si>
  <si>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</si>
  <si>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</t>
  </si>
  <si>
    <t>VALORES</t>
  </si>
  <si>
    <t>CHAVE</t>
  </si>
  <si>
    <t>%</t>
  </si>
  <si>
    <t>Sugestão de Investimento (30%):</t>
  </si>
  <si>
    <t>Valor a Ser Investido Por Mês:</t>
  </si>
  <si>
    <t>TOTAL DE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</si>
</sst>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&quot;R$&quot;\ #,##0.00"/>
    <numFmt numFmtId="167" formatCode="0.00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6" tint="-0.249977111117893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.5"/>
      <color theme="6" tint="-0.249977111117893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vertical="center"/>
    </xf>
    <xf numFmtId="8" fontId="7" fillId="4" borderId="10" xfId="0" applyNumberFormat="1" applyFont="1" applyFill="1" applyBorder="1" applyAlignment="1">
      <alignment horizontal="center" vertical="center"/>
    </xf>
    <xf numFmtId="8" fontId="7" fillId="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3"/>
    </xf>
    <xf numFmtId="0" fontId="6" fillId="0" borderId="6" xfId="0" applyFont="1" applyBorder="1" applyAlignment="1">
      <alignment horizontal="left" vertical="center" indent="3"/>
    </xf>
    <xf numFmtId="0" fontId="6" fillId="0" borderId="8" xfId="0" applyFont="1" applyBorder="1" applyAlignment="1">
      <alignment horizontal="left" vertical="center" indent="3"/>
    </xf>
    <xf numFmtId="0" fontId="6" fillId="0" borderId="9" xfId="0" applyFont="1" applyBorder="1" applyAlignment="1">
      <alignment horizontal="left" vertical="center" indent="3"/>
    </xf>
    <xf numFmtId="0" fontId="8" fillId="3" borderId="3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3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9" fillId="2" borderId="1" xfId="2" applyFont="1" applyBorder="1" applyAlignment="1">
      <alignment horizontal="center" vertical="center"/>
    </xf>
    <xf numFmtId="0" fontId="9" fillId="2" borderId="2" xfId="2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9" fontId="0" fillId="4" borderId="9" xfId="1" applyFon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165" fontId="3" fillId="4" borderId="13" xfId="0" applyNumberFormat="1" applyFont="1" applyFill="1" applyBorder="1" applyAlignment="1">
      <alignment horizontal="center" vertical="center"/>
    </xf>
    <xf numFmtId="9" fontId="3" fillId="4" borderId="12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 indent="3"/>
    </xf>
    <xf numFmtId="0" fontId="6" fillId="4" borderId="8" xfId="0" applyFont="1" applyFill="1" applyBorder="1" applyAlignment="1">
      <alignment horizontal="left" vertical="center" indent="3"/>
    </xf>
    <xf numFmtId="0" fontId="6" fillId="4" borderId="11" xfId="0" applyFont="1" applyFill="1" applyBorder="1" applyAlignment="1">
      <alignment horizontal="left" vertical="center" indent="3"/>
    </xf>
    <xf numFmtId="0" fontId="8" fillId="3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 indent="3"/>
    </xf>
    <xf numFmtId="0" fontId="6" fillId="0" borderId="14" xfId="0" applyFont="1" applyFill="1" applyBorder="1" applyAlignment="1">
      <alignment horizontal="left" vertical="center" indent="3"/>
    </xf>
    <xf numFmtId="165" fontId="0" fillId="0" borderId="15" xfId="0" applyNumberFormat="1" applyBorder="1" applyAlignment="1" applyProtection="1">
      <alignment horizontal="center" vertical="center"/>
    </xf>
    <xf numFmtId="0" fontId="10" fillId="2" borderId="3" xfId="2" applyFont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>
      <alignment horizontal="left" vertical="center" indent="3"/>
    </xf>
    <xf numFmtId="0" fontId="6" fillId="4" borderId="9" xfId="0" applyFont="1" applyFill="1" applyBorder="1" applyAlignment="1">
      <alignment horizontal="left" vertical="center" indent="3"/>
    </xf>
    <xf numFmtId="0" fontId="6" fillId="4" borderId="11" xfId="0" applyFont="1" applyFill="1" applyBorder="1" applyAlignment="1">
      <alignment horizontal="left" vertical="center" indent="3"/>
    </xf>
    <xf numFmtId="0" fontId="6" fillId="4" borderId="12" xfId="0" applyFont="1" applyFill="1" applyBorder="1" applyAlignment="1">
      <alignment horizontal="left" vertical="center" indent="3"/>
    </xf>
    <xf numFmtId="165" fontId="6" fillId="0" borderId="7" xfId="0" applyNumberFormat="1" applyFont="1" applyBorder="1" applyAlignment="1" applyProtection="1">
      <alignment horizontal="center" vertical="center"/>
      <protection locked="0"/>
    </xf>
    <xf numFmtId="10" fontId="6" fillId="0" borderId="10" xfId="1" applyNumberFormat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167" fontId="6" fillId="0" borderId="10" xfId="1" applyNumberFormat="1" applyFont="1" applyBorder="1" applyAlignment="1" applyProtection="1">
      <alignment horizontal="center" vertical="center"/>
      <protection locked="0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15" xfId="0" applyNumberFormat="1" applyFont="1" applyFill="1" applyBorder="1" applyAlignment="1">
      <alignment horizontal="center" vertical="center"/>
    </xf>
    <xf numFmtId="165" fontId="7" fillId="4" borderId="13" xfId="1" applyNumberFormat="1" applyFont="1" applyFill="1" applyBorder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'Meus Investimentos'!$C$30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'Meus Investimentos'!$B$31:$B$37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 DE INVESTIMENTO</c:v>
                </c:pt>
              </c:strCache>
            </c:strRef>
          </c:cat>
          <c:val>
            <c:numRef>
              <c:f>'Meus Investimentos'!$C$31:$C$37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  <c:pt idx="6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C-4B2D-87A4-CFBF084A7C81}"/>
            </c:ext>
          </c:extLst>
        </c:ser>
        <c:ser>
          <c:idx val="1"/>
          <c:order val="1"/>
          <c:tx>
            <c:strRef>
              <c:f>'Meus Investimentos'!$D$30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'Meus Investimentos'!$B$31:$B$37</c:f>
              <c:strCache>
                <c:ptCount val="7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  <c:pt idx="6">
                  <c:v>TOTAL DE INVESTIMENTO</c:v>
                </c:pt>
              </c:strCache>
            </c:strRef>
          </c:cat>
          <c:val>
            <c:numRef>
              <c:f>'Meus Investimentos'!$D$31:$D$37</c:f>
              <c:numCache>
                <c:formatCode>"R$"\ #,##0.00</c:formatCode>
                <c:ptCount val="7"/>
                <c:pt idx="0">
                  <c:v>200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80</c:v>
                </c:pt>
                <c:pt idx="5">
                  <c:v>40</c:v>
                </c:pt>
                <c:pt idx="6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C-4B2D-87A4-CFBF084A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377686</xdr:colOff>
      <xdr:row>0</xdr:row>
      <xdr:rowOff>92764</xdr:rowOff>
    </xdr:from>
    <xdr:to>
      <xdr:col>4</xdr:col>
      <xdr:colOff>46382</xdr:colOff>
      <xdr:row>6</xdr:row>
      <xdr:rowOff>103481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2655881-B1F2-6E5D-3D45-A9BD3FFC84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81" t="32972" r="-700" b="34452"/>
        <a:stretch/>
      </xdr:blipFill>
      <xdr:spPr>
        <a:xfrm>
          <a:off x="377686" y="92764"/>
          <a:ext cx="5499653" cy="11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46382</xdr:colOff>
      <xdr:row>26</xdr:row>
      <xdr:rowOff>46382</xdr:rowOff>
    </xdr:from>
    <xdr:to>
      <xdr:col>3</xdr:col>
      <xdr:colOff>344556</xdr:colOff>
      <xdr:row>26</xdr:row>
      <xdr:rowOff>344556</xdr:rowOff>
    </xdr:to>
    <xdr:pic>
      <xdr:nvPicPr>
        <xdr:cNvPr id="14" name="Gráfico 13" descr="Filtro estrutura de tópicos">
          <a:extLst>
            <a:ext uri="{FF2B5EF4-FFF2-40B4-BE49-F238E27FC236}">
              <a16:creationId xmlns:a16="http://schemas.microsoft.com/office/drawing/2014/main" id="{E0D87BF7-BE8F-752F-93AA-819655D03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52730" y="6513443"/>
          <a:ext cx="298174" cy="29817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100756</xdr:rowOff>
    </xdr:from>
    <xdr:to>
      <xdr:col>4</xdr:col>
      <xdr:colOff>0</xdr:colOff>
      <xdr:row>53</xdr:row>
      <xdr:rowOff>134470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DE7B755-20D4-B8AF-8481-3A11BA537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7FDB-D3BD-4D3E-A9B3-1FD7DACF3A0E}">
  <dimension ref="A1:G61"/>
  <sheetViews>
    <sheetView showGridLines="0" showRowColHeaders="0" tabSelected="1" zoomScale="115" zoomScaleNormal="115" workbookViewId="0">
      <selection activeCell="D27" sqref="D27"/>
    </sheetView>
  </sheetViews>
  <sheetFormatPr defaultColWidth="0" defaultRowHeight="14.4" zeroHeight="1" x14ac:dyDescent="0.3"/>
  <cols>
    <col min="1" max="1" width="6.6640625" customWidth="1"/>
    <col min="2" max="2" width="36.6640625" customWidth="1"/>
    <col min="3" max="3" width="20.88671875" customWidth="1"/>
    <col min="4" max="4" width="20.77734375" customWidth="1"/>
    <col min="5" max="5" width="7.109375" customWidth="1"/>
    <col min="6" max="7" width="16.33203125" hidden="1"/>
    <col min="8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ht="21.6" customHeight="1" thickBot="1" x14ac:dyDescent="0.35"/>
    <row r="8" spans="2:4" ht="27.6" customHeight="1" x14ac:dyDescent="0.3">
      <c r="B8" s="11" t="s">
        <v>11</v>
      </c>
      <c r="C8" s="12"/>
      <c r="D8" s="13"/>
    </row>
    <row r="9" spans="2:4" ht="21" customHeight="1" thickBot="1" x14ac:dyDescent="0.35">
      <c r="B9" s="14" t="s">
        <v>12</v>
      </c>
      <c r="C9" s="15"/>
      <c r="D9" s="50">
        <v>4000</v>
      </c>
    </row>
    <row r="10" spans="2:4" ht="21" customHeight="1" thickBot="1" x14ac:dyDescent="0.35">
      <c r="B10" s="16" t="s">
        <v>13</v>
      </c>
      <c r="C10" s="17"/>
      <c r="D10" s="51">
        <v>0.01</v>
      </c>
    </row>
    <row r="11" spans="2:4" ht="21" customHeight="1" thickBot="1" x14ac:dyDescent="0.35">
      <c r="B11" s="48" t="s">
        <v>31</v>
      </c>
      <c r="C11" s="49"/>
      <c r="D11" s="58">
        <f>salario*30%</f>
        <v>1200</v>
      </c>
    </row>
    <row r="12" spans="2:4" ht="15" thickBot="1" x14ac:dyDescent="0.35"/>
    <row r="13" spans="2:4" ht="27.6" customHeight="1" x14ac:dyDescent="0.3">
      <c r="B13" s="2" t="s">
        <v>0</v>
      </c>
      <c r="C13" s="10"/>
      <c r="D13" s="3"/>
    </row>
    <row r="14" spans="2:4" ht="21" customHeight="1" thickBot="1" x14ac:dyDescent="0.35">
      <c r="B14" s="14" t="s">
        <v>1</v>
      </c>
      <c r="C14" s="15"/>
      <c r="D14" s="50">
        <v>400</v>
      </c>
    </row>
    <row r="15" spans="2:4" ht="21" customHeight="1" thickBot="1" x14ac:dyDescent="0.35">
      <c r="B15" s="16" t="s">
        <v>2</v>
      </c>
      <c r="C15" s="17"/>
      <c r="D15" s="52">
        <v>5</v>
      </c>
    </row>
    <row r="16" spans="2:4" ht="21" customHeight="1" thickBot="1" x14ac:dyDescent="0.35">
      <c r="B16" s="16" t="s">
        <v>3</v>
      </c>
      <c r="C16" s="17"/>
      <c r="D16" s="53">
        <v>1.0789999999999999E-2</v>
      </c>
    </row>
    <row r="17" spans="1:4" ht="21" customHeight="1" thickBot="1" x14ac:dyDescent="0.35">
      <c r="B17" s="46" t="s">
        <v>4</v>
      </c>
      <c r="C17" s="47"/>
      <c r="D17" s="6">
        <f>FV(taxa_rendimento_mensal,quantos_anos*12,quanto_investir_mes*-1)</f>
        <v>33510.765599395054</v>
      </c>
    </row>
    <row r="18" spans="1:4" ht="21" customHeight="1" thickBot="1" x14ac:dyDescent="0.35">
      <c r="B18" s="48" t="s">
        <v>14</v>
      </c>
      <c r="C18" s="49"/>
      <c r="D18" s="7">
        <f>patrimonio_acumulado*rendimento_carteira</f>
        <v>335.10765599395057</v>
      </c>
    </row>
    <row r="19" spans="1:4" ht="15" thickBot="1" x14ac:dyDescent="0.35"/>
    <row r="20" spans="1:4" ht="28.2" customHeight="1" x14ac:dyDescent="0.3">
      <c r="B20" s="2" t="s">
        <v>5</v>
      </c>
      <c r="C20" s="10"/>
      <c r="D20" s="18" t="s">
        <v>15</v>
      </c>
    </row>
    <row r="21" spans="1:4" s="5" customFormat="1" ht="21" customHeight="1" thickBot="1" x14ac:dyDescent="0.35">
      <c r="A21" s="8">
        <v>2</v>
      </c>
      <c r="B21" s="38" t="s">
        <v>6</v>
      </c>
      <c r="C21" s="54">
        <f>FV(taxa_rendimento_mensal,dois_anos*12,quanto_investir_mes*-1)</f>
        <v>10891.050919058087</v>
      </c>
      <c r="D21" s="55">
        <f>patrimonio_acumulado_dois_anos*rendimento_carteira</f>
        <v>108.91050919058087</v>
      </c>
    </row>
    <row r="22" spans="1:4" s="5" customFormat="1" ht="21" customHeight="1" thickBot="1" x14ac:dyDescent="0.35">
      <c r="A22" s="8">
        <v>5</v>
      </c>
      <c r="B22" s="39" t="s">
        <v>7</v>
      </c>
      <c r="C22" s="54">
        <f>FV(taxa_rendimento_mensal,cinco_anos*12,quanto_investir_mes*-1)</f>
        <v>33510.765599395054</v>
      </c>
      <c r="D22" s="55">
        <f>patrimonio_acumulado_cinco_anos*rendimento_carteira</f>
        <v>335.10765599395057</v>
      </c>
    </row>
    <row r="23" spans="1:4" s="5" customFormat="1" ht="21" customHeight="1" thickBot="1" x14ac:dyDescent="0.35">
      <c r="A23" s="8">
        <v>10</v>
      </c>
      <c r="B23" s="39" t="s">
        <v>8</v>
      </c>
      <c r="C23" s="54">
        <f>FV(taxa_rendimento_mensal,dez_anos*12,quanto_investir_mes*-1)</f>
        <v>97313.685012068876</v>
      </c>
      <c r="D23" s="55">
        <f>patrimonio_acumulado_dez_anos*rendimento_carteira</f>
        <v>973.13685012068879</v>
      </c>
    </row>
    <row r="24" spans="1:4" s="5" customFormat="1" ht="21" customHeight="1" thickBot="1" x14ac:dyDescent="0.35">
      <c r="A24" s="8">
        <v>20</v>
      </c>
      <c r="B24" s="39" t="s">
        <v>9</v>
      </c>
      <c r="C24" s="54">
        <f>FV(taxa_rendimento_mensal,vinte_anos*12,quanto_investir_mes*-1)</f>
        <v>450079.36003883224</v>
      </c>
      <c r="D24" s="55">
        <f>patrimonio_acumulado_vinte_anos*rendimento_carteira</f>
        <v>4500.7936003883224</v>
      </c>
    </row>
    <row r="25" spans="1:4" s="5" customFormat="1" ht="21" customHeight="1" thickBot="1" x14ac:dyDescent="0.35">
      <c r="A25" s="8">
        <v>30</v>
      </c>
      <c r="B25" s="40" t="s">
        <v>10</v>
      </c>
      <c r="C25" s="56">
        <f>FV(taxa_rendimento_mensal,trinta_anos*12,quanto_investir_mes*-1)</f>
        <v>1728867.8620018859</v>
      </c>
      <c r="D25" s="57">
        <f>patrimonio_acumulado_trinta_anos*rendimento_carteira</f>
        <v>17288.678620018858</v>
      </c>
    </row>
    <row r="26" spans="1:4" ht="15" thickBot="1" x14ac:dyDescent="0.35"/>
    <row r="27" spans="1:4" ht="27.6" customHeight="1" x14ac:dyDescent="0.3">
      <c r="B27" s="30" t="s">
        <v>16</v>
      </c>
      <c r="C27" s="31"/>
      <c r="D27" s="45" t="s">
        <v>17</v>
      </c>
    </row>
    <row r="28" spans="1:4" ht="21" customHeight="1" thickBot="1" x14ac:dyDescent="0.35">
      <c r="B28" s="42" t="s">
        <v>32</v>
      </c>
      <c r="C28" s="43"/>
      <c r="D28" s="44">
        <f>quanto_investir_mes</f>
        <v>400</v>
      </c>
    </row>
    <row r="29" spans="1:4" ht="15" thickBot="1" x14ac:dyDescent="0.35"/>
    <row r="30" spans="1:4" ht="26.4" customHeight="1" thickBot="1" x14ac:dyDescent="0.35">
      <c r="B30" s="1" t="s">
        <v>20</v>
      </c>
      <c r="C30" s="41" t="s">
        <v>27</v>
      </c>
      <c r="D30" s="18" t="s">
        <v>28</v>
      </c>
    </row>
    <row r="31" spans="1:4" s="5" customFormat="1" ht="21" customHeight="1" thickBot="1" x14ac:dyDescent="0.35">
      <c r="B31" s="32" t="s">
        <v>21</v>
      </c>
      <c r="C31" s="33">
        <f>VLOOKUP($D$27&amp;"-"&amp;B31,Planilha2!$A:$D,4,FALSE)</f>
        <v>0.5</v>
      </c>
      <c r="D31" s="34">
        <f>valor_ser_investido*percentual_papel</f>
        <v>200</v>
      </c>
    </row>
    <row r="32" spans="1:4" s="5" customFormat="1" ht="21" customHeight="1" thickBot="1" x14ac:dyDescent="0.35">
      <c r="B32" s="32" t="s">
        <v>22</v>
      </c>
      <c r="C32" s="33">
        <f>VLOOKUP($D$27&amp;"-"&amp;B32,Planilha2!$A:$D,4,FALSE)</f>
        <v>0.1</v>
      </c>
      <c r="D32" s="34">
        <f>valor_ser_investido*percentual_tijolo</f>
        <v>40</v>
      </c>
    </row>
    <row r="33" spans="2:4" s="5" customFormat="1" ht="21" customHeight="1" thickBot="1" x14ac:dyDescent="0.35">
      <c r="B33" s="32" t="s">
        <v>23</v>
      </c>
      <c r="C33" s="33">
        <f>VLOOKUP($D$27&amp;"-"&amp;B33,Planilha2!$A:$D,4,FALSE)</f>
        <v>0.05</v>
      </c>
      <c r="D33" s="34">
        <f>valor_ser_investido*percentual_hibridos</f>
        <v>20</v>
      </c>
    </row>
    <row r="34" spans="2:4" s="5" customFormat="1" ht="21" customHeight="1" thickBot="1" x14ac:dyDescent="0.35">
      <c r="B34" s="32" t="s">
        <v>24</v>
      </c>
      <c r="C34" s="33">
        <f>VLOOKUP($D$27&amp;"-"&amp;B34,Planilha2!$A:$D,4,FALSE)</f>
        <v>0.05</v>
      </c>
      <c r="D34" s="34">
        <f>valor_ser_investido*percentual_fofs</f>
        <v>20</v>
      </c>
    </row>
    <row r="35" spans="2:4" s="5" customFormat="1" ht="21" customHeight="1" thickBot="1" x14ac:dyDescent="0.35">
      <c r="B35" s="32" t="s">
        <v>25</v>
      </c>
      <c r="C35" s="33">
        <f>VLOOKUP($D$27&amp;"-"&amp;B35,Planilha2!$A:$D,4,FALSE)</f>
        <v>0.2</v>
      </c>
      <c r="D35" s="34">
        <f>valor_ser_investido*percentual_desenvolvimento</f>
        <v>80</v>
      </c>
    </row>
    <row r="36" spans="2:4" s="5" customFormat="1" ht="21" customHeight="1" thickBot="1" x14ac:dyDescent="0.35">
      <c r="B36" s="32" t="s">
        <v>26</v>
      </c>
      <c r="C36" s="33">
        <f>VLOOKUP($D$27&amp;"-"&amp;B36,Planilha2!$A:$D,4,FALSE)</f>
        <v>0.1</v>
      </c>
      <c r="D36" s="34">
        <f>valor_ser_investido*percentual_hotelarias</f>
        <v>40</v>
      </c>
    </row>
    <row r="37" spans="2:4" s="5" customFormat="1" ht="21" customHeight="1" thickBot="1" x14ac:dyDescent="0.35">
      <c r="B37" s="35" t="s">
        <v>33</v>
      </c>
      <c r="C37" s="37">
        <f>SUM(C31:C36)</f>
        <v>1.0000000000000002</v>
      </c>
      <c r="D37" s="36">
        <f>SUM(D31:D36)</f>
        <v>400</v>
      </c>
    </row>
    <row r="38" spans="2:4" x14ac:dyDescent="0.3"/>
    <row r="39" spans="2:4" x14ac:dyDescent="0.3"/>
    <row r="40" spans="2:4" x14ac:dyDescent="0.3"/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hidden="1" x14ac:dyDescent="0.3"/>
    <row r="57" customFormat="1" hidden="1" x14ac:dyDescent="0.3"/>
    <row r="58" customFormat="1" hidden="1" x14ac:dyDescent="0.3"/>
    <row r="59" customFormat="1" hidden="1" x14ac:dyDescent="0.3"/>
    <row r="60" customFormat="1" hidden="1" x14ac:dyDescent="0.3"/>
    <row r="61" customFormat="1" x14ac:dyDescent="0.3"/>
  </sheetData>
  <sheetProtection sheet="1" objects="1" scenarios="1"/>
  <mergeCells count="13">
    <mergeCell ref="B27:C27"/>
    <mergeCell ref="B28:C28"/>
    <mergeCell ref="B15:C15"/>
    <mergeCell ref="B16:C16"/>
    <mergeCell ref="B17:C17"/>
    <mergeCell ref="B18:C18"/>
    <mergeCell ref="B20:C20"/>
    <mergeCell ref="B8:D8"/>
    <mergeCell ref="B9:C9"/>
    <mergeCell ref="B10:C10"/>
    <mergeCell ref="B11:C11"/>
    <mergeCell ref="B13:D13"/>
    <mergeCell ref="B14:C14"/>
  </mergeCells>
  <dataValidations count="1">
    <dataValidation type="list" allowBlank="1" showInputMessage="1" showErrorMessage="1" errorTitle="Informação Digitada Invalida" error="Digite um Perfil Valido!" promptTitle="Escolha Seu Perfil de Investidor" prompt="!" sqref="D27" xr:uid="{FA23D5F2-7BAF-4672-88FC-1CCA525A6AF8}">
      <formula1>"Conservador,Moderado,Agressivo"</formula1>
    </dataValidation>
  </dataValidations>
  <pageMargins left="0.511811024" right="0.511811024" top="0.78740157499999996" bottom="0.78740157499999996" header="0.31496062000000002" footer="0.31496062000000002"/>
  <ignoredErrors>
    <ignoredError sqref="C2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A5C4-840E-4D60-B7CD-14DC20D905B4}">
  <dimension ref="A2:D20"/>
  <sheetViews>
    <sheetView workbookViewId="0">
      <selection activeCell="A2" sqref="A2"/>
    </sheetView>
  </sheetViews>
  <sheetFormatPr defaultRowHeight="14.4" x14ac:dyDescent="0.3"/>
  <cols>
    <col min="1" max="1" width="31.5546875" style="9" customWidth="1"/>
    <col min="2" max="3" width="17.21875" style="9" customWidth="1"/>
    <col min="4" max="4" width="8.88671875" style="19"/>
  </cols>
  <sheetData>
    <row r="2" spans="1:4" x14ac:dyDescent="0.3">
      <c r="A2" s="4" t="s">
        <v>29</v>
      </c>
      <c r="B2" s="4" t="s">
        <v>16</v>
      </c>
      <c r="C2" s="4" t="s">
        <v>20</v>
      </c>
      <c r="D2" s="25" t="s">
        <v>30</v>
      </c>
    </row>
    <row r="3" spans="1:4" x14ac:dyDescent="0.3">
      <c r="A3" s="27" t="str">
        <f>B3&amp;"-"&amp;C3</f>
        <v>Conservador-PAPEL</v>
      </c>
      <c r="B3" s="20" t="s">
        <v>18</v>
      </c>
      <c r="C3" s="20" t="s">
        <v>21</v>
      </c>
      <c r="D3" s="21">
        <v>0.3</v>
      </c>
    </row>
    <row r="4" spans="1:4" x14ac:dyDescent="0.3">
      <c r="A4" s="27" t="str">
        <f t="shared" ref="A4:A20" si="0">B4&amp;"-"&amp;C4</f>
        <v>Conservador-TIJOLO</v>
      </c>
      <c r="B4" s="20" t="s">
        <v>18</v>
      </c>
      <c r="C4" s="20" t="s">
        <v>22</v>
      </c>
      <c r="D4" s="21">
        <v>0.5</v>
      </c>
    </row>
    <row r="5" spans="1:4" x14ac:dyDescent="0.3">
      <c r="A5" s="27" t="str">
        <f t="shared" si="0"/>
        <v>Conservador-HÍBRIDOS</v>
      </c>
      <c r="B5" s="20" t="s">
        <v>18</v>
      </c>
      <c r="C5" s="20" t="s">
        <v>23</v>
      </c>
      <c r="D5" s="21">
        <v>0.1</v>
      </c>
    </row>
    <row r="6" spans="1:4" x14ac:dyDescent="0.3">
      <c r="A6" s="27" t="str">
        <f t="shared" si="0"/>
        <v>Conservador-FOFs</v>
      </c>
      <c r="B6" s="20" t="s">
        <v>18</v>
      </c>
      <c r="C6" s="20" t="s">
        <v>24</v>
      </c>
      <c r="D6" s="21">
        <v>0.1</v>
      </c>
    </row>
    <row r="7" spans="1:4" x14ac:dyDescent="0.3">
      <c r="A7" s="27" t="str">
        <f t="shared" si="0"/>
        <v>Conservador-DESENVOLVIMENTO</v>
      </c>
      <c r="B7" s="20" t="s">
        <v>18</v>
      </c>
      <c r="C7" s="20" t="s">
        <v>25</v>
      </c>
      <c r="D7" s="21">
        <v>0</v>
      </c>
    </row>
    <row r="8" spans="1:4" ht="15" thickBot="1" x14ac:dyDescent="0.35">
      <c r="A8" s="28" t="str">
        <f t="shared" si="0"/>
        <v>Conservador-HOTELARIAS</v>
      </c>
      <c r="B8" s="22" t="s">
        <v>18</v>
      </c>
      <c r="C8" s="22" t="s">
        <v>26</v>
      </c>
      <c r="D8" s="23">
        <v>0</v>
      </c>
    </row>
    <row r="9" spans="1:4" x14ac:dyDescent="0.3">
      <c r="A9" s="29" t="str">
        <f t="shared" si="0"/>
        <v>Moderado-PAPEL</v>
      </c>
      <c r="B9" s="24" t="s">
        <v>19</v>
      </c>
      <c r="C9" s="24" t="s">
        <v>21</v>
      </c>
      <c r="D9" s="26">
        <v>0.32</v>
      </c>
    </row>
    <row r="10" spans="1:4" x14ac:dyDescent="0.3">
      <c r="A10" s="27" t="str">
        <f t="shared" si="0"/>
        <v>Moderado-TIJOLO</v>
      </c>
      <c r="B10" s="20" t="s">
        <v>19</v>
      </c>
      <c r="C10" s="20" t="s">
        <v>22</v>
      </c>
      <c r="D10" s="21">
        <v>0.4</v>
      </c>
    </row>
    <row r="11" spans="1:4" x14ac:dyDescent="0.3">
      <c r="A11" s="27" t="str">
        <f t="shared" si="0"/>
        <v>Moderado-HÍBRIDOS</v>
      </c>
      <c r="B11" s="20" t="s">
        <v>19</v>
      </c>
      <c r="C11" s="20" t="s">
        <v>23</v>
      </c>
      <c r="D11" s="21">
        <v>0.08</v>
      </c>
    </row>
    <row r="12" spans="1:4" x14ac:dyDescent="0.3">
      <c r="A12" s="27" t="str">
        <f t="shared" si="0"/>
        <v>Moderado-FOFs</v>
      </c>
      <c r="B12" s="20" t="s">
        <v>19</v>
      </c>
      <c r="C12" s="20" t="s">
        <v>24</v>
      </c>
      <c r="D12" s="21">
        <v>0.1</v>
      </c>
    </row>
    <row r="13" spans="1:4" x14ac:dyDescent="0.3">
      <c r="A13" s="27" t="str">
        <f t="shared" si="0"/>
        <v>Moderado-DESENVOLVIMENTO</v>
      </c>
      <c r="B13" s="20" t="s">
        <v>19</v>
      </c>
      <c r="C13" s="20" t="s">
        <v>25</v>
      </c>
      <c r="D13" s="21">
        <v>0.05</v>
      </c>
    </row>
    <row r="14" spans="1:4" ht="15" thickBot="1" x14ac:dyDescent="0.35">
      <c r="A14" s="28" t="str">
        <f t="shared" si="0"/>
        <v>Moderado-HOTELARIAS</v>
      </c>
      <c r="B14" s="22" t="s">
        <v>19</v>
      </c>
      <c r="C14" s="22" t="s">
        <v>26</v>
      </c>
      <c r="D14" s="23">
        <v>0.05</v>
      </c>
    </row>
    <row r="15" spans="1:4" x14ac:dyDescent="0.3">
      <c r="A15" s="29" t="str">
        <f t="shared" si="0"/>
        <v>Agressivo-PAPEL</v>
      </c>
      <c r="B15" s="24" t="s">
        <v>17</v>
      </c>
      <c r="C15" s="24" t="s">
        <v>21</v>
      </c>
      <c r="D15" s="26">
        <v>0.5</v>
      </c>
    </row>
    <row r="16" spans="1:4" x14ac:dyDescent="0.3">
      <c r="A16" s="27" t="str">
        <f t="shared" si="0"/>
        <v>Agressivo-TIJOLO</v>
      </c>
      <c r="B16" s="20" t="s">
        <v>17</v>
      </c>
      <c r="C16" s="20" t="s">
        <v>22</v>
      </c>
      <c r="D16" s="21">
        <v>0.1</v>
      </c>
    </row>
    <row r="17" spans="1:4" x14ac:dyDescent="0.3">
      <c r="A17" s="27" t="str">
        <f t="shared" si="0"/>
        <v>Agressivo-HÍBRIDOS</v>
      </c>
      <c r="B17" s="20" t="s">
        <v>17</v>
      </c>
      <c r="C17" s="20" t="s">
        <v>23</v>
      </c>
      <c r="D17" s="21">
        <v>0.05</v>
      </c>
    </row>
    <row r="18" spans="1:4" x14ac:dyDescent="0.3">
      <c r="A18" s="27" t="str">
        <f t="shared" si="0"/>
        <v>Agressivo-FOFs</v>
      </c>
      <c r="B18" s="20" t="s">
        <v>17</v>
      </c>
      <c r="C18" s="20" t="s">
        <v>24</v>
      </c>
      <c r="D18" s="21">
        <v>0.05</v>
      </c>
    </row>
    <row r="19" spans="1:4" x14ac:dyDescent="0.3">
      <c r="A19" s="27" t="str">
        <f t="shared" si="0"/>
        <v>Agressivo-DESENVOLVIMENTO</v>
      </c>
      <c r="B19" s="20" t="s">
        <v>17</v>
      </c>
      <c r="C19" s="20" t="s">
        <v>25</v>
      </c>
      <c r="D19" s="21">
        <v>0.2</v>
      </c>
    </row>
    <row r="20" spans="1:4" ht="15" thickBot="1" x14ac:dyDescent="0.35">
      <c r="A20" s="28" t="str">
        <f t="shared" si="0"/>
        <v>Agressivo-HOTELARIAS</v>
      </c>
      <c r="B20" s="22" t="s">
        <v>17</v>
      </c>
      <c r="C20" s="22" t="s">
        <v>26</v>
      </c>
      <c r="D20" s="23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7 W 5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S 7 W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1 u V o o i k e 4 D g A A A B E A A A A T A B w A R m 9 y b X V s Y X M v U 2 V j d G l v b j E u b S C i G A A o o B Q A A A A A A A A A A A A A A A A A A A A A A A A A A A A r T k 0 u y c z P U w i G 0 I b W A F B L A Q I t A B Q A A g A I A E u 1 u V q q Y b H d p A A A A P Y A A A A S A A A A A A A A A A A A A A A A A A A A A A B D b 2 5 m a W c v U G F j a 2 F n Z S 5 4 b W x Q S w E C L Q A U A A I A C A B L t b l a D 8 r p q 6 Q A A A D p A A A A E w A A A A A A A A A A A A A A A A D w A A A A W 0 N v b n R l b n R f V H l w Z X N d L n h t b F B L A Q I t A B Q A A g A I A E u 1 u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p 8 1 c l J T P S p n + h D f N Z 9 v k A A A A A A I A A A A A A B B m A A A A A Q A A I A A A A F C b 4 f b C J 6 8 C g p l I p R 5 n D z r P K 7 A c 0 9 H M e d C i x i 4 W 6 F B d A A A A A A 6 A A A A A A g A A I A A A A B 4 e K N r 9 P j R / / g z y V L 4 x u E a v b 4 5 u 4 s 8 K A t N V j K 3 O n b u H U A A A A J L P R y K v j I Q / W Q E A p j g F V F L 2 C w Q i k b E t x t v S Q N j 9 j r f / E 4 x L i v 1 P v 7 q Y I i h y u m j 0 n e U E 7 D 7 R B 2 C A R l q h p Q q h Y z L p V U q q n b a Y u i G F 1 w R + S x o E Q A A A A O Q R 2 Y P s 3 S M B b t 0 8 N Q X x 3 n g w 1 s X p b 7 S T W U G a I 2 m E s n z 6 0 c V L U O R k x 4 n f 8 c G 0 F 7 B R c o n G l q l E D e l X V E K v t w 7 K p s Y = < / D a t a M a s h u p > 
</file>

<file path=customXml/itemProps1.xml><?xml version="1.0" encoding="utf-8"?>
<ds:datastoreItem xmlns:ds="http://schemas.openxmlformats.org/officeDocument/2006/customXml" ds:itemID="{38C332A0-1AB5-4631-8F6C-F0D84ADC88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30</vt:i4>
      </vt:variant>
    </vt:vector>
  </HeadingPairs>
  <TitlesOfParts>
    <vt:vector size="32" baseType="lpstr">
      <vt:lpstr>Meus Investimentos</vt:lpstr>
      <vt:lpstr>Planilha2</vt:lpstr>
      <vt:lpstr>cinco_anos</vt:lpstr>
      <vt:lpstr>dez_anos</vt:lpstr>
      <vt:lpstr>dividendo_cinco_anos</vt:lpstr>
      <vt:lpstr>dividendo_dez_anos</vt:lpstr>
      <vt:lpstr>dividendo_dois_anos</vt:lpstr>
      <vt:lpstr>dividendo_mensal</vt:lpstr>
      <vt:lpstr>dividendo_trinta_anos</vt:lpstr>
      <vt:lpstr>dividendo_vinte_anos</vt:lpstr>
      <vt:lpstr>dois_anos</vt:lpstr>
      <vt:lpstr>patrimonio_acumulado</vt:lpstr>
      <vt:lpstr>patrimonio_acumulado_cinco_anos</vt:lpstr>
      <vt:lpstr>patrimonio_acumulado_dez_anos</vt:lpstr>
      <vt:lpstr>patrimonio_acumulado_dois_anos</vt:lpstr>
      <vt:lpstr>patrimonio_acumulado_trinta_anos</vt:lpstr>
      <vt:lpstr>patrimonio_acumulado_vinte_anos</vt:lpstr>
      <vt:lpstr>percentual_desenvolvimento</vt:lpstr>
      <vt:lpstr>percentual_fofs</vt:lpstr>
      <vt:lpstr>percentual_hibridos</vt:lpstr>
      <vt:lpstr>percentual_hotelarias</vt:lpstr>
      <vt:lpstr>percentual_papel</vt:lpstr>
      <vt:lpstr>percentual_tijolo</vt:lpstr>
      <vt:lpstr>quanto_investir_mes</vt:lpstr>
      <vt:lpstr>quantos_anos</vt:lpstr>
      <vt:lpstr>rendimento_carteira</vt:lpstr>
      <vt:lpstr>salario</vt:lpstr>
      <vt:lpstr>sugestao_investimento</vt:lpstr>
      <vt:lpstr>taxa_rendimento_mensal</vt:lpstr>
      <vt:lpstr>trinta_anos</vt:lpstr>
      <vt:lpstr>valor_ser_investido</vt:lpstr>
      <vt:lpstr>vinte_anos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Samea Munoz</dc:creator>
  <cp:lastModifiedBy>Samea Munoz</cp:lastModifiedBy>
  <dcterms:created xsi:type="dcterms:W3CDTF">2025-05-25T19:56:57Z</dcterms:created>
  <dcterms:modified xsi:type="dcterms:W3CDTF">2025-05-26T01:55:09Z</dcterms:modified>
</cp:coreProperties>
</file>