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francisconroy/Documents/repos/affenspinner/"/>
    </mc:Choice>
  </mc:AlternateContent>
  <bookViews>
    <workbookView xWindow="14100" yWindow="460" windowWidth="14100" windowHeight="17540" tabRatio="500"/>
  </bookViews>
  <sheets>
    <sheet name="PINS" sheetId="5" r:id="rId1"/>
    <sheet name="SEGMENTS" sheetId="8" r:id="rId2"/>
    <sheet name="PHYSICAL" sheetId="7" r:id="rId3"/>
    <sheet name="TIMERS" sheetId="2" r:id="rId4"/>
    <sheet name="REGISTERS" sheetId="3" r:id="rId5"/>
    <sheet name="TIMING" sheetId="4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8" l="1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50" i="8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G6" i="7"/>
  <c r="G7" i="7"/>
  <c r="G8" i="7"/>
  <c r="G9" i="7"/>
  <c r="G10" i="7"/>
  <c r="G11" i="7"/>
  <c r="G12" i="7"/>
  <c r="G13" i="7"/>
  <c r="G14" i="7"/>
  <c r="G15" i="7"/>
  <c r="G16" i="7"/>
  <c r="A5" i="7"/>
  <c r="A6" i="7"/>
  <c r="A7" i="7"/>
  <c r="A8" i="7"/>
  <c r="A9" i="7"/>
  <c r="A10" i="7"/>
  <c r="A11" i="7"/>
  <c r="A12" i="7"/>
  <c r="A13" i="7"/>
  <c r="A14" i="7"/>
  <c r="A15" i="7"/>
  <c r="A16" i="7"/>
  <c r="A4" i="7"/>
  <c r="D50" i="4"/>
  <c r="G62" i="4"/>
  <c r="I62" i="4"/>
  <c r="I61" i="4"/>
  <c r="C62" i="4"/>
  <c r="E62" i="4"/>
  <c r="E61" i="4"/>
  <c r="A19" i="4"/>
  <c r="C8" i="4"/>
  <c r="C2" i="4"/>
  <c r="C3" i="4"/>
  <c r="C5" i="4"/>
  <c r="A13" i="4"/>
  <c r="C13" i="4"/>
  <c r="A22" i="4"/>
  <c r="C10" i="4"/>
  <c r="A15" i="4"/>
  <c r="C15" i="4"/>
  <c r="A24" i="4"/>
  <c r="A40" i="4"/>
  <c r="B51" i="4"/>
  <c r="D51" i="4"/>
  <c r="F51" i="4"/>
  <c r="A44" i="4"/>
  <c r="J51" i="4"/>
  <c r="L51" i="4"/>
  <c r="B52" i="4"/>
  <c r="D52" i="4"/>
  <c r="F52" i="4"/>
  <c r="J52" i="4"/>
  <c r="L52" i="4"/>
  <c r="B53" i="4"/>
  <c r="D53" i="4"/>
  <c r="F53" i="4"/>
  <c r="J53" i="4"/>
  <c r="L53" i="4"/>
  <c r="B54" i="4"/>
  <c r="D54" i="4"/>
  <c r="F54" i="4"/>
  <c r="J54" i="4"/>
  <c r="L54" i="4"/>
  <c r="B55" i="4"/>
  <c r="D55" i="4"/>
  <c r="F55" i="4"/>
  <c r="J55" i="4"/>
  <c r="L55" i="4"/>
  <c r="B56" i="4"/>
  <c r="D56" i="4"/>
  <c r="F56" i="4"/>
  <c r="J56" i="4"/>
  <c r="L56" i="4"/>
  <c r="B57" i="4"/>
  <c r="D57" i="4"/>
  <c r="F57" i="4"/>
  <c r="J57" i="4"/>
  <c r="L57" i="4"/>
  <c r="B50" i="4"/>
  <c r="F50" i="4"/>
  <c r="J50" i="4"/>
  <c r="L50" i="4"/>
  <c r="H51" i="4"/>
  <c r="H52" i="4"/>
  <c r="H53" i="4"/>
  <c r="H54" i="4"/>
  <c r="H55" i="4"/>
  <c r="H56" i="4"/>
  <c r="H57" i="4"/>
  <c r="H50" i="4"/>
  <c r="A32" i="4"/>
  <c r="G61" i="4"/>
  <c r="A34" i="4"/>
  <c r="C61" i="4"/>
  <c r="E40" i="4"/>
  <c r="E24" i="4"/>
  <c r="E22" i="4"/>
  <c r="C24" i="4"/>
  <c r="C22" i="4"/>
</calcChain>
</file>

<file path=xl/comments1.xml><?xml version="1.0" encoding="utf-8"?>
<comments xmlns="http://schemas.openxmlformats.org/spreadsheetml/2006/main">
  <authors>
    <author>Francis Conroy</author>
  </authors>
  <commentList>
    <comment ref="K61" authorId="0">
      <text>
        <r>
          <rPr>
            <b/>
            <sz val="10"/>
            <color indexed="81"/>
            <rFont val="Calibri"/>
          </rPr>
          <t>Francis Conroy:</t>
        </r>
        <r>
          <rPr>
            <sz val="10"/>
            <color indexed="81"/>
            <rFont val="Calibri"/>
          </rPr>
          <t xml:space="preserve">
From the given information the CPU clock will not functon as a clock size here as the max duration would be higher than the max duration from the Pcu clock
</t>
        </r>
      </text>
    </comment>
  </commentList>
</comments>
</file>

<file path=xl/sharedStrings.xml><?xml version="1.0" encoding="utf-8"?>
<sst xmlns="http://schemas.openxmlformats.org/spreadsheetml/2006/main" count="270" uniqueCount="104">
  <si>
    <t>Wheel size</t>
  </si>
  <si>
    <t>inches</t>
  </si>
  <si>
    <t>cm</t>
  </si>
  <si>
    <t>m</t>
  </si>
  <si>
    <t>Wheel radius</t>
  </si>
  <si>
    <t>Target vel min</t>
  </si>
  <si>
    <t>Target vel max</t>
  </si>
  <si>
    <t>km/h</t>
  </si>
  <si>
    <t>m/s</t>
  </si>
  <si>
    <t>Target segments</t>
  </si>
  <si>
    <t>(per rotation)</t>
  </si>
  <si>
    <t>Target rotation min</t>
  </si>
  <si>
    <t>r/s</t>
  </si>
  <si>
    <t>Target rotation max</t>
  </si>
  <si>
    <t>rad/s</t>
  </si>
  <si>
    <t>Target segment width</t>
  </si>
  <si>
    <t>rad</t>
  </si>
  <si>
    <t>s=d/t</t>
  </si>
  <si>
    <t>Segment duration max</t>
  </si>
  <si>
    <t>s</t>
  </si>
  <si>
    <t>Segment duration min</t>
  </si>
  <si>
    <t>us</t>
  </si>
  <si>
    <t>Number of independent sections to be activated per segment</t>
  </si>
  <si>
    <t>Timer to measure the rotation duration</t>
  </si>
  <si>
    <t>target rotation duration min</t>
  </si>
  <si>
    <t>Target rotation duration max</t>
  </si>
  <si>
    <t>CPU clock speed</t>
  </si>
  <si>
    <t>Hz</t>
  </si>
  <si>
    <t>Single clock duration</t>
  </si>
  <si>
    <t>Timer bits</t>
  </si>
  <si>
    <t>Prescaler</t>
  </si>
  <si>
    <t>Step Duration</t>
  </si>
  <si>
    <t>Min duration</t>
  </si>
  <si>
    <t>Max Duration</t>
  </si>
  <si>
    <t>Timer selection</t>
  </si>
  <si>
    <t>T0</t>
  </si>
  <si>
    <t>T1</t>
  </si>
  <si>
    <t>T2</t>
  </si>
  <si>
    <t>rotation counter</t>
  </si>
  <si>
    <t>min</t>
  </si>
  <si>
    <t>max</t>
  </si>
  <si>
    <t>seg upd timer</t>
  </si>
  <si>
    <t>Proposed divider</t>
  </si>
  <si>
    <t>Source</t>
  </si>
  <si>
    <t>LABELLED</t>
  </si>
  <si>
    <t xml:space="preserve">PORT </t>
  </si>
  <si>
    <t>PTB16</t>
  </si>
  <si>
    <t>PTB17</t>
  </si>
  <si>
    <t>PTD0</t>
  </si>
  <si>
    <t>PTA1</t>
  </si>
  <si>
    <t>PTA2</t>
  </si>
  <si>
    <t>PTD7</t>
  </si>
  <si>
    <t>PTD4</t>
  </si>
  <si>
    <t>PTD2</t>
  </si>
  <si>
    <t>PTD3</t>
  </si>
  <si>
    <t>PTC3</t>
  </si>
  <si>
    <t>PTC4</t>
  </si>
  <si>
    <t>PTC6</t>
  </si>
  <si>
    <t>PTC7</t>
  </si>
  <si>
    <t>PTC5</t>
  </si>
  <si>
    <t>PHYSICAL PERI</t>
  </si>
  <si>
    <t>LOGICAL PERI</t>
  </si>
  <si>
    <t>LED</t>
  </si>
  <si>
    <t>PTD1</t>
  </si>
  <si>
    <t>PTC0</t>
  </si>
  <si>
    <t>PTB0</t>
  </si>
  <si>
    <t>PTB1</t>
  </si>
  <si>
    <t>PTB3</t>
  </si>
  <si>
    <t>PTB2</t>
  </si>
  <si>
    <t>PTD5</t>
  </si>
  <si>
    <t>PTD6</t>
  </si>
  <si>
    <t>PTC1</t>
  </si>
  <si>
    <t>PTC2</t>
  </si>
  <si>
    <t xml:space="preserve">I2C0_SCL </t>
  </si>
  <si>
    <t xml:space="preserve">I2C0_SDA </t>
  </si>
  <si>
    <t xml:space="preserve">EXTRG_IN </t>
  </si>
  <si>
    <t>UART RX</t>
  </si>
  <si>
    <t>UART TX</t>
  </si>
  <si>
    <t>ADC0_SE12</t>
  </si>
  <si>
    <t>ASSIGNED</t>
  </si>
  <si>
    <t>AN0</t>
  </si>
  <si>
    <t>AN1</t>
  </si>
  <si>
    <t>AN2</t>
  </si>
  <si>
    <t>AN3</t>
  </si>
  <si>
    <t>AN4</t>
  </si>
  <si>
    <t>AN5</t>
  </si>
  <si>
    <t>AN6</t>
  </si>
  <si>
    <t>AN7</t>
  </si>
  <si>
    <t>CA0</t>
  </si>
  <si>
    <t>CA1</t>
  </si>
  <si>
    <t>CA2</t>
  </si>
  <si>
    <t>CA3</t>
  </si>
  <si>
    <t>CA4</t>
  </si>
  <si>
    <t>CA5</t>
  </si>
  <si>
    <t>CA6</t>
  </si>
  <si>
    <t>CA7</t>
  </si>
  <si>
    <t>I2C</t>
  </si>
  <si>
    <t>status led</t>
  </si>
  <si>
    <t>HALL-EFFECT</t>
  </si>
  <si>
    <t>ANALOG</t>
  </si>
  <si>
    <t>SNUM</t>
  </si>
  <si>
    <t>LEDNUM</t>
  </si>
  <si>
    <t>ANO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</si>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</sst>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7"/>
      <color theme="1"/>
      <name val="HelveticaLTStd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1" fontId="0" fillId="0" borderId="0" xfId="0" applyNumberFormat="1"/>
    <xf numFmtId="11" fontId="0" fillId="4" borderId="0" xfId="0" applyNumberFormat="1" applyFill="1"/>
    <xf numFmtId="0" fontId="0" fillId="4" borderId="0" xfId="0" applyFill="1"/>
    <xf numFmtId="0" fontId="3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190503</xdr:rowOff>
    </xdr:from>
    <xdr:to>
      <xdr:col>4</xdr:col>
      <xdr:colOff>1028700</xdr:colOff>
      <xdr:row>19</xdr:row>
      <xdr:rowOff>104969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17" t="40250" b="20398"/>
        <a:stretch/>
      </xdr:blipFill>
      <xdr:spPr>
        <a:xfrm rot="5400000">
          <a:off x="1287367" y="858936"/>
          <a:ext cx="3572066" cy="264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13" sqref="D13"/>
    </sheetView>
  </sheetViews>
  <sheetFormatPr baseColWidth="10" defaultRowHeight="16" x14ac:dyDescent="0.2"/>
  <sheetData>
    <row r="1" spans="1:6" x14ac:dyDescent="0.2">
      <c r="A1" t="s">
        <v>44</v>
      </c>
      <c r="B1" t="s">
        <v>45</v>
      </c>
      <c r="C1" t="s">
        <v>60</v>
      </c>
      <c r="D1" t="s">
        <v>61</v>
      </c>
      <c r="E1" t="s">
        <v>79</v>
      </c>
    </row>
    <row r="2" spans="1:6" x14ac:dyDescent="0.2">
      <c r="A2">
        <v>3</v>
      </c>
      <c r="B2" t="s">
        <v>49</v>
      </c>
      <c r="D2" t="s">
        <v>76</v>
      </c>
      <c r="F2">
        <f>A2</f>
        <v>3</v>
      </c>
    </row>
    <row r="3" spans="1:6" x14ac:dyDescent="0.2">
      <c r="A3">
        <v>4</v>
      </c>
      <c r="B3" t="s">
        <v>50</v>
      </c>
      <c r="D3" t="s">
        <v>77</v>
      </c>
      <c r="F3">
        <f t="shared" ref="F3:F25" si="0">A3</f>
        <v>4</v>
      </c>
    </row>
    <row r="4" spans="1:6" x14ac:dyDescent="0.2">
      <c r="A4">
        <v>16</v>
      </c>
      <c r="B4" t="s">
        <v>65</v>
      </c>
      <c r="D4" s="7" t="s">
        <v>73</v>
      </c>
      <c r="E4" t="s">
        <v>96</v>
      </c>
      <c r="F4">
        <f t="shared" si="0"/>
        <v>16</v>
      </c>
    </row>
    <row r="5" spans="1:6" x14ac:dyDescent="0.2">
      <c r="A5">
        <v>17</v>
      </c>
      <c r="B5" t="s">
        <v>66</v>
      </c>
      <c r="D5" s="7" t="s">
        <v>74</v>
      </c>
      <c r="E5" t="s">
        <v>96</v>
      </c>
      <c r="F5">
        <f t="shared" si="0"/>
        <v>17</v>
      </c>
    </row>
    <row r="6" spans="1:6" x14ac:dyDescent="0.2">
      <c r="A6">
        <v>0</v>
      </c>
      <c r="B6" t="s">
        <v>46</v>
      </c>
      <c r="E6" t="s">
        <v>97</v>
      </c>
      <c r="F6">
        <f t="shared" si="0"/>
        <v>0</v>
      </c>
    </row>
    <row r="7" spans="1:6" x14ac:dyDescent="0.2">
      <c r="A7">
        <v>1</v>
      </c>
      <c r="B7" t="s">
        <v>47</v>
      </c>
      <c r="F7">
        <f t="shared" si="0"/>
        <v>1</v>
      </c>
    </row>
    <row r="8" spans="1:6" x14ac:dyDescent="0.2">
      <c r="A8">
        <v>19</v>
      </c>
      <c r="B8" t="s">
        <v>68</v>
      </c>
      <c r="D8" t="s">
        <v>78</v>
      </c>
      <c r="E8" t="s">
        <v>99</v>
      </c>
      <c r="F8">
        <f t="shared" si="0"/>
        <v>19</v>
      </c>
    </row>
    <row r="9" spans="1:6" x14ac:dyDescent="0.2">
      <c r="A9">
        <v>18</v>
      </c>
      <c r="B9" t="s">
        <v>67</v>
      </c>
      <c r="E9" t="s">
        <v>88</v>
      </c>
      <c r="F9">
        <f t="shared" si="0"/>
        <v>18</v>
      </c>
    </row>
    <row r="10" spans="1:6" x14ac:dyDescent="0.2">
      <c r="A10">
        <v>15</v>
      </c>
      <c r="B10" s="1" t="s">
        <v>64</v>
      </c>
      <c r="D10" t="s">
        <v>75</v>
      </c>
      <c r="E10" t="s">
        <v>98</v>
      </c>
      <c r="F10">
        <f t="shared" si="0"/>
        <v>15</v>
      </c>
    </row>
    <row r="11" spans="1:6" x14ac:dyDescent="0.2">
      <c r="A11">
        <v>22</v>
      </c>
      <c r="B11" s="1" t="s">
        <v>71</v>
      </c>
      <c r="E11" t="s">
        <v>89</v>
      </c>
      <c r="F11">
        <f t="shared" si="0"/>
        <v>22</v>
      </c>
    </row>
    <row r="12" spans="1:6" x14ac:dyDescent="0.2">
      <c r="A12">
        <v>23</v>
      </c>
      <c r="B12" s="1" t="s">
        <v>72</v>
      </c>
      <c r="E12" t="s">
        <v>90</v>
      </c>
      <c r="F12">
        <f t="shared" si="0"/>
        <v>23</v>
      </c>
    </row>
    <row r="13" spans="1:6" x14ac:dyDescent="0.2">
      <c r="A13">
        <v>9</v>
      </c>
      <c r="B13" s="1" t="s">
        <v>55</v>
      </c>
      <c r="E13" t="s">
        <v>91</v>
      </c>
      <c r="F13">
        <f t="shared" si="0"/>
        <v>9</v>
      </c>
    </row>
    <row r="14" spans="1:6" x14ac:dyDescent="0.2">
      <c r="A14">
        <v>10</v>
      </c>
      <c r="B14" s="1" t="s">
        <v>56</v>
      </c>
      <c r="E14" t="s">
        <v>92</v>
      </c>
      <c r="F14">
        <f t="shared" si="0"/>
        <v>10</v>
      </c>
    </row>
    <row r="15" spans="1:6" x14ac:dyDescent="0.2">
      <c r="A15">
        <v>13</v>
      </c>
      <c r="B15" s="1" t="s">
        <v>59</v>
      </c>
      <c r="C15" t="s">
        <v>62</v>
      </c>
      <c r="E15" t="s">
        <v>93</v>
      </c>
      <c r="F15">
        <f t="shared" si="0"/>
        <v>13</v>
      </c>
    </row>
    <row r="16" spans="1:6" x14ac:dyDescent="0.2">
      <c r="A16">
        <v>11</v>
      </c>
      <c r="B16" s="1" t="s">
        <v>57</v>
      </c>
      <c r="E16" t="s">
        <v>94</v>
      </c>
      <c r="F16">
        <f t="shared" si="0"/>
        <v>11</v>
      </c>
    </row>
    <row r="17" spans="1:6" x14ac:dyDescent="0.2">
      <c r="A17">
        <v>12</v>
      </c>
      <c r="B17" s="1" t="s">
        <v>58</v>
      </c>
      <c r="E17" t="s">
        <v>95</v>
      </c>
      <c r="F17">
        <f t="shared" si="0"/>
        <v>12</v>
      </c>
    </row>
    <row r="18" spans="1:6" x14ac:dyDescent="0.2">
      <c r="A18">
        <v>2</v>
      </c>
      <c r="B18" s="6" t="s">
        <v>48</v>
      </c>
      <c r="E18" t="s">
        <v>80</v>
      </c>
      <c r="F18">
        <f t="shared" si="0"/>
        <v>2</v>
      </c>
    </row>
    <row r="19" spans="1:6" x14ac:dyDescent="0.2">
      <c r="A19">
        <v>14</v>
      </c>
      <c r="B19" s="6" t="s">
        <v>63</v>
      </c>
      <c r="E19" t="s">
        <v>81</v>
      </c>
      <c r="F19">
        <f t="shared" si="0"/>
        <v>14</v>
      </c>
    </row>
    <row r="20" spans="1:6" x14ac:dyDescent="0.2">
      <c r="A20">
        <v>7</v>
      </c>
      <c r="B20" s="6" t="s">
        <v>53</v>
      </c>
      <c r="E20" t="s">
        <v>82</v>
      </c>
      <c r="F20">
        <f t="shared" si="0"/>
        <v>7</v>
      </c>
    </row>
    <row r="21" spans="1:6" x14ac:dyDescent="0.2">
      <c r="A21">
        <v>8</v>
      </c>
      <c r="B21" s="6" t="s">
        <v>54</v>
      </c>
      <c r="E21" t="s">
        <v>83</v>
      </c>
      <c r="F21">
        <f t="shared" si="0"/>
        <v>8</v>
      </c>
    </row>
    <row r="22" spans="1:6" x14ac:dyDescent="0.2">
      <c r="A22">
        <v>6</v>
      </c>
      <c r="B22" s="6" t="s">
        <v>52</v>
      </c>
      <c r="E22" t="s">
        <v>84</v>
      </c>
      <c r="F22">
        <f t="shared" si="0"/>
        <v>6</v>
      </c>
    </row>
    <row r="23" spans="1:6" x14ac:dyDescent="0.2">
      <c r="A23">
        <v>20</v>
      </c>
      <c r="B23" s="6" t="s">
        <v>69</v>
      </c>
      <c r="E23" t="s">
        <v>85</v>
      </c>
      <c r="F23">
        <f t="shared" si="0"/>
        <v>20</v>
      </c>
    </row>
    <row r="24" spans="1:6" x14ac:dyDescent="0.2">
      <c r="A24">
        <v>21</v>
      </c>
      <c r="B24" s="6" t="s">
        <v>70</v>
      </c>
      <c r="E24" t="s">
        <v>86</v>
      </c>
      <c r="F24">
        <f t="shared" si="0"/>
        <v>21</v>
      </c>
    </row>
    <row r="25" spans="1:6" x14ac:dyDescent="0.2">
      <c r="A25">
        <v>5</v>
      </c>
      <c r="B25" s="6" t="s">
        <v>51</v>
      </c>
      <c r="E25" t="s">
        <v>87</v>
      </c>
      <c r="F25">
        <f t="shared" si="0"/>
        <v>5</v>
      </c>
    </row>
  </sheetData>
  <sortState ref="A2:D25">
    <sortCondition ref="B2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31" workbookViewId="0">
      <selection activeCell="F50" sqref="F50:F65"/>
    </sheetView>
  </sheetViews>
  <sheetFormatPr baseColWidth="10" defaultRowHeight="16" x14ac:dyDescent="0.2"/>
  <sheetData>
    <row r="1" spans="1:5" x14ac:dyDescent="0.2">
      <c r="A1" t="s">
        <v>100</v>
      </c>
      <c r="B1" t="s">
        <v>101</v>
      </c>
      <c r="C1" t="s">
        <v>102</v>
      </c>
      <c r="E1" t="s">
        <v>103</v>
      </c>
    </row>
    <row r="2" spans="1:5" x14ac:dyDescent="0.2">
      <c r="A2">
        <v>1</v>
      </c>
      <c r="B2">
        <v>1</v>
      </c>
      <c r="C2" t="s">
        <v>80</v>
      </c>
      <c r="E2" t="s">
        <v>88</v>
      </c>
    </row>
    <row r="3" spans="1:5" x14ac:dyDescent="0.2">
      <c r="A3">
        <v>1</v>
      </c>
      <c r="B3">
        <v>2</v>
      </c>
      <c r="C3" t="s">
        <v>81</v>
      </c>
      <c r="E3" t="s">
        <v>88</v>
      </c>
    </row>
    <row r="4" spans="1:5" x14ac:dyDescent="0.2">
      <c r="A4">
        <v>1</v>
      </c>
      <c r="B4">
        <v>3</v>
      </c>
      <c r="C4" t="s">
        <v>82</v>
      </c>
      <c r="E4" t="s">
        <v>88</v>
      </c>
    </row>
    <row r="5" spans="1:5" x14ac:dyDescent="0.2">
      <c r="A5">
        <v>1</v>
      </c>
      <c r="B5">
        <v>4</v>
      </c>
      <c r="C5" t="s">
        <v>83</v>
      </c>
      <c r="E5" t="s">
        <v>88</v>
      </c>
    </row>
    <row r="6" spans="1:5" x14ac:dyDescent="0.2">
      <c r="A6">
        <v>1</v>
      </c>
      <c r="B6">
        <v>5</v>
      </c>
      <c r="C6" t="s">
        <v>80</v>
      </c>
      <c r="E6" t="s">
        <v>89</v>
      </c>
    </row>
    <row r="7" spans="1:5" x14ac:dyDescent="0.2">
      <c r="A7">
        <v>1</v>
      </c>
      <c r="B7">
        <v>6</v>
      </c>
      <c r="C7" t="s">
        <v>81</v>
      </c>
      <c r="E7" t="s">
        <v>89</v>
      </c>
    </row>
    <row r="8" spans="1:5" x14ac:dyDescent="0.2">
      <c r="A8">
        <v>1</v>
      </c>
      <c r="B8">
        <v>7</v>
      </c>
      <c r="C8" t="s">
        <v>82</v>
      </c>
      <c r="E8" t="s">
        <v>89</v>
      </c>
    </row>
    <row r="9" spans="1:5" x14ac:dyDescent="0.2">
      <c r="A9">
        <v>1</v>
      </c>
      <c r="B9">
        <v>8</v>
      </c>
      <c r="C9" t="s">
        <v>83</v>
      </c>
      <c r="E9" t="s">
        <v>89</v>
      </c>
    </row>
    <row r="10" spans="1:5" x14ac:dyDescent="0.2">
      <c r="A10">
        <v>1</v>
      </c>
      <c r="B10">
        <v>9</v>
      </c>
      <c r="C10" t="s">
        <v>80</v>
      </c>
      <c r="E10" t="s">
        <v>90</v>
      </c>
    </row>
    <row r="11" spans="1:5" x14ac:dyDescent="0.2">
      <c r="A11">
        <v>1</v>
      </c>
      <c r="B11">
        <v>10</v>
      </c>
      <c r="C11" t="s">
        <v>81</v>
      </c>
      <c r="E11" t="s">
        <v>90</v>
      </c>
    </row>
    <row r="12" spans="1:5" x14ac:dyDescent="0.2">
      <c r="A12">
        <v>1</v>
      </c>
      <c r="B12">
        <v>11</v>
      </c>
      <c r="C12" t="s">
        <v>82</v>
      </c>
      <c r="E12" t="s">
        <v>90</v>
      </c>
    </row>
    <row r="13" spans="1:5" x14ac:dyDescent="0.2">
      <c r="A13">
        <v>1</v>
      </c>
      <c r="B13">
        <v>12</v>
      </c>
      <c r="C13" t="s">
        <v>83</v>
      </c>
      <c r="E13" t="s">
        <v>90</v>
      </c>
    </row>
    <row r="14" spans="1:5" x14ac:dyDescent="0.2">
      <c r="A14">
        <v>1</v>
      </c>
      <c r="B14">
        <v>13</v>
      </c>
      <c r="C14" t="s">
        <v>80</v>
      </c>
      <c r="E14" t="s">
        <v>91</v>
      </c>
    </row>
    <row r="15" spans="1:5" x14ac:dyDescent="0.2">
      <c r="A15">
        <v>1</v>
      </c>
      <c r="B15">
        <v>14</v>
      </c>
      <c r="C15" t="s">
        <v>81</v>
      </c>
      <c r="E15" t="s">
        <v>91</v>
      </c>
    </row>
    <row r="16" spans="1:5" x14ac:dyDescent="0.2">
      <c r="A16">
        <v>1</v>
      </c>
      <c r="B16">
        <v>15</v>
      </c>
      <c r="C16" t="s">
        <v>82</v>
      </c>
      <c r="E16" t="s">
        <v>91</v>
      </c>
    </row>
    <row r="17" spans="1:5" x14ac:dyDescent="0.2">
      <c r="A17">
        <v>1</v>
      </c>
      <c r="B17">
        <v>16</v>
      </c>
      <c r="C17" t="s">
        <v>83</v>
      </c>
      <c r="E17" t="s">
        <v>91</v>
      </c>
    </row>
    <row r="18" spans="1:5" x14ac:dyDescent="0.2">
      <c r="A18">
        <v>2</v>
      </c>
      <c r="B18">
        <v>1</v>
      </c>
      <c r="E18" t="s">
        <v>89</v>
      </c>
    </row>
    <row r="19" spans="1:5" x14ac:dyDescent="0.2">
      <c r="A19">
        <v>2</v>
      </c>
      <c r="B19">
        <v>2</v>
      </c>
      <c r="E19" t="s">
        <v>89</v>
      </c>
    </row>
    <row r="20" spans="1:5" x14ac:dyDescent="0.2">
      <c r="A20">
        <v>2</v>
      </c>
      <c r="B20">
        <v>3</v>
      </c>
      <c r="E20" t="s">
        <v>89</v>
      </c>
    </row>
    <row r="21" spans="1:5" x14ac:dyDescent="0.2">
      <c r="A21">
        <v>2</v>
      </c>
      <c r="B21">
        <v>4</v>
      </c>
      <c r="E21" t="s">
        <v>89</v>
      </c>
    </row>
    <row r="22" spans="1:5" x14ac:dyDescent="0.2">
      <c r="A22">
        <v>2</v>
      </c>
      <c r="B22">
        <v>5</v>
      </c>
      <c r="E22" t="s">
        <v>90</v>
      </c>
    </row>
    <row r="23" spans="1:5" x14ac:dyDescent="0.2">
      <c r="A23">
        <v>2</v>
      </c>
      <c r="B23">
        <v>6</v>
      </c>
      <c r="E23" t="s">
        <v>90</v>
      </c>
    </row>
    <row r="24" spans="1:5" x14ac:dyDescent="0.2">
      <c r="A24">
        <v>2</v>
      </c>
      <c r="B24">
        <v>7</v>
      </c>
      <c r="E24" t="s">
        <v>90</v>
      </c>
    </row>
    <row r="25" spans="1:5" x14ac:dyDescent="0.2">
      <c r="A25">
        <v>2</v>
      </c>
      <c r="B25">
        <v>8</v>
      </c>
      <c r="E25" t="s">
        <v>90</v>
      </c>
    </row>
    <row r="26" spans="1:5" x14ac:dyDescent="0.2">
      <c r="A26">
        <v>2</v>
      </c>
      <c r="B26">
        <v>9</v>
      </c>
      <c r="E26" t="s">
        <v>91</v>
      </c>
    </row>
    <row r="27" spans="1:5" x14ac:dyDescent="0.2">
      <c r="A27">
        <v>2</v>
      </c>
      <c r="B27">
        <v>10</v>
      </c>
      <c r="E27" t="s">
        <v>91</v>
      </c>
    </row>
    <row r="28" spans="1:5" x14ac:dyDescent="0.2">
      <c r="A28">
        <v>2</v>
      </c>
      <c r="B28">
        <v>11</v>
      </c>
      <c r="E28" t="s">
        <v>91</v>
      </c>
    </row>
    <row r="29" spans="1:5" x14ac:dyDescent="0.2">
      <c r="A29">
        <v>2</v>
      </c>
      <c r="B29">
        <v>12</v>
      </c>
      <c r="E29" t="s">
        <v>91</v>
      </c>
    </row>
    <row r="30" spans="1:5" x14ac:dyDescent="0.2">
      <c r="A30">
        <v>2</v>
      </c>
      <c r="B30">
        <v>13</v>
      </c>
      <c r="E30" t="s">
        <v>92</v>
      </c>
    </row>
    <row r="31" spans="1:5" x14ac:dyDescent="0.2">
      <c r="A31">
        <v>2</v>
      </c>
      <c r="B31">
        <v>14</v>
      </c>
      <c r="E31" t="s">
        <v>92</v>
      </c>
    </row>
    <row r="32" spans="1:5" x14ac:dyDescent="0.2">
      <c r="A32">
        <v>2</v>
      </c>
      <c r="B32">
        <v>15</v>
      </c>
      <c r="E32" t="s">
        <v>92</v>
      </c>
    </row>
    <row r="33" spans="1:5" x14ac:dyDescent="0.2">
      <c r="A33">
        <v>2</v>
      </c>
      <c r="B33">
        <v>16</v>
      </c>
      <c r="E33" t="s">
        <v>92</v>
      </c>
    </row>
    <row r="34" spans="1:5" x14ac:dyDescent="0.2">
      <c r="A34">
        <v>3</v>
      </c>
      <c r="B34">
        <v>1</v>
      </c>
      <c r="E34" t="s">
        <v>89</v>
      </c>
    </row>
    <row r="35" spans="1:5" x14ac:dyDescent="0.2">
      <c r="A35">
        <v>3</v>
      </c>
      <c r="B35">
        <v>2</v>
      </c>
      <c r="E35" t="s">
        <v>89</v>
      </c>
    </row>
    <row r="36" spans="1:5" x14ac:dyDescent="0.2">
      <c r="A36">
        <v>3</v>
      </c>
      <c r="B36">
        <v>3</v>
      </c>
      <c r="E36" t="s">
        <v>89</v>
      </c>
    </row>
    <row r="37" spans="1:5" x14ac:dyDescent="0.2">
      <c r="A37">
        <v>3</v>
      </c>
      <c r="B37">
        <v>4</v>
      </c>
      <c r="E37" t="s">
        <v>89</v>
      </c>
    </row>
    <row r="38" spans="1:5" x14ac:dyDescent="0.2">
      <c r="A38">
        <v>3</v>
      </c>
      <c r="B38">
        <v>5</v>
      </c>
      <c r="E38" t="s">
        <v>90</v>
      </c>
    </row>
    <row r="39" spans="1:5" x14ac:dyDescent="0.2">
      <c r="A39">
        <v>3</v>
      </c>
      <c r="B39">
        <v>6</v>
      </c>
      <c r="E39" t="s">
        <v>90</v>
      </c>
    </row>
    <row r="40" spans="1:5" x14ac:dyDescent="0.2">
      <c r="A40">
        <v>3</v>
      </c>
      <c r="B40">
        <v>7</v>
      </c>
      <c r="E40" t="s">
        <v>90</v>
      </c>
    </row>
    <row r="41" spans="1:5" x14ac:dyDescent="0.2">
      <c r="A41">
        <v>3</v>
      </c>
      <c r="B41">
        <v>8</v>
      </c>
      <c r="E41" t="s">
        <v>90</v>
      </c>
    </row>
    <row r="42" spans="1:5" x14ac:dyDescent="0.2">
      <c r="A42">
        <v>3</v>
      </c>
      <c r="B42">
        <v>9</v>
      </c>
      <c r="E42" t="s">
        <v>91</v>
      </c>
    </row>
    <row r="43" spans="1:5" x14ac:dyDescent="0.2">
      <c r="A43">
        <v>3</v>
      </c>
      <c r="B43">
        <v>10</v>
      </c>
      <c r="E43" t="s">
        <v>91</v>
      </c>
    </row>
    <row r="44" spans="1:5" x14ac:dyDescent="0.2">
      <c r="A44">
        <v>3</v>
      </c>
      <c r="B44">
        <v>11</v>
      </c>
      <c r="E44" t="s">
        <v>91</v>
      </c>
    </row>
    <row r="45" spans="1:5" x14ac:dyDescent="0.2">
      <c r="A45">
        <v>3</v>
      </c>
      <c r="B45">
        <v>12</v>
      </c>
      <c r="E45" t="s">
        <v>91</v>
      </c>
    </row>
    <row r="46" spans="1:5" x14ac:dyDescent="0.2">
      <c r="A46">
        <v>3</v>
      </c>
      <c r="B46">
        <v>13</v>
      </c>
      <c r="E46" t="s">
        <v>92</v>
      </c>
    </row>
    <row r="47" spans="1:5" x14ac:dyDescent="0.2">
      <c r="A47">
        <v>3</v>
      </c>
      <c r="B47">
        <v>14</v>
      </c>
      <c r="E47" t="s">
        <v>92</v>
      </c>
    </row>
    <row r="48" spans="1:5" x14ac:dyDescent="0.2">
      <c r="A48">
        <v>3</v>
      </c>
      <c r="B48">
        <v>15</v>
      </c>
      <c r="E48" t="s">
        <v>92</v>
      </c>
    </row>
    <row r="49" spans="1:6" x14ac:dyDescent="0.2">
      <c r="A49">
        <v>3</v>
      </c>
      <c r="B49">
        <v>16</v>
      </c>
      <c r="E49" t="s">
        <v>92</v>
      </c>
    </row>
    <row r="50" spans="1:6" x14ac:dyDescent="0.2">
      <c r="A50">
        <v>4</v>
      </c>
      <c r="B50">
        <v>1</v>
      </c>
      <c r="C50" t="s">
        <v>84</v>
      </c>
      <c r="D50">
        <f>VLOOKUP(C50,PINS!E$11:F$25,2,0)</f>
        <v>6</v>
      </c>
      <c r="E50" t="s">
        <v>92</v>
      </c>
      <c r="F50">
        <f>VLOOKUP(E50,PINS!E$11:F$25,2,0)</f>
        <v>10</v>
      </c>
    </row>
    <row r="51" spans="1:6" x14ac:dyDescent="0.2">
      <c r="A51">
        <v>4</v>
      </c>
      <c r="B51">
        <v>2</v>
      </c>
      <c r="C51" t="s">
        <v>85</v>
      </c>
      <c r="D51">
        <f>VLOOKUP(C51,PINS!E$11:F$25,2,0)</f>
        <v>20</v>
      </c>
      <c r="E51" t="s">
        <v>92</v>
      </c>
      <c r="F51">
        <f>VLOOKUP(E51,PINS!E$11:F$25,2,0)</f>
        <v>10</v>
      </c>
    </row>
    <row r="52" spans="1:6" x14ac:dyDescent="0.2">
      <c r="A52">
        <v>4</v>
      </c>
      <c r="B52">
        <v>3</v>
      </c>
      <c r="C52" t="s">
        <v>86</v>
      </c>
      <c r="D52">
        <f>VLOOKUP(C52,PINS!E$11:F$25,2,0)</f>
        <v>21</v>
      </c>
      <c r="E52" t="s">
        <v>92</v>
      </c>
      <c r="F52">
        <f>VLOOKUP(E52,PINS!E$11:F$25,2,0)</f>
        <v>10</v>
      </c>
    </row>
    <row r="53" spans="1:6" x14ac:dyDescent="0.2">
      <c r="A53">
        <v>4</v>
      </c>
      <c r="B53">
        <v>4</v>
      </c>
      <c r="C53" t="s">
        <v>87</v>
      </c>
      <c r="D53">
        <f>VLOOKUP(C53,PINS!E$11:F$25,2,0)</f>
        <v>5</v>
      </c>
      <c r="E53" t="s">
        <v>92</v>
      </c>
      <c r="F53">
        <f>VLOOKUP(E53,PINS!E$11:F$25,2,0)</f>
        <v>10</v>
      </c>
    </row>
    <row r="54" spans="1:6" x14ac:dyDescent="0.2">
      <c r="A54">
        <v>4</v>
      </c>
      <c r="B54">
        <v>5</v>
      </c>
      <c r="C54" t="s">
        <v>84</v>
      </c>
      <c r="D54">
        <f>VLOOKUP(C54,PINS!E$11:F$25,2,0)</f>
        <v>6</v>
      </c>
      <c r="E54" t="s">
        <v>93</v>
      </c>
      <c r="F54">
        <f>VLOOKUP(E54,PINS!E$11:F$25,2,0)</f>
        <v>13</v>
      </c>
    </row>
    <row r="55" spans="1:6" x14ac:dyDescent="0.2">
      <c r="A55">
        <v>4</v>
      </c>
      <c r="B55">
        <v>6</v>
      </c>
      <c r="C55" t="s">
        <v>85</v>
      </c>
      <c r="D55">
        <f>VLOOKUP(C55,PINS!E$11:F$25,2,0)</f>
        <v>20</v>
      </c>
      <c r="E55" t="s">
        <v>93</v>
      </c>
      <c r="F55">
        <f>VLOOKUP(E55,PINS!E$11:F$25,2,0)</f>
        <v>13</v>
      </c>
    </row>
    <row r="56" spans="1:6" x14ac:dyDescent="0.2">
      <c r="A56">
        <v>4</v>
      </c>
      <c r="B56">
        <v>7</v>
      </c>
      <c r="C56" t="s">
        <v>86</v>
      </c>
      <c r="D56">
        <f>VLOOKUP(C56,PINS!E$11:F$25,2,0)</f>
        <v>21</v>
      </c>
      <c r="E56" t="s">
        <v>93</v>
      </c>
      <c r="F56">
        <f>VLOOKUP(E56,PINS!E$11:F$25,2,0)</f>
        <v>13</v>
      </c>
    </row>
    <row r="57" spans="1:6" x14ac:dyDescent="0.2">
      <c r="A57">
        <v>4</v>
      </c>
      <c r="B57">
        <v>8</v>
      </c>
      <c r="C57" t="s">
        <v>87</v>
      </c>
      <c r="D57">
        <f>VLOOKUP(C57,PINS!E$11:F$25,2,0)</f>
        <v>5</v>
      </c>
      <c r="E57" t="s">
        <v>93</v>
      </c>
      <c r="F57">
        <f>VLOOKUP(E57,PINS!E$11:F$25,2,0)</f>
        <v>13</v>
      </c>
    </row>
    <row r="58" spans="1:6" x14ac:dyDescent="0.2">
      <c r="A58">
        <v>4</v>
      </c>
      <c r="B58">
        <v>9</v>
      </c>
      <c r="C58" t="s">
        <v>84</v>
      </c>
      <c r="D58">
        <f>VLOOKUP(C58,PINS!E$11:F$25,2,0)</f>
        <v>6</v>
      </c>
      <c r="E58" t="s">
        <v>94</v>
      </c>
      <c r="F58">
        <f>VLOOKUP(E58,PINS!E$11:F$25,2,0)</f>
        <v>11</v>
      </c>
    </row>
    <row r="59" spans="1:6" x14ac:dyDescent="0.2">
      <c r="A59">
        <v>4</v>
      </c>
      <c r="B59">
        <v>10</v>
      </c>
      <c r="C59" t="s">
        <v>85</v>
      </c>
      <c r="D59">
        <f>VLOOKUP(C59,PINS!E$11:F$25,2,0)</f>
        <v>20</v>
      </c>
      <c r="E59" t="s">
        <v>94</v>
      </c>
      <c r="F59">
        <f>VLOOKUP(E59,PINS!E$11:F$25,2,0)</f>
        <v>11</v>
      </c>
    </row>
    <row r="60" spans="1:6" x14ac:dyDescent="0.2">
      <c r="A60">
        <v>4</v>
      </c>
      <c r="B60">
        <v>11</v>
      </c>
      <c r="C60" t="s">
        <v>86</v>
      </c>
      <c r="D60">
        <f>VLOOKUP(C60,PINS!E$11:F$25,2,0)</f>
        <v>21</v>
      </c>
      <c r="E60" t="s">
        <v>94</v>
      </c>
      <c r="F60">
        <f>VLOOKUP(E60,PINS!E$11:F$25,2,0)</f>
        <v>11</v>
      </c>
    </row>
    <row r="61" spans="1:6" x14ac:dyDescent="0.2">
      <c r="A61">
        <v>4</v>
      </c>
      <c r="B61">
        <v>12</v>
      </c>
      <c r="C61" t="s">
        <v>87</v>
      </c>
      <c r="D61">
        <f>VLOOKUP(C61,PINS!E$11:F$25,2,0)</f>
        <v>5</v>
      </c>
      <c r="E61" t="s">
        <v>94</v>
      </c>
      <c r="F61">
        <f>VLOOKUP(E61,PINS!E$11:F$25,2,0)</f>
        <v>11</v>
      </c>
    </row>
    <row r="62" spans="1:6" x14ac:dyDescent="0.2">
      <c r="A62">
        <v>4</v>
      </c>
      <c r="B62">
        <v>13</v>
      </c>
      <c r="C62" t="s">
        <v>84</v>
      </c>
      <c r="D62">
        <f>VLOOKUP(C62,PINS!E$11:F$25,2,0)</f>
        <v>6</v>
      </c>
      <c r="E62" t="s">
        <v>95</v>
      </c>
      <c r="F62">
        <f>VLOOKUP(E62,PINS!E$11:F$25,2,0)</f>
        <v>12</v>
      </c>
    </row>
    <row r="63" spans="1:6" x14ac:dyDescent="0.2">
      <c r="A63">
        <v>4</v>
      </c>
      <c r="B63">
        <v>14</v>
      </c>
      <c r="C63" t="s">
        <v>85</v>
      </c>
      <c r="D63">
        <f>VLOOKUP(C63,PINS!E$11:F$25,2,0)</f>
        <v>20</v>
      </c>
      <c r="E63" t="s">
        <v>95</v>
      </c>
      <c r="F63">
        <f>VLOOKUP(E63,PINS!E$11:F$25,2,0)</f>
        <v>12</v>
      </c>
    </row>
    <row r="64" spans="1:6" x14ac:dyDescent="0.2">
      <c r="A64">
        <v>4</v>
      </c>
      <c r="B64">
        <v>15</v>
      </c>
      <c r="C64" t="s">
        <v>86</v>
      </c>
      <c r="D64">
        <f>VLOOKUP(C64,PINS!E$11:F$25,2,0)</f>
        <v>21</v>
      </c>
      <c r="E64" t="s">
        <v>95</v>
      </c>
      <c r="F64">
        <f>VLOOKUP(E64,PINS!E$11:F$25,2,0)</f>
        <v>12</v>
      </c>
    </row>
    <row r="65" spans="1:6" x14ac:dyDescent="0.2">
      <c r="A65">
        <v>4</v>
      </c>
      <c r="B65">
        <v>16</v>
      </c>
      <c r="C65" t="s">
        <v>87</v>
      </c>
      <c r="D65">
        <f>VLOOKUP(C65,PINS!E$11:F$25,2,0)</f>
        <v>5</v>
      </c>
      <c r="E65" t="s">
        <v>95</v>
      </c>
      <c r="F65">
        <f>VLOOKUP(E65,PINS!E$11:F$25,2,0)</f>
        <v>12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6"/>
  <sheetViews>
    <sheetView workbookViewId="0">
      <selection activeCell="C23" sqref="C23"/>
    </sheetView>
  </sheetViews>
  <sheetFormatPr baseColWidth="10" defaultRowHeight="16" x14ac:dyDescent="0.2"/>
  <cols>
    <col min="1" max="1" width="19.6640625" customWidth="1"/>
    <col min="2" max="2" width="3" customWidth="1"/>
    <col min="5" max="5" width="13.83203125" customWidth="1"/>
    <col min="6" max="6" width="2.83203125" customWidth="1"/>
  </cols>
  <sheetData>
    <row r="4" spans="1:7" x14ac:dyDescent="0.2">
      <c r="A4" t="str">
        <f>VLOOKUP(B4,PINS!$A$2:$E$25,5,0)</f>
        <v>status led</v>
      </c>
      <c r="B4">
        <v>0</v>
      </c>
    </row>
    <row r="5" spans="1:7" x14ac:dyDescent="0.2">
      <c r="A5">
        <f>VLOOKUP(B5,PINS!$A$2:$E$25,5,0)</f>
        <v>0</v>
      </c>
      <c r="B5">
        <v>1</v>
      </c>
    </row>
    <row r="6" spans="1:7" x14ac:dyDescent="0.2">
      <c r="A6" s="8" t="str">
        <f>VLOOKUP(B6,PINS!$A$2:$E$25,5,0)</f>
        <v>AN0</v>
      </c>
      <c r="B6">
        <v>2</v>
      </c>
      <c r="F6">
        <v>23</v>
      </c>
      <c r="G6" s="9" t="str">
        <f>VLOOKUP(F6,PINS!$A$2:$E$25,5,0)</f>
        <v>CA2</v>
      </c>
    </row>
    <row r="7" spans="1:7" x14ac:dyDescent="0.2">
      <c r="A7">
        <f>VLOOKUP(B7,PINS!$A$2:$E$25,5,0)</f>
        <v>0</v>
      </c>
      <c r="B7">
        <v>3</v>
      </c>
      <c r="F7">
        <v>22</v>
      </c>
      <c r="G7" s="9" t="str">
        <f>VLOOKUP(F7,PINS!$A$2:$E$25,5,0)</f>
        <v>CA1</v>
      </c>
    </row>
    <row r="8" spans="1:7" x14ac:dyDescent="0.2">
      <c r="A8">
        <f>VLOOKUP(B8,PINS!$A$2:$E$25,5,0)</f>
        <v>0</v>
      </c>
      <c r="B8">
        <v>4</v>
      </c>
      <c r="F8">
        <v>21</v>
      </c>
      <c r="G8" s="8" t="str">
        <f>VLOOKUP(F8,PINS!$A$2:$E$25,5,0)</f>
        <v>AN6</v>
      </c>
    </row>
    <row r="9" spans="1:7" x14ac:dyDescent="0.2">
      <c r="A9" s="8" t="str">
        <f>VLOOKUP(B9,PINS!$A$2:$E$25,5,0)</f>
        <v>AN7</v>
      </c>
      <c r="B9">
        <v>5</v>
      </c>
      <c r="F9">
        <v>20</v>
      </c>
      <c r="G9" s="8" t="str">
        <f>VLOOKUP(F9,PINS!$A$2:$E$25,5,0)</f>
        <v>AN5</v>
      </c>
    </row>
    <row r="10" spans="1:7" x14ac:dyDescent="0.2">
      <c r="A10" s="8" t="str">
        <f>VLOOKUP(B10,PINS!$A$2:$E$25,5,0)</f>
        <v>AN4</v>
      </c>
      <c r="B10">
        <v>6</v>
      </c>
      <c r="F10">
        <v>19</v>
      </c>
      <c r="G10" t="str">
        <f>VLOOKUP(F10,PINS!$A$2:$E$25,5,0)</f>
        <v>ANALOG</v>
      </c>
    </row>
    <row r="11" spans="1:7" x14ac:dyDescent="0.2">
      <c r="A11" s="8" t="str">
        <f>VLOOKUP(B11,PINS!$A$2:$E$25,5,0)</f>
        <v>AN2</v>
      </c>
      <c r="B11">
        <v>7</v>
      </c>
      <c r="F11">
        <v>18</v>
      </c>
      <c r="G11" s="9" t="str">
        <f>VLOOKUP(F11,PINS!$A$2:$E$25,5,0)</f>
        <v>CA0</v>
      </c>
    </row>
    <row r="12" spans="1:7" x14ac:dyDescent="0.2">
      <c r="A12" s="8" t="str">
        <f>VLOOKUP(B12,PINS!$A$2:$E$25,5,0)</f>
        <v>AN3</v>
      </c>
      <c r="B12">
        <v>8</v>
      </c>
      <c r="F12">
        <v>17</v>
      </c>
      <c r="G12" s="10" t="str">
        <f>VLOOKUP(F12,PINS!$A$2:$E$25,5,0)</f>
        <v>I2C</v>
      </c>
    </row>
    <row r="13" spans="1:7" x14ac:dyDescent="0.2">
      <c r="A13" s="9" t="str">
        <f>VLOOKUP(B13,PINS!$A$2:$E$25,5,0)</f>
        <v>CA3</v>
      </c>
      <c r="B13">
        <v>9</v>
      </c>
      <c r="F13">
        <v>16</v>
      </c>
      <c r="G13" s="10" t="str">
        <f>VLOOKUP(F13,PINS!$A$2:$E$25,5,0)</f>
        <v>I2C</v>
      </c>
    </row>
    <row r="14" spans="1:7" x14ac:dyDescent="0.2">
      <c r="A14" s="9" t="str">
        <f>VLOOKUP(B14,PINS!$A$2:$E$25,5,0)</f>
        <v>CA4</v>
      </c>
      <c r="B14">
        <v>10</v>
      </c>
      <c r="F14">
        <v>15</v>
      </c>
      <c r="G14" s="6" t="str">
        <f>VLOOKUP(F14,PINS!$A$2:$E$25,5,0)</f>
        <v>HALL-EFFECT</v>
      </c>
    </row>
    <row r="15" spans="1:7" x14ac:dyDescent="0.2">
      <c r="A15" s="9" t="str">
        <f>VLOOKUP(B15,PINS!$A$2:$E$25,5,0)</f>
        <v>CA6</v>
      </c>
      <c r="B15">
        <v>11</v>
      </c>
      <c r="F15">
        <v>14</v>
      </c>
      <c r="G15" s="8" t="str">
        <f>VLOOKUP(F15,PINS!$A$2:$E$25,5,0)</f>
        <v>AN1</v>
      </c>
    </row>
    <row r="16" spans="1:7" x14ac:dyDescent="0.2">
      <c r="A16" s="9" t="str">
        <f>VLOOKUP(B16,PINS!$A$2:$E$25,5,0)</f>
        <v>CA7</v>
      </c>
      <c r="B16">
        <v>12</v>
      </c>
      <c r="F16">
        <v>13</v>
      </c>
      <c r="G16" s="9" t="str">
        <f>VLOOKUP(F16,PINS!$A$2:$E$25,5,0)</f>
        <v>CA5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cols>
    <col min="1" max="1" width="33.1640625" bestFit="1" customWidth="1"/>
  </cols>
  <sheetData>
    <row r="1" spans="1:1" x14ac:dyDescent="0.2">
      <c r="A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"/>
  <sheetViews>
    <sheetView topLeftCell="A32" workbookViewId="0">
      <selection activeCell="E24" sqref="E24"/>
    </sheetView>
  </sheetViews>
  <sheetFormatPr baseColWidth="10" defaultRowHeight="16" x14ac:dyDescent="0.2"/>
  <cols>
    <col min="1" max="1" width="19.5" bestFit="1" customWidth="1"/>
    <col min="2" max="2" width="14.5" bestFit="1" customWidth="1"/>
    <col min="3" max="3" width="12.1640625" bestFit="1" customWidth="1"/>
    <col min="8" max="8" width="11.83203125" bestFit="1" customWidth="1"/>
  </cols>
  <sheetData>
    <row r="1" spans="1:4" x14ac:dyDescent="0.2">
      <c r="A1" t="s">
        <v>0</v>
      </c>
    </row>
    <row r="2" spans="1:4" x14ac:dyDescent="0.2">
      <c r="A2" s="2">
        <v>26</v>
      </c>
      <c r="B2" t="s">
        <v>1</v>
      </c>
      <c r="C2">
        <f>2.54*A2</f>
        <v>66.040000000000006</v>
      </c>
      <c r="D2" t="s">
        <v>2</v>
      </c>
    </row>
    <row r="3" spans="1:4" x14ac:dyDescent="0.2">
      <c r="C3">
        <f>C2/100</f>
        <v>0.6604000000000001</v>
      </c>
      <c r="D3" t="s">
        <v>3</v>
      </c>
    </row>
    <row r="4" spans="1:4" x14ac:dyDescent="0.2">
      <c r="A4" t="s">
        <v>4</v>
      </c>
    </row>
    <row r="5" spans="1:4" x14ac:dyDescent="0.2">
      <c r="C5">
        <f>PI()*C3</f>
        <v>2.0747077884306995</v>
      </c>
      <c r="D5" t="s">
        <v>3</v>
      </c>
    </row>
    <row r="7" spans="1:4" x14ac:dyDescent="0.2">
      <c r="A7" t="s">
        <v>5</v>
      </c>
    </row>
    <row r="8" spans="1:4" x14ac:dyDescent="0.2">
      <c r="A8" s="2">
        <v>15</v>
      </c>
      <c r="B8" t="s">
        <v>7</v>
      </c>
      <c r="C8">
        <f>A8*1000/(60*60)</f>
        <v>4.166666666666667</v>
      </c>
      <c r="D8" t="s">
        <v>8</v>
      </c>
    </row>
    <row r="9" spans="1:4" x14ac:dyDescent="0.2">
      <c r="A9" t="s">
        <v>6</v>
      </c>
    </row>
    <row r="10" spans="1:4" x14ac:dyDescent="0.2">
      <c r="A10" s="2">
        <v>65</v>
      </c>
      <c r="B10" t="s">
        <v>7</v>
      </c>
      <c r="C10">
        <f t="shared" ref="C10" si="0">A10*1000/(60*60)</f>
        <v>18.055555555555557</v>
      </c>
      <c r="D10" t="s">
        <v>8</v>
      </c>
    </row>
    <row r="11" spans="1:4" x14ac:dyDescent="0.2">
      <c r="A11" s="3"/>
    </row>
    <row r="12" spans="1:4" x14ac:dyDescent="0.2">
      <c r="A12" t="s">
        <v>11</v>
      </c>
    </row>
    <row r="13" spans="1:4" x14ac:dyDescent="0.2">
      <c r="A13">
        <f>C8/C5</f>
        <v>2.0083149491708983</v>
      </c>
      <c r="B13" t="s">
        <v>12</v>
      </c>
      <c r="C13">
        <f>A13*2*PI()</f>
        <v>12.618614980819705</v>
      </c>
      <c r="D13" t="s">
        <v>14</v>
      </c>
    </row>
    <row r="14" spans="1:4" x14ac:dyDescent="0.2">
      <c r="A14" t="s">
        <v>13</v>
      </c>
    </row>
    <row r="15" spans="1:4" x14ac:dyDescent="0.2">
      <c r="A15">
        <f>C10/C5</f>
        <v>8.7026981130738932</v>
      </c>
      <c r="B15" t="s">
        <v>12</v>
      </c>
      <c r="C15">
        <f t="shared" ref="C15" si="1">A15*2*PI()</f>
        <v>54.680664916885398</v>
      </c>
      <c r="D15" t="s">
        <v>14</v>
      </c>
    </row>
    <row r="16" spans="1:4" x14ac:dyDescent="0.2">
      <c r="A16" t="s">
        <v>9</v>
      </c>
      <c r="B16" t="s">
        <v>10</v>
      </c>
    </row>
    <row r="17" spans="1:6" x14ac:dyDescent="0.2">
      <c r="A17" s="6">
        <v>256</v>
      </c>
    </row>
    <row r="18" spans="1:6" x14ac:dyDescent="0.2">
      <c r="A18" t="s">
        <v>15</v>
      </c>
    </row>
    <row r="19" spans="1:6" x14ac:dyDescent="0.2">
      <c r="A19">
        <f>2*PI()/A17</f>
        <v>2.4543692606170259E-2</v>
      </c>
      <c r="B19" t="s">
        <v>16</v>
      </c>
      <c r="E19" t="s">
        <v>17</v>
      </c>
    </row>
    <row r="21" spans="1:6" x14ac:dyDescent="0.2">
      <c r="A21" t="s">
        <v>18</v>
      </c>
    </row>
    <row r="22" spans="1:6" x14ac:dyDescent="0.2">
      <c r="A22">
        <f>A19/C13</f>
        <v>1.9450385516537807E-3</v>
      </c>
      <c r="B22" t="s">
        <v>19</v>
      </c>
      <c r="C22" s="4">
        <f>A22</f>
        <v>1.9450385516537807E-3</v>
      </c>
      <c r="D22" t="s">
        <v>19</v>
      </c>
      <c r="E22">
        <f>A22*10^6</f>
        <v>1945.0385516537806</v>
      </c>
      <c r="F22" t="s">
        <v>21</v>
      </c>
    </row>
    <row r="23" spans="1:6" x14ac:dyDescent="0.2">
      <c r="A23" t="s">
        <v>20</v>
      </c>
      <c r="C23" s="4"/>
    </row>
    <row r="24" spans="1:6" x14ac:dyDescent="0.2">
      <c r="A24">
        <f>A19/C15</f>
        <v>4.4885505038164163E-4</v>
      </c>
      <c r="B24" t="s">
        <v>19</v>
      </c>
      <c r="C24" s="4">
        <f>A24</f>
        <v>4.4885505038164163E-4</v>
      </c>
      <c r="D24" t="s">
        <v>19</v>
      </c>
      <c r="E24">
        <f>A24*10^6</f>
        <v>448.85505038164166</v>
      </c>
      <c r="F24" t="s">
        <v>21</v>
      </c>
    </row>
    <row r="27" spans="1:6" x14ac:dyDescent="0.2">
      <c r="A27" t="s">
        <v>22</v>
      </c>
    </row>
    <row r="28" spans="1:6" x14ac:dyDescent="0.2">
      <c r="A28" s="6">
        <v>64</v>
      </c>
    </row>
    <row r="31" spans="1:6" x14ac:dyDescent="0.2">
      <c r="A31" t="s">
        <v>25</v>
      </c>
    </row>
    <row r="32" spans="1:6" x14ac:dyDescent="0.2">
      <c r="A32">
        <f>1/A13</f>
        <v>0.49792986922336785</v>
      </c>
      <c r="B32" t="s">
        <v>19</v>
      </c>
    </row>
    <row r="33" spans="1:6" x14ac:dyDescent="0.2">
      <c r="A33" t="s">
        <v>24</v>
      </c>
    </row>
    <row r="34" spans="1:6" x14ac:dyDescent="0.2">
      <c r="A34">
        <f>1/A15</f>
        <v>0.11490689289770026</v>
      </c>
      <c r="B34" t="s">
        <v>19</v>
      </c>
    </row>
    <row r="37" spans="1:6" x14ac:dyDescent="0.2">
      <c r="A37" t="s">
        <v>26</v>
      </c>
    </row>
    <row r="38" spans="1:6" x14ac:dyDescent="0.2">
      <c r="A38" s="5">
        <v>16000000</v>
      </c>
      <c r="B38" t="s">
        <v>27</v>
      </c>
    </row>
    <row r="39" spans="1:6" x14ac:dyDescent="0.2">
      <c r="A39" t="s">
        <v>28</v>
      </c>
    </row>
    <row r="40" spans="1:6" x14ac:dyDescent="0.2">
      <c r="A40" s="4">
        <f>1/A38</f>
        <v>6.2499999999999997E-8</v>
      </c>
      <c r="B40" t="s">
        <v>19</v>
      </c>
      <c r="E40" s="4">
        <f>A40*10^6</f>
        <v>6.25E-2</v>
      </c>
      <c r="F40" t="s">
        <v>21</v>
      </c>
    </row>
    <row r="42" spans="1:6" x14ac:dyDescent="0.2">
      <c r="A42" t="s">
        <v>29</v>
      </c>
      <c r="E42" s="4"/>
    </row>
    <row r="43" spans="1:6" x14ac:dyDescent="0.2">
      <c r="A43">
        <v>16</v>
      </c>
    </row>
    <row r="44" spans="1:6" x14ac:dyDescent="0.2">
      <c r="A44">
        <f>2^16</f>
        <v>65536</v>
      </c>
    </row>
    <row r="49" spans="1:13" x14ac:dyDescent="0.2">
      <c r="A49" t="s">
        <v>30</v>
      </c>
      <c r="B49" t="s">
        <v>31</v>
      </c>
      <c r="F49" t="s">
        <v>32</v>
      </c>
      <c r="J49" t="s">
        <v>33</v>
      </c>
    </row>
    <row r="50" spans="1:13" x14ac:dyDescent="0.2">
      <c r="A50">
        <v>1</v>
      </c>
      <c r="B50" s="4">
        <f>A40</f>
        <v>6.2499999999999997E-8</v>
      </c>
      <c r="C50" t="s">
        <v>19</v>
      </c>
      <c r="D50" s="4">
        <f>B50*10^6</f>
        <v>6.25E-2</v>
      </c>
      <c r="E50" t="s">
        <v>21</v>
      </c>
      <c r="F50" s="4">
        <f>D50</f>
        <v>6.25E-2</v>
      </c>
      <c r="G50" t="s">
        <v>21</v>
      </c>
      <c r="H50">
        <f>F50/(10^6)</f>
        <v>6.2499999999999997E-8</v>
      </c>
      <c r="I50" t="s">
        <v>19</v>
      </c>
      <c r="J50" s="4">
        <f>F50*$A$44</f>
        <v>4096</v>
      </c>
      <c r="K50" t="s">
        <v>21</v>
      </c>
      <c r="L50">
        <f>J50/(10^6)</f>
        <v>4.0959999999999998E-3</v>
      </c>
      <c r="M50" t="s">
        <v>19</v>
      </c>
    </row>
    <row r="51" spans="1:13" x14ac:dyDescent="0.2">
      <c r="A51">
        <v>2</v>
      </c>
      <c r="B51" s="4">
        <f>$A$40*A51</f>
        <v>1.2499999999999999E-7</v>
      </c>
      <c r="C51" t="s">
        <v>19</v>
      </c>
      <c r="D51" s="4">
        <f t="shared" ref="D51:D57" si="2">B51*10^6</f>
        <v>0.125</v>
      </c>
      <c r="E51" t="s">
        <v>21</v>
      </c>
      <c r="F51" s="4">
        <f t="shared" ref="F51:F57" si="3">D51</f>
        <v>0.125</v>
      </c>
      <c r="G51" t="s">
        <v>21</v>
      </c>
      <c r="H51">
        <f t="shared" ref="H51:H57" si="4">F51/(10^6)</f>
        <v>1.2499999999999999E-7</v>
      </c>
      <c r="I51" t="s">
        <v>19</v>
      </c>
      <c r="J51" s="4">
        <f t="shared" ref="J51:J57" si="5">F51*$A$44</f>
        <v>8192</v>
      </c>
      <c r="K51" t="s">
        <v>21</v>
      </c>
      <c r="L51">
        <f t="shared" ref="L51:L57" si="6">J51/(10^6)</f>
        <v>8.1919999999999996E-3</v>
      </c>
      <c r="M51" t="s">
        <v>19</v>
      </c>
    </row>
    <row r="52" spans="1:13" x14ac:dyDescent="0.2">
      <c r="A52">
        <v>4</v>
      </c>
      <c r="B52" s="4">
        <f t="shared" ref="B52:B57" si="7">$A$40*A52</f>
        <v>2.4999999999999999E-7</v>
      </c>
      <c r="C52" t="s">
        <v>19</v>
      </c>
      <c r="D52" s="4">
        <f t="shared" si="2"/>
        <v>0.25</v>
      </c>
      <c r="E52" t="s">
        <v>21</v>
      </c>
      <c r="F52" s="4">
        <f t="shared" si="3"/>
        <v>0.25</v>
      </c>
      <c r="G52" t="s">
        <v>21</v>
      </c>
      <c r="H52">
        <f t="shared" si="4"/>
        <v>2.4999999999999999E-7</v>
      </c>
      <c r="I52" t="s">
        <v>19</v>
      </c>
      <c r="J52" s="4">
        <f t="shared" si="5"/>
        <v>16384</v>
      </c>
      <c r="K52" t="s">
        <v>21</v>
      </c>
      <c r="L52">
        <f t="shared" si="6"/>
        <v>1.6383999999999999E-2</v>
      </c>
      <c r="M52" t="s">
        <v>19</v>
      </c>
    </row>
    <row r="53" spans="1:13" x14ac:dyDescent="0.2">
      <c r="A53">
        <v>8</v>
      </c>
      <c r="B53" s="4">
        <f t="shared" si="7"/>
        <v>4.9999999999999998E-7</v>
      </c>
      <c r="C53" t="s">
        <v>19</v>
      </c>
      <c r="D53" s="4">
        <f t="shared" si="2"/>
        <v>0.5</v>
      </c>
      <c r="E53" t="s">
        <v>21</v>
      </c>
      <c r="F53" s="4">
        <f t="shared" si="3"/>
        <v>0.5</v>
      </c>
      <c r="G53" t="s">
        <v>21</v>
      </c>
      <c r="H53">
        <f t="shared" si="4"/>
        <v>4.9999999999999998E-7</v>
      </c>
      <c r="I53" t="s">
        <v>19</v>
      </c>
      <c r="J53" s="4">
        <f t="shared" si="5"/>
        <v>32768</v>
      </c>
      <c r="K53" t="s">
        <v>21</v>
      </c>
      <c r="L53">
        <f t="shared" si="6"/>
        <v>3.2767999999999999E-2</v>
      </c>
      <c r="M53" t="s">
        <v>19</v>
      </c>
    </row>
    <row r="54" spans="1:13" x14ac:dyDescent="0.2">
      <c r="A54">
        <v>16</v>
      </c>
      <c r="B54" s="4">
        <f t="shared" si="7"/>
        <v>9.9999999999999995E-7</v>
      </c>
      <c r="C54" t="s">
        <v>19</v>
      </c>
      <c r="D54" s="4">
        <f t="shared" si="2"/>
        <v>1</v>
      </c>
      <c r="E54" t="s">
        <v>21</v>
      </c>
      <c r="F54" s="4">
        <f t="shared" si="3"/>
        <v>1</v>
      </c>
      <c r="G54" t="s">
        <v>21</v>
      </c>
      <c r="H54">
        <f t="shared" si="4"/>
        <v>9.9999999999999995E-7</v>
      </c>
      <c r="I54" t="s">
        <v>19</v>
      </c>
      <c r="J54" s="4">
        <f t="shared" si="5"/>
        <v>65536</v>
      </c>
      <c r="K54" t="s">
        <v>21</v>
      </c>
      <c r="L54">
        <f t="shared" si="6"/>
        <v>6.5535999999999997E-2</v>
      </c>
      <c r="M54" t="s">
        <v>19</v>
      </c>
    </row>
    <row r="55" spans="1:13" x14ac:dyDescent="0.2">
      <c r="A55">
        <v>32</v>
      </c>
      <c r="B55" s="4">
        <f t="shared" si="7"/>
        <v>1.9999999999999999E-6</v>
      </c>
      <c r="C55" t="s">
        <v>19</v>
      </c>
      <c r="D55" s="4">
        <f t="shared" si="2"/>
        <v>2</v>
      </c>
      <c r="E55" t="s">
        <v>21</v>
      </c>
      <c r="F55" s="4">
        <f t="shared" si="3"/>
        <v>2</v>
      </c>
      <c r="G55" t="s">
        <v>21</v>
      </c>
      <c r="H55">
        <f t="shared" si="4"/>
        <v>1.9999999999999999E-6</v>
      </c>
      <c r="I55" t="s">
        <v>19</v>
      </c>
      <c r="J55" s="4">
        <f t="shared" si="5"/>
        <v>131072</v>
      </c>
      <c r="K55" t="s">
        <v>21</v>
      </c>
      <c r="L55">
        <f t="shared" si="6"/>
        <v>0.13107199999999999</v>
      </c>
      <c r="M55" t="s">
        <v>19</v>
      </c>
    </row>
    <row r="56" spans="1:13" x14ac:dyDescent="0.2">
      <c r="A56">
        <v>64</v>
      </c>
      <c r="B56" s="4">
        <f t="shared" si="7"/>
        <v>3.9999999999999998E-6</v>
      </c>
      <c r="C56" t="s">
        <v>19</v>
      </c>
      <c r="D56" s="4">
        <f t="shared" si="2"/>
        <v>4</v>
      </c>
      <c r="E56" t="s">
        <v>21</v>
      </c>
      <c r="F56" s="4">
        <f t="shared" si="3"/>
        <v>4</v>
      </c>
      <c r="G56" t="s">
        <v>21</v>
      </c>
      <c r="H56">
        <f t="shared" si="4"/>
        <v>3.9999999999999998E-6</v>
      </c>
      <c r="I56" t="s">
        <v>19</v>
      </c>
      <c r="J56" s="4">
        <f t="shared" si="5"/>
        <v>262144</v>
      </c>
      <c r="K56" t="s">
        <v>21</v>
      </c>
      <c r="L56">
        <f t="shared" si="6"/>
        <v>0.26214399999999999</v>
      </c>
      <c r="M56" t="s">
        <v>19</v>
      </c>
    </row>
    <row r="57" spans="1:13" x14ac:dyDescent="0.2">
      <c r="A57">
        <v>128</v>
      </c>
      <c r="B57" s="4">
        <f t="shared" si="7"/>
        <v>7.9999999999999996E-6</v>
      </c>
      <c r="C57" t="s">
        <v>19</v>
      </c>
      <c r="D57" s="4">
        <f t="shared" si="2"/>
        <v>8</v>
      </c>
      <c r="E57" t="s">
        <v>21</v>
      </c>
      <c r="F57" s="4">
        <f t="shared" si="3"/>
        <v>8</v>
      </c>
      <c r="G57" t="s">
        <v>21</v>
      </c>
      <c r="H57">
        <f t="shared" si="4"/>
        <v>7.9999999999999996E-6</v>
      </c>
      <c r="I57" t="s">
        <v>19</v>
      </c>
      <c r="J57" s="4">
        <f t="shared" si="5"/>
        <v>524288</v>
      </c>
      <c r="K57" t="s">
        <v>21</v>
      </c>
      <c r="L57">
        <f t="shared" si="6"/>
        <v>0.52428799999999998</v>
      </c>
      <c r="M57" t="s">
        <v>19</v>
      </c>
    </row>
    <row r="60" spans="1:13" x14ac:dyDescent="0.2">
      <c r="A60" t="s">
        <v>34</v>
      </c>
      <c r="C60" t="s">
        <v>39</v>
      </c>
      <c r="G60" t="s">
        <v>40</v>
      </c>
      <c r="K60" t="s">
        <v>42</v>
      </c>
      <c r="L60" t="s">
        <v>43</v>
      </c>
    </row>
    <row r="61" spans="1:13" x14ac:dyDescent="0.2">
      <c r="A61" t="s">
        <v>35</v>
      </c>
      <c r="B61" t="s">
        <v>38</v>
      </c>
      <c r="C61">
        <f>A34</f>
        <v>0.11490689289770026</v>
      </c>
      <c r="D61" t="s">
        <v>19</v>
      </c>
      <c r="E61">
        <f>C61*10^6</f>
        <v>114906.89289770027</v>
      </c>
      <c r="F61" t="s">
        <v>21</v>
      </c>
      <c r="G61">
        <f>A32</f>
        <v>0.49792986922336785</v>
      </c>
      <c r="H61" t="s">
        <v>19</v>
      </c>
      <c r="I61">
        <f>G61*10^6</f>
        <v>497929.86922336783</v>
      </c>
      <c r="J61" t="s">
        <v>21</v>
      </c>
    </row>
    <row r="62" spans="1:13" x14ac:dyDescent="0.2">
      <c r="A62" t="s">
        <v>36</v>
      </c>
      <c r="B62" t="s">
        <v>41</v>
      </c>
      <c r="C62">
        <f>A24/A28</f>
        <v>7.0133601622131505E-6</v>
      </c>
      <c r="D62" t="s">
        <v>19</v>
      </c>
      <c r="E62">
        <f>C62*10^6</f>
        <v>7.013360162213151</v>
      </c>
      <c r="F62" t="s">
        <v>21</v>
      </c>
      <c r="G62">
        <f>A22/A28</f>
        <v>3.0391227369590323E-5</v>
      </c>
      <c r="H62" t="s">
        <v>19</v>
      </c>
      <c r="I62">
        <f>G62*10^6</f>
        <v>30.391227369590322</v>
      </c>
      <c r="J62" t="s">
        <v>21</v>
      </c>
      <c r="K62">
        <v>1</v>
      </c>
    </row>
    <row r="63" spans="1:13" x14ac:dyDescent="0.2">
      <c r="A63" t="s">
        <v>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PINS</vt:lpstr>
      <vt:lpstr>SEGMENTS</vt:lpstr>
      <vt:lpstr>PHYSICAL</vt:lpstr>
      <vt:lpstr>TIMERS</vt:lpstr>
      <vt:lpstr>REGISTERS</vt:lpstr>
      <vt:lpstr>TIMING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Conroy</dc:creator>
  <cp:lastModifiedBy>Francis Conroy</cp:lastModifiedBy>
  <dcterms:created xsi:type="dcterms:W3CDTF">2016-06-19T13:43:50Z</dcterms:created>
  <dcterms:modified xsi:type="dcterms:W3CDTF">2016-07-18T09:09:18Z</dcterms:modified>
</cp:coreProperties>
</file>